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adMe" sheetId="1" r:id="rId4"/>
    <sheet state="visible" name="Data" sheetId="2" r:id="rId5"/>
    <sheet state="visible" name="Data Dictionary" sheetId="3" r:id="rId6"/>
    <sheet state="visible" name="Lyrical Topics" sheetId="4" r:id="rId7"/>
  </sheets>
  <definedNames>
    <definedName hidden="1" localSheetId="1" name="_xlnm._FilterDatabase">Data!$A$1:$DA$1178</definedName>
  </definedNames>
  <calcPr/>
</workbook>
</file>

<file path=xl/sharedStrings.xml><?xml version="1.0" encoding="utf-8"?>
<sst xmlns="http://schemas.openxmlformats.org/spreadsheetml/2006/main" count="30888" uniqueCount="6866">
  <si>
    <t>Info</t>
  </si>
  <si>
    <r>
      <rPr>
        <rFont val="Calibri"/>
        <color theme="1"/>
        <sz val="11.0"/>
      </rPr>
      <t xml:space="preserve">This workbook contains substantial data about every song to ever top the </t>
    </r>
    <r>
      <rPr>
        <rFont val="Calibri"/>
        <i/>
        <color theme="1"/>
        <sz val="11.0"/>
      </rPr>
      <t xml:space="preserve">Billboard </t>
    </r>
    <r>
      <rPr>
        <rFont val="Calibri"/>
        <color theme="1"/>
        <sz val="11.0"/>
      </rPr>
      <t xml:space="preserve">Hot 100 between August 4, 1958 and January 11, 2025. It was compiled by Chris Dalla Riva as he wrote the book </t>
    </r>
    <r>
      <rPr>
        <rFont val="Calibri"/>
        <i/>
        <color rgb="FF1155CC"/>
        <sz val="11.0"/>
        <u/>
      </rPr>
      <t>Uncharted Territory: What Numbers Tell Us about the Biggest Hit Songs and Ourselves</t>
    </r>
    <r>
      <rPr>
        <rFont val="Calibri"/>
        <color theme="1"/>
        <sz val="11.0"/>
      </rPr>
      <t xml:space="preserve">. It also often powers his newsletter </t>
    </r>
    <r>
      <rPr>
        <rFont val="Calibri"/>
        <i/>
        <color rgb="FF1155CC"/>
        <sz val="11.0"/>
        <u/>
      </rPr>
      <t>Can't Get Much Higher</t>
    </r>
    <r>
      <rPr>
        <rFont val="Calibri"/>
        <color theme="1"/>
        <sz val="11.0"/>
      </rPr>
      <t xml:space="preserve">. You can order a copy of the </t>
    </r>
    <r>
      <rPr>
        <rFont val="Calibri"/>
        <color rgb="FF1155CC"/>
        <sz val="11.0"/>
        <u/>
      </rPr>
      <t>book here</t>
    </r>
    <r>
      <rPr>
        <rFont val="Calibri"/>
        <color theme="1"/>
        <sz val="11.0"/>
      </rPr>
      <t xml:space="preserve"> and read the </t>
    </r>
    <r>
      <rPr>
        <rFont val="Calibri"/>
        <color rgb="FF1155CC"/>
        <sz val="11.0"/>
        <u/>
      </rPr>
      <t>newsletter here</t>
    </r>
    <r>
      <rPr>
        <rFont val="Calibri"/>
        <color theme="1"/>
        <sz val="11.0"/>
      </rPr>
      <t>. If you use this data in any substantial way, please cite "Chris Dalla Riva." If you have any questions or issues, first consult the &lt;Data Dictionary&gt;. If it is not resolved there, please email cdallarivamusic [at] gmail.</t>
    </r>
  </si>
  <si>
    <t>Creator</t>
  </si>
  <si>
    <t>Chris Dalla Riva</t>
  </si>
  <si>
    <t>Order book</t>
  </si>
  <si>
    <t>https://bio.site/uncharted_territory</t>
  </si>
  <si>
    <t>Subscribe to newsletter</t>
  </si>
  <si>
    <t>https://www.cantgetmuchhigher.com/</t>
  </si>
  <si>
    <t>Help!</t>
  </si>
  <si>
    <t>https://www.chrisdallariva.com/contact</t>
  </si>
  <si>
    <t>Talk to Me</t>
  </si>
  <si>
    <t>If you use this dataset in a cool project, I'd love to hear about it. Email me what you worked on at cdallarivamusic [at] gmail [dot] com</t>
  </si>
  <si>
    <t>Song</t>
  </si>
  <si>
    <t>Artist</t>
  </si>
  <si>
    <t>Date</t>
  </si>
  <si>
    <t>Weeks at Number One</t>
  </si>
  <si>
    <t>Non-Consecutive</t>
  </si>
  <si>
    <t>Rating 1</t>
  </si>
  <si>
    <t>Rating 2</t>
  </si>
  <si>
    <t>Rating 3</t>
  </si>
  <si>
    <t>Overall Rating</t>
  </si>
  <si>
    <t>Divisiveness</t>
  </si>
  <si>
    <t>Label</t>
  </si>
  <si>
    <t>Parent Label</t>
  </si>
  <si>
    <t>CDR Genre</t>
  </si>
  <si>
    <t>CDR Style</t>
  </si>
  <si>
    <t>Discogs Genre</t>
  </si>
  <si>
    <t>Discogs Style</t>
  </si>
  <si>
    <t>Artist Structure</t>
  </si>
  <si>
    <t>Featured Artists</t>
  </si>
  <si>
    <t>Multiple Lead Vocalists</t>
  </si>
  <si>
    <t>Group Named After Non-Lead Singer</t>
  </si>
  <si>
    <t>Talent Contestant</t>
  </si>
  <si>
    <t>Posthumous</t>
  </si>
  <si>
    <t>Artist Place of Origin</t>
  </si>
  <si>
    <t>Front Person Age</t>
  </si>
  <si>
    <t>Artist Male</t>
  </si>
  <si>
    <t>Artist White</t>
  </si>
  <si>
    <t>Artist Black</t>
  </si>
  <si>
    <t>Songwriters</t>
  </si>
  <si>
    <t>Songwriters w/o Interpolation &amp; Sample Credits</t>
  </si>
  <si>
    <t>Songwriter Male</t>
  </si>
  <si>
    <t>Songwriter White</t>
  </si>
  <si>
    <t>Artist is a Songwriter</t>
  </si>
  <si>
    <t>Artist is Only Songwriter</t>
  </si>
  <si>
    <t>Producers</t>
  </si>
  <si>
    <t>Producer Male</t>
  </si>
  <si>
    <t>Producer White</t>
  </si>
  <si>
    <t>Artist is a Producer</t>
  </si>
  <si>
    <t>Artist is Only Producer</t>
  </si>
  <si>
    <t>Songwriter is a Producer</t>
  </si>
  <si>
    <t>Time Signature</t>
  </si>
  <si>
    <t>Keys</t>
  </si>
  <si>
    <t>Simplified Key</t>
  </si>
  <si>
    <t>BPM</t>
  </si>
  <si>
    <t>Energy</t>
  </si>
  <si>
    <t>Danceability</t>
  </si>
  <si>
    <t>Happiness</t>
  </si>
  <si>
    <t>Loudness (dB)</t>
  </si>
  <si>
    <t>Acousticness</t>
  </si>
  <si>
    <t>Vocally Based</t>
  </si>
  <si>
    <t>Bass Based</t>
  </si>
  <si>
    <t>Guitar Based</t>
  </si>
  <si>
    <t>Piano/Keyboard Based</t>
  </si>
  <si>
    <t>Orchestral Strings</t>
  </si>
  <si>
    <t>Horns/Winds</t>
  </si>
  <si>
    <t>Accordion</t>
  </si>
  <si>
    <t>Banjo</t>
  </si>
  <si>
    <t>Bongos</t>
  </si>
  <si>
    <t>Clarinet</t>
  </si>
  <si>
    <t>Cowbell</t>
  </si>
  <si>
    <t>Falsetto Vocal</t>
  </si>
  <si>
    <t>Flute/Piccolo</t>
  </si>
  <si>
    <t>Handclaps/Snaps</t>
  </si>
  <si>
    <t>Harmonica</t>
  </si>
  <si>
    <t>Human Whistling</t>
  </si>
  <si>
    <t>Kazoo</t>
  </si>
  <si>
    <t>Mandolin</t>
  </si>
  <si>
    <t>Pedal/Lap Steel</t>
  </si>
  <si>
    <t>Ocarina</t>
  </si>
  <si>
    <t>Saxophone</t>
  </si>
  <si>
    <t>Sitar</t>
  </si>
  <si>
    <t>Trumpet</t>
  </si>
  <si>
    <t>Ukulele</t>
  </si>
  <si>
    <t>Violin</t>
  </si>
  <si>
    <t>Sound Effects</t>
  </si>
  <si>
    <t>Song Structure</t>
  </si>
  <si>
    <t>Rap Verse in a Non-Rap Song</t>
  </si>
  <si>
    <t>Length (Sec)</t>
  </si>
  <si>
    <t>Instrumental</t>
  </si>
  <si>
    <t>InstrumentalLength(Sec)</t>
  </si>
  <si>
    <t>Intro Length (Sec)</t>
  </si>
  <si>
    <t>Vocal Introduction</t>
  </si>
  <si>
    <t>Free Time Vocal Introduction</t>
  </si>
  <si>
    <t>Fade out</t>
  </si>
  <si>
    <t>Live</t>
  </si>
  <si>
    <t>Cover</t>
  </si>
  <si>
    <t>Sample</t>
  </si>
  <si>
    <t>Interpolation</t>
  </si>
  <si>
    <t>Inspired by a Different Song</t>
  </si>
  <si>
    <t>Lyrics</t>
  </si>
  <si>
    <t>Lyrical Topic</t>
  </si>
  <si>
    <t>Lyrical Narrative</t>
  </si>
  <si>
    <t>Spoken Word</t>
  </si>
  <si>
    <t>Explicit</t>
  </si>
  <si>
    <t>Foreign Language</t>
  </si>
  <si>
    <t>Written for a Play</t>
  </si>
  <si>
    <t>Featured in a Then Contemporary Play</t>
  </si>
  <si>
    <t>Written for a Film</t>
  </si>
  <si>
    <t>Featured in a Then Contemporary Film</t>
  </si>
  <si>
    <t>Written for a T.V. Show</t>
  </si>
  <si>
    <t>Featured in a then Contemporary T.V. Show</t>
  </si>
  <si>
    <t>Associated with Dance</t>
  </si>
  <si>
    <t>Topped the Charts by Multiple Artist</t>
  </si>
  <si>
    <t>Double A Side</t>
  </si>
  <si>
    <t>Eurovision Entry</t>
  </si>
  <si>
    <t>U.S. Artwork</t>
  </si>
  <si>
    <t>Poor Little Fool</t>
  </si>
  <si>
    <t>Ricky Nelson</t>
  </si>
  <si>
    <t>Imperial</t>
  </si>
  <si>
    <t>Pop;Rock</t>
  </si>
  <si>
    <t>Acoustic Rock</t>
  </si>
  <si>
    <t>Rock</t>
  </si>
  <si>
    <t>Rock &amp; Roll</t>
  </si>
  <si>
    <t>N/A</t>
  </si>
  <si>
    <t>United States</t>
  </si>
  <si>
    <t>Sharon Sheeley</t>
  </si>
  <si>
    <t>Jimmie Haskell;Ozzie Nelson;Ricky Nelson</t>
  </si>
  <si>
    <t>4/4</t>
  </si>
  <si>
    <t>C</t>
  </si>
  <si>
    <t>A2</t>
  </si>
  <si>
    <t>I used to play around with hearts.That hastened at my call.But when I met that little girl.I knew that I would fall.Poor little fool oh yeah.I was a fool uh huh.Oh oh poor little fool.I was a fool oh yeah.She played around and teased me.With her carefree devil eyes.She'd hold me close and kiss me.But her heart was full of lies.Poor little fool oh yeah.I was a fool uh huh.Oh oh poor little fool.I was a fool oh yeah.She told me how she cared for me.And that we'd never part.And so for the very first time.I gave away my heart.Poor little fool oh yeah.I was a fool uh huh.Oh oh poor little fool.I was a fool oh yeah.The next day she was gone.And I knew she'd lied to me.She left me with a broken heart.And won her victory.Poor little fool oh yeah.I was a fool uh huh.Oh oh poor little fool.I was a fool oh yeah.Well I'd played this game with other hearts.But I never thought I'd see.The day that someone else would play.Love's foolish game with me.Poor little fool oh yeah.I was a fool uh huh.Oh oh poor little fool.I was a fool oh yeah.Poor little fool oh yeah.I was a fool uh huh.Oh oh poor little fool.Poor little fool.</t>
  </si>
  <si>
    <t>Lost Love</t>
  </si>
  <si>
    <t>Cannot Locate</t>
  </si>
  <si>
    <t>Nel Blu Dipinto Di Blu</t>
  </si>
  <si>
    <t>Domenico Modugno</t>
  </si>
  <si>
    <t>Decca</t>
  </si>
  <si>
    <t>Pop</t>
  </si>
  <si>
    <t>Vocal</t>
  </si>
  <si>
    <t>Pop;Folk, World, &amp; Country</t>
  </si>
  <si>
    <t>Vocal;Canzone Napoletana;Ballad</t>
  </si>
  <si>
    <t>Italy</t>
  </si>
  <si>
    <t>Franco Migliacci;Domenico Modugno;Mitchell Parish</t>
  </si>
  <si>
    <t>Unknown</t>
  </si>
  <si>
    <t>Free;6/8;4/4</t>
  </si>
  <si>
    <t>Bb</t>
  </si>
  <si>
    <t>E1</t>
  </si>
  <si>
    <t>Flying;Dreaming</t>
  </si>
  <si>
    <t>Little Star</t>
  </si>
  <si>
    <t>The Elegants</t>
  </si>
  <si>
    <t>Apt</t>
  </si>
  <si>
    <t>ABC</t>
  </si>
  <si>
    <t>Rock &amp; Roll;Doo Wop</t>
  </si>
  <si>
    <t>Vito Picone;Arthur Venosa</t>
  </si>
  <si>
    <t>Free;4/4</t>
  </si>
  <si>
    <t>A</t>
  </si>
  <si>
    <t>D3</t>
  </si>
  <si>
    <t>Where are you little star.Where are you.Twinkle twinkle little star.How I wonder where you are.Wish I may wish I might.Make this wish come true tonight.Searched all over for a love.You're the one I'm thinking of.Twinkle twinkle little star.How I wonder where you are.High above the clouds somewhere.Send me down a love to share.Oh there you are.High above.Oh oh God.Send me a love.Oh there you are.Lighting up the sky.I need a love.Oh me oh me oh my.Twinkle twinkle little star.How I wonder where you are.Wish I may wish I might.Make this wish come true tonight.There you are little star.</t>
  </si>
  <si>
    <t>Longing for Love</t>
  </si>
  <si>
    <t>It's All in the Game</t>
  </si>
  <si>
    <t>Tommy Edwards</t>
  </si>
  <si>
    <t>MGM</t>
  </si>
  <si>
    <t>Rock;Pop</t>
  </si>
  <si>
    <t>Ballad;Doo Wop</t>
  </si>
  <si>
    <t>Carl Sigman;Charles G. Dawes</t>
  </si>
  <si>
    <t>Harry Myerson</t>
  </si>
  <si>
    <t>3/4</t>
  </si>
  <si>
    <t>Eb</t>
  </si>
  <si>
    <t>D1</t>
  </si>
  <si>
    <t>Many a tear have to fall.But it's all in the game.All in the wonderful game.That we know as love.You have words with him.And your future's looking dim.But these things.Your hearts can rise above.Once in a while he will call.But it's all in the game.Soon he'll be there at your side.With a sweet bouquet.And he'll kiss your lips.And caress your waiting fingertips.And your hearts will fly.Away.Soon he'll be there at your side.With a sweet bouquet.Then he'll kiss your lips.And caress your waiting fingertips.And your hearts will fly.Away.</t>
  </si>
  <si>
    <t>Love</t>
  </si>
  <si>
    <t>It's Only Make Believe</t>
  </si>
  <si>
    <t>Conway Twitty</t>
  </si>
  <si>
    <t>Rock &amp; Roll;Pop Rock</t>
  </si>
  <si>
    <t>Jack Nance;Conway Twitty</t>
  </si>
  <si>
    <t>Jim Vienneau</t>
  </si>
  <si>
    <t>Free;6/8</t>
  </si>
  <si>
    <t>B</t>
  </si>
  <si>
    <t>A3</t>
  </si>
  <si>
    <t>People see us everywhere.They think you really care.But myself I can't deceive.I know it's only make believe.My one and only prayer.Is that someday you'll care.My hopes my dreams come true.My one and only you.No one will ever know.How much I love you so.My only prayer will be.Someday you'll care for me.But it's only make believe.My hopes my dreams come true.My life I'd give for you.My heart a wedding ring.My all my everything.My heart I can't control.You rule my very soul.My only prayer will be.Someday you'll care for me.But it's only make believe.My one and only prayer.Is that someday you'll care.My hopes my dreams come true.My one and only you.No one will ever know.How much I love you so.My prayers my hopes my schemes.You are my every dream.But it's only make believe.</t>
  </si>
  <si>
    <t>Tom Dooley</t>
  </si>
  <si>
    <t>The Kingston Trio</t>
  </si>
  <si>
    <t>Capitol</t>
  </si>
  <si>
    <t>EMI</t>
  </si>
  <si>
    <t>Folk/Country</t>
  </si>
  <si>
    <t>Folk</t>
  </si>
  <si>
    <t>Folk, World, &amp; Country</t>
  </si>
  <si>
    <t>Alan Lomax;Frank Warner</t>
  </si>
  <si>
    <t>Voyle Gilmore</t>
  </si>
  <si>
    <t>E</t>
  </si>
  <si>
    <t>C2</t>
  </si>
  <si>
    <t>Throughout history there have been many songs written about the eternal triangle. This next one tells the story of Mister Grayson a beautiful woman and a condemned man named Tom Dooley. When the sun rises tomorrow Tom Dooley must hang.Hang down your head Tom Dooley.Hang down your head and cry.Hang down your head Tom Dooley.Poor boy you're bound to die.I met her on the mountain.There I took her life.Met her on the mountain.Stabbed her with my knife.Hang down your head Tom Dooley.Hang down your head and cry.Hang down your head Tom Dooley.Poor boy you're bound to die.This time tomorrow.Reckon where I'll be.Hadn't a been for Grayson.I'd a been in Tennessee.Well now boy.Hang down your head Tom Dooley.Hang down your head and cry.Hang down your head Tom Dooley.Poor boy you're bound to die.Hang down your head and try Tom Dooley.Hang down your head and cry.Hang down your head and try Tom Dooley.Poor boy you're bound to die.This time tomorrow.Reckon where I'll be.Down in some lonesome valley.Hanging from a white oak tree.Hang down your head Tom Dooley.Hang down your head and cry.Hang down your head Tom Dooley.Poor boy you're bound to die.Well now boy.Hang down your head Tom Dooley.Hang down your head and cry.Hang down your head Tom Dooley.Poor boy you're bound to die.Poor boy you're bound to die.Poor boy you're bound to die.Poor boy you're bound to die.</t>
  </si>
  <si>
    <t>Murder;Death</t>
  </si>
  <si>
    <t>To Know Him is to Love Him</t>
  </si>
  <si>
    <t>The Teddy Bears</t>
  </si>
  <si>
    <t>Dore</t>
  </si>
  <si>
    <t>Vocal;Ballad</t>
  </si>
  <si>
    <t>Phil Spector</t>
  </si>
  <si>
    <t>12/8</t>
  </si>
  <si>
    <t>D;F</t>
  </si>
  <si>
    <t>Multiple Keys</t>
  </si>
  <si>
    <t>To know know know him.Is to love love love him.Just to see him smile.Makes my life worthwhile.To know know know him.Is to love love love him.And I do.And I do and I.And I do and I.And I do and I.And I do and I.I'd be good to him.I'd bring love to him.Everyone says there'll come a day.When I'll walk along side of him.Yes yes to know him.Is to love love love him.And I do.And I do and I.And I do and I.And I do and I.And I do and I.Why can't he see.How blind can he be.Someday he will see that he.Was meant for me.Oh oh yes.To know know know him.Is to love love love him.Just to see him smile.Makes my life worthwhile.To know know know him.Is to love love love him.And I do.And I do and I.And I do and I.And I do and I.And I do and I.</t>
  </si>
  <si>
    <t>The Chipmunk Song</t>
  </si>
  <si>
    <t>The Chipmunks</t>
  </si>
  <si>
    <t>Liberty</t>
  </si>
  <si>
    <t>Novelty;Holiday</t>
  </si>
  <si>
    <t>Pop;Children's</t>
  </si>
  <si>
    <t>Novelty</t>
  </si>
  <si>
    <t>Ross Bagdasarian Sr.</t>
  </si>
  <si>
    <t>Ab;Bb&amp;%</t>
  </si>
  <si>
    <t>Ab</t>
  </si>
  <si>
    <t>Alright you Chipmunks Ready to sing your song.I'd say we are.Yeah Lets sing it now.Okay Simon.Okay.Okay Theodore.Okay.Okay Alvin Alvin Alvin.Okay.Christmas Christmas time is near.Time for toys and time for cheer.We've been good but we can't last.Hurry Christmas hurry fast.Want a plane that loops the loop.Me I want a Hula-Hoop.We can hardly stand the wait.Please Christmas don't be late.Ok Fellas Get ready.That was very good Simon.Naturally.Very Good Theodore.He He He He.Uh Alvin You were a little flat.Watch it Alvin Alvin Alvin.Okay.Want a plane that loops the loop.I still want a Hula-Hoop.We can hardly stand the wait.Please Christmas don't be late.We can hardly stand the wait.Please Christmas don't be late.</t>
  </si>
  <si>
    <t>Christmas</t>
  </si>
  <si>
    <t>Smoke Gets in Your Eyes</t>
  </si>
  <si>
    <t>The Platters</t>
  </si>
  <si>
    <t>Mercury</t>
  </si>
  <si>
    <t>Funk/Soul</t>
  </si>
  <si>
    <t>Rhythm &amp; Blues</t>
  </si>
  <si>
    <t>Otto Harbach;Jerome Kern</t>
  </si>
  <si>
    <t>Buck Ram</t>
  </si>
  <si>
    <t>Eb;B</t>
  </si>
  <si>
    <t>They asked me how I knew.My true love was true.I of course replied.Something here inside.Cannot be denied.They said someday you'll find.All who love are blind.When your heart's on fire.You must realize.Smoke gets in your eyes.So I chaffed them and I gaily laughed.To think they could doubt my love.And yet today my love has flown away.I am without my love.Now laughing friends deride.Tears I cannot hide.So I smile and say.When a lovely flame dies.Smoke gets in your eyes.Smoke gets in your eyes.</t>
  </si>
  <si>
    <t>Stagger Lee</t>
  </si>
  <si>
    <t>Lloyd Price</t>
  </si>
  <si>
    <t>ABC-Paramount</t>
  </si>
  <si>
    <t>Lloyd Price;Harold Logan</t>
  </si>
  <si>
    <t>Don Costa</t>
  </si>
  <si>
    <t>A4</t>
  </si>
  <si>
    <t>The night was clear.And the moon was yellow.And the leaves came tumbling down.I was standing on the corner.When I heard my bulldog bark.He was barking at the two men.Who were gambling in the dark.It was Stagger Lee and Billy.Two men who gambled late.Stagger Lee threw seven.Billy swore that he threw eight.Stagger Lee told Billy.I can't let you go with that.You have won all my money.And my brand new Stetson hat.Stagger Lee started off.Going down that railroad track.He said I can't get you Billy.But don't be here when I come back.Go on Stagger Lee.Stagger Lee went home.And he got his forty-four.Said I'm going to the bar room.Just to pay that debt I owe.Stagger Lee went to the bar room.And he stood across the bar room door.Said Now nobody move.And he pulled his forty-four.Stagger Lee cried Billy.Oh please don't take my life.I got three little children.And a very sickly wife.Stagger Lee shot Billy.Oh he shot that poor boy so bad.Till the bullet came through Billy.And it broke the bartender's glass.Now look out Stagg come on.</t>
  </si>
  <si>
    <t>Venus</t>
  </si>
  <si>
    <t>Frankie Avalon</t>
  </si>
  <si>
    <t>Chancellor</t>
  </si>
  <si>
    <t>Ed Marshall</t>
  </si>
  <si>
    <t>Peter DeAngelis;Bob Marcucci</t>
  </si>
  <si>
    <t>Venus.Venus.Venus if you will.Please send a little girl for me to thrill.A girl who wants my kisses and my arms.A girl with all the charms of you.Venus make her fair.A lovely girl with sunlight in her hair.And take the brightest stars up in the skies.And place them in her eyes for me.Venus goddess of love that you are.Surely the things I ask.Can't be too great a task.Venus if you do.I promise that I always will be true.I'll give her all the love I have to give.As long as we both shall live.Venus goddess of love that you are.Surely the things I ask.Can't be too great a task.Venus if you do.I promise that I always will be true.I'll give her all the love I have to give.As long as we both shall live.Venus.Venus.Make my wish come true.</t>
  </si>
  <si>
    <t>Artist Photograph</t>
  </si>
  <si>
    <t>Come Softly to Me</t>
  </si>
  <si>
    <t>The Fleetwoods</t>
  </si>
  <si>
    <t>Dolphin</t>
  </si>
  <si>
    <t>Dolton</t>
  </si>
  <si>
    <t>Vocal;Doo Wop</t>
  </si>
  <si>
    <t>Gretchen Christopher;Gary Troxel;Barbara Ellis</t>
  </si>
  <si>
    <t>Bob Reisdorff</t>
  </si>
  <si>
    <t>Db</t>
  </si>
  <si>
    <t>A1</t>
  </si>
  <si>
    <t>Come softly darling.Come softly darling.Come softly darling.Come softly darling.Come softly darling.Come to me stay.You're my obsession.Forever and a day.I want want you to know.I love I love you so.Please hold hold me so tight.All through all through the night.I speak softly darling. Hear what I say. I love you always. Always always. I've waited waited so long.For your kisses and your love.Please come come to me.From up from up above.Come softly darling. I want want you to know.Come softly darling. I love I love you so.Come softly. I need I need you so much.Come softly. Want to feel your warm warm touch.</t>
  </si>
  <si>
    <t>The Happy Organ</t>
  </si>
  <si>
    <t>Dave "Baby" Cortez</t>
  </si>
  <si>
    <t>Clock</t>
  </si>
  <si>
    <t>Rock &amp; Roll;Rhythm &amp; Blues</t>
  </si>
  <si>
    <t>Dave "Baby" Cortez;Ken Wood;James Kreigsmann</t>
  </si>
  <si>
    <t>I</t>
  </si>
  <si>
    <t>Kansas City</t>
  </si>
  <si>
    <t>Wilbert Harrison</t>
  </si>
  <si>
    <t>Fury</t>
  </si>
  <si>
    <t>Jerry Leiber;Mike Stoller</t>
  </si>
  <si>
    <t>Bobby Robinson</t>
  </si>
  <si>
    <t>I'm going to Kansas City.Kansas City here I come.I'm going to Kansas City.Kansas City here I come.They got some crazy little women there.And I'm gonna get me one.I'll be standing on the corner.On the corner of Twelfth Street and Vine.I'm gonna be standing on the corner.On the corner of Twelfth Street and Vine.With my Kansas City baby.And a bottle of Kansas City wine.Well I might take a train.I might take a plane.But if I have to walk.I'm gonna get there just the same.I'm going to Kansas City.Kansas City here I come.They got some crazy little women there.And I'm gonna get me one.Now if I stay with that woman.I know I'm gonna die.Gotta get a brand new baby.And that's the reason why.I'm going to Kansas City.Kansas City here I come.They got some crazy little women there.And I'm gonna get me one.They got some crazy little women there.And I'm gonna get me one.</t>
  </si>
  <si>
    <t>Lust/Sex</t>
  </si>
  <si>
    <t>The Battle of New Orleans</t>
  </si>
  <si>
    <t>Johnny Horton</t>
  </si>
  <si>
    <t>Columbia</t>
  </si>
  <si>
    <t>CBS</t>
  </si>
  <si>
    <t>Folk/Country;March</t>
  </si>
  <si>
    <t>Country &amp; Western;March</t>
  </si>
  <si>
    <t>Country</t>
  </si>
  <si>
    <t>Jimmy Driftwood</t>
  </si>
  <si>
    <t>Don Law</t>
  </si>
  <si>
    <t>In 1814 we took a little trip.Along with Colonel Jackson down the mighty Mississippi.We took a little bacon and we took a little beans.And we caught the bloody British in the town of New Orleans.We fired our guns and the British kept a coming.There wasn't nigh as many as there was a while ago.We fired once more and they began to running.On down the Mississippi to the Gulf of Mexico.We looked down the river and we seen the British come.And there must have been a hundred of them beating on the drum.They stepped so high and they made their bugles ring.We stood beside our cotton bales and didn't say a thing.We fired our guns and the British kept a coming.There wasn't nigh as many as there was a while ago.We fired once more and they began to running.On down the Mississippi to the Gulf of Mexico.Old Hickory said we could take them by surprise.If we didn't fire our muskets till we looked them in the eye.We held our fire 'till we seed their faces well.Then we opened up the squirrel guns and really gave them.Well we fired our guns and the British kept a coming'.There wasn't nigh as many as there was a while ago.We fired once more and they began to running'.On down the Mississippi to the Gulf of Mexico.Yeah they ran through the briars and they ran through the brambles.And they ran through the bushes where a rabbit couldn't go.They ran so fast that the hounds couldn't catch them.On down the Mississippi to the Gulf of Mexico.We fired our cannon till the barrel melted down.So we grabbed an alligator and we fought another round.We filled his head with cannonballs and powered his behind.And when we touched the powder off the gator lost his mind.We fired our guns and the British kept a coming.There wasn't nigh as many as there was a while ago.We fired once more and they began to running.On down the Mississippi to the Gulf of Mexico.Yeah they ran through the briars and they ran through the brambles.And they ran through the bushes where a rabbit couldn't go.They ran so fast that the hounds couldn't catch them.On down the Mississippi to the Gulf of Mexico.Hup two three four.Sound off three four.Hup two three four.Sound off three four.Hup two three four.Sound off three four.</t>
  </si>
  <si>
    <t>War</t>
  </si>
  <si>
    <t>Illustration Related to Song Title</t>
  </si>
  <si>
    <t>Lonely Boy</t>
  </si>
  <si>
    <t>Paul Anka</t>
  </si>
  <si>
    <t>Canada</t>
  </si>
  <si>
    <t>I'm just a lonely boy.Lonely and blue.I'm all alone.With nothing to do.I've got everything.You could think of.But all I want.Is someone to love.Someone yes someone to love.Someone to kiss.Someone to hold.At a moment like this.I'd like to hear.Somebody say.I'll give you my love.Each night and day.I'm just a lonely boy.Lonely and blue.I'm all alone.With nothing to do.I've got everything.You could think of.But all I want.Is someone to love.Somebody somebody.Somebody please.Send her to me.I'll make her happy.Just wait and see.I prayed so hard.To the heavens above.That I might find.Someone to love.I'm just a lonely boy.lonely and blue.I'm all alone.With nothing to do.I've got everything.You could think of.But all I want.Is someone to love.</t>
  </si>
  <si>
    <t>Big Hunk o' Love</t>
  </si>
  <si>
    <t>Elvis Presley</t>
  </si>
  <si>
    <t>RCA</t>
  </si>
  <si>
    <t>Rock &amp; Roll;Ballad</t>
  </si>
  <si>
    <t>Aaron Schroeder;Sid Jaxon</t>
  </si>
  <si>
    <t>Steve Sholes</t>
  </si>
  <si>
    <t>Hey baby I ain't asking much of you.No no no no no no no no baby I ain't asking' much of you.Just a big a big a hunk of love will do.Don't be a stingy little mama.You're 'bout to starve me half to death.Well you can spare a kiss or two and.Still have plenty left no no no.Baby I ain't asking much of you.Just a big a big a hunk of love will do.You're just a natural born beehive.Filled with honey to the top.Well I ain't greedy baby.All I want is all you got no no no.Baby I ain't asking much of you.Just a big a big a hunk of love will do.I got wishbone in my pocket.I got a rabbit's foot 'round my wrist.You know I'd have all the things these lucky charms could bring.If you'd give me just one sweet kiss no no no no no no no.Baby I ain't asking much of you.Just a big a big a hunk of love will do.</t>
  </si>
  <si>
    <t>The Three Bells (Les Trois Cloches)</t>
  </si>
  <si>
    <t>The Browns</t>
  </si>
  <si>
    <t>Pop;Folk/Country</t>
  </si>
  <si>
    <t>Vocal;Ballad;Folk</t>
  </si>
  <si>
    <t>Jean Villard;Bert Reisfel;Dick Manning</t>
  </si>
  <si>
    <t>Chet Atkins</t>
  </si>
  <si>
    <t>G;Ab&amp;%</t>
  </si>
  <si>
    <t>G</t>
  </si>
  <si>
    <t>There's a village hidden deep in the valley.Among the pine trees half forlorn.And there on a sunny morning.Little Jimmy Brown was born.All the chapel bells were ringing.In the little valley town.And the song that they were singing.Was for baby Jimmy Brown.Then the little congregation.Prayed for guidance from above.Lead us not into temptation.Bless this hour of meditation.Guide him with eternal love.There's a village hidden deep in the valley.Beneath the mountains high above.And there twenty years thereafter.Jimmy was to meet his love.All the chapel bells were ringing.Twas a great day in his life.Cause the song that they were singing.Was for Jimmy and his wife.Then the little congregation.Prayed for guidance from above.Lead us not into temptation.Bless O Lord this celebration.May their lives be filled with love.From the village hidden deep in the valley.One rainy morning dark and gray.A soul winged its way to Heaven.Jimmy Brown had passed away.Just one lonely bell was ringing.In the little valley town.Twas farewell that it was singing.To our dear old Jimmy Brown.And the little congregation.Prayed for guidance from above.Lead us not into temptation.May his soul find the salvation.Of thy great eternal love.</t>
  </si>
  <si>
    <t>Life;Death</t>
  </si>
  <si>
    <t>Sleep Walk</t>
  </si>
  <si>
    <t>Santo &amp; Johnny</t>
  </si>
  <si>
    <t>Canadian-American</t>
  </si>
  <si>
    <t>Easy Listening</t>
  </si>
  <si>
    <t>Jazz;Rock;Pop</t>
  </si>
  <si>
    <t>Easy Listening;Surf;Rock &amp; Roll</t>
  </si>
  <si>
    <t>Santo Farina;Johnny Farina;Ann Farina</t>
  </si>
  <si>
    <t>6/8</t>
  </si>
  <si>
    <t>Mack the Knife</t>
  </si>
  <si>
    <t>Bobby Darin</t>
  </si>
  <si>
    <t>Atco</t>
  </si>
  <si>
    <t>Atlantic</t>
  </si>
  <si>
    <t>Jazz</t>
  </si>
  <si>
    <t>Big Band</t>
  </si>
  <si>
    <t>Kurt Weill;Bertolt Brecht;Marc Blitzstein</t>
  </si>
  <si>
    <t>Ahmet Ertegün;Herb Abramson</t>
  </si>
  <si>
    <t>Bb;B;C;Db;D;Eb&amp;%</t>
  </si>
  <si>
    <t>Oh the shark babe has such teeth dear.And he shows them pearly white.Just a jackknife has old Macheath babe.And he keeps it out of sight.You know when that shark bites with his teeth babe.Scarlet billows start to spread.Fancy gloves though wears old Macheath babe.So there's never never a trace of red.Now on the sidewalk oh sunny morning.Lies a body just oozing life.Eek and someone's sneaking around the corner.Could that someone be Mack the Knife.There's a tugboat down by the river don't you know.Where a cement bag's just a drooping on down.Oh that cement is just it's there for the weight dear.Five will get you ten old Macky's back in town.Now do you hear about Louie Miller. He disappeared babe.After drawing out all his hard-earned cash.And now Macheath spends just like a sailor.Could it be our boy's done something rash. Now Jenny Diver Sukey Tawdry .Oh Miss Lotte Lenya and old Lucy Brown.Oh the line forms on the right babe.Now that Macky's back in town.I said Jenny Diver Sukey Tawdry.Look out to Miss Lotte Lenya and old Lucy Brown.Yes that line forms on the right babe.Now that Macky's back in town.Look out old Macky's back.</t>
  </si>
  <si>
    <t>Mr. Blue</t>
  </si>
  <si>
    <t>DeWayne Blackwell</t>
  </si>
  <si>
    <t>Bob Reisdorff;Bonnie Guitar</t>
  </si>
  <si>
    <t>Our guardian star lost all his glow.The day that I lost you.He lost all his glitter the day you said no.And his silver turned to blue.Like him I am doubtful.That your love is true.But if you decide to call on me.Ask for Mr Blue.I'm Mr Blue.When you say you love me.Then prove it by going out on the sly.Proving your love isn't true.Call me Mr Blue.I'm Mr Blue.When you say you're sorry.Then turn around heading for the lights of town.Hurting' me through and through.Call me Mr Blue.I stay at home at night.Right by the phone at night.But you won't call.And I won't hurt my pride.Call me Mr Blue.I won't tell you.While you paint the town.A bright red to turn it upside down.I'm painting it too.But I'm painting it blue.Call me Mr Blue.Call me Mr Blue.Call me Mr Blue.</t>
  </si>
  <si>
    <t>Heartaches by the Number</t>
  </si>
  <si>
    <t>Guy Mitchell</t>
  </si>
  <si>
    <t>Harlan Howard</t>
  </si>
  <si>
    <t>Mitch Miller</t>
  </si>
  <si>
    <t>F</t>
  </si>
  <si>
    <t>C1</t>
  </si>
  <si>
    <t>Heartache number one was when you left me.I never knew that I could hurt this way.And heartache number two was when you come back again.You came back and never meant to stay.Now I've got heartaches by the numbers troubles by the score.Every day you love me less each day I love you more.Yes I've got heartaches by the numbers a love that I can't win.But the day that I stop counting that's the day my world will end.Heartache number three was when you called me.And said that you was coming back to stay.With hopeful heart I waited for your knock on the door.I waited but you must have lost your way.Now I've got heartaches by the numbers troubles by the score.Every day you love me less each day I love you more.Yes I've got heartaches by the numbers a love that I can't win.But the day that I stop counting that's the day my world will end.</t>
  </si>
  <si>
    <t>Why</t>
  </si>
  <si>
    <t>Fran Lori (Vocals)</t>
  </si>
  <si>
    <t>Peter De Angelis;Bob Marucci</t>
  </si>
  <si>
    <t>I'll never let you go.Why. Because I love you.I'll always love you so.Why. Because you love me.No broken hearts for us.Cause we love each other.And with our faith and trust.There could be no other.Why. Cause I love you.Why. Cause you love me.I think you're awfully sweet.Why. Because I love you.You say I'm your special treat.Why. Because you love me.We found the perfect love.Yes a love that's yours and mine.I love you.And you love me all the time.I'll never let you go.Why. Because I love you.Yes I love you.I'll always love you so.Why. Because you love me.Yes you love me.We found the perfect love.Yes a love that's yours and mine.I love you and you love me.I love you and you love me.We'll love each other dear forever.</t>
  </si>
  <si>
    <t>El Paso</t>
  </si>
  <si>
    <t>Marty Robbins</t>
  </si>
  <si>
    <t>Country;Vocal</t>
  </si>
  <si>
    <t>D</t>
  </si>
  <si>
    <t>Out in the West Texas town of El Paso.I fell in love with a Mexican girl.Nighttime would find me in Rosa's cantina.Music would play and Felina would whirl.Blacker than night were the eyes of Felina.Wicked and evil while casting a spell.My love was deep for this Mexican maiden.I was in love but in vain I could tell.One night a wild young cowboy came in.Wild as the West Texas wind.Dashing and daring a drink he was sharing.With wicked Felina the girl that I loved.So in anger I.Challenged his right for the love of this maiden.Down went his hand for the gun that he wore.My challenge was answered in less than a heartbeat.The handsome young stranger lay dead on the floor.Out through the back door of Rosa's I ran.Out where the horses were tied.I caught a good one it looked like it could run.Up on its back and away I did ride.Just as fast as I.Could from the West Texas town of El Paso.Out to the badlands of New Mexico.Back in El Paso my life would be worthless.Everything's gone in life nothing is left.It's been so long since I've seen the young maiden.My love is stronger than my fear of death.I saddled up and away I did go.Riding alone in the dark.Maybe tomorrow a bullet may find me.Tonight nothing's worse than this pain in my heart.And at last here I.Am on the hill overlooking El Paso.I can see Rosa's cantina below.My love is strong and it pushes me onward.Down off the hill to Felina I go.Off to my right I see five mounted cowboys.Off to my left ride a dozen or more.Shouting and shooting I can't let them catch me.I have to make it to Rosa's back door.Something is dreadfully wrong for I feel.A deep burning pain in my side.Though I am trying to stay in the saddle.I'm getting weary unable to ride.But my love for.Felina is strong and I rise where I've fallen.Though I am weary I can't stop to rest.I see the white puff of smoke from the rifle.I feel the bullet go deep in my chest.From out of nowhere Felina has found me.Kissing my cheek as she kneels by my side.Cradled by two loving arms that I'll die for.One little kiss and Felina goodbye.</t>
  </si>
  <si>
    <t>Love;Murder;Death</t>
  </si>
  <si>
    <t>Running Bear</t>
  </si>
  <si>
    <t>Johnny Preston</t>
  </si>
  <si>
    <t>Rock &amp; Roll;Vocal</t>
  </si>
  <si>
    <t>J.P. Richardson</t>
  </si>
  <si>
    <t>On the bank of the river.Stood Running Bear young Indian brave.On the other side of the river.Stood his lovely Indian maid.Little White Dove was her name.Such a lovely sight to see.But their tribes fought with each other.So their love could never be.Running Bear loved Little White Dove.With a love big as the sky.Running Bear loved Little White Dove.With a love that couldn't die.He couldn't swim the raging river.Cause the river was too wide.He couldn't reach Little White Dove.Waiting on the other side.In the moonlight he could see her.Throwing kisses 'cross the waves.Her little heart was beating faster.Waiting there for her Indian brave.Running Bear loved Little White Dove.With a love big as the sky.Running Bear loved Little White Dove.With a love that couldn't die.Running Bear dove in the water.Little White Dove did the same.And they swam out to each other.Through the swirling stream they came.As their hands touched and their lips met.The raging river pulled them down.Now they'll always be together.In their happy hunting ground.Running Bear loved Little White Dove.With a love big as the sky.Running Bear loved Little White Dove.With a love that couldn't die.</t>
  </si>
  <si>
    <t>Love;Death</t>
  </si>
  <si>
    <t>Teen Angel</t>
  </si>
  <si>
    <t>Mark Dinning</t>
  </si>
  <si>
    <t>Jean Surrey;Red Surrey</t>
  </si>
  <si>
    <t>Teen Angel.Teen Angel.Teen Angel.That fateful night the car was stalled.Upon the railroad track.I pulled you out and we were safe.But you went running back.Teen angel.Can you hear me.Teen angel.Can you see me.Are you somewhere up above.And am I still your own true love.What was it you were looking for.That took your life that night.They said they found my high school ring.Clutched in your fingers tight.Teen angel.Can you hear me.Teen angel.Can you see me.Are you somewhere up above.And am I still your own true love.Just sweet sixteen and now you're gone.They've taken you away.I'll never kiss your lips again.They buried you today.Teen angel.Can you hear me.Teen angel.Can you see me.Are you somewhere up above.And am I still your own true love.Teen angel.Teen angel.Answer me please.</t>
  </si>
  <si>
    <r>
      <rPr>
        <rFont val="Calibri"/>
        <color theme="1"/>
        <sz val="11.0"/>
      </rPr>
      <t xml:space="preserve">Theme from </t>
    </r>
    <r>
      <rPr>
        <rFont val="Calibri"/>
        <i/>
        <color theme="1"/>
        <sz val="11.0"/>
      </rPr>
      <t>A Summer Place</t>
    </r>
  </si>
  <si>
    <t>Percy Faith &amp; His Orchestra</t>
  </si>
  <si>
    <t>Pop;Stage &amp; Screen</t>
  </si>
  <si>
    <t>Ballad;Theme</t>
  </si>
  <si>
    <t>Mark Steiner;Mack Discant</t>
  </si>
  <si>
    <t>Percy Faith</t>
  </si>
  <si>
    <t>F;D%</t>
  </si>
  <si>
    <t>A Summer Place</t>
  </si>
  <si>
    <t>Stuck on You</t>
  </si>
  <si>
    <t>J. Leslie McFarland;Aaron Schroeder</t>
  </si>
  <si>
    <t>Steve Sholes;Chet Atkins</t>
  </si>
  <si>
    <t>You can shake an apple off an apple tree.Shake shake sugar.But you'll never shake me.Uh-uh-uh.No siree uh uh.I'm gonna stick like glue.Stick because I'm.Stuck on you.Gonna run my fingers thru your long black hair.Squeeze you tighter than a grizzly bear.Uh-uh-uh.Yes siree uh uh.I'm gonna stick like glue.Stick because I'm.Stuck on you.Hide in the kitchen hide in the hall.Ain't gonna do you no good at all.Cause once I catch you and the kissing' starts.A team o' wild horses couldn't tear us apart.Try to take a tiger from his daddy's side.That's how love is gonna keep us tied.Uh-uh-uh.Yes siree uhuh.I'm gonna stick like glue.Stick because I'm.Stuck on you.</t>
  </si>
  <si>
    <t>Cathy's Clown</t>
  </si>
  <si>
    <t>The Everly Brothers</t>
  </si>
  <si>
    <t>Warner Bros.</t>
  </si>
  <si>
    <t>Don Everly;Phil Everly</t>
  </si>
  <si>
    <t>Wesley Rose</t>
  </si>
  <si>
    <t>Don't want your love anymore.Don't want your kisses that's for sure.I die each time.I hear this sound.Here he comes. That's Cathy's clown.I've gotta stand tall.You know a man can't crawl.But when he knows you’re telling lies.And he hears them passing by.He's not a man at all.Don't want your love anymore.Don't want your kisses that's for sure.I die each time.I hear this sound.Here he comes. That's Cathy's clown.When you see me shed a tear.And you know that it’s sincere.Don’t you think it’s kind of sad.That you’re treating me so bad.Or don’t you even care.Don't want your love anymore.Don't want your kisses that's for sure.I die each time.I hear this sound.Here he comes.That's Cathy's clown.That's Cathy's clown.That's Cathy's clown.</t>
  </si>
  <si>
    <t>Bad Relationships;Lost Love</t>
  </si>
  <si>
    <t>Everybody's Somebody's Fool</t>
  </si>
  <si>
    <t>Connie Francis</t>
  </si>
  <si>
    <t>Rock;Pop;Folk, World, &amp; Country</t>
  </si>
  <si>
    <t>Country;Pop Rock</t>
  </si>
  <si>
    <t>Jack Keller;Howard Greenfield</t>
  </si>
  <si>
    <t>Arnold Maxin;Joe Sherman</t>
  </si>
  <si>
    <t>Gb;G;Ab&amp;%</t>
  </si>
  <si>
    <t>Gb</t>
  </si>
  <si>
    <t>The tears I cried for you could fill an ocean.But you don't care how many tears I cry.And though you only lead me on and hurt me.I couldn't bring myself to say goodbye.Cause everybody's somebody's fool.Everybody's somebody's plaything.And there are no exceptions to the rule.Yes everybody's somebody's fool.I told myself it's best that I forget you.Though I'm a fool at least I know the score.Yet darling' I'd be twice as blue without you.It hurts but I come running' back for more.Cause everybody's somebody's fool.Everybody's somebody's plaything.And there are no exceptions to the rule.Yes everybody's somebody's fool.Someday you'll find someone you really care for.And if her love should prove to be untrue.You'll know how much this heart of mine is breaking.You'll cry for her the way I've cried for you.Yes everybody's somebody's fool.Everybody's somebody's plaything.And there are no exceptions to the rule.Yes everybody's somebody's fool.</t>
  </si>
  <si>
    <t>Alley Oop</t>
  </si>
  <si>
    <t>The Hollywood Argyles</t>
  </si>
  <si>
    <t>Lute</t>
  </si>
  <si>
    <t>Garage Rock</t>
  </si>
  <si>
    <t>Pop Rock</t>
  </si>
  <si>
    <t>Dallas Frazier</t>
  </si>
  <si>
    <t>Gary S. Paxton;Kim Fowley</t>
  </si>
  <si>
    <t>There's a man in the funny papers we all know.Alley Oop oop oop oop oop.He lives way back a long time ago.Alley Oop oop oop oop oop.He don't eat nothing' but a bear cat stew.Alley Oop oop oop oop oopWell this cat's name is a Alley Oop.Alley Oop oop oop oop oop.He got a chauffeur that's a genuine dinosaur.Alley Oop oop oop oop oop.And he can knuckle your head before you count to four.Alley Oop oop oop oop oop.He got a big ugly club and a head full of hay uh.Alley Oop oop oop oop oop.Like great big lions and grizzly bears.Alley Oop oop oop oop oop.Alley Oop He's the toughest man there is alive.Alley Oop Wearing' clothes from a wildcat's hide.Alley Oop He's the king of the jungle jive.Look at that cave man go.He rides thru the jungle tearing limbs off a trees.Alley Oop oop oop oop oop.Knocking' great big monsters dead on their knees.Alley Oop oop oop oop oop.The cats don't bug him cause they know betta.Alley Oop oop oop oop oop.Cause he's a mean motor scooter and a bad go getter.Alley Oop oop oop oop oop.Alley Oop He's the toughest man there is alive.Alley Oop Wears clothes from a wildcat's hide.Alley Oop He's the king of the jungle jive.Look at that cave man go.There he goes.Alley Oop oop oop oop oop.Look at that cave man go.Alley Oop oop oop oop oop.He sure is hip ain't he.Alley Oop oop oop oop oop.Like what's happening.Alley Oop oop oop oop oop.He's too much.Alley Oop oop oop oop oop.Ride Daddy ride.Alley Oop oop oop oop oop.Hi you dinosaur.Alley Oop oop oop oop oop.Ride Daddy ride.Alley Oop oop oop oop oop.Get them man.Alley Oop oop oop oop oop.Like hipsville.Alley Oop oop oop oop oop.</t>
  </si>
  <si>
    <t>Bad Behavior</t>
  </si>
  <si>
    <t>I'm Sorry</t>
  </si>
  <si>
    <t>Brenda Lee</t>
  </si>
  <si>
    <t>Dub Allbritten;Ronnie Self</t>
  </si>
  <si>
    <t>Owen Bradley</t>
  </si>
  <si>
    <t>I'm sorry so sorry.That I was such a fool.I didn't know.Love could be so cruel.Oh oh oh oh oh oh oh yes.You tell me mistakes.Are part of being young.But that don't right.The wrong that's been done.I'm sorry I'm sorry.So sorry So sorry.Please accept my apology.But love is blind.And I was too blind to see.Oh oh oh oh oh oh oh yes.You tell me mistakes.Are part of being young.But that don't right.The wrong that's been done.Oh oh oh oh oh oh oh yes.I'm sorry so sorry.Please accept my apology.But love was blind.And I was too blind to see.Sorry.</t>
  </si>
  <si>
    <t>Itsy Bitsy Teenie Weenie Yellow Polka Dot Bikini</t>
  </si>
  <si>
    <t>Brian Hyland</t>
  </si>
  <si>
    <t>Leader</t>
  </si>
  <si>
    <t>Kapp</t>
  </si>
  <si>
    <t>Paul Vance;Lee Pockriss</t>
  </si>
  <si>
    <t>Richard Wolfe</t>
  </si>
  <si>
    <t>D;Eb&amp;%</t>
  </si>
  <si>
    <t>She was afraid to come out of the locker.She was as nervous as she could be.She was afraid to come out of the locker.She was afraid that somebody would see.Two three four.Tell the people what she wore.It was an itsy bitsy teenie weenie yellow polka dot bikini.That she wore for the first time today.An itsy bitsy teenie weenie yellow polka dot bikini.So in the locker she wanted to stay.Two three four.Stick around we'll tell you more.She was afraid to come out in the open.And so a blanket around her she wore. She was afraid to come out in the open.And so she sat bundled up on the shore. Two three four.Tell the people what she wore.It was an itsy bitsy teenie weenie yellow polka dot bikini.That she wore for the first time today.An itsy bitsy teenie weenie yellow polka dot bikini.So in the blanket she wanted to stay.Two three four.Stick around we'll tell you more.Now she's afraid to come out of the water.And I wonder what she's gonna do.Now she's afraid to come out of the water.And the poor little girl's turning blue.Two three four.Tell the people what she wore.It was an itsy bitsy teenie weenie yellow polka dot bikini.That she wore for the first time today.An itsy bitsy teenie weenie yellow polka dot bikini.So in the water she wanted to stay.From the locker to the blanket.From the blanket to the shore.From the shore to the water.Guess there isn't any more.</t>
  </si>
  <si>
    <t>Shyness</t>
  </si>
  <si>
    <t>It's Now or Never</t>
  </si>
  <si>
    <t>Wally Gold;Aaron Schroeder;Eduardo di Capua;Giovanni Capurro;Emmanuele Mazzucchi</t>
  </si>
  <si>
    <t>It's now or never.Come hold me tight.Kiss me my darling.Be mine tonight.Tomorrow will be too late.It's now or never.My love won't wait.When I first saw you.With your smile so tender.My heart was captured.My soul surrendered.I'd spend a lifetime.Waiting for the right time.Now that you're near.The time is here at last.It's now or never.Come hold me tight.Kiss me my darling.Be mine tonight.Tomorrow will be too late.It's now or never.My love won't wait.Just like a willow.We would cry an ocean.If we lost true love.And sweet devotion.Your lips excite me.Let your arms invite me.For who knows when.We'll meet again this way.It's now or never.Come hold me tight.Kiss me my darling.Be mine tonight.Tomorrow will be too late.It's now or never.My love won't wait.</t>
  </si>
  <si>
    <t>The Twist</t>
  </si>
  <si>
    <t>Chubby Checker</t>
  </si>
  <si>
    <t>Parkway</t>
  </si>
  <si>
    <t>Cameo-Parkway</t>
  </si>
  <si>
    <t>Rock &amp; Roll;Twist</t>
  </si>
  <si>
    <t>Hank Ballard</t>
  </si>
  <si>
    <t>Kal Mann</t>
  </si>
  <si>
    <t>Come on baby.Let's do the twist.Come on baby.Let's do the twist.Take me by my little hand.And go like this.Yeah twist.Baby baby twist.Oh yeah just like this.Come on little miss and do the twist.My daddy is sleeping.And mama ain't around.Yeah daddy just sleeping.And mama ain't around.We're gonna twisty twisty twisty.Till we tear the house down.Come on and twist.Yeah baby twist.Oh yeah just like this.Come on miss and do the twist.Yeah.Around and around and around and around.Around and around and around and around.Yeah you should see my little sis.You should see my my little Sis.She really knows how to rock.She knows how to twist.Come on and twist.Yeah baby twist.Oh yeah just like this.Come on little miss and do the twist.Around and around and around and around.Around and around and around and around.Yeah rock on now.Yeah twist on down.Twist.Around and around and around.</t>
  </si>
  <si>
    <t>Dancing</t>
  </si>
  <si>
    <t>My Heart Has A Mind Of Its Own</t>
  </si>
  <si>
    <t>Joe Sherman;Arnold Maxin;Jesse Kaye</t>
  </si>
  <si>
    <t>I told this heart of mine.Our love could never be.But then I hear your voice.And something stirs inside of me.Somehow I can't dismiss.The memory of your kiss.Guess my heart has a mind of its own.No matter what I do.No matter what I say.No matter how I try.I just can't turn the other way.When I'm with someone new.I always think of you.Guess my heart has a mind of its own.You're not in love with me.So why can't I forget.I'm just your used-to-be.It's wrong and yet.I know forgetting you.Would be a hopeless thing.For I'm a puppet and I.Just can't seem to break the string.I say I'll let you go.But then my heart says no.Guess my heart has a mine of its own.Guess my heart has a mind of its own.</t>
  </si>
  <si>
    <t>Mr. Custer</t>
  </si>
  <si>
    <t>Larry Verne</t>
  </si>
  <si>
    <t>Era</t>
  </si>
  <si>
    <t>Country &amp; Western;Novelty</t>
  </si>
  <si>
    <t>Folk Rock;Novelty</t>
  </si>
  <si>
    <t>Al De Lory;Fred Darian;Joseph Van Winkle</t>
  </si>
  <si>
    <t>Bm</t>
  </si>
  <si>
    <t>That famous day in history.The men of the 7th cavalry went riding on.And from the rear a voice was heard.A brave young man with a trembling word rang loud and clear.What am I doing' here.Please Mr. Custer I don't want to go.Hey Mr. Custer please don't make me go.I had a dream last night about the coming' fight.Somebody yelled attack.And there I stood with an arrow in my back.Please Mr. Custer I don't want to go.Look at them bushes out there.They're moving and there's a Indians behind every one.Hey Mr. Custer you mind if I be excused the rest of the afternoon.Hey Charlie duck your head.You're a little bit late on that one Charlie.Ooh I bet that smarts.They were sure of victory the men of the 7th cavalry as they rode on.But then from the rear a voice was heard.That same brave voice with the trembling word rang loud and clear.What am I doing' here.Please Mr. Custer I don't want to go.Listen Mr. Custer please don't make me go.There's a redskin a waiting' out there just fixing' to take my hair.A coward I've been called cause I don't want to wind up dead or bald.Please Mr. Custer I don't want to go.I wonder what the Indians word for friend is.Let's see friend kemo sabe that's it.Kemo sabe.Hey out there kemo sabe.Nope that it isn't it.Look at them durned Indians.They're running' around like a bunch of wild Indians.Nah this ain't no time for joking.</t>
  </si>
  <si>
    <t>Save the Last Dance for Me</t>
  </si>
  <si>
    <t>The Drifters</t>
  </si>
  <si>
    <t>Pop Rock;Rock &amp; Roll</t>
  </si>
  <si>
    <t>Doc Pomus;Mort Shuman</t>
  </si>
  <si>
    <t>You can dance.Every dance with the guy.Who gave you the eye.Let him hold you tight.You can smile.Every smile for the man.Who held your hand.Beneath the pale moonlight.But don't forget who's taking you home.And in whose arms you're gonna be.So darling.Save the last dance for me.Oh I know.That the music is fine.Like sparkling wine.Go and have your fun.Laugh and sing.But while we're apart.Don't give your heart.To anyone.But don't forget who's taking you home.And in whose arms you're gonna be.So darling.Save the last dance for me.Baby don't you know I love you so.Can't you feel it when we touch.I will never never let you go.I love you oh so much.You can dance.Go and carry on.Till the night is gone.And it's time to go.If he asks.If you're all alone.Can he take you home.You must tell him no.Cause don't forget who's taking you home.And in whose arms you're gonna be.So darling.Save the last dance for me.Cause don't forget who's taking you home.And in whose arms you're gonna be.So darling.Save the last dance for me.Save the last dance for me.Save the last dance for me.</t>
  </si>
  <si>
    <t>I Want to Be Wanted (Per Tutta La Vita)</t>
  </si>
  <si>
    <t>Pop Rock;Country</t>
  </si>
  <si>
    <t>Kim Gannon;Pino Spotti;Alberto Testa</t>
  </si>
  <si>
    <t>Alone so alone that I could cry.I want to be wanted.Alone watching lovers passing by.I want to be wanted.When I am kissed.I want his lips to really kiss me.When we're apart.I want his heart to really miss me.I want to know.He loves me so his eyes are misting.That's the way I want to be loved.Alone just my lonely heart knows how.I want to be wanted right now.Not tomorrow but right now.I want to be wanted.I want someone.To share my laughter and my tears with.Someone I know.I'd love to spend a million years with.Where is this someone somewhere meant for me.Just my lonely heart knows how.I want to be wanted.Not tomorrow but right now.I want to be wanted.I want someone.To share my laughter and my tears with.Someone I know.I'd love to spend a million years with.Where is this someone somewhere meant for me.Meant for me.</t>
  </si>
  <si>
    <t>Georgia on My Mind</t>
  </si>
  <si>
    <t>Ray Charles</t>
  </si>
  <si>
    <t>Funk/Soul;Blues;Pop;Folk, World, &amp; Country</t>
  </si>
  <si>
    <t>Vocal;Rhythm &amp; Blues;Soul</t>
  </si>
  <si>
    <t>Hoagy Carmichael;Stuart Gorrell</t>
  </si>
  <si>
    <t>Sid Feller</t>
  </si>
  <si>
    <t>Georgia Georgia.The whole day through.Just an old sweet song.Keeps Georgia on my mind.Georgia Georgia.A song of you.Comes as sweet and clear.As moonlight through the pines.Other arms reach out to me.Other eyes smile tenderly.Still in peaceful dreams I see.The road leads back to you.Georgia Georgia.No peace I find.Just an old sweet song.Keeps Georgia on my mind.Other arms reach out to me.Other eyes smile tenderly.Still in peaceful dreams I see.The road leads back to you.Georgia Georgia.No peace no peace I find.Just an old sweet song.Keeps Georgia on my mind.I said just an old sweet song.Keeps Georgia on my mind.</t>
  </si>
  <si>
    <t>Home;Love</t>
  </si>
  <si>
    <t>Stay</t>
  </si>
  <si>
    <t>Maurice Williams &amp; the Zodiacs</t>
  </si>
  <si>
    <t>Herald</t>
  </si>
  <si>
    <t>Doo Wop</t>
  </si>
  <si>
    <t>Maurice Williams</t>
  </si>
  <si>
    <t>Al Silver</t>
  </si>
  <si>
    <t>Stay just a little bit longer.Please Please please please.Tell me you're going to.Now your daddy don't mind.And your mommy don't mind.If we have another dance yeah.Just one more.Oh won't you stay.Just a little bit longer.Please let me dance.And say you will.Won't you place your sweet lips to mine.Won't you say you love me all of the time.Stay yeah just a little bit longer.Please Please please please.Tell me you're going to.Come on come on come on stay.Come on come on come on stay.Come on come on come on stay.Come on come on come on stay.</t>
  </si>
  <si>
    <t>Are You Lonesome Tonight?</t>
  </si>
  <si>
    <t>Ballad;Vocal;Country</t>
  </si>
  <si>
    <t>Ballad;Vocal</t>
  </si>
  <si>
    <t>Roy Turk;Lou Handman</t>
  </si>
  <si>
    <t>Are you lonesome tonight.Do you miss me tonight.Are you sorry we drifted apart.Does your memory stray to a brighter sunny day.When I kissed you and called you sweetheart.Do the chairs in your parlor seem empty and bare.Do you gaze at your doorstep and picture me there.Is your heart filled with pain shall I come back again.Tell me dear are you lonesome tonight.I wonder if you're lonesome tonight.You know someone said that the world's a stage.And each of us must play a part.Fate had me playing in love with you as my sweetheart.Act one was where we met.I loved you at first glance.You read your line so cleverly and never missed a cue.Then came act two you seemed to changed you acted strange.And why I've never know.Honey you lied when you said you loved me.And I had no cause to doubt you.But I'd rather go on hearing your lies.Than to go on living without you.Now the stage is bare and I'm standing there.With emptiness all around.And if you won't come back to me.Then they can bring the curtain down.Is your heart filled with pain shall I come back again.Tell me dear are you lonesome tonight.</t>
  </si>
  <si>
    <t>Lost Love;Longing for Love</t>
  </si>
  <si>
    <t>Wonderland by Night</t>
  </si>
  <si>
    <t>Bert Kaempfert</t>
  </si>
  <si>
    <t>Jazz;Blues;Stage &amp; Screen</t>
  </si>
  <si>
    <t>Easy Listening;Soundtrack</t>
  </si>
  <si>
    <t>Germany</t>
  </si>
  <si>
    <t>Klaus-Gunter Neumann;Lincoln Chase</t>
  </si>
  <si>
    <t>Eb;E&amp;%</t>
  </si>
  <si>
    <t>For Love and Others</t>
  </si>
  <si>
    <t>Will You Love Me Tomorrow</t>
  </si>
  <si>
    <t>The Shirelles</t>
  </si>
  <si>
    <t>Scepter</t>
  </si>
  <si>
    <t>Motown</t>
  </si>
  <si>
    <t>Gerry Goffin;Carole King</t>
  </si>
  <si>
    <t>Luther Dixon</t>
  </si>
  <si>
    <t>Tonight you're mine completely.You give your love so sweetly.Tonight the light of love is in your eyes.But will you love me tomorrow.Is this a lasting treasure.Or just a moment's pleasure.Can I believe the magic of your sighs.Will you still love me tomorrow.Tonight with words unspoken.You say that I'm the only one.But will my heart be broken.When the night meets the morning sun.I'd like to know that your love.Is love I can be sure of.So tell me now and I won't ask again.Will you still love me tomorrow.So tell me now and I won't ask again.Will you still love me tomorrow.Will you still love me tomorrow.Will you still love me.</t>
  </si>
  <si>
    <t>Calcutta</t>
  </si>
  <si>
    <t>Lawrence Welk</t>
  </si>
  <si>
    <t>Dot</t>
  </si>
  <si>
    <t>Paramount Pictures</t>
  </si>
  <si>
    <t>Hermann Gaze;Paul Vance;Lee Pockriss;Hans Bradtke</t>
  </si>
  <si>
    <t>Randy Wood;George Cates;Lawrence Welk</t>
  </si>
  <si>
    <t>Larwence Welk Show</t>
  </si>
  <si>
    <t>Pony Time</t>
  </si>
  <si>
    <t>Don Covay;John Berry</t>
  </si>
  <si>
    <t>It's pony time get up.Hey now everybody.In the union hall.It's pony time.When you hear this call.So get with it.Don't quit it.Get up.Do the pony with your partner.With a big boss line.Well anyway you do it.You're gonna look real fine.So get with it.Don't quit it.Get up.Now you turn to the left when I say gee.You turn to the right when I say haw.Now gee you you baby.Now haw.Oh baby oh baby pretty baby.Do it baby oh baby oh baby.Gonna see little Suzie.You know she lives next door.She's doing' the pony.She's taking the floor.So get with it.Don't quit it.Come on.Do the pony with your partner.Oh in a big boss line.But anyway you do it.You're gonna look just fine.So get with.Don't quit it.Get up.Now you turn to the left when I say gee.You turn to the right when I say haw.Now gee you you little baby.Now haw you.Oh baby oh baby pretty baby.Do it baby oh baby oh baby.</t>
  </si>
  <si>
    <t>Surrender</t>
  </si>
  <si>
    <t>Cm;C</t>
  </si>
  <si>
    <t>When we kiss my heart's on fire.Burning with a strange desire.And I know each time I kiss you.That your heart's on fire too.So my darling please surrender.All your love so warm and tender.Let me hold you in my arms dear.While the moon shines bright above.All the stars will tell the story.Of our love and all its glory.Let us take this night of magic.And make it a night of love.Won't you please surrender to me.Your lips your arms your heart dear.Be mine forever.Be mine tonight.</t>
  </si>
  <si>
    <t>Blue Moon</t>
  </si>
  <si>
    <t>The Marcels</t>
  </si>
  <si>
    <t>Colpix</t>
  </si>
  <si>
    <t>Columbia Pictures-Screen Gems</t>
  </si>
  <si>
    <t>Richard Rodgers;Lorenz Hart</t>
  </si>
  <si>
    <t>Stu Phillips</t>
  </si>
  <si>
    <t>Blue Moon Moon Moon Moon.Blue Moon Moon Moon Moon.Blue Moon Moon Moon Moon.Blue Moon.You saw me standing alone.Without a dream in my heart.Without a love of my own.Blue Moon.You knew just what I was there for.You heard me saying a prayer for.Someone I really could care for.And then there suddenly appeared before me.The only one my arms will ever hold.I heard somebody whisper Please adore me.And when I looked the moon had turned to gold.Blue Moon.Now I'm no longer alone.Without a dream in my heart.Without a love of my own.</t>
  </si>
  <si>
    <t>Longing for Love;Love</t>
  </si>
  <si>
    <t>Runaway</t>
  </si>
  <si>
    <t>Del Shannon</t>
  </si>
  <si>
    <t>BigTop</t>
  </si>
  <si>
    <t>Del Shannon;Max Crook</t>
  </si>
  <si>
    <t>Harry Balk;Irving Micahnik</t>
  </si>
  <si>
    <t>Bbm;Bb</t>
  </si>
  <si>
    <t>C3</t>
  </si>
  <si>
    <t>As I walk along.I wonder what went wrong.With our love a love that was so strong.And as I still walk on.I think of the things we've done.Together a-while our hearts were young.I'm a walking in the rain.Tears are falling and I feel the pain.Wishing you were here by me.To end this misery.And I wonder.I wah wah wah wah wonder.Why.Why why why why why she ran away.And I wonder.A where she will stay.My little runaway.Run run run run runaway.I'm a walking in the rain.Tears are falling and I feel the pain.Wishing' you were here by me.To end this misery.I wonder.I wah wah wah wah wonder.Why.Why why why why why she ran away.And I wonder.A where she will stay.My little runaway.Run run run run runaway.Run run run run runaway.Run run run run runaway.Run run run run runaway.</t>
  </si>
  <si>
    <t>Mother-in-Law</t>
  </si>
  <si>
    <t>Ernie K-Doe</t>
  </si>
  <si>
    <t>Minit</t>
  </si>
  <si>
    <t>Rock;Funk/Soul</t>
  </si>
  <si>
    <t>Rhythm &amp; Blues;Vocal</t>
  </si>
  <si>
    <t>Allen Toussaint</t>
  </si>
  <si>
    <t>Mother in law.Mother in law.Mother in law.Mother in law.The worst person I know.Mother in law. Mother in law.Mother in law. Mother in law.A she worries me so.If she'd leave us alone.We would have a happy home.Sent from down below.Mother in law. Mother in law.Satan should be her name.To me they're bout the same.Every time I open my mouth.She steps in tries to put me out.How could she stoop so low.I come home with my pay.She asks me what I made.She thinks her advice is the constitution.But if she would leave that would be the solution.And don't come back no more.Mother in law.Mother in law.</t>
  </si>
  <si>
    <t>Anger;Family</t>
  </si>
  <si>
    <t>Travelin' Man</t>
  </si>
  <si>
    <t>Jerry Fuller</t>
  </si>
  <si>
    <t>I'm a traveling man.Made a lot of stops all over the world.And in every port I own the heart.Of at least one lovely girl.I've a pretty Senorita waiting for me.Down in old Mexico.If you're ever in Alaska stop and see.My cute little Eskimo.Oh my sweet Fraulien down in Berlin town.Makes my heart start to yearn.And my China doll down in old Hong Kong.Waits for my return.Pretty Polynesian baby over the sea.I remember the night.When we walked in the sand of Waikiki.And I held you oh so tight.Oh my sweet Fraulien down in Berlin town.Makes my heart start to yearn.And my China doll down in old Hong Kong.Waits for my return.Pretty Polynesian baby over the sea.I remember the night.When we walked in the sand of Waikiki.And I held you oh so tight.Oh I'm a traveling man.Yes I'm a traveling man.Yes I'm a traveling man.Whoa I'm a traveling man.</t>
  </si>
  <si>
    <t>The Adventures of Ozzie &amp; Harriet</t>
  </si>
  <si>
    <t>Running Scared</t>
  </si>
  <si>
    <t>Roy Orbison</t>
  </si>
  <si>
    <t>Monument</t>
  </si>
  <si>
    <t>Roy Orbison;Joe Melson</t>
  </si>
  <si>
    <t>Fred Foster</t>
  </si>
  <si>
    <t>Just running scared each place we go. So afraid that he might show. Yeah running scared what would I do.If he came back and wanted you. Just running scared feeling low. Running scared you love him so. Just running scared afraid to lose. If he came back which one would you choose. Then all at once he was standing there. So sure of himself his head in the air. My heart was breaking which one would it be. You turned around and walked away with me.</t>
  </si>
  <si>
    <t>Text</t>
  </si>
  <si>
    <t>Moody River</t>
  </si>
  <si>
    <t>Pat Boone</t>
  </si>
  <si>
    <t>Gary D. Bruce</t>
  </si>
  <si>
    <t>Randy Wood</t>
  </si>
  <si>
    <t>Fm</t>
  </si>
  <si>
    <t>Moody river more deadly.Than the vainest knife.Moody river your muddy water.Took my baby's life.Last Saturday evening.Came to the old oak tree.It stands beside the river.Where you were to meet me.On the ground your glove I found.With a note addressed to me.It read Dear love I've done you wrong.Now I must set you free.No longer can I live.With this hurt and this sin.I just couldn't tell you.That guy was just a friend.Moody river more deadly.Than the vainest knife.Moody river your muddy water.Took my baby's life.I looked into the muddy waters.And what could I see.I saw a lonely lonely face just.Looking back at me.Tears in his eyes.And a prayer on his lips.And the glove of his lost love.At his fingertips.Moody river more deadly.Than the vainest knife.Moody river your muddy water.Took my baby's life.</t>
  </si>
  <si>
    <t>Death;Love</t>
  </si>
  <si>
    <t>Quarter to Three</t>
  </si>
  <si>
    <t>Gary U.S. Bonds</t>
  </si>
  <si>
    <t>Legrand</t>
  </si>
  <si>
    <t>Funk/Soul;Rock</t>
  </si>
  <si>
    <t>Gene Barge;Frank J. Guida;Joseph F. Royster;Gary U.S. Bonds</t>
  </si>
  <si>
    <t>Frank J. Guida</t>
  </si>
  <si>
    <t>Don't you know that I danced I danced till a quarter to three.With the help last night of Daddy G.He was swinging on the sax like a nobody could.And I was dancing all over the room.Oh don't you know the people were dancing like they were mad.It was the swinging-est band they had ever had.It was the swinging-est song that could ever be.It was a night with Daddy G.Let me tell you now.I never had it so good.Yeah and I know you never could.Until you get hip with that jive.And take a band like the Church Street Five.Oh don't you know that I danced.I danced till a quarter to three.With the help last night of Daddy G.Everybody was as happy as they could be.And they were swinging with Daddy G.Blow Daddy.Let me tell you now.I never had it so good.Yeah and I know you never could.Until you get hip with that jive.And take a band like the Church Street Five.Oh don't you know that I danced.I danced till a quarter to three.With the help last night of Daddy G.He was swinging on the sax like a nobody could.And I was dancing all over the room.Oh don't you know the.Dance.Dance do bee wah dah.You can dance do bee wah dah.You can dance dance dance.</t>
  </si>
  <si>
    <t>Partying</t>
  </si>
  <si>
    <t>Tossin' and Turnin'</t>
  </si>
  <si>
    <t>Bobby Lewis</t>
  </si>
  <si>
    <t>Beltone</t>
  </si>
  <si>
    <t>Rock;Blues</t>
  </si>
  <si>
    <t>Ritchie Adams;Joe Rene</t>
  </si>
  <si>
    <t>Joe Rene</t>
  </si>
  <si>
    <t>I couldn't sleep at all last night.Just a-thinking of you.Baby things weren't right.Well I was tossing and turning.Turning and tossing.Tossing and turning all night.I kicked the blankets on the floor.Turned my pillow upside down.I never never did before.Cause I was tossing and turning.Turning and tossing.Tossing and turning all night.Jumped out of bed.Turned on the light.I pulled down the shade.Went to the kitchen for a bite.Rolled up the shade.Turned out the light.I jumped back into bed.It was the middle of the night.The clock downstairs was striking four.Couldn't get you of my mind.I heard the milkman at the door.Cause I was tossing and turning.Turning and tossing.Tossing and turning all night.Jumped out of bed.Turned on the light.I pulled down the shade.Went to the kitchen for a bite.Rolled up the shade.Turned off the light.I jumped back into bed.It was the middle of the night.The clock downstairs was striking four.Couldn't get you of my mind.I heard the milkman at the door.Cause I was tossing and turning.Turning and tossing.Tossing and turning all night.I was tossing and turning.Turning and Tossing.A tossing and turning all day.I was tossing and turning.Turning and tossing.I was tossing and turning all night.</t>
  </si>
  <si>
    <t>Insomnia;Lost Love</t>
  </si>
  <si>
    <t>Wooden Heart</t>
  </si>
  <si>
    <t>Joe Dowell</t>
  </si>
  <si>
    <t>Smash</t>
  </si>
  <si>
    <t>Polka</t>
  </si>
  <si>
    <t>Fred Wise;Ben Weisman;Kay Twomey;Bert Kaempfert</t>
  </si>
  <si>
    <t>Shelby Singleton</t>
  </si>
  <si>
    <t>Can't you see I love you.Please don't break my heart in two.That's not hard to do.Cause I don't have a wooden heart.And if you say goodbye.Then I know that I would cry.Maybe I would die.Cause I don't have a wooden heart.There are no strings upon this love of mine.It was always you from the start.Treat me nice treat me good treat me like you know you should.Cause I'm not made of wood and I don't have a wooden heart.There are no strings upon this love of mine.It was always you from the start.Treat me nice treat me good treat me like you know you should.Cause I'm not made of wood and I don't have a wooden heart.</t>
  </si>
  <si>
    <t>G.I. Blues</t>
  </si>
  <si>
    <t>Artist Photograph;Non-Text Graphics</t>
  </si>
  <si>
    <t>Michael</t>
  </si>
  <si>
    <t>The Highwaymen</t>
  </si>
  <si>
    <t>United Artists</t>
  </si>
  <si>
    <t>Dave Fisher</t>
  </si>
  <si>
    <t>Michael rowed the boat ashore hallelujah.Michael rowed the boat ashore hallelujah.Sister helped to trim the sails hallelujah.Sister helped to trim the sails hallelujah.Michael rowed the boat ashore hallelujah.Michael rowed the boat ashore hallelujah.The river Jordan is chilly and cold hallelujah.Chills the body but not the soul hallelujah.Michael rowed the boat ashore hallelujah.Michael rowed the boat ashore hallelujah.The river is deep and the river is wide hallelujah.Milk and honey on the other side hallelujah.Michael rowed the boat ashore hallelujah.Michael rowed the boat ashore hallelujah.</t>
  </si>
  <si>
    <t>God</t>
  </si>
  <si>
    <t>Take Good Care of My Baby</t>
  </si>
  <si>
    <t>Bobby Vee</t>
  </si>
  <si>
    <t>Snuff Garrett</t>
  </si>
  <si>
    <t>F;Gb&amp;%</t>
  </si>
  <si>
    <t>My tears are falling.Cause you've taken her away.And though it really hurts me so. There's something that I've gotta say. Take good care of my baby.Please don't ever make her blue.Just tell her that you love her. Make sure you're thinking of her. In everything you say and do.Take good care of my baby.Now don't you ever make her cry.Just let your love surround her. Paint a rainbow all around her. Don't let her see a cloudy sky.Once upon a time that little girl was mine. If I'd been true.I know she'd never be with you. So take good care of my baby.Be just as kind as you can be.And if you should discover. That you don't really love her. Just send my baby back home to me. Take good care of my baby.Be just as kind as you can be.And if you should discover. That you don't really love her. Just send my baby back home to me. Take good care of my baby.Take good care of my baby.Just take good care of my baby.</t>
  </si>
  <si>
    <t>Hit the Road Jack</t>
  </si>
  <si>
    <t>Margie Hendrix (Vocals)</t>
  </si>
  <si>
    <t>Percy Mayfield</t>
  </si>
  <si>
    <t>Abm</t>
  </si>
  <si>
    <t>Hit the road Jack and don't you come back no more no more no more no more.Hit the road Jack and don't you come back no more.What you say.Hit the road Jack and don't you come back no more no more no more no more.Hit the road Jack and don't you come back no more.Woah Woman oh woman don't treat me so mean.You're the meanest old woman that I've ever seen.I guess if you said so.I'd have to pack my things and go That's right.Hit the road Jack and don't you come back no more no more no more no more.Hit the road Jack and don't you come back no more.What you say.Hit the road Jack and don't you come back no more no more no more no more.Hit the road Jack and don't you come back no more.Now baby listen baby don't you treat me this-a way.Cause I'll be back on my feet someday.Don't care if you do cause it's understood.You ain't got no money you just ain't no good.Well I guess if you say so.I'd have to pack my things and go That's right.Hit the road Jack and don't you come back no more no more no more no more.Hit the road Jack and don't you come back no more.What you say.Hit the road Jack and don't you come back no more no more no more no more.Hit the road Jack and don't you come back no more.Well.Don't you come back no more.Uh what you say.Don't you come back no more.I didn't understand you.Don't you come back no more.You can't mean that.Don't you come back no more.Oh now baby please.Don't you come back no more.What you trying to do to me.Don't you come back no more.Oh don't treat me like that.Don't you come back no more.</t>
  </si>
  <si>
    <t>Runaround Sue</t>
  </si>
  <si>
    <t>Dion</t>
  </si>
  <si>
    <t>Laurie</t>
  </si>
  <si>
    <t>The Del Satins (Back-Up Vocals)</t>
  </si>
  <si>
    <t>Dion DiMucci;Ernie Maresca</t>
  </si>
  <si>
    <t>Gene Schwartz</t>
  </si>
  <si>
    <t>Here's my story it's sad but true.It's about a girl that I once knew.She took my love then ran around.With every single guy in town.Yeah I should have known it from the very start.This girl would leave me with a broken heart.Now listen people what I'm telling you.A keep away from a Runaround Sue.I miss her lips and the smile on her face.The touch of her hand and this girl's warm embrace.So if you don't wanna cry like I do.A keep away from a Runaround Sue.She likes to travel around yeah.She'll love you and she'll put you down.Now people let me put you wise.Sue goes out with other guys.Here's the moral in the story from the guy who knows.I fell in love and my love still grows.Ask any fool that she ever knew they'll tell you.A keep away from a Runaround Sue.Yeah keep away from this girl.I don't know what she'll do.Keep away from Sue.She likes to travel around yeah.She'll love you and she'll put you down.Now people let me put you wise.She goes out with other guys.Here's the moral in the story from that guy who knows.I fell in love and my love still grows.Ask any fool that she ever knew they'll tell you.A keep away from a Runaround Sue.Stay away from that girl.Don't you know what she'll do. Keep away from that girl.</t>
  </si>
  <si>
    <t>Big Bad John</t>
  </si>
  <si>
    <t>Jimmy Dean</t>
  </si>
  <si>
    <t>Country &amp; Western</t>
  </si>
  <si>
    <t>Country Rock</t>
  </si>
  <si>
    <t>Don Law;Frank Jones</t>
  </si>
  <si>
    <t>4/4;Free</t>
  </si>
  <si>
    <t>Em;Fm&amp;%</t>
  </si>
  <si>
    <t>Em</t>
  </si>
  <si>
    <t>Hammer</t>
  </si>
  <si>
    <t>Every morning at the mine you could see him arrive.He stood six-foot-six and weighed two-forty-five.King of broad at the shoulder at narrow at the hip.And everybody knew you didn't give no lip to Big John.Big Bad John.Nobody seemed to know where John called home.He just drifted into town and stayed all alone.He didn't say much a kind a quiet and shy.And if you spoke at all you just said hi to Big John.Somebody said he came from New Orleans.Where he got in a fight over a Cajun Queen.And a crashing blow from a huge right hand.Sent a Louisiana fellow to the promised land. Big John.Big Bad John.Then came the day at the bottom of the mine.When a timber cracked and the men started crying.Miners were praying and hearts beat fast.And everybody thought that they'd breathed their last except John.Through the dust and smoke of this man made hell.Walked a giant of a man that the miners knew well.Grabbed a sagging timber and gave out with a groan.And like a giant oak tree just stood there alone.Big John.Big Bad John.And with all of his strength he gave a mighty shove.Then a miner yelled out there's a light up above.And twenty men scrambled from a would be grave.And now there's only one left down there to save.Big John.With jacks and timbers they started back down.Then came that rumble way down in the ground.And smoke and gas belched out of that mine.Everybody knew it was the end of the line for Big John.Big Bad John.Now they never reopened that worthless pit.They just placed a marble stand in front of it.These few words are written on that stand.At the bottom of this mine lies a big big man.Big John.Big Bad John.</t>
  </si>
  <si>
    <t>Work;Death</t>
  </si>
  <si>
    <t>Please Mr. Postman</t>
  </si>
  <si>
    <t>The Marvelettes</t>
  </si>
  <si>
    <t>Tamla</t>
  </si>
  <si>
    <t>Funk/Soul;Pop</t>
  </si>
  <si>
    <t>Marvin Gaye (Drums)</t>
  </si>
  <si>
    <t>Freddie Gorman;Brian Holland;Robert Bateman</t>
  </si>
  <si>
    <t>Brian Holland;Robert Bateman</t>
  </si>
  <si>
    <t>Oh yes wait a minute Mr Postman.Wait Mr Postman.There must be some word today.From my boyfriend who's so far away.Please Mr Postman look and see.Is there a letter a letter for me.I was standing here waiting Mr Postman.So so patiently.For just a card for just a letter.Saying he's returning home to me.Please Mr Postman oh yeah.Please please Mr Postman yeah.So many days you passed me by.You saw the tears standing in my eye.You wouldn't stop to make me feel better.By leaving me a card or a letter.Please Mr Postman look and see.Is there a letter oh yeah in your bag for me.You know it's been so long.Yes since I heard from this boyfriend of mine.You better wait a minute wait a minute.Oh you better wait a minute.Please please Mr Postman.Please check and see.Just one more time for me.You better wait wait a minute.Wait a minute wait a minute wait a minute.Please Mr Postman.Deliver the letter the sooner the better.Wait a minute wait a minute.Wait a minute please Mr Postman.Wait a minute wait a minute.</t>
  </si>
  <si>
    <t>Lost Love;Love</t>
  </si>
  <si>
    <t>The Lion Sleeps Tonight</t>
  </si>
  <si>
    <t>The Tokens</t>
  </si>
  <si>
    <t>Solomon Linda;Hugo Peretti;Luigi Creatore;George David Weiss</t>
  </si>
  <si>
    <t>Hugo Peretti;Luigi Creatore</t>
  </si>
  <si>
    <t>In the jungle the mighty jungle.The lion sleeps tonight.In the jungle the quiet jungle.The lion sleeps tonight.Near the village the peaceful village.The lion sleeps tonight.Near the village the quiet village.The lion sleeps tonight.Hush my darling don't fear my darling.The lion sleeps tonight.Hush my darling don't fear my darling.The lion sleeps tonight.</t>
  </si>
  <si>
    <t>Unclear</t>
  </si>
  <si>
    <t>Peppermint Twist</t>
  </si>
  <si>
    <t>Joey Dee &amp; the Starliters</t>
  </si>
  <si>
    <t>Roulette</t>
  </si>
  <si>
    <t>Joey Dee;Henry Glover</t>
  </si>
  <si>
    <t>Henry Glover</t>
  </si>
  <si>
    <t>Well they've got a new dance and it goes like this.Yeah the name of the dance is Peppermint Twist.Well you like it like this the Peppermint Twist.It goes round and round up and down.Round and round up and down.Round and round and a up and down.And a one two three kick one two three jump.Well meet me baby down at 45th street.Where the Peppermint Twisters meet.And you'll learn to do this the Peppermint Twist.It's alright all night it's alright.It's okay all day it's okay.You'll learn to do this the Peppermint Twist.Yeah yeah.</t>
  </si>
  <si>
    <t>Hey, Let's Twist</t>
  </si>
  <si>
    <t>Duke of Earl</t>
  </si>
  <si>
    <t>Gene Chandler</t>
  </si>
  <si>
    <t>Vee-Jay</t>
  </si>
  <si>
    <t>Gene Chandler;Earl Edwards;Bernice Williams</t>
  </si>
  <si>
    <t>Carl Davis</t>
  </si>
  <si>
    <t>Duke Duke Duke Duke of Earl.Duke Duke Duke of Earl.Duke Duke Duke of Earl.Duke Duke Duke of Earl.Duke Duke Duke Duke of Earl.Duke Duke Duke of Earl.Duke Duke Duke of Earl.Duke Duke Duke of Earl.As I walk through this world.Nothing can stop The Duke of Earl.And a you you are my girl.And no one can hurt you oh no.Yes I oh I'm gonna love you.Come on let me hold you darling.Cause I'm the Duke of Earl.So yeah yeah yeah yeah and.And when I hold you.You'll be my Duchess.Duchess of Earl.We'll walk through my Dukedom.And a paradise we will share.Yes I oh I'm gonna love you.Oh oh nothing can stop me now.Cause I'm The Duke of Earl.So yeah yeah yeah yeah.Yeah I oh I'm gonna love you.Oh oh nothing can stop me now.Cause I'm the Duke of Earl.So yeah yeah yeah yeah.Duke Duke Duke of Earl.Duke Duke Duke of Earl.Duke Duke Duke of Earl.Duke Duke Duke Duke of Earl.Duke Duke Duke of Earl.Duke Duke Duke of Earl.Duke Duke Duke of Earl.</t>
  </si>
  <si>
    <t>Hey! Baby</t>
  </si>
  <si>
    <t>Bruce Channel</t>
  </si>
  <si>
    <t>Rock;Funk/Soul;Pop</t>
  </si>
  <si>
    <t>Rock &amp; Roll;Soul</t>
  </si>
  <si>
    <t>Margaret Cobb;Bruce Channel</t>
  </si>
  <si>
    <t>Major Bill Smith</t>
  </si>
  <si>
    <t>Hey hey baby.I wanna know.If you'll be my girl.Hey hey baby.I wanna know.If you'll be my girl.When I saw you walking down the street.I said that's the kind of gal I'd like to meet.She's so pretty Lord she's fine.I'm gonna make her mine all mine.Hey hey baby.I wanna know.If you'll be my girl.When you turned and walked away.That's when I want to say.Come on baby give me a whirl.I wanna know if you'll be my girl.Hey hey baby.I wanna know.If you'll be my girl.When you turned and walked away.That's when I want to say.Come on baby give me a whirl.I wanna know if you'll be my girl.Hey hey baby.I wanna know.If you'll be my girl.Hey hey baby.</t>
  </si>
  <si>
    <t>Don't Break the Heart that Loves You</t>
  </si>
  <si>
    <t>Benny Davis;Murray Mencher</t>
  </si>
  <si>
    <t>Danny Davis;Arnold Maxin</t>
  </si>
  <si>
    <t>Don't break the heart that loves you so.Don't break the heart that loves you.Handle it with care.Don't break the heart that needs you.Darling please be fair.Why do you flirt and constantly hurt me.Why do you treat our love so carelessly.You know I'm jealous of you.And yet you seem to try.To go out of your way.To be unkind.Sweetheart I'm begging of you.Don't break this heart that loves you.Don't break this heart of mine.Darling please don't hurt me.Please don't make me cry.I don't know what I'd do if you'd ever say goodbye.Remember I love you so much.And love is life's greatest joy.Please don't break my heart like a child breaks a little toy.Sweetheart I'm begging of you.Don't break this heart that loves you.Don't break this heart of mine.</t>
  </si>
  <si>
    <t>Johnny Angel</t>
  </si>
  <si>
    <t>Shelley Fabares</t>
  </si>
  <si>
    <t>Lyn Duddy;Lee Pockriss</t>
  </si>
  <si>
    <t>Johnny Angel.Johnny Angel.Johnny Angel.Johnny Angel.You're an angel to me.Johnny Angel.How I love him.He's got something that I can't resist.But he doesn't even know that I exist.Johnny Angel.How I want him.How I tingle when he passes by.Every time he says hello my heart begins to fly.I'm in heaven.I get carried away.I dream of him and me.And how it's gonna be.Other fellas.Call me out for a date.But I just sit and wait.I'd rather concentrate.On Johnny Angel.Cause I love him.And I pray that someday he'll love me.And together we will see how lovely heaven will be.I'm in heaven.I get carried away.I dream of him and me.And how it's gonna be.Other fellas.Call me out for a date.But I just sit and wait.I'd rather concentrate.On Johnny Angel.Cause I love him.And I pray that someday he'll love me.And together we will see how lovely heaven will be.Johnny Angel.Johnny Angel.Johnny Angel.Johnny Angel.You're an angel to me.Johnny Angel.Johnny Angel.Johnny Angel.Johnny Angel.You're an angel to me.</t>
  </si>
  <si>
    <t>The Donna Reed Show</t>
  </si>
  <si>
    <t>Good Luck Charm</t>
  </si>
  <si>
    <t>Rock &amp; Roll;Ballad;Classic Rock</t>
  </si>
  <si>
    <t>Aaron Schroeder;Wally Gold</t>
  </si>
  <si>
    <t>Steve Sholes;Bill Porter</t>
  </si>
  <si>
    <t>Don't want a four leaf clover.Don't want an old horse shoe.Want your kiss cause I just can't miss.With a good luck charm like you.Come on and be my little good luck charm.Uh-huh huh you sweet delight.I want a good luck charm.A hanging on my arm.To have to have to hold to hold tonight.Don't want a silver dollar.Rabbit's foot on a string.The happiness in your warm caress.No rabbit's foot can bring.Come on and be my little good luck charm.Uh-huh huh you sweet delight.I want a good luck charm.A hanging on my arm.To have to have to hold to hold tonight.If I found a lucky penny.I'd toss it across the bay.Your love is worth all the gold on earth.No wonder that I say.Come on and be my little good luck charm.Uh-huh huh you sweet delight.I want a good luck charm.A hanging on my arm.To have to have to hold to hold tonight.</t>
  </si>
  <si>
    <t>Soldier Boy</t>
  </si>
  <si>
    <t>Vocal;Soul;Ballad;Rhythm &amp; Blues</t>
  </si>
  <si>
    <t>Luther Dixon;Florence Greenberg</t>
  </si>
  <si>
    <t>Soldier boy.Oh my little soldier boy.I'll be true to you.You were my first love.And you'll be my last love.I will never make you blue.I'll be true to you.In the whole world.You can love but one girl.Let me be the one girl.For I'll be true to you.Wherever you go.My heart will follow.I love you so.I'll be true to you.Take my love with you.To any port or foreign shore.Darling you must feel for sure.And I'll be true to you.Soldier boy.Oh my little soldier boy.I'll be true to you.</t>
  </si>
  <si>
    <t>Stranger on the Shore</t>
  </si>
  <si>
    <t>Mr. Acker Bilk</t>
  </si>
  <si>
    <t>Jazz;Stage &amp; Screen</t>
  </si>
  <si>
    <t>Theme;Easy Listening</t>
  </si>
  <si>
    <t>United Kingdom</t>
  </si>
  <si>
    <t>Acker Bilk;Robert Mellin</t>
  </si>
  <si>
    <t>Dennis Preston</t>
  </si>
  <si>
    <t>I Can't Stop Loving You</t>
  </si>
  <si>
    <t>Soul</t>
  </si>
  <si>
    <t>Don Gibson</t>
  </si>
  <si>
    <t>I can't stop loving you.I've made up my mind.To live in memory of the lonesome times.I can't stop wanting you.It's useless to say.So I'll just live my life in dreams of yesterday.Dreams of yesterday.Those happy hours that we once knew.Though long ago they still make me blue.They say that time heals a broken heart.But time has stood still since we've been apart.I can't stop loving you.I've made up my mind.To live in memories of the lonesome times.I can't stop wanting you.It's useless to say.So I'll just live my life in dreams of yesterday.Those happy hours.Those happy hours.That we once knew.That we once knew.Though long ago.Though long ago.Still make me blue.Still make me blue.They say that time.They say that time.Heals a broken heart.Heals a broken heart.But time has stood still.Time has stood still.Since we've been apart.Since we've been apart.I can't stop loving you.I said I made up my mind.To live in memory of the lonesome times.Sing a song children.I can't stop wanting you.It's useless to say.So I'll just live my life of dreams of yesterday.Of yesterday.</t>
  </si>
  <si>
    <t>The Stripper</t>
  </si>
  <si>
    <t>David Rose &amp; His Orchestra</t>
  </si>
  <si>
    <t>David Rose</t>
  </si>
  <si>
    <t>Jesse Kaye</t>
  </si>
  <si>
    <t>Burlesque</t>
  </si>
  <si>
    <t>Roses are Red (My Love)</t>
  </si>
  <si>
    <t>Bobby Vinton</t>
  </si>
  <si>
    <t>Epic</t>
  </si>
  <si>
    <t>Paul Evans;Al Byron</t>
  </si>
  <si>
    <t>Bob Morgan</t>
  </si>
  <si>
    <t>Roses are red my love.A long long time ago. On graduation day. You handed me your book. I signed this way. Roses are red my love.Violets are blue.Sugar is sweet my love.But not as sweet as you.We dated through high school.And when the big day came.I wrote into your book.Next to my name.Roses are red my love.Violets are blue.Sugar is sweet my love.But not as sweet as you.Then I went far away.And you found someone new.I read your letter dear.And I wrote back to you.Roses are red my love.Violets are blue.Sugar is sweet my love.But luck may God bless you.Is that your little girl. She looks a lot like you.Someday some boy will write.In her book too.Roses are red my love.Violets are blue.Sugar is sweet my love.But not as sweet as you.</t>
  </si>
  <si>
    <t>Breaking Up is Hard to Do</t>
  </si>
  <si>
    <t>Neil Sedaka</t>
  </si>
  <si>
    <t>The Cookies (Vocals)</t>
  </si>
  <si>
    <t>Neil Sedaka;Howard Greenfield</t>
  </si>
  <si>
    <t>Al Nevins;Don Kirshner</t>
  </si>
  <si>
    <t>Breaking up is hard to do.Don't take your love away from me.Don't you leave my heart in misery.If you go then I'll be blue.Cause breaking up is hard to do.Remember when you held me tight.And you kissed me all through the night.Think of all that we've been through.And breaking up is hard to do.They say that breaking up is hard to do.Now I know.I know that it's true.Don't say that this is the end.Instead of breaking up I wish that we were making up again.I beg of you don't say goodbye.Can't we give our love another try.Come on baby let's start anew.Cause breaking up is hard to do.They say that breaking up is hard to do.Now I know.I know that it's true.Don't say that this is the end.Instead of breaking up I wish that we were making up again.I beg of you don't say goodbye.Can't we give our love another try.Come on baby let's start anew.Cause breaking up is hard to do.</t>
  </si>
  <si>
    <t>The Loco-motion</t>
  </si>
  <si>
    <t>Little Eva</t>
  </si>
  <si>
    <t>Dimension 1000</t>
  </si>
  <si>
    <t>Aldon</t>
  </si>
  <si>
    <t>Gerry Goffin</t>
  </si>
  <si>
    <t>Everybody is doing a brand new dance now.Come on baby do the Locomotion.I know you'll get to like it if you give it a chance now.Come on baby do the Locomotion.My little baby sister can do it with me.It's easier than learning you’re A-B-C's.So come on come on do the Locomotion with me.You gotta swing your hips now.Come on baby Jump up jump back.Well now I think you've got the knack.Now that you can do it let's make a chain now.Come on baby do the Locomotion.A chug a chug a motion like a railroad train now.Come on baby do the Locomotion. Do it nice and easy now don't lose control.A little bit of rhythm and a lot of soul.So come on come on do the Locomotion with me.Move around the floor in a Locomotion.Come on baby do the Locomotion.Do it holding hands if you get the notion.Come on baby do the Locomotion.There's never been a dance that's so easy to do.It even makes you happy when you're feeling blue.So come on come on do the Locomotion with me.</t>
  </si>
  <si>
    <t>Sheila</t>
  </si>
  <si>
    <t>Tommy Roe</t>
  </si>
  <si>
    <t>Classic Rock</t>
  </si>
  <si>
    <t>Felton Jarvis</t>
  </si>
  <si>
    <t>Sweet little Sheila you'll know her if you see her.Blue eyes and a ponytail.Her cheeks are rosy she looks a little nosey.Man this little girl is fine.Never knew a girl like-a little Sheila.Her name drives me insane.Sweet little girl that's my little Sheila.Man this little girl is fine.Me and Sheila go for a ride.Oh-oh-oh-oh I feel all funny inside.Then little Sheila whispers in my ear.Oh-oh-oh-oh I love you Sheila dear.Sheila said she loved me she said she'd never leave me.True love will never die.We're so doggone happy just being around together.Man this little girl is fine.Never knew a girl like-a little Sheila.Her name drives me insane.Sweet little girl that's my little Sheila.Man this little girl is fine.Me and Sheila go for a ride.Oh-oh-oh-oh I feel all funny inside.Then little Sheila whispers in my ear.Oh-oh-oh-oh I love you Sheila dear.Sheila said she loved me she said she'd never leave me.True love will never die.We're so doggone happy just being around together.Man this little girl is fine.Oh this little girl is fine.Yeah this little girl is fine.Oh this little girl is fine.</t>
  </si>
  <si>
    <t>Sherry</t>
  </si>
  <si>
    <t>Frankie Valli &amp; the Four Seasons</t>
  </si>
  <si>
    <t>Rock &amp; Roll;Pop;Doo Wop</t>
  </si>
  <si>
    <t>Bob Gaudio</t>
  </si>
  <si>
    <t>Bob Crewe</t>
  </si>
  <si>
    <t>Sherry Sherry baby.Sherry Sherry baby.Sherry baby baby. Sherry can you come out tonight.Come come come out tonight.Sherry baby.Sherry can you come out tonight.Why don't you come out come out.Come out to my twist party.Where the bright lights shine.We'll dance the night away.I'm gonna make you mine.Sherry baby.Sherry can you come out tonight.Come come come out tonight.Come come come out tonight.You'd better ask your mama.Tell her everything is alright.Why don't you come out come out.With your red dress on.You look so fine.Come out move it nice and easy.Girl you make me lose my mind.Sherry baby baby.Sherry can you come out tonight.Come come come out tonight.Come come come out tonight.Sherry Sherry baby.Come come come out tonight.Sherry Sherry baby.Come come come out tonight.Sherry.</t>
  </si>
  <si>
    <t>Monster Mash</t>
  </si>
  <si>
    <t>Bobby "Boris" Pickett &amp; the Crypt-Kickers</t>
  </si>
  <si>
    <t>Garpax</t>
  </si>
  <si>
    <t>Novelty;Rock &amp; Roll</t>
  </si>
  <si>
    <t>Rock &amp; Roll;Pop Rock;Novelty</t>
  </si>
  <si>
    <t>Bobby Pickett;Leonard L. Capizzi</t>
  </si>
  <si>
    <t>Gary S. Paxton</t>
  </si>
  <si>
    <t>Bubbles, Chains, Monsters</t>
  </si>
  <si>
    <t>I was working in the lab late one night.When my eyes beheld an eerie sight.For my monster from his slab began to rise.And suddenly to my surprise.He did the mash he did the monster mash.The monster mash it was a graveyard smash.He did the mash it caught on in a flash.He did the mash he did the monster mash.From my laboratory in the castle east.To the master bedroom where the vampires feast.The ghouls all came from their humble abodes.To get a jolt from my electrodes.They did the mash they did the monster mash.The monster mash it was a graveyard smash.They did the mash it caught on in a flash.They did the mash they did the monster mash.The zombies were having fun.The party had just begun.The guests included Wolfman.Dracula and his son.The scene was rocking all were digging the sounds.Igor on chains backed by his baying hounds.The coffin-bangers were about to arrive.With their vocal group 'The Crypt-Kicker Five'.They played the mash they played the monster mash.The monster mash it was a graveyard smash.They played the mash it caught on in a flash.They played the mash they played the monster mash.Out from his coffin Drac's voice did ring.Seems he was troubled by just one thing.Opened the lid and shook his fist and said.Whatever happened to my Transylvania Twist.It's now the mash it's now the monster mash.The monster mash and it's a graveyard smash.It's now the mash it caught on in a flash.It's now the mash it's now the monster mash.Now everything's cool Drac's a part of the band.And my Monster Mash is the hit of the land.For you the living this mash was meant too.When you get to my door tell them Boris sent you.Then you can mash then you can monster mash.The monster mash and do my graveyard smash.Then you can mash you will catch on in a flash.Then you can mash then you can monster mash.Monster mash.Easy Igor you impetuous young boy.Argh mash good.Monster mash monster mash.</t>
  </si>
  <si>
    <t>Partying;Dancing</t>
  </si>
  <si>
    <t>He's a Rebel</t>
  </si>
  <si>
    <t>The Crystals</t>
  </si>
  <si>
    <t>Philles</t>
  </si>
  <si>
    <t>Gene Pitney</t>
  </si>
  <si>
    <t>See the way he walks down the street.Watch the way he shuffles his feet.My he holds his head up high.When he goes walking by.He's my guy.When he holds my hand I'm so proud.Cause he's not just one of the crowd.My baby's always the one.To try the things they've never done.And just because of that they say.He's a rebel and he'll never ever be any good.He's a rebel cause he never ever does what he should.But just because he doesn't do.What everybody else does.That's no reason why I can't give him all my love.He's always good to me.Always treats me tenderly.Cause he's not a rebel oh no no no.He's not a rebel oh no no no to me.If they don't like him that way.They won't like me after today.And I'll be standing right by his side.When they say.He's a rebel and he'll never ever be any good.He's a rebel cause he never ever does what he should.But just because he doesn't do.What everybody else does.That's no reason why we can't share a love.He's always good to me.Good to him I try to be.Cause he's not a rebel oh no no no.He's not a rebel oh no no no to me.Oh. He's not a rebel oh no no no.He's not a rebel oh no no no.He's not a rebel oh no no no.No no no.</t>
  </si>
  <si>
    <t>Love;Bad Behavior</t>
  </si>
  <si>
    <t>Big Girls Don't Cry</t>
  </si>
  <si>
    <t>Bob Crewe;Bob Gaudio</t>
  </si>
  <si>
    <t>Big girls don't cry.Big girls don't cry.Big girls don't cry.They don't cry.Big girls don't cry.Who said they don't cry.My girl said goodbye.My oh my.My girl didn't cry.I wonder why.Told my girl we had to break up.Hoped that she would call my bluff.When she said to my surprise.Big girls don't cry.Big girls don't cry.They don't cry.Big girls don't cry.Who said they don't cry.Maybe I was cruel.I was cruel.Baby I'm a fool.I'm such a fool.Shame on you your mama said.Shame on you you're crying in bed.Shame on you you told a lie.Big girls do cry.Big girls don't cry.They don't cry.Big girls don't cry.That's just an alibi.Big girls don't cry.Big girls don't cry.Big girls don't cry.Big girls don't cry.Big girls don't cry.</t>
  </si>
  <si>
    <t>Telstar</t>
  </si>
  <si>
    <t>The Tornados</t>
  </si>
  <si>
    <t>London</t>
  </si>
  <si>
    <t>Psychedelic</t>
  </si>
  <si>
    <t>Beat;Rock &amp; Roll</t>
  </si>
  <si>
    <t>Joe Meek</t>
  </si>
  <si>
    <t>A;D</t>
  </si>
  <si>
    <t>Car</t>
  </si>
  <si>
    <t>Go Away Little Girl</t>
  </si>
  <si>
    <t>Steve Lawrence</t>
  </si>
  <si>
    <t>Ballad</t>
  </si>
  <si>
    <t>Al Kasha</t>
  </si>
  <si>
    <t>Go away little girl go away little girl.I'm not supposed to be alone with you.I know that your lips are sweet.But our lips must never meet.I belong to someone else and I must be true.Oh go away little girl go away little girl.It's hurting me more each minute that you delay.When you are near me like this.You're much too hard to resist.So go away little girl before I beg you to stay.Go away.Please don't stay.It'll never work out.When you are near me like this.You're much too hard to resist.So go away little girl.Call it a day little girl.Oh please go away little girl.Before I beg you to stay.Go away.</t>
  </si>
  <si>
    <t>Longing for Love;Forbidden Love</t>
  </si>
  <si>
    <t>Walk Right In</t>
  </si>
  <si>
    <t>The Rooftop Singers</t>
  </si>
  <si>
    <t>Vanguard</t>
  </si>
  <si>
    <t>Rock;Folk, World, &amp; Country</t>
  </si>
  <si>
    <t>Folk Rock</t>
  </si>
  <si>
    <t>Gus Cannon;Hosea Woods;Erik Darling;Bill Svanoe</t>
  </si>
  <si>
    <t>Erik Darling;Bill Svanoe</t>
  </si>
  <si>
    <t>Walk right in sit right down.Daddy let your mind roll on.Walk right in sit right down.Daddy let your mind roll on.Everybody's talking about a new way of walking.Do you want to lose your mind.Walk right in sit right down.Daddy let your mind roll on.Walk right in sit right down.Baby let your hair hang down.Walk right in sit right down.Baby let your hair hang down.Everybody's talking about a new way of walking.Do you want to lose your mind.Walk right in sit right down.Baby let your hair hang down.Walk right in sit right down.Daddy let your mind roll on.Walk right in sit right down.Daddy let your mind roll on.Everybody's talking about a new way of walking.Do you want to lose your mind.Walk right in sit right down.Daddy let your mind roll on.Daddy let your mind roll on.</t>
  </si>
  <si>
    <t>Hey Paula</t>
  </si>
  <si>
    <t>Paul &amp; Paula</t>
  </si>
  <si>
    <t>Philips</t>
  </si>
  <si>
    <t>Polygram</t>
  </si>
  <si>
    <t>Ray Hildebrand</t>
  </si>
  <si>
    <t>Hey hey Paula I wanna marry you.Hey hey Paula no one else could ever do.I've waiting so long for school to be through.Paula I can wait no more for you.My love my love.Hey Paul I've been waiting for you.Hey hey Paul I wanna marry you too.If you love me true if you love me still.Our love will always be real.My love my love.True love means planning our life for two.Being together the whole day through.True love means waiting and hoping that soon.Wishes we made will come true.My love my love.Hey hey paula I've been waiting for you.Hey hey paul I want to marry you to.True love means planning our life for two.Being together the whole day through.True love means waiting and hoping that soon.Wishes we made will come true.My love my love.</t>
  </si>
  <si>
    <t>Walk Like a Man</t>
  </si>
  <si>
    <t>Pop Rock;Doo Wop</t>
  </si>
  <si>
    <t>Walk walk walk walk.Walk like a man.Oh how you tried.To cut me down to size.By telling dirty lies to my friends.But my own father.Said give her up don't bother.The world isn't coming to an end.He said walk like a man.Talk like a man.Walk like a man my son.No woman's worth.Crawling on the earth.So walk like a man my son. Walk walk walk walk.Fine eyed baby.I don't mean maybe.We're gonna get along somehow.Soon you'll be crying.On count of all you're lying.Oh yeah just look who's laughing now.I'm gonna walk like a man.Fast as I can.Walk like a man from you.I'll tell the world.Forget about it girl.And walk like a man from you.Walk walk walk walk.Walk walk walk walk.Walk walk walk walk.</t>
  </si>
  <si>
    <t>Our Day Will Come</t>
  </si>
  <si>
    <t>Ruby &amp; the Romantics</t>
  </si>
  <si>
    <t>Bob Hilliard;Mort Garson</t>
  </si>
  <si>
    <t>Allen Stanton</t>
  </si>
  <si>
    <t>Our day will come.And we'll have everything.We'll share the joy.Falling in love can bring.No one can tell me.That I'm too young to know.I love you so.And you love me.Our day will come.If we just wait a while.No tears for us.Think love and wear a smile.Our dreams have magic because.We'll always stay.In love this way.Our day will come.Our day will come our day will come.Our dreams have magic because.We'll always stay.In love this way.Our day will come.Our day will come.</t>
  </si>
  <si>
    <t>He's So Fine</t>
  </si>
  <si>
    <t>The Chiffons</t>
  </si>
  <si>
    <t>Pop Rock;Soul</t>
  </si>
  <si>
    <t>Ronald Mack</t>
  </si>
  <si>
    <t>Phil Margo;Mitch Margo;Jay Siegal;Hank Medress</t>
  </si>
  <si>
    <t>He's so fine.Wish he were mine.That handsome boy over there.The one with the wavy hair.I don't know how I'm gonna do it.But I'm gonna make him mine.He's the envy of all the girls.It's just a matter of time.He's a soft spoken guy.Also seems kind of shy.Makes me wonder if I.Should even give him a try.But then I know he can't shy.He can't shy away forever.And I'm gonna make him mine.If it takes me forever.He's so fine.Gotta be mine.Sooner or later.I hope it's not later.We gotta get together.The sooner the better.I just can't wait I just can't wait.To be held in his arms.If I were a queen.And he asked me to leave my throne.I'll do anything that he asked.Anything to make him my own.For he's so fine.So fine.He's so fine.So fine.He's so fine.Oh yeah.He's so fine.</t>
  </si>
  <si>
    <t>I Will Follow Him</t>
  </si>
  <si>
    <t>Little Peggy March</t>
  </si>
  <si>
    <t>Jacques Plant;J.W. Stole;Paul Mauriat;Arthur Altman;Norman Gimbel</t>
  </si>
  <si>
    <t>I love him I love him I love him.And where He goes I'll follow I'll follow I'll follow.I will follow him.Follow him wherever he may go.There isn't an ocean too deep.A mountain so high it can keep me away.I must follow him.Ever since he touched my hand I knew.That near him I always must be.And nothing can keep him from me.He is my destiny.I love him I love him I love him.And where he goes I'll follow.I'll follow I'll follow.He'll always be my true love my true love my true love.From now until forever forever forever.I will follow him.Follow him wherever he may go.There isn't an ocean too deep.A mountain so high it can keep keep me away.Away from my love.I love him I love him I love him.And where he goes I'll follow.I'll follow I'll follow.He'll always be my true love my true love my true love.From now until forever forever forever.I will follow him.Follow him wherever he may go.There isn't an ocean too deep.A mountain so high it can keep.Keep me away away from my love.And where he goes I'll follow.I'll follow I'll follow.I know I'll always love him.</t>
  </si>
  <si>
    <t>If You Wanna Be Happy</t>
  </si>
  <si>
    <t>Jimmy Soul</t>
  </si>
  <si>
    <t>SPQR</t>
  </si>
  <si>
    <t>Joseph Royster;Carmella Guida;Frank Guida</t>
  </si>
  <si>
    <t>Frank Guida</t>
  </si>
  <si>
    <t>If you wanna be happy for the rest of your life.Never make a pretty woman your wife.So for my personal point of view.Get an ugly girl to marry you.If you wanna be happy for the rest of your life.Never make a pretty woman your wife.So for my personal point of view.Get an ugly girl to marry you.A pretty woman makes her husband look small.And very often causes his downfall.As soon as he marries her then she starts.To do the things that will break his heart.But if you make an ugly woman your wife.You'll be happy for the rest of your life.An ugly woman cooks meals on time.She'll always give you peace of mind.If you wanna be happy for the rest of your life.Never make a pretty woman your wife.So for my personal point of view.Get an ugly girl to marry you.Don't let your friends say you have no taste.Go ahead and marry anyway.Though her face is ugly her eyes don't match.Take it from me she's a better catch.If you wanna be happy for the rest of your life.Never make a pretty woman your wife.So for my personal point of view.Get an ugly girl to marry you.Say man.Hey baby.I saw your wife the other day.Yeah.Yeah an' she's ugly.Yeah she's ugly but she sure can cook baby.Yeah alright.If you wanna be happy for the rest of your life.Never make a pretty woman your wife.So for my personal point of view.Get an ugly girl to marry you.If you wanna be happy for the rest of your life.Never make a pretty woman your wife.So for my personal point of view.Get an ugly girl to marry you.If you wanna be happy for the rest of your life.Never make a pretty woman your wife.So for my personal point of view.Get an ugly girl to marry you.If you wanna be happy for the rest of your life.Never make a pretty woman your wife.So for my personal point of view.Get an ugly girl to marry you.</t>
  </si>
  <si>
    <t>Marriage;Love</t>
  </si>
  <si>
    <t>It's My Party</t>
  </si>
  <si>
    <t>Lesley Gore</t>
  </si>
  <si>
    <t>Walter Gold;John Gluck Jr.;Herb Weiner;Seymour Gottlieb</t>
  </si>
  <si>
    <t>Quincy Jones</t>
  </si>
  <si>
    <t>It's my party and I'll cry if I want to.Cry if I want to.Cry if I want to.You would cry too if it happened to you.Nobody knows where my Johnny has gone.But Judy left the same time.Why was he holding her hand.When he's supposed to be mine.It's my party and I'll cry if I want to.Cry if I want to.Cry if I want to.You would cry too if it happened to you.Play all my records keep dancing all night.But leave me alone for a while.Till Johnny's dancing with me.I've got no reason to smile.It's my party and I'll cry if I want to.Cry if I want to.Cry if I want to.You would cry too if it happened to you.Judy and Johnny just walked through the door.Like a queen with her king.Oh what a birthday surprise.Judy's wearing his ring.It's my party and I'll cry if I want to.Cry if I want to.Cry if I want to.You would cry too if it happened to you.It's my party and I'll cry if I want to.Cry if I want to.Cry if I want to.You would cry too if it happened to you.Oh it's my party and I'll cry if I want to.</t>
  </si>
  <si>
    <t>Sukiyaki</t>
  </si>
  <si>
    <t>Kyu Sakamoto</t>
  </si>
  <si>
    <t>Japan</t>
  </si>
  <si>
    <t>Hachidai Nakamura;Rokusuke Ei</t>
  </si>
  <si>
    <t>Kōji Kusano</t>
  </si>
  <si>
    <t>Easier Said Than Done</t>
  </si>
  <si>
    <t>The Essex</t>
  </si>
  <si>
    <t>William Linton;Larry Huff</t>
  </si>
  <si>
    <t>My friends all tell me.Go to him run to him.Say sweet lovely things to him.And tell him he's the one.Deep in my heart I know it.But it's so hard to show it.Cause it's easier easier said than done.My buddies tell me.Fly to him sigh to him.Tell him I would die for him.And tell him he's the one.Although he gives me a feeling.That sets my heart a-reeling.Yet it's easier easier said than done.Well I know that I love him so.I'm afraid that he'll never know.Because I get so timid and shy.Each time that I look him in the eye.They all tell me.Sing to him swing with him.And just do anything for him.And tell him he's the one.I got a love so true.But I'm sad and blue.Cause it's easier easier said than done.Well I know that I love him so.I'm afraid that he'll never know.Because I get so timid and shy.Each time that I look him in the eye.They all tell me.Sing to him swing with him.And just do anything for him.And tell him he's the one.I got a love so true.But I'm sad and blue.Cause it's easier easier said than done.Easier said than done.</t>
  </si>
  <si>
    <t>Surf City</t>
  </si>
  <si>
    <t>Jan &amp; Dean</t>
  </si>
  <si>
    <t>Avnet</t>
  </si>
  <si>
    <t>Surf;Rock &amp; Roll</t>
  </si>
  <si>
    <t>Brian Wilson;Jan Berry</t>
  </si>
  <si>
    <t>Jan Berry</t>
  </si>
  <si>
    <t>Two girls for every boy.I bought a thirty-four wagon and we call it a Woodie.Surf City here we come.You know it's not very cherry it's an oldie but a goodie.Surf City here we come.Well it ain't got a back seat or a rear window.But it still gets me where I wanna go.Yeah we're going to Surf City cause it's two to one.You know we're going to Surf City gonna have some fun.You know we're going to Surf City cause it's two to one.You know we're going to Surf City gonna have some fun now.Two girls for every boy.They say they never roll the streets up cause there's always something going.Surf City here we come.You know they're either out surfing' or they've got a party growing.Surf City here we come.Yeah there's two swinging' honeys for every guy.And all you gotta do is just wink your eye.And I'm going to Surf City gonna have some fun now.Going to Surf City cause it's two to one.You know we're going to Surf City gonna have some fun.You know we're going to Surf City cause it's two to one now.Two girls for every boy.And if my woodie breaks down on me somewhere on the surf route.Surf City here we come.I'll strap my board to my back and hitch a ride in my wetsuit.Surf City here we come.And when I get to Surf City I'll be shooting' the curl.And checking' out the parties for a surfer girl.And I'm going to Surf City cause it's two to one.You know we're going to Surf City gonna have some fun.You know we're going to Surf City cause it's two to one.You know we're going to Surf City gonna have some fun now.Two girls for every.Two girls for every boy.</t>
  </si>
  <si>
    <t>Surfing/Sailing;Partying;Utopia/Perfect Places</t>
  </si>
  <si>
    <t>So Much in Love</t>
  </si>
  <si>
    <t>The Tymes</t>
  </si>
  <si>
    <t>George Williams;Bill Jackson;Roy Straigis</t>
  </si>
  <si>
    <t>Bill Jackson</t>
  </si>
  <si>
    <t>Ocean</t>
  </si>
  <si>
    <t xml:space="preserve">As we stroll along together.Holding hands walking all alone.So in love are we two that we don't know what to do.So in love in a world all our own.As we stroll by the sea together.Under stars twinkling high above.So in love are we two no one else but me and you.So in love so much in love.So in love so much in love.We stroll along together.I tell you I need you oh so much.I love love you my darling.Can you tell it in my touch.When we walk down the aisle together.We will vow to be together till we die.So much love have we two just can't wait to say I do.So in love are you and I. So in love are you and I. So in love are you and I. </t>
  </si>
  <si>
    <t>Fingertips Pt. 2</t>
  </si>
  <si>
    <t>Stevie Wonder</t>
  </si>
  <si>
    <t>Funk/Soul;Jazz</t>
  </si>
  <si>
    <t>Soul;Big Band</t>
  </si>
  <si>
    <t>Clarence Paul;Henry Cosby</t>
  </si>
  <si>
    <t>Berry Gordy Jr.</t>
  </si>
  <si>
    <t>Cm</t>
  </si>
  <si>
    <t>Everybody say yeah.Say yeah.Say yeah.Yeah Yeah Yeah Yeah.Just a little bit of soul.Yeah yeah yeah yeah yeah yeah.Clap your hands just a little bit louder.Clap your hands just a little bit louder.I know yeah.Everybody had a good time.So if you want me to.If you want me to.I'm gonna swing the song yeah.Just one more time when I come by.Just one more time when I come by.So be advised.Come on.Goodbye goodbye.Goodbye goodbye.Goodbye goodbye goodbye.I'm gonna go yeah.I'm gonna go yeah.Swinging from my.</t>
  </si>
  <si>
    <t>My Boyfriend's Back</t>
  </si>
  <si>
    <t>The Angels</t>
  </si>
  <si>
    <t>Rock &amp; Roll;Vocal;Soul</t>
  </si>
  <si>
    <t>Bob Feldman;Jerry Goldstein;Richard Gottehrer</t>
  </si>
  <si>
    <t>He went away and you hung around.And bothered me every night.And when I wouldn't go out with you.You said things that weren't very nice.My boyfriend's back and you're gonna be in trouble.Hey la day la my boyfriend's back.You see him coming better cut out on the double.Hey la day la my boyfriend's back.You been spreading lies that I was untrue.Hey la day la my boyfriend's back.So look out now cause he's coming after you.Hey la day la my boyfriend's back.Hey he knows that you been trying.And he knows that you been lying.He's been gone for such a long time.Hey la day la my boyfriend's back.Now he's back and things'll be fine.Hey la day la my boyfriend's back.You're gonna be sorry you were ever born.Hey la day la my boyfriend's back.Cause he's kinda big and he's awful strong.Hey la day la my boyfriend's back.Hey he knows I wasn't cheating.Now you're gonna get a beating.What made you think he'd believe all your lies.You're a big man now but he'll cut you down to size.Wait and see.My boyfriend's back he's gonna save my reputation.Hey la day la my boyfriend's back.If I were you I'd take a permanent vacation.Hey la hey la my boyfriend's back.Yeah my boyfriend's back.La day la my boyfriend's back.Look out now yeah my boyfriend's back.La day la my boyfriend's back.I could see him coming.La day la my boyfriend's back.So you better get a running.La day la my boyfriend's back.Alright now.La day la my boyfriend's back.Yeah yeah yeah yeah yeah.La day la my boyfriend's back.My boyfriend's back now.La day la my boyfriend's back.Know he's coming after you.La day la my boyfriend's back.Because he knows I've been true now.</t>
  </si>
  <si>
    <t>Love;Violence;Lust/Sex</t>
  </si>
  <si>
    <t>Blue Velvet</t>
  </si>
  <si>
    <t>Ballad;Soundtrack</t>
  </si>
  <si>
    <t>Bernie Wayne;Lee Morris</t>
  </si>
  <si>
    <t>Bb;B&amp;%</t>
  </si>
  <si>
    <t>She wore blue velvet. Bluer than velvet was the night.Softer than satin was the light.From the stars.She wore blue velvet.Bluer than velvet were her eyes.Warmer than May her tender sighs. Love was ours.Ours a love I held tightly.Feeling the rapture grow.Like a flame burning brightly.But when she left gone was the glow of.Blue velvet.But in my heart there'll always be.Precious and warm a memory through the years.And I still can see blue velvet through my tears.She wore blue velvet.But in my heart there'll always be. Precious and warm a memory through the years.And I still can see blue velvet through my tears.</t>
  </si>
  <si>
    <t>Sugar Shack</t>
  </si>
  <si>
    <t>Jimmy Gilmer &amp; the Fireballs</t>
  </si>
  <si>
    <t>Keith McCormack;Fay Voss</t>
  </si>
  <si>
    <t>Norman Petty</t>
  </si>
  <si>
    <t>There's a crazy little shack beyond the tracks.And everybody calls it the sugar shack.Well it’s just a coffeehouse and it’s made out of wood.Espresso coffee tastes mighty good.That's not the reason why I've got to get back.To that sugar shack whoa baby.To that sugar shack.There's this cute little girlie she's a-working there.A black leotard and her feet are bare.I'm gonna drink a lot of coffee spend a little cash.Make that girl love me when I put on some trash.You can understand why I've got to get back.To that sugar shack whoa baby.To that sugar shack yeah honey.To that sugar shack whoa yes.To that sugar shack.Now that sugar shack queen is a married to me yeah yeah.We just sit around and dream of those old memories.Ah but one of these days I'm gonna lay down tracks.In the direction of that sugar shack.Just me and her yes were gonna go back.To that sugar shack.Whoa uh oh.Oh that sugar shack yeah honey.To our sugar shack.Yea yea yea our sugar shack.</t>
  </si>
  <si>
    <t>Lust/Sex;Better Times;Utopia/Perfect Places</t>
  </si>
  <si>
    <t>Deep Purple</t>
  </si>
  <si>
    <t>Nino Tempo &amp; April Stevens</t>
  </si>
  <si>
    <t>Peter DeRose;Mitchell Parish</t>
  </si>
  <si>
    <t>Ahmet Ertegün</t>
  </si>
  <si>
    <t>When the deep purple falls over sleepy garden walls.And the stars begin to twinkle in the night.In the mist of my memory you wander on back to me.Breathing my name with a sigh.In the still of the night once again I hold you tight.Though you've gone your love lives on when moonlight beams.And as long as my heart will beat sweet lover we'll always meet.Here in my deep purple dreams.When the deep purple falls over sleepy garden walls.And the stars begin to twinkle in the night.In the mist of my memory you wander on back to me.Breathing my name with a sigh.In the still of the night once again I hold you tight.Though you've gone your love lives on when moonlight beams.And as long as my heart will beat sweet lover we'll always meet.Here in my deep purple dreams.And as long as my heart will beat sweet lover we'll always meet.Here in my deep purple dreams.And as long as my heart will beat sweet lover we'll always meet.Here in my deep purple dreams.</t>
  </si>
  <si>
    <t>Lost Love;Dreaming</t>
  </si>
  <si>
    <t>I'm Leaving it Up to You</t>
  </si>
  <si>
    <t>Dale &amp; Grace</t>
  </si>
  <si>
    <t>Montel-Michele</t>
  </si>
  <si>
    <t>Folk/Country;Rock</t>
  </si>
  <si>
    <t>Country;Rhythm &amp; Blues</t>
  </si>
  <si>
    <t>Ballad;Rock &amp; Roll</t>
  </si>
  <si>
    <t>Don F. Harris;Dewey Terry</t>
  </si>
  <si>
    <t>Sam Montel</t>
  </si>
  <si>
    <t>I'm leaving it all up to you.You decide what you're gonna do.Now do you want my love.Or are we through.That's why I'm leaving it up to you.You decide what you're gonna do.Now do you want my love.Or are we through.My heart in my hand.I I don't understand.Baby what what have I done wrong.I worship I worship the ground that you walk on.That's why I'm leaving it up to you.You decide what you're gonna do.Now do you want my love.Or are we through.</t>
  </si>
  <si>
    <t>Dominique</t>
  </si>
  <si>
    <t>The Singing Nun</t>
  </si>
  <si>
    <t>Folk Rock;Acoustic;Vocal</t>
  </si>
  <si>
    <t>Belgium</t>
  </si>
  <si>
    <t>Jeanine Deckers</t>
  </si>
  <si>
    <t>There! I've Said It Again</t>
  </si>
  <si>
    <t>Redd Evans;David Mann</t>
  </si>
  <si>
    <t>A;Bb&amp;%</t>
  </si>
  <si>
    <t>I love you there's nothing to hide.It's better than burning inside.I love you no use to pretend.There. I've said it again.I've said it what more can I say.Believe me there's no other way.I love you I will to the end.There. I've said it again.I try to drum up.A phrase that will sum up.All that I feel for you.But what good are phrases.The thought that amazes.Is that you love me and it's heavenly.Forgive me for wanting you so.But one thing I want you to know.I've loved you since heaven knows when.There. I've said it again.Forgive me for wanting you so.But one thing I want you to know.I've loved you since heaven knows when.There. I've said it again.</t>
  </si>
  <si>
    <t>I Want To Hold Your Hand</t>
  </si>
  <si>
    <t>The Beatles</t>
  </si>
  <si>
    <t>John Lennon;Paul McCartney</t>
  </si>
  <si>
    <t>George Martin</t>
  </si>
  <si>
    <t>Oh yeah I'll tell you something.I think you'll understand.When I'll say that something.I want to hold your hand.I want to hold your hand.I want to hold your hand.Oh please say to me.You'll let me be your man.And please say to me.You'll let me hold your hand.I'll let me hold your hand.I want to hold your hand.And when I touch you I feel happy inside.It's such a feeling that my love.I can't hide.I can't hide.I can't hide.Yeah you got that something.I think you'll understand.When I'll say that something.I want to hold your hand.I want to hold your hand.I want to hold your hand.And when I touch you I feel happy inside.It's such a feeling that my love.I can't hide.I can't hide.I can't hide.Yeah you got that something.I think you'll understand.When I feel that something.I want to hold your hand.I want to hold your hand.I want to hold your hand.I want to hold your hand.</t>
  </si>
  <si>
    <t>She Loves You</t>
  </si>
  <si>
    <t>Swan</t>
  </si>
  <si>
    <t>Beat</t>
  </si>
  <si>
    <t>She loves you yeah yeah yeah.She loves you yeah yeah yeah.She loves you yeah yeah yeah yeah.You think you lost your love.Well I saw her yesterday.It's you she's thinking of.And she told me what to say.She says she loves you.And you know that can't be bad.Yes she loves you.And you know you should be glad.She said you hurt her so.She almost lost her mind.But now she says she knows.You're not the hurting kind.She says she loves you.And you know that can't be bad.Yes she loves you.And you know you should be glad ooh.She loves you yeah yeah yeah.She loves you yeah yeah yeah.And with a love like that.You know you should be glad.You know it's up to you.I think it's only fair.Pride can hurt you too.Apologize to her.Because she loves you.And you know that can't be bad.Yes she loves you.And you know you should be glad ooh.She loves you yeah yeah yeah.She loves you yeah yeah yeah.With a love like that.You know you should be glad.With a love like that.You know you should be glad.With a love like that.You know you should be glad.Yeah yeah yeah.Yeah yeah yeah yeah.</t>
  </si>
  <si>
    <t>Can't Buy Me Love</t>
  </si>
  <si>
    <t>Can't buy me love love.Can't buy me love.I'll buy you diamonds ring my friend.If it makes you feel alright.I'll get you anything my friend.If it makes you feel alright.Cause I don't care too much for money.Money can't buy me love.I'll give you all I've got to give.If you say you love me too.I may not have a lot to give.But what I've got I'll give to you.I don't care too much for money.Money can't buy me love.Can't buy me love everybody tells me so.Can't buy me love no no no no.Say you don't need no diamond rings.And I'll be satisfied.Tell me that you want the kind of things.That money just can't buy.I don't care too much for money.Money can't buy me love.Can't buy me love everybody tells me so.Can't buy me love no no no no.Say you don't need no diamond rings.And I'll be satisfied.Tell me that you want the kind of things.That money just can't buy.I don't care too much for money.Money can't buy me love.Can't buy me love love.Can't buy me love.</t>
  </si>
  <si>
    <t>Hello, Dolly!</t>
  </si>
  <si>
    <t>Louis Armstrong</t>
  </si>
  <si>
    <t>Dixieland</t>
  </si>
  <si>
    <t>Dixieland;Musical</t>
  </si>
  <si>
    <t>Jerry Herman</t>
  </si>
  <si>
    <t>Michael Kapp</t>
  </si>
  <si>
    <t>Hello Dolly.This is Louis Dolly.It's so nice to have you back where you belong.You're looking swell Dolly.I can tell DollyYou're still glowing you're still crowing.You're still going strong.I feel the room swaying.While the band's playing.One of our old favorite songs from way back when.So take her wrap fellas find her an empty lap fellas.Dolly will never go away again.I feel the room swaying.While the band keeps on playing.One of our old favorite songs from way back when.So golly gee fellas.Have a little faith in me fellas.Dolly will never go away.I said she'll never go away.Dolly will never go away again.</t>
  </si>
  <si>
    <t>Hello, Dolly</t>
  </si>
  <si>
    <t>My Guy</t>
  </si>
  <si>
    <t>Mary Wells</t>
  </si>
  <si>
    <t>Smokey Robinson</t>
  </si>
  <si>
    <t>Nothing you can say can tear me away.From my guy.Nothing you could do cause I'm stuck like glue.To my guy.I'm sticking to my guy like a stamp to a letter.Like birds of a feather we stick together.I'm telling you from the start.I can't be torn apart from my guy.Nothing you could do could make me be untrue.To my guy.Nothing you could buy could make me tell a lie.To my guy.I gave my guy my word of honor.To be faithful and I'm gonna.You'd best be believing.I won't be deceiving my guy.As a matter of opinion I think he's tops.My opinion is he's the cream of the crop.As a matter of taste to be exact.He's my ideal as a matter of fact.No muscle bound man could take my hand.From my guy. No handsome face could ever take the place.Of my guy.He may not be a movie star.But when it comes to being happy we are.There's not a man today who can take me away.From my guy.No muscle bound man could take my hand.From my guy.No handsome face could ever take the place.Of my guy.He may not be a movie star.But when it comes to being happy we are.There's not a man today who can take me away.From my guy.There's not a man today who could take me away.From my guy.There's not a man today who could take me away.From my guy.</t>
  </si>
  <si>
    <t>Love;Faithfulness</t>
  </si>
  <si>
    <t>Love Me Do</t>
  </si>
  <si>
    <t>Tollie</t>
  </si>
  <si>
    <t>Love love me do.You know I love you.I'll always be true.So please love me do.Whoa love me do.Love love me do.You know I love you.I'll always be true.So please love me do.Whoa love me do.Someone to love.Somebody new.Someone to love.Someone like you.Love love me do.You know I love you.I'll always be true.So please love me do.Whoa love me do.Love love me do.You know I love you.I'll always be true.So please love me do.Whoa love me do.Yeah love me do.Whoa oh love me do.</t>
  </si>
  <si>
    <t>Chapel of Love</t>
  </si>
  <si>
    <t>The Dixie Cups</t>
  </si>
  <si>
    <t>Red Bird</t>
  </si>
  <si>
    <t>Ballad;Soul</t>
  </si>
  <si>
    <t>Jeff Barry;Ellie Greenwich;Phil Spector</t>
  </si>
  <si>
    <t>Jerry Leiber;Mike Stoller;Ellie Greenwich;Jeff Barry</t>
  </si>
  <si>
    <t>Going to the chapel.And we're gonna get married.Going to the chapel.And we're gonna get married.Gee I really love you.And we're gonna get married.Going to the chapel of love.Spring is here the sky is blue whoa.Birds all sing as if they knew.Today's the day we'll say I do.And we'll never be lonely anymore.Because we're going to the chapel.And we're gonna get married.Going to the chapel.And we're gonna get married.Gee I really love you.And we're gonna get married.Going to the chapel of love.Bells will ring the sun will shine whoa.I'll be his and he'll be mine.We'll love until the end of time.And we'll never be lonely anymore.Because we're going to the chapel.And we're gonna get married.Going to the chapel.And we're gonna get married.Gee I really love you.And we're gonna get married.Going to the chapel of love.Yeah yeah yeah yeah.Going to the chapel of love.Yeah yeah yeah yeah.</t>
  </si>
  <si>
    <t>Love;Marriage</t>
  </si>
  <si>
    <t>A World Without Love</t>
  </si>
  <si>
    <t>Peter &amp; Gordon</t>
  </si>
  <si>
    <t>Folk;Pop Rock;Vocal</t>
  </si>
  <si>
    <t>Norman Newell</t>
  </si>
  <si>
    <t>Please lock me away.And don't allow the day.Here inside where I hide with my loneliness.I don't care what they say.I won't stay in a world without love.Birds sing out of tune.And rain clouds hide the moon.I'm okay here I'll stay with my loneliness.I don't care what they say.I won't stay in a world without love.So I wait and in a while.I will see my true love smile.She may come I know not when.When she does I'll lose.So baby until then.Lock me away.And don't allow the day.Here inside where I hide with my loneliness.I don't care what they say.I won't stay in a world without love.So I wait and in a while.I will see my true love smile.She may come I know not when.When she does I'll know.So baby until then.Lock me away.And don't allow the day.Here inside where I hide with my loneliness.I don't care what they say.I won't stay in a world without love.I don't care what they say.I won't stay in a world without love.</t>
  </si>
  <si>
    <t>Love;Lost Love</t>
  </si>
  <si>
    <t>I Get Around</t>
  </si>
  <si>
    <t>The Beach Boys</t>
  </si>
  <si>
    <t>Surf</t>
  </si>
  <si>
    <t>Brian Wilson;Mike Love</t>
  </si>
  <si>
    <t>Brian Wilson</t>
  </si>
  <si>
    <t>G;A;Bb;Ab&amp;%</t>
  </si>
  <si>
    <t>Round round get around.I get around.Yeah.Get around round round I get around.I get around.Get around round round I get around.From town to town.Get around round round I get around.I'm a real cool head.Get around round round I get around.I'm making real good bread.I'm getting bugged driving up and down this same old strip.I gotta find a new place where the kids are hip.My buddies and me are getting real well known.Yeah the bad guys know us and they leave us alone.I get around.Get around round round I get around.From town to town.Get around round round I get around.I'm a real cool head.Get around round round I get around.I'm making real good bread.Get around round round I get around.I get around.Round.Get around round round.We always take my car cause it's never been beat.And we've never missed yet with the girls we meet.None of the guys go steady cause it wouldn't be right.To leave their best girl home on a Saturday night.I get around.Get around round round I get around.From town to town.Get around round round I get around.I'm a real cool head.Get around round round I get around.I'm making real good bread.Get around round round I get around.I get around.Round.Round round get around.I get around.Yeah.Get around round round I get around.Get around round round I get around.Get around round round I get around.Get around round round I get around.Get around round round I get around.Get around round round I get around.</t>
  </si>
  <si>
    <t>Lust/Sex;Driving</t>
  </si>
  <si>
    <t>Rag Doll</t>
  </si>
  <si>
    <t>When she was just a kid her clothes were hand-me-down.They always laughed at her when she came into town.Called her rag doll little rag doll.Such a pretty face should be dressed in lace.I'd change her sad rags into glad rags if I could.My folks won't let me cause they say that she's no good.She's a rag doll such a rag doll.Though I love her so I can't let her know.Rag doll.I love you just the way you are.Rag doll.</t>
  </si>
  <si>
    <t>Love;Poverty;Forbidden Love</t>
  </si>
  <si>
    <t>A Hard Day's Night</t>
  </si>
  <si>
    <t>It's been a hard day's night and I've been working like a dog.It's been a hard day's night I should be sleeping like a log.But when I get home to you I find the things that you do.Will make me feel alright.You know I work all day to get you money to buy you things.And it's worth it just to hear you say you're going to give me everything.So why on earth should I moan cause when I get you alone.You know I feel OK.When I'm home everything seems to be right.When I'm home feeling you holding me tight tight yeah.It's been a hard day's night and I've been working like a dog.It's been a hard day's night I should be sleeping like a log.But when I get home to you I find the things that you do.Will make me feel alright.So why on earth should I moan cause when I get you alone.You know I feel OK.When I'm home everything seems to be right.When I'm home feeling you holding me tight tight yeah.It's been a hard day's night and I've been working like a dog.It's been a hard day's night I should be sleeping like a log.But when I get home to you I find the things that you do.Will make me feel alright.You know I feel alright.You know I feel alright.</t>
  </si>
  <si>
    <t>Lust/Sex;Work</t>
  </si>
  <si>
    <t>Everybody Loves Somebody</t>
  </si>
  <si>
    <t>Dean Martin</t>
  </si>
  <si>
    <t>Reprise</t>
  </si>
  <si>
    <t>Sam Coslow;Irving Taylor;Ken Lane</t>
  </si>
  <si>
    <t>Jimmy Bowen</t>
  </si>
  <si>
    <t>6/8;Free</t>
  </si>
  <si>
    <t>Everybody loves somebody sometime.Everybody falls in love somehow.Something in your kiss just told me.My sometime is now.Everybody finds somebody someplace.There's no telling where love may appear.Something in my heart keeps saying.My someplace is here.If I had it in my power.I'd arrange for every girl to have your charms.Then every minute every hour.Every boy would find what I found in your arms.Everybody loves somebody sometime.And although my dream was overdue.Your love made it well worth waiting.For someone like you.If I had it in my power.I'd arrange for every girl to have your charms.Then every minute every hour.Every boy would find what I found in your arms.Everybody loves somebody sometime.And although my dream was overdue.Your love made it well worth waiting.For someone like you.</t>
  </si>
  <si>
    <t>Where Did Our Love Go</t>
  </si>
  <si>
    <t>The Supremes</t>
  </si>
  <si>
    <t>Soul;Vocal</t>
  </si>
  <si>
    <t>Brian Holland;Lamont Dozier;Eddie Holland</t>
  </si>
  <si>
    <t>Brian Holland;Lamont Dozier</t>
  </si>
  <si>
    <t>Baby baby.Baby don't leave me.Ooh please don't leave me.All by myself.I've got this burning burning.Yearning feeling inside me.Ooh deep inside me.And it hurts so bad.You came into my heart.So tenderly.With a burning love.That stings like a bee.Now that I surrender.So helplessly.You now wanna leave.Ooh you wanna leave me.Ooh baby baby.Where did our love go.Ooh don't you want me.Don't you want me no more.Ooh baby.Baby baby.Where did our love go.And all your promises.Of a love forever more.I've got this burning burning.Yearning feeling inside me.Ooh deep inside me.And it hurts so bad.Before you won my heart.You were a perfect guy.But now that you got me.You wanna leave me behind.Ooh baby.Baby baby don't leave me.Ooh please don't leave me.All by myself.Ooh baby baby.Where did our love go.</t>
  </si>
  <si>
    <t>House of the Rising Sun</t>
  </si>
  <si>
    <t>The Animals</t>
  </si>
  <si>
    <t>Folk Rock;Rhythm &amp; Blues;Pop Rock</t>
  </si>
  <si>
    <t>Mickie Most</t>
  </si>
  <si>
    <t>Am</t>
  </si>
  <si>
    <t>There is a house in New Orleans.They call the Rising Sun.And it's been the ruin of many a poor boy.And God I know I'm one.My mother was a tailor.She sewed my new blue jeans.My father was a gambling man.Down in New Orleans.Now the only thing a gambler needs.Is a suitcase and trunk.And the only time he's satisfied.Is when he's on a drunk.Oh mother tell your children.Not to do what I have done.Spend your lives in sin and misery.In the House of the Rising Sun.Well I got one foot on the platform.The other foot on the train.I'm going back to New Orleans.To wear that ball and chain.Well there is a house in New Orleans.They call the Rising Sun.And it's been the ruin of many a poor boy.And God I know I'm one.</t>
  </si>
  <si>
    <t>Sin;Regret</t>
  </si>
  <si>
    <t>Oh, Pretty Woman</t>
  </si>
  <si>
    <t>Pop Rock;Ballad</t>
  </si>
  <si>
    <t>Roy Orbison;Billy Dees</t>
  </si>
  <si>
    <t>A;C</t>
  </si>
  <si>
    <t>Pretty woman walking down the street.Pretty woman the kind I like to meet.Pretty woman.I don't believe you you're not the truth.No one could look as good as you.Mercy.Pretty woman won't you pardon me.Pretty woman I couldn't help but see.Pretty woman.That you look lovely as can be.Are you lonely just like me.Pretty woman stop a while.Pretty woman talk a while.Pretty woman give your smile to me.Pretty woman yeah yeah yeah.Pretty woman look my way.Pretty woman say you'll stay with me.Cause I need you I'll treat you right.Come with me baby be mine tonight.Pretty woman don't walk on by.Pretty woman don't make me cry.Pretty woman don't walk away hey.Okay.If that's the way it must be Okay.I guess I'll go on home it's late.There'll be tomorrow night but wait.What do I see.Is she walking back to me.Yeah she's walking back to me.Oh oh pretty woman.</t>
  </si>
  <si>
    <t>Love;Lust/Sex</t>
  </si>
  <si>
    <t>Do Wah Diddy Diddy</t>
  </si>
  <si>
    <t>Manfred Mann</t>
  </si>
  <si>
    <t>Ascot</t>
  </si>
  <si>
    <t>Jeff Barry;Ellie Greenwich</t>
  </si>
  <si>
    <t>John Burgess</t>
  </si>
  <si>
    <t>There she was just walking down the street.Singing Do wah diddy diddy dum diddy do.Snapping her fingers and shuffling her feet.Singing Do wah diddy diddy dum diddy do.She looked good she looked fine.Looked good looked fine.She looked good she looked fine.And I nearly lost my mind.Before I knew it she was walking next to me.Singing Do wah diddy diddy dum diddy do.Holding my hand just as natural as can be.Singing Do wah diddy diddy dum diddy do.We walked on to my door.Walked on my door.We walked on to my door.Then we kissed a little more.Whoa oh.I knew we was falling in love.Yes I did and so I told her.All the things I'd been dreaming of.Now we're together nearly every single day.Singing Do wah diddy diddy dum diddy do.We're so happy and that's how we're gonna stay.Singing Do wah diddy diddy dum diddy do.Well I'm hers she's mine.I'm hers she's mine.I'm hers she's mine.Wedding bells are gonna chime.Whoa oh.I knew we was falling in love.Yes I did and so I told her.All the things I'd been dreaming of.Now we're together nearly every single day.Singing Do wah diddy diddy dum diddy do.We're so happy and that's how we're gonna stay.Singing Do wah diddy diddy dum diddy do.Well I'm hers she's mine.I'm hers she's mine.I'm hers she's mine.Wedding bells are gonna chime.Whoa oh oh oh oh yeah.Do wah diddy diddy dum diddy do we'll sing it.Do wah diddy diddy dum diddy do.Do wah diddy diddy dum diddy do.</t>
  </si>
  <si>
    <t>Baby Love</t>
  </si>
  <si>
    <t>C;Db&amp;%</t>
  </si>
  <si>
    <t>Oh baby love my baby love.I need you oh how I need you.But all you do is treat me bad.Break my heart and leave me sad.Tell me what did I do wrong.To make you stay away so long.Cause baby love my baby love.Been missing you miss kissing you.Instead of breaking up.Let's do some kissing and making up.Don't throw our love away.In my arms why don't you stay.Need you need you.Baby love oh baby love.Baby love my baby love.Why must we separate my love.All of my whole life through.I never loved no one but you.Why you do me like you do.I get this need.Ooh ooh need to hold you.Once again my love.Feel your warm embrace my love.Don't throw our love away.Please don't do me this way.Not happy like I used to be.Loneliness has got the best of me.My love my baby love.I need you oh how I need you.Why you do me like you do.After I've been true to youSo deep in love with you.Baby baby ooh till it's hurting me.Till it's hurting me.Ooh baby love.Don't throw our love away.Don't throw our love away.</t>
  </si>
  <si>
    <t>Leader of the Pack</t>
  </si>
  <si>
    <t>The Shangri-Las</t>
  </si>
  <si>
    <t>George "Shadow" Morton;Jeff Barry;Ellie Greenwich</t>
  </si>
  <si>
    <t>George "Shadow" Morton</t>
  </si>
  <si>
    <t>Broken Glass, Car</t>
  </si>
  <si>
    <t>Is she really going out with him.Well there she is. Let's ask her.Betty is that Jimmy's ring you're wearing.Gee it must be great riding with him. Is he picking you up after school today.By the way where'd you meet him.I met him at the candy store.He turned around and smiled at me.You get the picture.Yes we see.That's when I fell for the Leader of the Pack.My folks were always putting him down.Down down.They said he came from the wrong side of town.What you mean when you say that he came from the wrong side of town.They told me he was bad.But I knew he was sad.That's why I fell for the Leader of the Pack.One day my Dad said Find someone new.I had to tell my Jimmy We're through.What you mean when you say that you better go find somebody new.He stood there and asked me why.But all I could do was cry.I'm sorry I hurt you Leader of the Pack.He sort of smiled and kissed me goodbye.The tears were beginning to show.As he drove away on that rainy night.I begged him to go slow.Whether he heard.I'll never know.No no no no no no no.Look out look out look out look out.I felt so helpless what could I do.Remembering all the things we'd been through.In school they all stop and stare.I can't hide the tears but I don't care.I'll never forget him the Leader of the Pack.Leader of the Pack now he's gone.</t>
  </si>
  <si>
    <t>Death;Bad Behavior;Driving;Forbidden Love</t>
  </si>
  <si>
    <t>Ringo</t>
  </si>
  <si>
    <t>Lorne Greene</t>
  </si>
  <si>
    <t>Don Robertson;Hal Blair</t>
  </si>
  <si>
    <t>Joe Reisman</t>
  </si>
  <si>
    <t>Abm;Am;Bbm;Bm&amp;%</t>
  </si>
  <si>
    <t>They lie in boot hills all through the west. The outlaws the gunslingers the Billy the Kidds and worse. Say a fella like the coward that shot Bill Hickok in the back. There's always one like that in every time of history. Most of them were varmints. But every once in a while in one of them there may have lived a man.He lay face down on the desert sand clutching a six gun in his hand.Shot from behind I thought he was dead for under his heart was an once of lead.But a spark still burned so I used my knife and late that night I saved the life of Ringo.I nursed him 'til the danger passed the days went by he mended fast and then from dawn.'til setting sun he practiced with that deadly gun and hour on hour I watched in awe.No human being could match the draw of Ringo.One day we rode the mountain crest and I went east and he went west.I took to law and wore a star while he spread terror near and far with lead and blood he gained such fame all through the west they feared the name of Ringo.I knew someday I'd face the test which one of us would be the best and sure enough the word came down that he was holed up in the town.I left the posse out in the street and I went in alone to meet Ringo.They said my speed was next to none but my lightning draw had just begun whenI heard a blast that stunned my wrist.The gun went flying from my fist and I was looking down the bore of the deadly 44 of Ringo.They say that was the only time that anyone had seen him smile.He slowly lowered his gun and then he said to me We're even friend.And so at last I understood that there was still a spark of good in Ringo.I blocked the path of his retreat he turned and stepped into the street a dozen guns spit fire and lead.A moment later he lay dead.The town began to shout and cheer Nowhere was there shed a tear for Ringo.The story spread throughout the land that I had beaten Ringo's hand and it was just the years they say that made me put my guns away but on his grave they can't explain the tarnished star above the name of Ringo.</t>
  </si>
  <si>
    <t>Death;Good vs. Evil</t>
  </si>
  <si>
    <t>Mr. Lonely</t>
  </si>
  <si>
    <t>Bobby Vinton;Gene Allan</t>
  </si>
  <si>
    <t>E;F&amp;%</t>
  </si>
  <si>
    <t>Lonely I'm Mr Lonely.I have nobody for my own.I'm so lonely I'm Mr Lonely.Wish I had someone to call on the phone.I'm a soldier a lonely soldier.Away from home through no wish of my own.That's why I'm lonely I'm Mr Lonely.I wish that I could go back home.Letters never a letter.I get no letters in the mail.I've been forgotten yeah forgotten.Oh how I wonder how is it I failed.Now I'm a soldier a lonely soldier.Away from home through no wish of my own.That's why I'm lonely I'm Mr Lonely.I wish that I could go back home.</t>
  </si>
  <si>
    <t>Lonesomeness;War</t>
  </si>
  <si>
    <t>Come See About Me</t>
  </si>
  <si>
    <t>I've been crying.Cause I'm lonely for you.Smiles have all turned to tears.But tears won't wash away the fears.That you're never ever gonna return.To ease the fire that within me burns.It keeps me crying baby for you.Keeps me sighing baby for you.So won't you hurry.Come on boy see about me.Come see about me.See about you baby.Come see about me.I've given up my friends just for you.My friends are gone and you have too.No peace shall I find.Until you come back and be mine.No matter what you do or say.I'm gonna love you anyway.Keep on crying baby for you.I'm gonna keep sighing baby for you.So come on hurry.Come on and see about me.Come see about me.See about you baby.Come see about me.Sometimes up. Sometimes down.My life's so uncertain.With you not around.From my arms you maybe out of reach.But my heart says you're here to keep.Keeps me crying baby for you.Keep on keep on crying baby for you.So won't you hurry.Come on boy see about me.Come see about me.See about you baby.Come see about me.You know I'm so lonely.Come see about me.I love you only.Come see about me.See about your baby.Come see about me.Hurry hurry.Come see about me.</t>
  </si>
  <si>
    <t>I Feel Fine</t>
  </si>
  <si>
    <t>Beat;Pop Rock;Rock &amp; Roll</t>
  </si>
  <si>
    <t>Baby's good to me you know.She's happy as can be you know.She said so.I'm in love with her and I feel fine.Baby says she's mine you know.She tells me all the time you know.She said so.I'm in love with her and I feel fine.I'm so glad that she's my little girl.She's so glad she's telling all the world.That her baby buys her things you know.He buys her diamond rings you know.She said so.She's in love with me and I feel fine.Baby says she's mine you know.She tells me all the time you know.She said so.I'm in love with her and I feel fine.I'm so glad that she's my little girl.She's so glad she's telling all the world.That her baby buys her things you know.He buys her diamond rings you know.She said so.She's in love with me and I feel fine.She's in love with me and I feel fine.</t>
  </si>
  <si>
    <t>Downtown</t>
  </si>
  <si>
    <t>Petula Clark</t>
  </si>
  <si>
    <t>Tony Hatch</t>
  </si>
  <si>
    <t>When you're alone and life is making you lonely.You can always go.Downtown.When you've got worries all the noise and the hurry.Seems to help I know.Downtown.Just listen to the music of the traffic in the city.Linger on the sidewalk where the neon signs are pretty.How can you lose.The lights are much brighter there.You can forget all your troubles forget all your cares.So go.Downtown.Things will be great when you're.Downtown.No finer place for sure.Downtown.Everything's waiting for you.Don't hang around and let your problems surround you.There are movie shows.Downtown.Maybe you know some little places to go to.Where they never close.Downtown.Just listen to the rhythm of a gentle bossa nova.You'll be dancing with them too before the night is over.Happy again.The lights are much brighter there.You can forget all your troubles forget all your cares.So go.Downtown.Where all the lights are bright.Downtown.Waiting for you tonight.Downtown.You're gonna be alright now.Downtown.Downtown.Downtown.And you may find somebody kind to help and understand you.Someone who is just like you and needs a gentle hand to.Guide them along.So maybe I'll see you there.We can forget all our troubles forget all our cares.So go.Downtown.Things will be great when you're.Downtown.Don't wait a minute more.Downtown.Everything is waiting for you.Downtown.Downtown.Downtown.Downtown.Downtown.</t>
  </si>
  <si>
    <t>Utopia/Perfect Places</t>
  </si>
  <si>
    <t>You've Lost That Lovin' Feelin'</t>
  </si>
  <si>
    <t>The Righteous Brothers</t>
  </si>
  <si>
    <t>Vocal;Soul;Rhythm &amp; Blues</t>
  </si>
  <si>
    <t>Phil Spector;Barry Mann;Cynthia Weil</t>
  </si>
  <si>
    <t>You never close your eyes anymore when I kiss your lips.And there's no tenderness like before in your fingertips.You're trying hard not to show it.But baby baby I know it.You've lost that loving feeling.Whoa that loving feeling.You've lost that loving feeling.Now it's gone gone gone woah.Now there's no welcome look in your eyes when I reach for you.And now you're starting to criticize the things I do.It makes me just feel like crying.Cause baby something beautiful's dying.You lost that loving feeling.Whoa that loving feeling.You've lost that loving feeling.Now it's gone gone gone woah.Baby baby I get down on my knees for you.If you would only love me like you used to do yeah.We had a love a love a love you don't find everyday.So don't don't don't don't let it slip away.Baby baby.I beg of you please please.I need your love.I need your love.Well bring it on back.Bring it on back.Bring back that loving feeling.Whoa that loving feeling.Bring back that loving feeling.Cause it's gone gone gone.And I can't go on woah.Bring back that loving feeling.Whoa that loving feeling.Bring back that loving feeling.Cause it's gone gone.</t>
  </si>
  <si>
    <t>This Diamond Ring</t>
  </si>
  <si>
    <t>Gary Lewis &amp; the Playboys</t>
  </si>
  <si>
    <t>Al Kooper;Bob Brass;Irwin Levine</t>
  </si>
  <si>
    <t>Cm;Gb</t>
  </si>
  <si>
    <t>Who wants to buy.This diamond ring.She took it off her finger now.It doesn't mean a thing.This diamond ring doesn't shine for me anymore.And this diamond ring doesn't mean what it did before.So if you've got someone whose love is true.Let it shine for you.This stone is genuine.Like love should be.And if your baby's truer than.My baby was to me.This diamond ring can be something beautiful.And this diamond ring can be dreams that are coming true.And then your heart won't have to break like mine did.If there's love behind it.This diamond ring can mean something beautiful.And this diamond ring can be dreams that are coming true.And then your heart won't have to break like mine did.If there's love behind it.This diamond ring doesn't shine for me anymore.And this diamond ring doesn't mean what it did before.So if you've got someone whose love is true.Let it shine for you.This diamond ring doesn't shine for me anymore.And this diamond ring doesn't mean what it did before.</t>
  </si>
  <si>
    <t>My Girl</t>
  </si>
  <si>
    <t>The Temptations</t>
  </si>
  <si>
    <t>Gordy</t>
  </si>
  <si>
    <t>Smokey Robinson;Ronald White</t>
  </si>
  <si>
    <t>C;D&amp;%</t>
  </si>
  <si>
    <t>I've got sunshine on a cloudy day.When it's cold outside I've got the month of May.I guess you'd say.What can make me feel this way.My girlTalking about my girl.I've got so much honey the bees envy me.I've got a sweeter song than the birds in the trees.Well I guess you'd say.What can make me feel this way.My girl.Talking about my girl.Hey hey hey.Hey hey hey.I don't need no money fortune or fame.I've got all the riches baby one man can claim.Well I guess you'd say.What can make me feel this way.My girl.Talking about my girl.I've got sunshine on a cloudy day.With my girl.I've even got the month of May.With my girl.Talking about.Talking about.Talking about.My girl.My girl.As long as I can talk about my girl.</t>
  </si>
  <si>
    <t>Eight Days a Week</t>
  </si>
  <si>
    <t>Oh I need your love babe.Guess you know it's true.Hope you need my love babe.Just like I need you.Hold me love me hold me love me.Ain't got nothing but love babe.Eight days a week.Love you every day girl.Always on my mind.One thing I can say girl.Love you all the time.Hold me love me hold me love me.Ain't got nothing but love girl.Eight days a week.Eight days a week.I love you.Eight days a week.Is not enough to show I care.Oh I need your love babe.Guess you know it's true.Hope you need my love babe.Just like I need you.Hold me love me hold me love me.Ain't got nothing but love babe.Eight days a week.Eight days a week.I love you.Eight days a week.Is not enough to show I care.Love you every day girl.Always on my mind.One thing I can say girl.Love you all the time.Hold me love me hold me love me.Ain't got nothing but love babe.Eight days a week.Eight days a week.Eight days a week.</t>
  </si>
  <si>
    <t>Stop! In the Name of Love</t>
  </si>
  <si>
    <t>Stop. In the name of love.Before you break my heart.Baby baby I'm aware of where you go.Each time you leave my door.I watch you walk down the street.Knowing your other love you'll meet.But this time before you run to her.Leaving me alone and hurt.Think it over.After I've been good to you.Think it over.After I've been sweet to you.Stop. In the name of love.Before you break my heart.Stop. In the name of love.Before you break my heart.Think it over.Think it over.I've known of your your secluded nights.I've even seen her maybe once or twice.But is her sweet expression.Worth more than my love and affection.This time before you leave my arms.And rush off to her charms.Think it over.Haven't I been good to you.Think it over.Haven't I been sweet to you.Stop. In the name of love.Before you break my heart.Stop. In the name of love.Before you break my heart.Think it over.Think it over.I've tried so hard hard to be patient.Hoping you'll stop this infatuation.But each time you are together.I'm so afraid I'll be losing you forever.Stop. In the name of love.Before you break my heart.Stop. In the name of love.Before you break my heart.Stop.</t>
  </si>
  <si>
    <t>I'm Telling You Now</t>
  </si>
  <si>
    <t>Freddie &amp; the Dreamers</t>
  </si>
  <si>
    <t>Tower</t>
  </si>
  <si>
    <t>Freddie Garrity;Mitch Murray</t>
  </si>
  <si>
    <t>Ab;A;Bb&amp;%</t>
  </si>
  <si>
    <t>I'm telling you now.I'm telling you right away.I'll be staying for many a day.I'm in love with you now.I'm telling you now.I'll say what you wanna hear.I'll be telling you for many a year.I'm in love with you now.Do you think I'm fooling.When I say I love you.I love you.Maybe you'll believe me.When I'm finally through through through through.I'm telling you now.I know it's been said before.Say you love me and I will be sure.I'm in love with you now.I'm telling you now.I'm telling you right away.I'll be staying for many a day.I'm in love with you now.Do you think I'm fooling.When I say I love you.I love you.Maybe you'll believe me.When I'm finally through through through through.I'm telling you now.I know it's been said before.Say you love me and I will be sure.I'm in love with you now.I'm in love with you now.I'm telling you now.</t>
  </si>
  <si>
    <t>The Game of Love</t>
  </si>
  <si>
    <t>Wayne Fontana &amp; the Mindbenders</t>
  </si>
  <si>
    <t>Fontana</t>
  </si>
  <si>
    <t>None</t>
  </si>
  <si>
    <t>Clint Ballard Jr.</t>
  </si>
  <si>
    <t>David Anderle</t>
  </si>
  <si>
    <t>The purpose of a man is to love a woman.And the purpose of a woman is to love a man.So come on baby.Let's start today.Come on baby.Let's play.The game of love love.La la la la la love.It started long ago in the Garden of Eden.When Adam said to Eve.Baby you're for me.So come on baby.Let's start today.Come on baby.Let's play.The game of love love.La la la la la love.Come on baby.Cause the time is right.Love your daddy with all your might.Put your arms around me.Hold me tight.Play the game of love.The purpose of a man is to love a woman.And the purpose of a woman is to love a man.So come on baby.Let's start today.Come on baby.Let's play.The game of love love.La la la la la love.The purpose of a man is to love a woman.And the purpose of a woman is to love a man.So come on baby.Let's start today.Come on baby.Let's play.The game of love love.La la la la la love.Come on baby.Cause the time is right.Love your daddy with all your might.Put your arms around me.Hold me tight.Play the game of love.The game of love love.La la la la la love.The game of love love.La la la la la love.The game of love baby.The game of la la la la la love.The game of love baby.The game of la la la la love.</t>
  </si>
  <si>
    <t>Mrs. Brown, You've Got a Lovely Daughter</t>
  </si>
  <si>
    <t>Herman's Hermits</t>
  </si>
  <si>
    <t>Beat;Pop Rock</t>
  </si>
  <si>
    <t>Trevor Peacock</t>
  </si>
  <si>
    <t>C;Eb</t>
  </si>
  <si>
    <t>Mrs. Brown you've got a lovely daughter.Girls as sharp as her are something rare.But it's sad she doesn't love me now.She's made it clear enough it ain't no good to pine.She wants to return those things I bought her.Tell her she can keep them just the same.Things have changed she doesn't love me now.She's made it clear enough it ain't no good to pine.Walking about.Even in a crowd well.You'll pick her out.Makes a bloke feel so proud.If she finds that I've been around to see you.Tell her that I'm well and feeling fine.Don't let on don't say she's broke my heart.I'd go down on my knees but it's no good to pine.Walking about.Even in a crowd well.You'll pick her out.Makes a bloke feel so proud.If she finds that I've been around to see you.Tell her that I'm well and feeling fine.Don't let on don't say she's broke my heart.I'd go down on my knees but it's no good to pine.Mrs. Brown you've got a lovely daughter.Mrs. Brown you've got a lovely daughter.Mrs. Brown you've got a lovely daughter.Mrs. Brown you've got a lovely daughter.</t>
  </si>
  <si>
    <t>The Lads</t>
  </si>
  <si>
    <t>Ticket to Ride</t>
  </si>
  <si>
    <t>Pop Rock;Beat</t>
  </si>
  <si>
    <t>I think I'm gonna be sad.I think it's today yeah.The girl that's driving me mad.Is going away.She's got a ticket to ride.She's got a ticket to ride.She's got a ticket to ride.But she don't care.She said that living with me.Is bringing her down yeah.For she would never be free.When I was around.She's got a ticket to ride.She's got a ticket to ride.She's got a ticket to ride.But she don't care.I don't know why she's riding so high.She ought to think twice.She ought to do right by me.Before she gets to saying goodbye.She ought to think twice.She ought to do right by me.I think I'm gonna be sad.I think it's today yeah.The girl that's driving me mad.Is going away yeah.Oh she's got a ticket to ride.She's got a ticket to ride.She's got a ticket to ride.But she don't care.I don't know why she's riding so high.She ought to think twice.She ought to do right by me.Before she gets to saying goodbye.She ought to think twice.She ought to do right by me.She said that living with me.Is bringing her down yeah.For she would never be free.When I was around.Ah she's got a ticket to ride.She's got a ticket to ride.She's got a ticket to ride.But she don't care.My baby don't care my baby don't care.My baby don't care my baby don't care.My baby don't care my baby don't care.</t>
  </si>
  <si>
    <t>Help Me, Rhonda</t>
  </si>
  <si>
    <t>Well since she put me down I've been out doing in my head.Come in late at night and in the morning I just lay in bed.Well Rhonda you look so fine.And I know it wouldn't take much time.For you to help me Rhonda.Help me get her out of my heart.Help me Rhonda.Help help me Rhonda.Help me Rhonda.Help help me Rhonda.Help me Rhonda.Help help me Rhonda.Help me Rhonda.Help help me Rhonda.Help me Rhonda.Help help me Rhonda.Help me Rhonda.Help help me Rhonda.Help me Rhonda yeah.Get her out of my heart.She was gonna be my wife.And I was gonna be her man.But she let another guy come between us.And it shattered our plan.Well Rhonda you caught my eye.And I can give you lot of reasons why.You gotta help me Rhonda.Help me get her out of my heart.Help me Rhonda.Help help me Rhonda.Help me Rhonda.Help help me Rhonda.Help me Rhonda.Help help me Rhonda.Help me Rhonda.Help help me Rhonda.Help me Rhonda.Help help me Rhonda.Help me Rhonda.Help help me Rhonda.Help me Rhonda yeah.Get her out of my heart.Help me Rhonda.Help help me Rhonda.Help me Rhonda.Help help me Rhonda.Help me Rhonda.Help help me Rhonda.Help me Rhonda.Help help me Rhonda.Help me Rhonda.Help help me Rhonda.Help me Rhonda.Help help me Rhonda.Help me Rhonda yeah.Get her out of my heart.Help me Rhonda.Help help me Rhonda.Help me Rhonda.Help help me Rhonda.Help me Rhonda.Help help me Rhonda.Help me Rhonda.Help help me Rhonda.</t>
  </si>
  <si>
    <t>Lost Love;Lust/Sex</t>
  </si>
  <si>
    <t>Back in My Arms Again</t>
  </si>
  <si>
    <t>All day long I hear my telephone ring.Friends calling giving their advice.From the boy I love I should break away.Cause heartaches he'll bring one day.I lost him once through friends' advice.But it's not gonna happen twice.Cause all advice ever gotten me.Was many long and sleepless nights.Oh.But now he's back in my arms again.Right by my side.I got him back in my arms again.So satisfied.It's easy for friends to say let him go.But I'm the one who needs him so.It's his love that makes me strong.Without him I can't go on.This time I'll live my life at ease.Being happy loving whom I please.And each time we make romance.I'll be thankful for a second chance.Oh.Cause he's back in my arms again.Right by my side.I got him back in my arms again.So satisfied.Ooh.How can Mary tell me what to do.When she lost her love so true.And Flo she don't know.Cause the boy she loves is a Romeo.I listened once to my friends' advice.But it's not gonna happen twice.Cause all advice ever gotten me.Was many long and sleepless nights.Oh.I got him back in my arms again.Right by my side.I got him back in my arms again.So satisfied.Oh.I'm satisfied yeah.So satisfied.I'm satisfied.I'm satisfied.</t>
  </si>
  <si>
    <t>I Can't Help Myself (Sugar Pie Honey Bunch)</t>
  </si>
  <si>
    <t>Four Tops</t>
  </si>
  <si>
    <t>Sugar pie honey bunch.You know that I love you.I can't help myself.I love you and nobody else.In and out my life.You come and you go.Leaving just your picture behind.And I've kissed it a thousand times.When you snap your finger or wink your eye.I come a-running to you.I'm tied to your apron strings.And there's nothing that I can do ooh.I can't help myself.No I can't help myself.Sugar pie honey bunch.I'm weaker than a man should be.I can't help myself.I'm a fool in love you see.Wanna tell you I don't love you.Tell you that we're through and I try.But every time I see your face.I get all choked up inside.When I call your name.Girl it starts to flame.Burning in my heart tearing it all apart.No matter how I try.My love I cannot hide.Sugar pie honey bunch. You know that I'm waiting for you.I can't help myself.I love you and nobody else ooh.Sugar pie honey bunch.I'd do anything you ask me to.I can't help myself.I want you and nobody else ooh.Sugar pie honey bunch.You know that I love you. I can't help myself.No I can't help myself ooh.Sugar pie honey bunch.You know that I love you.</t>
  </si>
  <si>
    <t>Mr. Tambourine Man</t>
  </si>
  <si>
    <t>The Byrds</t>
  </si>
  <si>
    <t>Folk Rock;Pop Rock</t>
  </si>
  <si>
    <t>Bob Dylan</t>
  </si>
  <si>
    <t>Terry Melcher</t>
  </si>
  <si>
    <t>Hey Mister Tambourine Man play a song for me.I'm not sleepy and there ain't no place I'm going to.Hey Mister Tambourine Man play a song for me.In the jingle jangle morning I'll come following you.Take me for a trip upon your magic swirling ship.All my senses have been stripped.And my hands can't feel to grip.And my toes too numb to step.Wait only for my boot heels to be wandering.I'm ready to go anywhere I'm ready for to fade.On to my own parade cast your dancing spell my way.I promise to go under it.Hey Mister Tambourine Man play a song for me.I'm not sleepy and there ain't no place I'm going to.Hey Mister Tambourine Man play a song for me.In the jingle jangle morning I'll come following you.</t>
  </si>
  <si>
    <t>God;Faithfulness</t>
  </si>
  <si>
    <t>(I Can't Get No) Satisfaction</t>
  </si>
  <si>
    <t>The Rolling Stones</t>
  </si>
  <si>
    <t>Beat;Blues Rock</t>
  </si>
  <si>
    <t>Mick Jagger;Keith Richards</t>
  </si>
  <si>
    <t>Andrew Loog Oldham</t>
  </si>
  <si>
    <t>I can't get no satisfaction.I can't get no satisfaction.Cause I try and I try and I try and I try.I can't get no I can't get no.When I'm driving in my car.And that man comes on the radio.And he's telling me more and more.About some useless information.Supposed to fire my imagination.I can't get no oh no no no.Hey hey hey that's what I say.I can't get no satisfaction.I can't get no satisfaction.Cause I try and I try and I try and I try.I can't get no I can't get no.When I'm watching my TV.And that man comes on to tell me.How white my shirts can be.But he can't be a man cause he doesn't smoke.The same cigarettes as me.I can't get no oh no no no.Hey hey hey that's what I say.I can't get no satisfaction.I can't get no girl reaction.Cause I try and I try and I try and I try.I can't get no I can't get no.When I'm riding round the world.And I'm doing this and I'm signing that.And I'm trying to make some girl.Who tells me baby better come back later next week.Cause you see I'm on losing streak.I can't get no oh no no no.Hey hey hey that's what I say.I can't get no I can't get no.I can't get no satisfaction.No satisfaction no satisfaction no satisfaction.</t>
  </si>
  <si>
    <t>Lust/Sex;Anger;Restlessness</t>
  </si>
  <si>
    <t>I'm Henry VIII, I Am</t>
  </si>
  <si>
    <t>Fred Murray;R.P. Weston</t>
  </si>
  <si>
    <t>I'm Henry the eighth I am.Henry the eighth I am I am.I got married to the widow next door.She's been married seven times before.And every one was an Henry.She wouldn't have a Willy or a Sam.I'm her eighth old man I'm Henry.Henry the eighth I am.Second verse same as the first.I'm Henry the eighth I am.Henry the eighth I am I am.I got married to the widow next door.She's been married seven times before.And every one was an Henry.She wouldn't have a Willy or a Sam.I'm her eighth old man I'm Henry.Henry the eighth I am.I'm Henry the eighth I am.Henry the eighth I am I am.I got married to the widow next door.She's been married seven times before.And every one was an Henry.She wouldn't have a Willy or a Sam.I'm her eighth old man I'm Henry.Henry the eighth I am.H-E-N-R-Y.Henry Henry.Henry Henry.Henry the eighth I am I am.Henry the eighth I am.Yeah.</t>
  </si>
  <si>
    <t>Marriage</t>
  </si>
  <si>
    <t>I Got You Babe</t>
  </si>
  <si>
    <t>Sonny &amp; Cher</t>
  </si>
  <si>
    <t>Sonny Bono</t>
  </si>
  <si>
    <t>They say we're young and we don't know.We won't find out until we're grown.Well I don't know if all that's true.Cause you got me and baby I got you.Babe.I got you babe.I got you babe.They say our love won't pay the rent.Before it's earned.Our money's all been spent.I guess that's so we don't have a pot.But at least I'm sure.Of all the things we got.Babe.I got you babe.I got you babe.I got flowers in the spring.I got you to wear my ring.And when I'm sad you're a clown.And if I get scared you're always around.Don't let them say your hair's too long.Cause I don't care.With you I can't go wrong.Then put your little hand in mine.There ain't no hill or mountain.We can't climb.Babe.I got you babe.I got you babe.I got you to hold my hand.I got you to understand.I got you to walk with me.I got you to talk with me.I got you to kiss goodnight.I got you to hold me tight.I got you I won't let go.I got you to love me so.I got you babe.I got you babe.I got you babe.I got you babe.</t>
  </si>
  <si>
    <t>Folk Rock;Vocal</t>
  </si>
  <si>
    <t>Help. I need somebody.Help. Not just anybody.Help. You know I need someone.Help.When I was younger so much younger than today.I never needed anybody's help in any way.But now these days are gone and I'm not so self-assured.Now I find I've changed my mind I've opened up the doors.Help me if you can I'm feeling down.And I do appreciate you being around.Help me get my feet back on the ground.Won't you please please help me.And now my life has changed in oh so many ways.My independence seems to vanish in the haze.But every now and then I feel so insecure.I know that I just need you like I've never done before.Help me if you can I'm feeling down.And I do appreciate you being around.Help me get my feet back on the ground.Won't you please please help me.When I was younger so much younger than today.I never needed anybody's help in any way.But now these days are gone and I'm not so self-assured.Now I find I've changed my mind I've opened up the doors.Help me if you can I'm feeling down.And I do appreciate you being around.Help me get my feet back on the ground.Won't you please please help me.Help me help me.</t>
  </si>
  <si>
    <t>Pain</t>
  </si>
  <si>
    <t>Eve of Destruction</t>
  </si>
  <si>
    <t>Barry McGuire</t>
  </si>
  <si>
    <t>Dunhill</t>
  </si>
  <si>
    <t>P.F. Sloan;Steve Barri</t>
  </si>
  <si>
    <t>Lou Adler</t>
  </si>
  <si>
    <t>The eastern world it is exploding.Violence flaring bullets loading.You're old enough to kill but not for voting.You don't believe in war what's that gun you're toting.And even the Jordan river has bodies floating.But you tell me over and over and over again my friend.Ah you don't believe we're on the eve of destruction.Don't you understand what I'm trying to say.Can't you see the fears that I'm feeling today.If the button is pushed there's no running away.There'll be no one to save with the world in a grave.Take a look around you boy it's bound to scare you boy.And you tell me over and over and over again my friend.Ah you don't believe we're on the eve of destruction.Yeah my blood's so mad feels like coagulating.I'm sitting here just contemplating.I can't twist the truth it knows no regulation.Handful of Senators don't pass legislation.And marches alone can't bring integration.When human respect is disintegrating.This whole crazy world is just too frustrating.And you tell me over and over and over again my friend.Ah you don't believe we're on the eve of destruction.Think of all the hate there is in Red China.Then take a look around to Selma Alabama.Ah you may leave here for four days in space.But when you return it's the same old place.The pounding of the drums the pride and disgrace.You can bury your dead but don't leave a trace.Hate your next-door-neighbor but don't forget to say grace.And you tell me over and over and over and over again my friend.You don't believe we're on the eve of destruction.No no you don't believe we're on the eve of destruction.</t>
  </si>
  <si>
    <t>War;Violence;Dystopia</t>
  </si>
  <si>
    <t>Hang On Sloopy</t>
  </si>
  <si>
    <t>The McCoys</t>
  </si>
  <si>
    <t>Bang</t>
  </si>
  <si>
    <t>Wes Farrell;Burt Russell</t>
  </si>
  <si>
    <t>Bob Feldman;Jerry Goldstein;Richard Gottehrer;Bob Irwin</t>
  </si>
  <si>
    <t>Hang on Sloopy.Sloopy hang on.Hang on Sloopy.Sloopy hang on.Sloopy lives in a very bad part of town.And everybody yeah tries to put my Sloopy down.Sloopy I don't care what your daddy do.Cause you know Sloopy girl I'm in love with you.And so I sing out.Hang on Sloopy.Sloopy hang on.Hang on Sloopy.Sloopy hang on.Yeah yeah yeah yeah.Give it to 'em yeah.Sloopy let your hair down girl.Let it hang down on me.Sloopy let your hair down girl.Let it hang down on me yeah yeah.Come on Sloopy.Well come on Sloopy.Well come on Sloopy.Well come on Sloopy.Well it feels so good.You know it feels so good. Well shake it shake it shake it Sloopy. Well shake it shake it shake it yeah.Hang on Sloopy.Sloopy hang on.Yeah yeah yeah yeah yeah yeah.Hang on Sloopy.Sloopy hang on.Yeah yeah yeah yeah yeah yeah.Hang on Sloopy.Sloopy hang on.</t>
  </si>
  <si>
    <t>Yesterday</t>
  </si>
  <si>
    <t>Beat;Pop Rock;Ballad</t>
  </si>
  <si>
    <t>Yesterday all my troubles seemed so far away.Now it looks as though they're here to stay.Oh I believe in yesterday.Suddenly I'm not half the man I used to be.There's a shadow hanging over me.Oh yesterday came suddenly.Why she had to go.I don't know she wouldn't say.I said something wrong.Now I long for yesterday.Yesterday love was such an easy game to play.Now I need a place to hide away.Oh I believe in yesterday.Why she had to go.I don't know she wouldn't say.I said something wrong.Now I long for yesterday.Yesterday love was such an easy game to play.Now I need a place to hide away.Oh I believe in yesterday.</t>
  </si>
  <si>
    <t>Get Off Of My Cloud</t>
  </si>
  <si>
    <t>Rhythm &amp; Blues;Beat;Pop Rock</t>
  </si>
  <si>
    <t>I live in an apartment on the ninety-ninth floor of my block.And I sit at home looking out the window imagining the world has stopped.Then in flies a guy who's all dressed-up just like a Union Jack.And says I've won five pounds if I have his kind of detergent pack.I said Hey. You. Get off of my cloud.Hey. You. Get off of my cloud.Hey. You. Get off of my cloud.Don't hang around.Cause two's a crowdOn my cloud baby.The telephone is ringing.I say Hi it's me. Who is it there on the line.A voice says Hi hello. How are you.Well I guess I'm doing fine.He says It's three AM. There's too much noise.Don't you people ever wanna go to bed.Just cause you feel so goodDo you have to drive me out of my head.I said Hey. You. Get off of my cloud.Hey. You. Get off of my cloud.Hey. You. Get off of my cloud.Don't hang around.Cause two's a crowd.On my cloud baby.I was sick and tired fed up with this.And decided to take a drive downtown.It was so very quiet and peaceful.There was nobody not a soul around.I laid myself out I was so tired.And I started to dream.In the morning the parking tickets were just like a flag.Stuck on my window screen.I said Hey. You. Get off of my cloud.Hey. You. Get off of my cloud.Hey. You. Get off of my cloud.Don't hang around.Cause two's a crowd.On my cloud.Hey. You. Get off of my cloud.Hey. You. Get off of my cloud.Hey. You. Get off of my cloud.Don't hang around.Baby two's a crowd.On my cloud.</t>
  </si>
  <si>
    <t>Anger;Restlessness</t>
  </si>
  <si>
    <t>I Hear a Symphony</t>
  </si>
  <si>
    <t>C;E;Db;D;Eb&amp;%</t>
  </si>
  <si>
    <t>You've given me a true love.And every day I thank you love.For a feeling that's so new.So inviting so exciting.Whenever you're near I hear a symphony.A tender melody.Pulling me closer closer to your arms.Then suddenly I hear a symphony.Oh your lips are touching mine.A feeling so divine.Till I leave the past behind.I'm lost in a world.Made for you and me.Whenever you're near I hear a symphony.Play sweet and tenderly.Every time your lips meet mine now baby baby baby.You bring much joy within.Don't let this feeling end.Let it go on and on and on now baby baby baby.Those tears that fill my eyes.I cry not for myself.But for those who've never felt the joy we felt.Whenever you're near I hear a symphony.Each time you speak to me.I hear a tender rhapsody of love now baby baby.As you stand holding me.Whispering how much you care.A thousand violins fill the air now baby baby.Don't let this moment end.Keep standing close to me.Ooh so close to me baby baby baby baby.I hear a symphony.A tender melody.</t>
  </si>
  <si>
    <t>Turn! Turn! Turn! (To Everything There is a Season)</t>
  </si>
  <si>
    <t>Folk Rock;Classic Rock</t>
  </si>
  <si>
    <t>Pete Seeger</t>
  </si>
  <si>
    <t>To everything: turn turn turn.There is a season: turn turn turn.And a time to every purpose under heaven.A time to be born a time to die.A time to plant a time to reap.A time to kill a time to heal.A time to laugh a time to weep.To everything: turn turn turn.There is a season: turn turn turn.And a time to every purpose under heaven.A time to build up a time to break down.A time to dance a time to mourn.A time to cast away stones.A time to gather stones together.To everything: turn turn turn.There is a season: turn turn turn.And a time to every purpose under heaven.A time of love a time of hate.A time of war a time of peace.A time you may embrace.A time to refrain from embracing.To everything: turn turn turn.There is a season: turn turn turn.And a time to every purpose under heaven.A time to gain a time to lose.A time to rend a time to sew.A time for love a time for hate.A time for peace I swear it's not too late.</t>
  </si>
  <si>
    <t>Time</t>
  </si>
  <si>
    <t>Over and Over</t>
  </si>
  <si>
    <t>The Dave Clark Five</t>
  </si>
  <si>
    <t>Robert James Byrd</t>
  </si>
  <si>
    <t>Dave Clark</t>
  </si>
  <si>
    <t>Well I went to a dance just the other night.Everybody there was there.I said over and over and over again.This dance is gonna be a drag.I said over and over and over again.This dance is gonna be a drag.I said over and over and over again.This dance is gonna be a drag.All at once it happened.The prettiest in the world.I said a won't you come over and a talk to me.And be my girl.I said a won't you come over and a talk to me.And be my girl.I said a won't you come over and a talk to me.And be my girl.She said she was sorry.And I was a little bit late.She would a wait and a wait and a wait and a wait.For her steady date.She would a wait and a wait and a wait and a wait.For her steady date.She would a wait and a wait and a wait and a wait.For her steady date.</t>
  </si>
  <si>
    <t>Artist Photograph;Text</t>
  </si>
  <si>
    <t>The Sound of Silence</t>
  </si>
  <si>
    <t>Simon &amp; Garfunkel</t>
  </si>
  <si>
    <t>Acoustic;Ballad</t>
  </si>
  <si>
    <t>Paul Simon</t>
  </si>
  <si>
    <t>Tom Wilson</t>
  </si>
  <si>
    <t>Hello darkness my old friend.I've come to talk with you again.Because a vision softly creeping.Left its seeds while I was sleeping.And the vision that was planted in my brain.Still remains.Within the sound of silence.In restless dreams I walked alone.Narrow streets of cobblestone.Beneath the halo of a streetlamp.I turned my collar to the cold and damp.When my eyes were stabbed by the flash of a neon light.That split the night.And touched the sound of silence.And in the naked light I saw.Ten thousand people maybe more.People talking without speaking.People hearing without listening.People writing songs that voices never share.No one dared.Disturb the sound of silence.Fools said I You do not know.Silence like a cancer grows.Hear my words that I might teach you.Take my arms that I might reach you.But my words like silent raindrops fell.And echoed in the wells of silence.And the people bowed and prayed.To the neon god they made.And the sign flashed out its warning.In the words that it was forming.And the sign said The words of the prophets.Are written on the subway walls.And tenement halls.And whispered in the sounds of silence.</t>
  </si>
  <si>
    <t>Restlessness;Lonesomeness</t>
  </si>
  <si>
    <t>The Graduate</t>
  </si>
  <si>
    <t>We Can Work it Out</t>
  </si>
  <si>
    <t>4/4;3/4</t>
  </si>
  <si>
    <t>Try to see it my way.Do I have to keep on talking till I can't go on.While you see it your way.Run the risk of knowing that our love may soon be gone.We can work it out.We can work it out.Think of what you're saying.You can get it wrong and still you think that it's alright.Think of what I'm saying.We can work it out and get it straight or say goodnight.We can work it out.We can work it out.Life is very short and there's no time.For fussing and fighting my friend.I have always thought that it's a crime.So I will ask you once again.Try to see it my way.Only time will tell if I am right or I am wrong.While you see your way.There's a chance that we may fall apart before too long.We can work it out.We can work it out.Life is very short and there's no time.For fussing and fighting my friend.I have always thought that it's a crime.So I will ask you once again.Try to see it my way.Only time will tell if I am right or I am wrong.While you see it your way.There's a chance that we may fall apart before too long.We can work it out.We can work it out.</t>
  </si>
  <si>
    <t>Love;Bad Relationships</t>
  </si>
  <si>
    <t>My Love</t>
  </si>
  <si>
    <t>My love is warmer than the warmest sunshine.Softer than a sigh.My love is deeper than the deepest ocean.Wider than the sky.My love is brighter than the brightest star.That shines every night above.And there is nothing in this world.That can ever change my love.Something happened to my heart the day that I met you.Something that I never felt before.You are always on my mind no matter what I do.And every day it seems I want you more.My love is warmer than the warmest sunshine.Softer than a sigh.My love is deeper than the deepest ocean.Wider than the sky.My love is brighter than the brightest star.That shines every night above.And there is nothing in this world.That can ever change my love.Once I thought that love was meant for anyone else but me.Once I thought you'd never come my way.Now it only goes to show how wrong we all can be.For now I have to tell you everyday.My love is warmer than the warmest sunshine.Softer than a sigh.My love is deeper than the deepest ocean.Wider than the sky.My love is brighter than the brightest star.That shines every night above.And there is nothing in this world.That can ever change my love.My love is warmer than the warmest sunshine.Softer than a sigh.My love is deeper than the deepest ocean.Wider than the sky.My love is brighter than the brightest star.That shines every night above.And there is nothing in this world.That can ever change my love.</t>
  </si>
  <si>
    <t>Lightnin' Strikes</t>
  </si>
  <si>
    <t>Lou Christie</t>
  </si>
  <si>
    <t>Lou Christie;Twyla Herbert</t>
  </si>
  <si>
    <t>Charles Calello</t>
  </si>
  <si>
    <t>Eb;C</t>
  </si>
  <si>
    <t>Listen to me baby.You gotta understand.You're old enough to know the makings of a man.Listen to me baby.It's hard to settle down.Am I asking too much for you to stick around.Every boy wants a girl.He can trust to the very end.Baby that's you.Won't you wait but 'til then.When I see lips begging to be kissed.I can't stop.I can't stop myself.Lightning is striking again.Lightning is striking again.Nature's taking over my one-track mind.Believe it or not.You're in my heart all the time.All the girls are saying that you'll end up a fool.For the time being baby live by my rules.When I settle down.I want one baby on my mind.Forgive and forget.And I'll make up for all lost time.If she's put together fine.And she's reading my mind.I can't stop.I can't stop myself.Lightning is striking again.Lightning is striking again.And again and again and again.Lightning is striking again.Lightning is striking again.There's a chapel in the pines.Waiting for us around the bend.Picture in your mind.Love forever but 'til then.If she gives me a sign.That she wants to make time.I can't stop.I can't stop myself.Lightning is striking again.Lightning is striking again.And again and again and again.Lightning is striking again.And again and again and again.</t>
  </si>
  <si>
    <t>These Boots are Made for Walkin'</t>
  </si>
  <si>
    <t>Nancy Sinatra</t>
  </si>
  <si>
    <t>Pop Rock;Acoustic Rock</t>
  </si>
  <si>
    <t>Vocal;Pop Rock</t>
  </si>
  <si>
    <t>Lee Hazelwood</t>
  </si>
  <si>
    <t>You keep saying you've got something for me.Something you call love, but confess. You've been a messing where you shouldn't have been a messing.And now someone else is getting all your best.These boots are made for walking.And that's just what they'll do.One of these days these boots are gonna walk all over you.Yeah.You keep lying when you ought to be truthing.And you keep losing when you ought to not bet.You keep saming when you ought to be a changing.Now what's right is right, but you ain't been right yet.These boots are made for walking.And that's just what they'll do.One of these days these boots are gonna walk all over you.You keep playing where you shouldn't be playing.And you keep thinking that you'll never get burned.I just found me a brand new box of matches, yeah.And what he knows, you ain't had time to learn.These boots are made for walking.And that's just what they'll do.One of these days these boots are gonna walk all over you.Are you ready boots.Start walking.</t>
  </si>
  <si>
    <t>Respect;Bad Relationships;Empowerment;Infidelity</t>
  </si>
  <si>
    <t>The Ballad of the Green Berets</t>
  </si>
  <si>
    <t>SSgt. Barry Sadler</t>
  </si>
  <si>
    <t>March</t>
  </si>
  <si>
    <t>Robin Moore;Staff Sgt. Barry Sadler</t>
  </si>
  <si>
    <t>Andy Wiswell</t>
  </si>
  <si>
    <t>Fighting soldiers from the sky.Fearless men who jump and die.Men who mean just what they say.The brave men of the Green Beret.Silver wings upon their chest.These are men, America's best.One hundred men will test today.But only three win the Green Beret.Trained to live off nature's land.Trained in combat hand to hand.Men who fight by night and day.Courage take from the Green Beret.Silver wings upon their chest.These are men, America's best.One hundred men will test today.But only three win the Green Beret.Back at home a young wife waits.Her Green Beret has met his fate.He has died for those oppressed.Leaving her his last request.Put silver wings on my son's chest.Make him one of America's best.He'll be a man they'll test one day.Have him win the Green Beret.</t>
  </si>
  <si>
    <t>War;Death</t>
  </si>
  <si>
    <t>(You're My) Soul and Inspiration</t>
  </si>
  <si>
    <t>Verve</t>
  </si>
  <si>
    <t>Funk/Soul;Blues;Pop</t>
  </si>
  <si>
    <t>Soul;Rhythm &amp; Blues</t>
  </si>
  <si>
    <t>Barry Mann;Cynthia Weil</t>
  </si>
  <si>
    <t>Bill Medley</t>
  </si>
  <si>
    <t>Girl I can't let you do this.Let you walk away.Girl how can I live through this.When you're all I wake up for each day baby.You're my soul and my heart's inspiration.You're all I got to get me by.You're my soul and my heart's inspiration.Without you baby what good am I.I never had much going.But at least I had you.How can you walk out knowing.I ain't got nothing left if you do baby.You're my soul and my heart's inspiration.You're all I got to get me by.You're my soul and my heart's inspiration.Without you baby what good am I.Oh what good am I.Baby I can't make it without you.And I'm I'm telling you honey.You're my reason for laughing for crying.For living and for dying.Baby I can't make it without you.Please I'm begging you baby.If you go it will kill me I swear it.Girl I just can't bear it.You're my soul and my heart's inspiration.You're all I got to get me by.You're my soul and my heart's inspiration.Without you baby what good am I.What good am I.</t>
  </si>
  <si>
    <t>Good Lovin'</t>
  </si>
  <si>
    <t>The Young Rascals</t>
  </si>
  <si>
    <t>Classic Rock;Rhyth, &amp; Blues</t>
  </si>
  <si>
    <t>Rudy Clark;Arthur Resnick</t>
  </si>
  <si>
    <t>Felix Cavaliere;Eddie Brigati;Gene Cornish;Dino Danelli</t>
  </si>
  <si>
    <t>Good love.Good love.Good love.Good love.I was feeling so bad.I asked my family doctor just what I had.I said Doctor.Mister MD.Now can you tell me what's ailing me.He said Yeah yeah yeah yeah yeah.Yeah yeah yeah yeah yeah.Yes indeed all I I really need.Good love. Now gimme that good good loving.Good love. All I need is love.Good love. Good loving baby.Good love.Now honey please squeeze me tight.Don't you want your baby to be alright.I said Baby.Now it's for sure.I got the fever yeah and you got the cure.Everybody yeah yeah yeah yeah yeah.Yeah yeah yeah yeah yeah.Yes indeed all I I really need.Good love. Now come on and gimme that loving.Good love.All I need is love.Good love. Good loving baby.Good love. Good love.Good love.Good love. All I need is love.Good love. All I want is love.Good love. Loving early in the morning now.Good love. Loving late at night now.Good love. Love love.Good love. Love love love love love.</t>
  </si>
  <si>
    <t>Monday, Monday</t>
  </si>
  <si>
    <t>The Mamas &amp; the Papas</t>
  </si>
  <si>
    <t>John Phillips</t>
  </si>
  <si>
    <t>Gb;G;Ab;A&amp;%</t>
  </si>
  <si>
    <t>Monday Monday so good to me.Monday morning it was all I hoped it would be.Oh Monday morning Monday morning couldn't guarantee.That Monday evening you would still be here with me.Monday Monday can't trust that day.Monday Monday sometimes it just turns out that way.Oh Monday morning you gave me no warning of what was to be.Oh Monday Monday how could you leave and not take me.Every other day every other day.Every other day of the week is fine yeah.But whenever Monday comes but whenever Monday comes.You can find me crying all of the time.Monday Monday so good to me.Monday morning it was all I hoped it would be.But Monday morning Monday morning couldn't guarantee.That Monday evening you would still be here with me.Every other day every other day.Every other day of the week is fine yeah.But whenever Monday comes but whenever Monday comes.You can find me crying all of the time.Monday Monday can't trust that day.Monday Monday it just turns out that way.Oh Monday Monday won't go awayMonday Monday it's here to stay.Oh Monday Monday.Oh Monday Monday.</t>
  </si>
  <si>
    <t>When a Man Loves a Woman</t>
  </si>
  <si>
    <t>Percy Sledge</t>
  </si>
  <si>
    <t>Soul;Ballad</t>
  </si>
  <si>
    <t>Calvin Lewis;Andrew Wright</t>
  </si>
  <si>
    <t>Marlin Greene;Quin Ivy</t>
  </si>
  <si>
    <t>When a man loves a woman.Can't keep his mind on nothing else.He'd change the world for the good thing he's found.If she is bad he can't see it.She can do no wrong.Turn his back on his best friend if he put her down.When a man loves a woman.He'll spend his very last dime.Trying to hold on to what he needs.He'd give up all his comforts.And sleep out in the rain.If she said that's the way.It ought to be.Well this man loves you woman.I gave you everything I have.Trying to hold on to your heartless love.Baby please don't treat me bad.When a man loves a woman.Down deep in his soul.She can bring him such misery.If she is playing him for a fool.He's the last one to know.Loving eyes can never see.When a man loves a woman.He can do her no wrong.He can never want.Some other girl.When a man loves a woman.I know exactly how he feels.Cause baby baby you're my world.When a man loves a woman.</t>
  </si>
  <si>
    <t>Paint it, Black</t>
  </si>
  <si>
    <t>Psychedelic;Folk Rock</t>
  </si>
  <si>
    <t>Blues Rock;Garage Rock;Classic Rock</t>
  </si>
  <si>
    <t>I see a red door and I want it painted black.No colors anymore I want them to turn black.I see the girls walk by dressed in their summer clothes.I have to turn my head until my darkness goes.I see a line of cars and they're all painted black.With flowers and my love both never to come back.I see people turn their heads and quickly look away.Like a newborn baby it just happens everyday.I look inside myself and see my heart is black.I see my red door and must have it painted black.Maybe then I'll fade away and not have to face the facts.It's not easy facing up when your whole world is black.No more will my green sea go turn a deeper blue.I could not foresee this thing happening to you.If I look hard enough into the setting sun.My love will laugh with me before the morning comes.I see a red door and I want it painted black.No colors anymore I want them to turn black.I see the girls walk by dressed in their summer clothes.I have to turn my head until my darkness goes.I wanna see it painted painted black.Black as night black as coal.I wanna see the sun blotted out from the sky.I wanna see it painted painted painted painted black.</t>
  </si>
  <si>
    <t>Sadness</t>
  </si>
  <si>
    <t>Paperback Writer</t>
  </si>
  <si>
    <t>Psychedelic Rock;Pop Rock</t>
  </si>
  <si>
    <t>Dear Sir or Madam will you read my book.It took me years to write will you take a look.It's based on a novel by a man named Lear.And I need a job so I want to be a paperback writer.Paperback writer.It's the dirty story of a dirty man.And his clinging wife doesn't understand.His son is working for the Daily Mail.It's a steady job but he wants to be a paperback writer.Paperback writer.Paperback writer.It's a thousand pages give or take a few.I'll be writing more in a week or two.I can make it longer if you like the style.I can change it round and I want to be a paperback writer.Paperback writer.If you really like it you can have the rights.It could make a million for you overnight.If you must return it you can send it here.But I need a break and I want to be a paperback writer.Paperback writer.Paperback writer.Paperback writer paperback writer.Paperback writer paperback writer.Paperback writer paperback writer.Paperback writer paperback writer.</t>
  </si>
  <si>
    <t>Jobs;Failure</t>
  </si>
  <si>
    <t>Strangers in the Night</t>
  </si>
  <si>
    <t>Frank Sinatra</t>
  </si>
  <si>
    <t>Jazz;Pop</t>
  </si>
  <si>
    <t>Easy Listening;Swing;Vocal</t>
  </si>
  <si>
    <t>Bert Kaempfert;Charles Singleton;Eddie Snyder</t>
  </si>
  <si>
    <t>F;G&amp;%</t>
  </si>
  <si>
    <t>Strangers in the night exchanging glances.Wondering in the night what were the chances.We'd be sharing love before the night was through.Something in your eyes was so inviting.Something in your smile was so exciting.Something in my heart told me I must have you.Strangers in the night.Two lonely people we were strangers in the night.Up to the moment when we said our first hello little did we know.Love was just a glance away a warm embracing dance away.Ever since that night we've been together.Lovers at first sight in love forever.It turned out so right for strangers in the night.Love was just a glance away a warm embracing dance away.Ever since that night we've been together.Lovers at first sight in love forever.It turned out so right for strangers in the night.</t>
  </si>
  <si>
    <t>Hanky Panky</t>
  </si>
  <si>
    <t>Tommy James &amp; the Shondells</t>
  </si>
  <si>
    <t>My baby does the hanky panky.My baby does the hanky panky.My baby does the hanky panky.My baby does the hanky panky.My baby does the hanky panky.My baby does the hanky panky.My baby does the hanky panky.My baby does the hanky panky.My baby does the hanky panky.My baby does the hanky panky.I saw her walking on down the line.You know I saw her for the very first time.A pretty little girl standing all alone.Hey baby baby can I take you home.I never saw her never really saw her.My baby does the hanky panky.My baby does the hanky panky.My baby does the hanky panky.My baby does the hanky panky.My baby does the hanky panky.I saw her walking on down the line.You know I saw her for the very first time.A pretty little girl standing all alone.Hey baby baby can I take you home.I never saw her never really saw her.Okay we're low on time hold on.My baby does the hanky panky.My baby does the hanky panky.My baby does the hanky panky.My baby does the hanky panky.My baby does the hanky panky.Let's knock them dead one time let's go.My baby does the hanky panky.My baby does the hanky panky.My baby does the hanky panky.</t>
  </si>
  <si>
    <t>Wild Thing</t>
  </si>
  <si>
    <t>The Troggs</t>
  </si>
  <si>
    <t>Chip Taylor</t>
  </si>
  <si>
    <t>Larry Page</t>
  </si>
  <si>
    <t>Wild thing.You make my heart sing.You make everything groovy.Wild thing.Wild thing I think I love you.But I wanna know for sure.So come on and hold me tight.I love you.Wild thing.You make my heart sing.You make everything groovy.Wild thing.Wild thing I think you move me.But I wanna know for sure.So come on and hold me tight.You move me.Wild thing.You make my heart sing.You make everything groovy.Wild thing.Come on come on wild thing.Shake it shake it wild thing.</t>
  </si>
  <si>
    <t>Summer in the City</t>
  </si>
  <si>
    <t>The Lovin' Spoonful</t>
  </si>
  <si>
    <t>Kama Sutra</t>
  </si>
  <si>
    <t>John Sebastian;Mark Sebastian;Steve Boone</t>
  </si>
  <si>
    <t>Erik Jacobsen</t>
  </si>
  <si>
    <t>Cm;F</t>
  </si>
  <si>
    <t>Traffic</t>
  </si>
  <si>
    <t>Hot town summer in the city.Back of my neck getting dirty and gritty.Been down isn't it a pity.Doesn't seem to be a shadow in the city.All around people looking half dead.Walking on the sidewalk hotter than a match head.But at night it's a different world.Go out and find a girl.Come on come on and dance all night.Despite the heat it'll be all right.And babe don't you know it's a pity.That the days can't be like the nights.In the summer in the city.In the summer in the city.Cool town evening in the city.Dressing so fine and looking so pretty.Cool cat looking for a kitty.Gonna look in every corner of the city.Till I'm wheezing like a bus stop.Running up the stairs gonna meet you on the rooftop.But at night it's a different world.Go out and find a girl.Come on come on and dance all night.Despite the heat it'll be all right.And babe don't you know it's a pity.That the days can't be like the nights.In the summer in the city.In the summer in the city.Hot town summer in the city.Back of my neck getting dirty and gritty.Been down isn't it a pity.Doesn't seem to be a shadow in the city.All around people looking half dead.Walking on the sidewalk hotter than a match head.But at night it's a different world.Go out and find a girl.Come on come on and dance all night.Despite the heat it'll be all right.And babe don't you know it's a pity.That the days can't be like the nights.In the summer in the city.In the summer in the city.</t>
  </si>
  <si>
    <t>Summer;Lust/Sex</t>
  </si>
  <si>
    <t>Sunshine Superman</t>
  </si>
  <si>
    <t>Donovan</t>
  </si>
  <si>
    <t>Sunshine came softly a through my a window today.Could've tripped out easy a but I've a changed my ways.It'll take time I know it but in a while.You're gonna be mine I know it we'll do it in style.Cause I made my mind up you're going to be mine.I'll tell you right now.Any trick in the book a now baby all that I can find.Everybody's hustling a just to have a little scene.When I say we'll be cool I think that you know what I mean.We stood on a beach at sunset do you remember when.I know a beach where baby a it never ends.When you've made your mind up forever to be mine.I'll pick up your hand and slowly blow your little mind.Cause I made my mind up you're going to be mine.I'll tell you right now.Any trick in the book a now baby that I can find.Superman or Green Lantern ain't got a nothing on me.I can make like a turtle and dive for your pearls in the sea.A you you you can just sit there while thinking on your velvet throne.About all the rainbows a you can a have for your own.When you’ve made your mind up forever to be mine.I’ll pick up your hand and slowly blow your little mind.When you’ve made your mind up forever to be mine.I’ll pick up your hand I’ll pick up your hand.</t>
  </si>
  <si>
    <t>You Can't Hurry Love</t>
  </si>
  <si>
    <t>I need love love.To ease my mind.I need to find find someone to call mine.But mama said.You can't hurry love.No you just have to wait.She said love don't come easy.It's a game of give and take.You can't hurry love.No you just have to wait.You got to trust give it time.No matter how long it takes.But how many heartaches.Must I stand before I find a love.To let me live again.Right now the only thing.That keeps me hanging on.When I feel my strength yeah.It's almost gone.I remember mama said.You can't hurry love.No you just have to wait.She said love don't come easy.It's a game of give and take.How long must I wait.How much more can I take.Before loneliness will cause my heart.Heart to break.No I can't bear to live my life alone.I grow impatient for a love to call my own.But when I feel that I I can't go on.These precious words keeps me hanging on.I remember mama said.You can't hurry love.No you just have to wait.She said love don't come easy.It's a game of give and take.You can't hurry love.No you just have to wait.She said trust give it time.No matter how long it takes.No love love don't come easy.But I keep on waiting.Anticipating for that soft voice.To talk to me at night.For some tender arms.To hold me tight.I keep waiting.I keep on waiting.But it ain't easy.It ain't easy.But mama said.You can't hurry love.No you just have to wait.She said to trust give it time.No matter how long it takes.You can't hurry love.No you just have to wait.She said love don't come easy.It's a game of give and take.</t>
  </si>
  <si>
    <t>Cherish</t>
  </si>
  <si>
    <t>The Association</t>
  </si>
  <si>
    <t>Valiant</t>
  </si>
  <si>
    <t>Pop Rock;Soft Rock</t>
  </si>
  <si>
    <t>Terry Kirkman</t>
  </si>
  <si>
    <t>Curt Boettcher</t>
  </si>
  <si>
    <t>Cherish is the word I use to describe.All the feeling that I have.Hiding here for you inside.You don't know how many times.I've wished that I had told you.You don't know how many times.I've wished that I could hold you.You don't know how many times. I've wished that I could.Mold you into someone who could.Cherish me as much as I cherish you.Perish is the word that more than applies.To the hope in my heart each time I realize.That I am not gonna be the one.To share your dreams.That I am not gonna be the one .To share your schemes.That I am not gonna be the one to share what.Seems to be the life that you could.Cherish as much as I do yours.Oh I'm beginning to think that man has never found.The words that could make you want me.That have the right amount of letters.Just the right sound.That could make you hear make you see.That you are driving me out of my mind.Oh I could say I need you.But then you'd realize.That I want you.Just like a thousand other guys.Who'd say they loved you.Like all the rest of their lies.When all they wanted.Was to touch your face your hands.And gaze into your eyes.Cherish is the word I use to describe.All the feeling.That I have hiding here for you inside.You don't know how many times.I've wished that I had told you.You don't know how many times.I've wished that I could hold you.You don't know how many times.I've wished that I could.Mold you into someone who could.Cherish me as much as I cherish you.And I do. Cherish you.And I do. Cherish you.Cherish is the word.</t>
  </si>
  <si>
    <t>Reach Out I'll Be There</t>
  </si>
  <si>
    <t>Soul;Funk</t>
  </si>
  <si>
    <t>Ebm</t>
  </si>
  <si>
    <t>Now if you feel that you can't go on.Because all of your hope is gone.And your life is filled with much confusion.Until happiness is just an illusion.And your world around is crumbling down darling.Come on girl reach on out for me.Reach out for me.I'll be there with a love that will shelter you.I'll be there with a love that will see you through.When you feel lost and about to give up.Cause your best just ain't good enough.And your feel the world has grown cold.And your drifting out all on your own.And you need a hand to hold darling.Come on girl reach out for me.Reach out for me.I'll be there to love and comfort you.I'll be there to cherish and care for you.I'll be there to always see you through.I'll be there to love and comfort you.I can tell the way you hang your head.You're not in love now now you're afraid.And through your tears you look around.But there's no peace of mind to be found.I know what your thinking.You're a loner no love of your own but darling.Come on girl reach out for me.Reach out just look over your shoulder.I'll be there to give you all the love you need.And I'll be there you can always depend on me.I'll be there.</t>
  </si>
  <si>
    <t>96 Tears</t>
  </si>
  <si>
    <t>? &amp; the Mysterians</t>
  </si>
  <si>
    <t>Cameo</t>
  </si>
  <si>
    <t>Rock &amp; Roll;Garage Rock</t>
  </si>
  <si>
    <t>Rudy Martinez</t>
  </si>
  <si>
    <t>Too many teardrops.For one heart to be crying.Too many teardrops.For one heart to carry on.You're way on top now.Since you left me.You're always laughing.Way down at me.But watch out now.I'm gonna get there.We'll be together.For just a little while.And then I'm gonna put you.Way down here.And you'll start crying.96 tears.Cry.Cry.And when the sun comes up.I'll be on top.You'll be right down there.Looking up.And I might wave.Come up here.But I don't see you.Waving now.I'm way down here.Wondering how.I'm gonna get you.But I know now.I'll just cry.Cry.I'll just cry.Too many teardrops.For one heart to be crying.Too many teardrops.For one heart to carry on.You're gonna cry 96 tears.You're gonna cry 96 tears.You're gonna cry cry cry cry.You're gonna cry cry cry cry.96 tears come on let hear you cry now.96 tears I wanna hear you cry.Night and day yeah all night long.96 tears cry cry cry cry.Come on baby let me hear you cry now.All night long. 96 tearsYeah come on now 96 tears.</t>
  </si>
  <si>
    <t>Lost Love;Anger;Revenge</t>
  </si>
  <si>
    <t>Last Train to Clarksville</t>
  </si>
  <si>
    <t>The Monkees</t>
  </si>
  <si>
    <t>Colgems</t>
  </si>
  <si>
    <t>RCA-Screen Gems</t>
  </si>
  <si>
    <t>Tommy Boyce;Bobby Hart</t>
  </si>
  <si>
    <t>Take the last train to Clarksville.And I'll meet you at the station.You can be there by four thirty.Cause I made your reservation.Don't be slowOh no no no.Oh no no no.Cause I'm leaving in the morning.And I must see you again.We'll have one more night together.Until the morning brings my train.And I must go. Oh no no no.Oh no no no.And I don't know if I'm ever coming home.Take the last train to Clarksville.I'll be waiting at the station.We'll have time for coffee flavored kisses.And a bit of conversation.Oh no no no.Oh no no no.Take the last train to Clarksville.Now I must hang up the phone.I can't hear you in this noisy.Railroad station all alone.I'm feeling low. Oh no no no.Oh no no no.And I don't know if I'm ever coming home.Take the last train to Clarksville.Take the last train to Clarksville.</t>
  </si>
  <si>
    <t>Love;War</t>
  </si>
  <si>
    <t>Poor Side of Town</t>
  </si>
  <si>
    <t>Johnny Rivers</t>
  </si>
  <si>
    <t>Soft Rock</t>
  </si>
  <si>
    <t>Soft Rock;Ballad</t>
  </si>
  <si>
    <t>Johnny Rivers;Lou Adler</t>
  </si>
  <si>
    <t>E;G</t>
  </si>
  <si>
    <t>How can you tell me.How much you miss me.When the last time I saw you.You wouldn't even kiss me.That rich guy you've been seeing.Must have put you down.So welcome back baby.To the poor side of town.To him you were nothing.But a little plaything.Not much more than.An overnight fling.To me you were the greatest thing.This boy had ever found.And girl it's hard to find nice things.On the poor side of town.I can't blame you for trying.I'm trying to make it too.I've got one little hang up baby.I just can't make it without you.So tell me.Are you gonna stay now.Will you stand by me girl.All the way now.With you by my side.They can't keep us down.Together we can make it baby.From the poor side of town.So tell me how much you love me.Come be near to me and say you need me now.Oh with you by my side.This world can't keep us down.Together we can make it baby.From the poor side of town.</t>
  </si>
  <si>
    <t>Love;Longing for Love</t>
  </si>
  <si>
    <t>You Keep Me Hangin' On</t>
  </si>
  <si>
    <t>Rhythm &amp; Blues;Soul</t>
  </si>
  <si>
    <t>Ab;E</t>
  </si>
  <si>
    <t>Set me free why don't you baby.Get out my life why don't you baby.Cause you don't really love me.You just keep me hanging on.You don't really need me.But you keep me hanging on.Why do you keep a coming around.Playing with my heart.Why don't you get out of my life.And let me make a new start.Let me get over you.The way you've gotten over me.Set me free why don't you baby.Let me be why don't you baby.Cause you don't really love me.You just keep me hanging on.Now you don't really want me.You just keep me hanging on.You say although we broke up.You still wanna be just friends.But how can we still be friends.When seeing you only breaks my heart again.And there ain't nothing I can do about it.Set me free why don't you baby.Get out my life why don't you baby.Set me free why don't you baby.Get out my life why don't you baby.You claim you still care for me.But your heart and soul needs to be free.Now that you've got your freedom.You wanna still hold on to me.You don't want me for yourself.So let me find somebody else.Why don't you be a man about it.And set me free.Now you don't care a thing about me.You're just using me.Go on get out get out of my life.And let me sleep at night.Cause you don't really love me.</t>
  </si>
  <si>
    <t>Bad Relationships</t>
  </si>
  <si>
    <t>Winchester Cathedral</t>
  </si>
  <si>
    <t>The New Vaudeville Band</t>
  </si>
  <si>
    <t>Music Hall</t>
  </si>
  <si>
    <t>Geoff Stephens</t>
  </si>
  <si>
    <t>Winchester Cathedral.You're bringing me down.You stood and you watched as.My baby left town.You could have done something.But you didn't try.You didn't do nothing.You let her walk by.Now everyone knows just how much I needed that gal.She wouldn't have gone far away.If only you'd started ringing your bell.Winchester Cathedral.You're bringing me down.You stood and you watched as.My baby left town.</t>
  </si>
  <si>
    <t>Good Vibrations</t>
  </si>
  <si>
    <t>Psychedelic;Pop Rock</t>
  </si>
  <si>
    <t>Pop Rock;Surf</t>
  </si>
  <si>
    <t>Ebm;Gb;Ab;Bb;F</t>
  </si>
  <si>
    <t>I love the colorful clothes she wears.And the way the sunlight plays upon her hair.I hear the sound of a gentle word.On the wind that lifts her perfume through the air.I'm picking up good vibrations.She's giving me excitations.I'm picking up good vibrations.She's giving me excitations.Good good good good vibrations.She's giving me excitations.Good good good good vibrations.She's giving me excitations.Close my eyes she's somehow closer now.Softly smile I know she must be kind.When I look in her eyes.She goes with me to a blossom world.I'm picking up good vibrations.She's giving me excitations.I'm picking up good vibrations.She's giving me excitations.Good good good good vibrations.She's giving me excitations.Good good good good vibrations.She's giving me excitationsMy my what elation.I don't know where but she sends me there.Oh my my what a sensation.Oh my my what elation.Oh my my what.Gotta keep those loving good vibrations a happening with her.Gotta keep those loving good vibrations a happening with her.Gotta keep those loving good vibrations a happening.Good good good good vibrations.I'm picking up good vibrations.She's giving me excitations.Good good good good vibrations.</t>
  </si>
  <si>
    <t>I'm a Believer</t>
  </si>
  <si>
    <t>Neil Diamond</t>
  </si>
  <si>
    <t>Jeff Barry</t>
  </si>
  <si>
    <t>I thought love was only true in fairy tales.Meant for someone else but not for me.Love was out to get me.That's the way it seemed.Disappointment haunted all my dreams.Then I saw her face now I'm a believer.Not a trace of doubt in my mind.I'm in love I'm a believer.I couldn't leave her if I tried.I thought love was more or less a given thing.Seems the more I gave the less I got.What's the use in trying.All you get is pain.When I needed sunshine I got rain.Then I saw her face now I'm a believer.Not a trace of doubt in my mind.I'm in love I'm a believer.I couldn't leave her if I tried.Love was out to get me.Well that's the way it seemed.Disappointment haunted all my dreams.But then I saw her face now I'm a believer.Not a trace of doubt in my mind.I'm in love I'm a believer.I couldn't leave her if I tried.I'm a believer. I'm a believer.</t>
  </si>
  <si>
    <t>Kind of a Drag</t>
  </si>
  <si>
    <t>The Buckinghams</t>
  </si>
  <si>
    <t>USA</t>
  </si>
  <si>
    <t>Psychedelic Rock;Garage Rock</t>
  </si>
  <si>
    <t>Jim Holvay</t>
  </si>
  <si>
    <t>Bob Irwin;James William Geurcia</t>
  </si>
  <si>
    <t>Kind of a drag.When your baby don't love you.Kind of a drag.When you know she's been untrue.Oh listen.To what I've gotta say.Girl I still love you.I'll always love you.Anyway.Anyway.Anyway.Kind of a drag.When your baby says goodbye.Kind of a drag.When you feel like you wanna cry.Oh girl.Even though you made me feel blue.I still love you.I'll always love you.Anyway.Anyway.Anyway.Oh listen.To what I've gotta say.Girl I still love you.I'll always love you.Anyway.Anyway.Anyway.Anyway.Anyway.</t>
  </si>
  <si>
    <t>Ruby Tuesday</t>
  </si>
  <si>
    <t>Beat;Folk Rock</t>
  </si>
  <si>
    <t>She would never say where she came from.Yesterday don't matter if it's gone.While the sun is bright.Or in the darkest night.No one knows.She comes and goes.Goodbye Ruby Tuesday.Who could hang a name on you.When you change with every new day.Still I'm gonna miss you.Don't question why she needs to be so free.She'll tell you it's the only way to be.She just can't be chained.To a life where nothing's gained.And nothing's lost.At such a cost.Goodbye Ruby Tuesday.Who could hang a name on you.When you change with every new day.Still I'm gonna miss you.There's no time to lose I heard her say.Catch your dreams before they slip away.Dying all the time.Lose your dreams.And you will lose your mind.Ain't life unkind.Goodbye Ruby Tuesday.Who could hang a name on you.When you change with every new day.Still I'm gonna miss you.Goodbye Ruby Tuesday.Who could hang a name on you.When you change with every new day.Still I'm gonna miss you.</t>
  </si>
  <si>
    <t>Love is Here and Now You're Gone</t>
  </si>
  <si>
    <t>Love is here.And oh my darling now you're gone.Love is here.And oh my darling now you're gone.You persuaded me to love you.And I did.But instead of tenderness I found heartache instead.Into your arms I fell.So unaware of the loneliness that was waiting there.You closed the door of your heart and turned the key.Locked your love away from me.Love is here.And oh my darling now you're gone.You made me love you.And oh my darling now you're gone.You said loving you would make life beautiful.With each passing day.But as soon as love came into my heart.You turned and you walked just one way.You stripped me of my dreams.You gave me faith then took my hope look at me now.Look at me.See what loving you has done to me.Look at my face.See how crying has left its trace.After you made me all your own.And you left me all alone.You made your words sound so sweet.Knowing that your love I couldn't keep.My heart cries out for your touch.But you're not there.And the lonely cry fades in the air.Love is here.And oh my darling now you're gone.Love is here.And oh my darling now you're gone.You made me love you.Oh my darling now you're gone.You made me love you.Oh my darling now you're gone.</t>
  </si>
  <si>
    <t>Penny Lane</t>
  </si>
  <si>
    <t>B;A&amp;%</t>
  </si>
  <si>
    <t>In Penny Lane there is a barber showing photographs.Of every head he's had the pleasure to have known.And all the people that come and go.Stop and say hello.On the corner is a banker with a motorcar.The little children laugh at him behind his back.And the banker never wears a mac.In the pouring rain very strange.Penny Lane is in my ears and in my eyes.There beneath the blue suburban skies.I sit and meanwhile back.In Penny Lane there is a fireman with an hourglass.And in his pocket is a portrait of the queen.He likes to keep his fire engine clean.It's a clean machine.Penny Lane is in my ears and in my eyes.A four of fish and finger pies.In summer meanwhile back.Behind the shelter in the middle of a roundabout.The pretty nurse is selling poppies from a tray.And though she feels as if she's in a play.She is anyway.In Penny Lane the barber shaves another customer.We see the banker sitting waiting for a trim.And then the fireman rushes in.From the pouring rain very strange.Penny lane is in my ears and in my eyes.There beneath the blue suburban skies.I sit and meanwhile back.Penny lane is in my ears and in my eyes.There beneath the blue suburban skies.Penny Lane.</t>
  </si>
  <si>
    <t>Childhood;Better Times;Utopia/Perfect Places</t>
  </si>
  <si>
    <t>Happy Together</t>
  </si>
  <si>
    <t>The Turtles</t>
  </si>
  <si>
    <t>White Whale</t>
  </si>
  <si>
    <t>Alan Gordon;Garry Bonner</t>
  </si>
  <si>
    <t>Joe Wissert</t>
  </si>
  <si>
    <t>Gbm;Gb</t>
  </si>
  <si>
    <t>Imagine me and you I do.I think about you day and night.It's only right.To think about the girl you love.And hold her tight.So happy together.If I should call you up invest a dime.And you say you belong to me.And ease my mind.Imagine how the world could be.So very fine.So happy together.I can't see me loving nobody but you for all my life.When you're with me baby the skies will be blue for all my life.Me and you and you and me.No matter how they tossed the dice.It had to be.The only one for me is you.And you for me.So happy together.I can't see me loving nobody but you for all my life.When you're with me baby the skies will be blue for all my life.Me and you and you and me.No matter how they tossed the dice.It had to be.The only one for me is you.And you for me.So happy together.Me and you and you and me.No matter how they tossed the dice.It had to be.The only one for me is you.And you for me.So happy together.So happy together.How is the weather.So happy together.We're happy together.So happy together.We're happy together.So happy together.So happy together.</t>
  </si>
  <si>
    <t>Somethin' Stupid</t>
  </si>
  <si>
    <t>Frank Sinatra &amp; Nancy Sinatra</t>
  </si>
  <si>
    <t>C. Carson Parks</t>
  </si>
  <si>
    <t>Charles Pignone</t>
  </si>
  <si>
    <t>I know I stand in line until you think you have the time.To spend an evening with me.And if we go someplace to dance I know that there's a chance.You won't be leaving with me.And afterwards we drop into a quiet little place and have a drink or two.And then I go and spoil it all by saying something stupid like I love you.I can see it in your eyes.That you despise the same old lies you heard the night before.And though it's just a line to you for me it's true.And never seemed so right before.I practice every day to find some clever lines to say.To make the meaning come through.But then I think I'll wait until the evening gets late and I'm alone with you.The time is right your perfume fills my head the stars get red and oh the night's so blue.And then I go and spoil it all by saying something stupid like I love you.The time is right your perfume fills my head the stars get red and oh the night's so blue.And then I go and spoil it all by saying something stupid like I love you.I love you.I love you.I love you.I love you.</t>
  </si>
  <si>
    <t>The Happening</t>
  </si>
  <si>
    <t>Brian Holland;Lamont Dozier;Eddie Holland;Frank De Vol</t>
  </si>
  <si>
    <r>
      <rPr>
        <rFont val="Calibri"/>
        <color theme="1"/>
        <sz val="11.0"/>
      </rPr>
      <t>Gm;G;Ab</t>
    </r>
    <r>
      <rPr>
        <rFont val="Calibri"/>
        <color theme="1"/>
        <sz val="11.0"/>
      </rPr>
      <t>&amp;%</t>
    </r>
  </si>
  <si>
    <t>Hey life look at me.I can see the reality.Cause when you shook me took me out of my world.I woke up.Suddenly I just woke up to the happening.When you find that you left the future behind.Cause when you got a tender love.You don't take care of.Then you better beware of the happening.One day you're up then you turn around.You find your world is tumbling down.It happened to me and it can happen to you.I was sure I felt secure.Until love took a detour.Yeah riding high on top of the world.It happened suddenly it just happened.I saw my dreams fall apart.When love walked away from my heart.And when you lose that precious love you need.To guide you.Something happens inside you the happening.Now I see life for what it is.It's not all dreams oh it's not all bliss.It happened to me and it can happen to you.Once.Oh and then it happened.Oh and then it happened.Oh and then it happened.Oh and then it happened.Is it real is it fake.Is this game of life a mistake.Cause when I lost the love I thought was mine.For certain suddenly I started hurting.I saw the light too late.When that fickle finger of fate.Yeah came and broke my pretty balloon.I woke up.Suddenly I just woke up to the happening.So sure I felt secure.Until love took a detour.Cause when you got a tender love you don't.Take care of then you better beware of.</t>
  </si>
  <si>
    <t>Groovin'</t>
  </si>
  <si>
    <t>Felix Cavaliere;Eddie Brigati</t>
  </si>
  <si>
    <t>Birds</t>
  </si>
  <si>
    <t>Grooving on a Sunday afternoon.Really couldn't get away too soon.I can't imagine anything that's better.The world is ours whenever we're together.There ain't a place I'd like to be instead of.Moving down a crowded avenue.Doing anything we like to do.There's always lots of things that we can see.You can be anyone we like to be.All those happy people we could meet.Just grooving on a Sunday afternoon.Really couldn't get away too soon.No no no no.We'll keep on spending sunny days this way.We're gonna talk and laugh our time away.I feel it coming closer day by day.Life would be ecstasy you and me endlessly.Grooving on a Sunday afternoon.Really couldn't get away too soon.No no no no.Grooving.Grooving.</t>
  </si>
  <si>
    <t>Respect</t>
  </si>
  <si>
    <t>Aretha Franklin</t>
  </si>
  <si>
    <t>Otis Redding</t>
  </si>
  <si>
    <t>Jerry Wexler;Arif Marden</t>
  </si>
  <si>
    <t>C;Dbm</t>
  </si>
  <si>
    <t>What you want baby I got it.What you need do you know I got it.All I'm asking is for a little respect when you get home.Just a little bit.Hey baby.Just a little bit.When you get home.Just a little bit.Mister.Just a little bit.I ain't gonna do you wrong while you're gone.Ain't gonna do you wrong cause I don't wanna.All I'm asking is for a little respect when you come home.Just a little bit. Baby.Just a little bit. When you get home.Just a little bit. Yeah.Just a little bit.I'm about to give you all of my money.And all I'm asking in return honey.Is to give me my propers when you get home.Just a little bit.Baby.Just a little bit. When you get home.Just a little bit. Yeah.Just a little bit.Oh your kisses sweeter than honey.And guess what. So is my money.All I want you to do for me is give it to me when you get home.Baby.Whip it to me.Respect.Just a little bit. When you get home.Just a little bit.R-E-S-P-E-C-T.Find out what it means to me.R-E-S-P-E-C-T.Take care.Sock it to me sock it to me sock it to me sock it to me.A little respect.Sock it to me sock it to me sock it to me sock it to me.Baby.Just a little bit.A little respect.Just a little bit. I get tired.Just a little bit. Keep on trying.Just a little bit. You're running out of fools.Just a little bit.And I ain't lying.Just a little bit.Start when you come home.Or you might walk in.Just a little bit.And find out I'm gone.Just a little bit. I gotta have.Just a little bit. A little respect.Just a little bit.</t>
  </si>
  <si>
    <t>Lust/Sex;Respect;Bad Relationships;Empowerment</t>
  </si>
  <si>
    <t>Windy</t>
  </si>
  <si>
    <t>Ruthann Friedman</t>
  </si>
  <si>
    <t>Bones Howe</t>
  </si>
  <si>
    <t>Who's peeking out from under a stairway.Calling a name that's lighter than air.Who's bending down to give me a rainbow.Everyone knows it's Windy.Who's tripping down the streets of the city.Smiling at everybody she sees.Who's reaching out to capture a moment.Everyone knows it's Windy.And Windy has stormy eyes.That flash at the sound of lies.And Windy has wings to fly.Above the clouds.Above the clouds.And Windy has stormy eyes.That flash at the sound of lies.And Windy has wings to fly.Above the clouds.Above the clouds.Who's tripping down the streets of the city.Smiling at everybody she sees.Who's reaching out to capture a moment.Everyone knows it's Windy.Who's tripping down the streets of the city.Smiling at everybody she sees.Who's reaching out to capture a moment.Everyone knows it's Windy.Who's tripping down the streets of the city.Smiling at everybody she sees.Who's reaching out to capture a moment.Everyone knows it's Windy.Who's tripping down the streets of the city.Smiling at everybody she sees.Who's reaching out to capture a moment.Everyone knows it's Windy.Who's tripping down the streets of the city.Smiling at everybody she sees.Who's reaching out to capture a moment.Everyone knows it's Windy.</t>
  </si>
  <si>
    <t>Appreciation;Love</t>
  </si>
  <si>
    <t>Light My Fire</t>
  </si>
  <si>
    <t>The Doors</t>
  </si>
  <si>
    <t>Elektra</t>
  </si>
  <si>
    <t>Psychedelic Rock</t>
  </si>
  <si>
    <t>Jim Morrison;Robby Krieger;John Densmore;Ray Manzarek</t>
  </si>
  <si>
    <t>Paul A. Rothchild</t>
  </si>
  <si>
    <t>Am;D</t>
  </si>
  <si>
    <t>You know that it would be untrue.You know that I would be a liar.If I was to say to you.Girl we couldn't get much higher.Come on baby light my fire.Come on baby light my fire.Try to set the night on fire.The time to hesitate is through.No time to wallow in the mire.Try now we can only lose.And our love become a funeral pyre.Come on baby light my fire.Come on baby light my fire.Try to set the night on fire yeah.The time to hesitate is through.No time to wallow in the mire.Try now we can only lose.And our love become a funeral pyre.Come on baby light my fire.Come on baby light my fire.Try to set the night on fire yeah.You know that it would be untrue.You know that I would be a liar.If I was to say to you.Girl we couldn't get much higher.Come on baby light my fire.Come on baby light my fire.Try to set the night on fire.Try to set the night on fire.Try to set the night on fire.Try to set the night on fire.</t>
  </si>
  <si>
    <t>All You Need is Love</t>
  </si>
  <si>
    <t>7/4;8/4;6/4;4/4</t>
  </si>
  <si>
    <t>Love love love.Love love love.Love love love.There's nothing you can do that can't be done.Nothing you can sing that can't be sung.Nothing you can say but you can learn how to play the game.It's easy.Nothing you can make that can't be made.No one you can save that can't be saved.Nothing you can do but you can learn how to be you in time.It's easy.All you need is love.All you need is love.All you need is love love.Love is all you need.Love love love.Love love love.Love love love.All you need is love.All you need is love.All you need is love love.Love is all you need.Nothing you can know that isn't known.Nothing you can see that isn't shown.Nowhere you can be that isn't where you're meant to be.It's easy.All you need is love.All you need is love.All you need is love love.Love is all you need.All you need is love.All you need is love.All you need is love.Love is all you need.Love is all you need.Love is all you need.Love is all you need.Love is all you need.Love is all you need.Love is all you need.Love is all you need.Love is all you need.Love is all you need.Love is all you need.Love is all you need.Love is all you need.Love is all you need.Love is all you need.Love is all you need.Love is all you need.Love is all you need.Love is all you need.Love is all you need.Love is all you need.</t>
  </si>
  <si>
    <t>Love;Coexistance</t>
  </si>
  <si>
    <t>Ode to Billie Joe</t>
  </si>
  <si>
    <t>Bobbie Gentry</t>
  </si>
  <si>
    <t>Funk/Soul;Blues;Folk, World, &amp; Country</t>
  </si>
  <si>
    <t>Blues Rock;Country</t>
  </si>
  <si>
    <t>Kelly Gordon</t>
  </si>
  <si>
    <t>It was the third of June another sleepy dusty Delta day.I was out chopping cotton and my brother was baling hay.And at dinnertime we stopped and walked back to the house to eat.And mama hollered out the back door you all remember to wipe your feet.And then she said I got some news this morning from Choctaw Ridge.Today Billy Joe MacAllister jumped off the Tallahatchie Bridge.And papa said to mama as he passed around the blackeyed peas.Well Billie Joe never had a lick of sense pass the biscuits please.There's five more acres in the lower forty I've got to plow.And mama said it was shame about Billie Joe anyhow.Seems like nothing ever comes to no good up on Choctaw Ridge.And now Billy Joe MacAllister's jumped off the Tallahatchie Bridge.And brother said he recollected when he and Tom and Billie Joe.Put a frog down my back at the Carroll County picture show.And wasn't I talking to him after church last Sunday night.I'll have another piece-a apple pie you know it don't seem right.I saw him at the sawmill yesterday on Choctaw Ridge.And now you tell me Billie Joe's jumped off the Tallahatchie Bridge.And mama said to me Child what's happened to your appetite.I've been cooking all morning and you haven't touched a single bite.That nice young preacher Brother Taylor dropped by today.Said he'd be pleased to have dinner on Sunday oh by the way.He said he saw a girl that looked a lot like you up on Choctaw Ridge.And she and Billie Joe was throwing something off the Tallahatchie Bridge.A year has come and gone since we heard the news about Billie Joe.And brother married Becky Thompson they bought a store in Tupelo.There was a virus going around papa caught it and he died last spring.And now mama doesn't seem to want to do much of anything.And me I spend a lot of time picking flowers up on Choctaw Ridge.And drop them into the muddy water off the Tallahatchie Bridge.</t>
  </si>
  <si>
    <t>Death;Family;Life</t>
  </si>
  <si>
    <t>The Letter</t>
  </si>
  <si>
    <t>Box Tops</t>
  </si>
  <si>
    <t>Mala</t>
  </si>
  <si>
    <t>Bell</t>
  </si>
  <si>
    <t>Wayne Carson</t>
  </si>
  <si>
    <t>Dan Penn</t>
  </si>
  <si>
    <t>Airplane</t>
  </si>
  <si>
    <t>Gimme a ticket for an aeroplane.I ain't got time to take a fast train.Lonely days are gone I'm a going home.My baby just wrote me a letter.I don't care how much money I gotta spend.I got to get back to my baby again.Lonely days are gone I'm a going home.My baby just wrote me a letter.Well she wrote me a letter.Saying she couldn't live without me no more.Listen mister can't you see.I gotta get back to my baby once more.Any way yeah.Gimme a ticket for an aeroplane.I ain't got time to take a fast train.Lonely days are gone I'm a going home.My baby just wrote me a letter.Well she wrote me a letter.Saying she couldn't live without me no more.Listen mister can't you see.I gotta get back to my baby once more.Any way yeah.Gimme a ticket for an aeroplane.I ain't got time to take a fast train.Lonely days are gone I'm a going home.My baby just wrote me a letter.My baby just wrote me a letter.</t>
  </si>
  <si>
    <t>To Sir With Love</t>
  </si>
  <si>
    <t>Lulu</t>
  </si>
  <si>
    <t>Vocal;Soundtrack</t>
  </si>
  <si>
    <t>The Mindbenders (Band)</t>
  </si>
  <si>
    <t>Don Black;Mark London</t>
  </si>
  <si>
    <t>Those schoolgirl days.Of telling tales and biting nails are gone.But in my mind.I know they will still live on and on.But how do you thank someone.Who has taken you from crayons to perfume.It isn't easy but I'll try.If you wanted the sky.I would write across the sky in letters.That would soar a thousand feet high.To Sir with love.The time has come.For closing books and long last looks must end.And as I leave.I know that I am leaving my best friend.A friend who taught me right from wrong.And weak from strong that's a lot to learn.What what can I give you in return.If you wanted the moon.I would try to make a start.But I would rather you let me give my heart.To Sir with love.</t>
  </si>
  <si>
    <t>Appreciation;Growing Up</t>
  </si>
  <si>
    <t>Incense and Peppermints</t>
  </si>
  <si>
    <t>Strawberry Alarm Clock</t>
  </si>
  <si>
    <t>Uni</t>
  </si>
  <si>
    <t>MCA</t>
  </si>
  <si>
    <t xml:space="preserve">Psychedelic </t>
  </si>
  <si>
    <t>John S. Carter;Tim Gilbert</t>
  </si>
  <si>
    <t>Frank Slay;Bill Holmes</t>
  </si>
  <si>
    <t>Good sense innocence crippling mankind.Dead kings many things I can't define.Occasions persuasions clutter your mind.Incense and peppermints the color of time.Who cares what games we choose.Little to win but nothing to lose.Incense and peppermints meaningless nouns.Turn on tune in turn your eyes around.Look at yourself look at yourself yeah girl.Look at yourself look at yourself yeah girl.To divide the cockeyed world in two.Throw your pride to one side it's the least you can do.Beatniks and politics nothing is new.A yardstick for lunatics one point of view.Who cares what games we choose.Little to win but nothing to lose.Good sense innocence crippling mankind.Dead kings many things I can't define.Occasions persuasions clutter your mind.Incense and peppermints the color of time.Who cares what games we choose.Little to win but nothing to lose.Incense peppermints.Incense peppermints.</t>
  </si>
  <si>
    <t>Utopia/Perfect Places;Love;Coexistence</t>
  </si>
  <si>
    <t>Daydream Believer</t>
  </si>
  <si>
    <t>John Stewart</t>
  </si>
  <si>
    <t>Chip Douglas</t>
  </si>
  <si>
    <t>Alarm</t>
  </si>
  <si>
    <t>Oh I could hide beneath the wings.Of the bluebird as she sings.The six o'clock alarm would never ring.But it rings and I rise.Wipe the sleep out of my eyes.My shaving razor's cold and it stings.Cheer up Sleepy Jean.Oh what can it mean.To a daydream believer.And a homecoming queen.You once thought of me.As a white knight on his steed.Now you know how happy I can be.Oh and our good times start and end.Without dollar one to spend.But how much baby do we really need.Cheer up Sleepy Jean.Oh what can it mean.To a daydream believer.And a homecoming queen.Cheer up Sleepy Jean.Oh what can it mean.To a daydream believer.And a homecoming queen.Cheer up Sleepy Jean.Oh what can it mean.To a daydream believer.And a homecoming queen.</t>
  </si>
  <si>
    <t>Love;Growing Up</t>
  </si>
  <si>
    <t>Hello, Goodbye</t>
  </si>
  <si>
    <t>Beat;Pop Rock;Psychedelic Rock;Rock &amp; Roll</t>
  </si>
  <si>
    <t>You say yes I say no.You say stop and I say go go go oh no.You say goodbye and I say hello.Hello hello.I don't know why you say goodbye I say hello.Hello hello.I don't know why you say goodbye I say hello.I say high you say low.You say why and I say I don't know oh no.You say goodbye and I say hello.Hello hello.I don't know why you say goodbye I say helloHello hello.I don't know why you say goodbye.I say hello.Why why why why why why do you say goodbye goodbye oh no.You say goodbye and I say hello.Hello hello.I don't know why you say goodbye I say hello.Hello hello.I don't know why you say goodbye I say hello.You say yes I say no.You say stop and I say go go go.Oh no.You say goodbye and I say helloHello hello.I don't know why you say goodbye I say hello.Hello hello.I don't know why you say goodbye I say hello.Hello hello.I don't know why you say goodbye I say hello hello.</t>
  </si>
  <si>
    <t>Judy in Disguise (With Glasses)</t>
  </si>
  <si>
    <t>John Fred &amp; His Playboy Band</t>
  </si>
  <si>
    <t>Paula</t>
  </si>
  <si>
    <t>Jewel</t>
  </si>
  <si>
    <t>John Fred Gourrier;Andrew Bernard</t>
  </si>
  <si>
    <t>Judy in disguise well that's a what you are.A lemonade pies with a brand new car.Cantaloupe eyes come to me tonight.Your Judy in disguise with glasses.Keep a-wearing your bracelets and your new rah rah.A cross your heart yeah with your living bra.A chimney sweep sparrow with guys.Your Judy in disguise with glasses.Come to me tonight.Come to me tonight.I've taken everything in sight.Unzipper the strings of my kite.Judy in disguise hey that's what you are.A-lemonade pies hey got your brand new car.Cantaloupe eyes come to me tonight.Your Judy in disguise with glasses.Come to me tonight.Come to me tonight.I've taken everything in sight.Unzipper the strings of my kite.Judy in disguise well what you aiming for.A circus of a horrors yeah yeah well that's what you are.You make me a life of ashes.I guess I'll just take your glasses.</t>
  </si>
  <si>
    <t>Green Tambourine</t>
  </si>
  <si>
    <t>The Lemon Pipers</t>
  </si>
  <si>
    <t>Buddah</t>
  </si>
  <si>
    <t>Pop Rock;Psychedelic Rock</t>
  </si>
  <si>
    <t>Paul Leka;Shelley Pinz</t>
  </si>
  <si>
    <t>Paul Leka</t>
  </si>
  <si>
    <t>Drop your silver in my tambourine.Help a poor man fill a pretty dream.Give me pennies I'll take anything.Now listen while I play.My green tambourine.Watch the jingle jangle start to shine.Reflections of the music that is mine.When you toss a coin you'll hear it sing.Now listen while I play.My green tambourine.Drop a dime before I walk away.Any song you want I'll gladly play.Money feeds my music machine.Now listen while I play.My green tambourine.Listen and I'll play.</t>
  </si>
  <si>
    <t>Playing Music;Poverty</t>
  </si>
  <si>
    <t>Love is Blue</t>
  </si>
  <si>
    <t>Paul Mauriat</t>
  </si>
  <si>
    <t>Baroque;Easy Listening</t>
  </si>
  <si>
    <t>France</t>
  </si>
  <si>
    <t>André Popp;Pierre Cour</t>
  </si>
  <si>
    <t>Paul Mauriat;Valentin Coupeau</t>
  </si>
  <si>
    <t>Em;E</t>
  </si>
  <si>
    <t>(Sittin' On) The Dock of the Bay</t>
  </si>
  <si>
    <t>Volt</t>
  </si>
  <si>
    <t>Stax</t>
  </si>
  <si>
    <t>Steve Cropper;Otis Redding</t>
  </si>
  <si>
    <t>Steve Cropper</t>
  </si>
  <si>
    <t>Sitting in the morning sun.I'll be sitting when the evening comes.Watching the ships roll in.Then I watch them roll away again.I'm sitting on the dock of the bay.Watching the tide roll away.I'm sitting on the dock of the bay.Wasting time.I left my home in Georgia.Headed for the Frisco Bay.Cause I've had nothing to live for.And look like nothing's gonna come my way.I'm just gonna sit on the dock of the bay.Watching the tide roll away.I'm sitting on the dock of the bay.Wasting time.Looks like nothing's gonna change.Everything still remains the same.I can't do what ten people tell me to do.So I guess I'll remain the same listen.Sitting here resting my bones.And this loneliness won't leave me alone listen.Two thousand miles I roam.Just to make this dock my home now.I'm just gonna sit at the dock of a bay.Watching the tide roll away.Sitting on the dock of the bay.Wasting time.</t>
  </si>
  <si>
    <t>Lonesomeness;Failure</t>
  </si>
  <si>
    <t>Honey</t>
  </si>
  <si>
    <t>Bobby Goldsboro</t>
  </si>
  <si>
    <t>Transamerica</t>
  </si>
  <si>
    <t>Bobby Russell</t>
  </si>
  <si>
    <t>Bob Montgomery</t>
  </si>
  <si>
    <t>See the tree how big it's grown.But friend it hasn't been too long. It wasn't big.I laughed at her and she got mad.The first day that she planted it.Was just a twig.Then the first snow came and she ran out. To brush the snow away.So it wouldn't die.Came running in all excited.Slipped and almost hurt herself.And I laughed till I cried.She was always young at heart.Kind of dumb and kind of smart.And I loved her so.And I surprised her with a puppy.Kept me up all Christmas Eve two years ago.And it would sure embarrass her.When I came in from working late. Cause I would know.That she'd been sitting there and crying.Over some sad and silly late late show.And honey I miss you and I'm being good.And I'd love to be with you if only I could.She wrecked the car and she was sad.And so afraid that I'd be mad.But what the heck.Though I pretended hard to be.Guess you could say she saw through me. And hugged my neck.I came home unexpectedly. And caught her crying needlessly.In the middle of a day.And it was in the early spring. When flowers bloom and robins sing.She went away.And honey I miss you and I'm being good.And I'd love to be with you if only I could.One day while I was not at home. While she was there and all alone.The angels came.Now all I have is memories of honey.And I wake up nights and call her name.Now my life's an empty stage. Where honey lived and honey played.And love grew up.And a small cloud passes overhead. And cries down on the flowerbed.That honey loved.And see the tree how big it's grown. But friend it hasn't been too long.It wasn't big.And I laughed at her and she got mad.The first day that she planted it.Was just a twig.</t>
  </si>
  <si>
    <t>Death;Life;Sadness</t>
  </si>
  <si>
    <t>Tighten Up</t>
  </si>
  <si>
    <t>Archie Bell &amp; the Drells</t>
  </si>
  <si>
    <t>Funk</t>
  </si>
  <si>
    <t>Archie Bell;Billy Butler</t>
  </si>
  <si>
    <t>Skipper Lee Frazier</t>
  </si>
  <si>
    <t>Hi everybody.I'm Archie Bell of the Drells.From Houston Texas.We don't only sing but we dance.Just as good as we walk.In Houston we just started a new dance.Called the Tighten Up.This is the music.We tighten up with.First tighten up on the drums.Come on now drummer.I want you to tighten it up for me now.Tighten up on that bass now.Tighten it up.Now let that guitar fall in.Tighten up on that organ nowYeah you do the tighten up.I said if you can do it now.It sure would be tough.Now look here come on now.Now make it mellow.Let's tighten it up now.Do the tighten up.Everybody can do it now.So get to it.We're gonna tighten up.Let's do the tighten up.You can do it now.So baby get to it.Look to your left now.Look to your right.Everybody can do it.But don't you get too tight.Come on and tighten up.Let's tighten it up now.Let's tighten it up now.Tighten it up.Do the tighten up.Come and tighten it up.Tighten it up now.Come on now Billy.Tighten it up.Oh yeah.Sock it to me now.Tighten it up.Come on and tighten up that bass.Oh yeah.Now look here.I want that guitar.To fall in on there.Tighten it up now.Oh yeah.Now tighten it up organ.Now everybody tighten it up now.Now look here.We gonna make it mellow for you now.We gonna make it mellow now.Tighten it up.You can get it.Move to your left.Move to your right.Tighten it up now.Everything will be outta sight.Come on and tighten it up.Tighten it up now.You can do it.</t>
  </si>
  <si>
    <t>Dancing;Playing Music</t>
  </si>
  <si>
    <t>Mrs. Robinson</t>
  </si>
  <si>
    <t>Acoustic Rock;Folk Rock</t>
  </si>
  <si>
    <t>Rock;Pop;Stage &amp; Screen</t>
  </si>
  <si>
    <t>Folk Rock;Soundtrack;Pop Rock</t>
  </si>
  <si>
    <t>Paul Simon;Art Garfunkel;Roy Halee</t>
  </si>
  <si>
    <t>And here's to you Misses Robinson.Jesus loves you more than you will know.God bless you please Misses Robinson.Heaven holds a place for those who pray hey hey hey.Hey hey hey.We'd like to know a little bit about you for our files.We'd like to help you learn to help yourself.Look around you all you see are sympathetic eyes.Stroll around the grounds until you feel at home.And here's to you Misses Robinson.Jesus loves you more than you will know.God bless you please Misses Robinson.Heaven holds a place for those who pray hey hey hey.Hey hey hey.Hide it in a hiding place where no one ever goes.Put it in your pantry with your cupcakes.It's a little secret just the Robinsons' affair.Most of all you've got to hide it from the kids.Misses RobinsonJesus loves you more than you will know.God bless you please Misses Robinson.Heaven holds a place for those who pray.Hey hey hey.Sitting on a sofa on a Sunday afternoon.Going to the candidates' debate.Laugh about it shout about it.When you've got to choose.Every way you look at it you lose.Where have you gone Joe DiMaggio.A nation turns its lonely eyes to you.What's that you say Misses Robinson.Jolting Joe has left and gone away hey hey hey.Hey hey hey.</t>
  </si>
  <si>
    <t>Lust/Sex;Better Times;Lost Innocence</t>
  </si>
  <si>
    <t>This Guy's in Love with You</t>
  </si>
  <si>
    <t>Herb Alpert</t>
  </si>
  <si>
    <t>A&amp;M</t>
  </si>
  <si>
    <t>Burt Bacharach;Hal David</t>
  </si>
  <si>
    <t>Herb Alpert;Jerry Moss</t>
  </si>
  <si>
    <t>You see this guy.This guy's in love with you.Yes I'm in love.Who looks at you the way I do.When you smile I can tell.We know each other very well.How can I show you.I'm glad I got to know you cause.I've heard some talk.They say you think I'm fine.Yeah I'm in love.And what I'd do to make you mine.Tell me now is it so.Don't let me be the last to know.My hands are shaking.Don't let my heart keep breaking cause.I need your love.I want your love.Say you're in love.In love with this guy.If not I'll just die.Tell me now is it so.Don't let me be the last to know.My hands are shaking.Don't let my heart keep breaking cause.I need your love.I want your love.Say you're in love.In love with this guy.If not I'll just die.</t>
  </si>
  <si>
    <t>Grazing in the Grass</t>
  </si>
  <si>
    <t>Hugh Masekela</t>
  </si>
  <si>
    <t>Jazz Rock</t>
  </si>
  <si>
    <t>Funk;Instrumental</t>
  </si>
  <si>
    <t>South Africa</t>
  </si>
  <si>
    <t>Philemon Hou;Elston Harry</t>
  </si>
  <si>
    <t>Stewart Levine</t>
  </si>
  <si>
    <t>Hello, I Love You</t>
  </si>
  <si>
    <t>Jim Morrison;Ray Mazarek;Robbie Krieger;John Densmore</t>
  </si>
  <si>
    <t>Hello I love you.Won't you tell me your name.Hello I love you. Let me jump in your game. Hello I love you. Won't you tell me your name.Hello I love you. Let me jump in your game. She's walking down the street. Blind to every eye she meets.Do you think you'll be the guy. To make the queen of the angels sigh.Hello I love you. Won't you tell me your name.Hello I love you. Let me jump in your game.Hello I love you. Won't you tell me your name.Hello I love you.Let me jump in your game.She holds her head so high. Like a statue in the sky. Her arms are wicked and her legs are long. When she moves my brain screams out this song. Sidewalk crouches at her feet. Like a dog that begs for something sweet. Do you hope to make her see you fool. Do you hope to pluck this dusky jewel. Hello Hello Hello Hello Hello Hello Hello. I want you. Hello. I need my baby. Hello Hello Hello Hello.</t>
  </si>
  <si>
    <t>People Got to Be Free</t>
  </si>
  <si>
    <t>The Rascals</t>
  </si>
  <si>
    <t>Felix Cavaliere;Eddie Brigati;Gene Cornish;Dino Danelli;Arif Mardin</t>
  </si>
  <si>
    <t>All the world over so easy to see.People everywhere just wanna be free.Listen please listen that's the way it should be.There's peace in the valley people got to be free.You should see what a lovely lovely world this would be.Everyone learned to live together.Seems to me such an itty bitty thing should be.Why can't you and me learn to love one another.All the world over so easy to see.People everywhere just wanna be free.I can't understand it so simple to me.People everywhere just got to be free.If there's a man who is down and needs a helping hand.All it takes is you to understand and to pull him through.Seems to me we got to solve it individually.And I'll do unto you what you do to me.Said no.Shout it from the mountain on out to the sea.No two ways about it people have to be free.Ask me my opinion my opinion will be.Natural situation for a man to be free.Get right on board now.Oh what a feeling's just come over me.Love can move a mountain make a blind man see.Everybody sing it now come on let's go see.Peace in the valley now we all can be free.See that train over there.Now that's the train of freedom.It's about to arrive any minute now.You know it's been a long long overdue.Look out cause it's a coming right on through.</t>
  </si>
  <si>
    <t>Respect;Coexistance;Racism</t>
  </si>
  <si>
    <t>Harper Valley PTA</t>
  </si>
  <si>
    <t>Jeannie C. Riley</t>
  </si>
  <si>
    <t>Plantation</t>
  </si>
  <si>
    <t>Tom T. Hall</t>
  </si>
  <si>
    <t>A;Bb;B&amp;%</t>
  </si>
  <si>
    <t>I want to tell you all a story about a Harper Valley widowed wife.Who had a teenage daughter who attended Harper Valley Junior High.Well her daughter came home one afternoon and didn't even stop to play.She said Mom I got a note here from the Harper Valley PTA.The note said Mrs. Johnson you're wearing your dresses way too high.It's reported you've been drinking and a running around with men and going wild.And we don't believe you ought to be bringing up your little girl this way.It was signed by the secretary Harper Valley PTA.Well it happened that the PTA was gonna meet that very afternoon.They were sure surprised when Mrs. Johnson wore her mini-skirt into the room.And as she walked up to the blackboard I still recall the words she had to say.She said I'd like to address this meeting of the Harper Valley PTA.Well there's Bobby Taylor sitting there and seven times he's asked me for a date.Mrs. Taylor sure seems to use a lot of ice whenever he's away.And Mister Baker can you tell us why your secretary had to leave this town.And shouldn't widow Jones be told to keep her window shades all pulled completely down.Well Mister Harper couldn't be here 'cause he stayed too long at Kelly's Bar again.And if you smell Shirley Thompson's breath you'll find she's had a little nip of gin.Then you have the nerve to tell me you think that as a mother I'm not fit.Well this is just a little Peyton Place and you're all Harper Valley hypocrites.No I wouldn't put you on because it really did it happened just this way.The day my Mama socked it to the Harper Valley PTA.The day my Mama socked it to the Harper Valley PTA.</t>
  </si>
  <si>
    <t>Anger;Hypocrisy;Empowerment</t>
  </si>
  <si>
    <t>Hey Jude</t>
  </si>
  <si>
    <t>Apple</t>
  </si>
  <si>
    <t>Hey Jude don't make it bad.Take a sad song and make it better.Remember to let her into your heart.Then you can start to make it better.Hey Jude don't be afraid.You were made to go out and get her.The minute you let her under your skin.Then you begin to make it better.And anytime you feel the pain.Hey Jude refrain.Don't carry the world upon your shoulders.For well you know that it's a fool.Who plays it cool.By making his world a little colder.Hey Jude don't let me down.You have found her now go and get her.Remember to let her into your heart.Then you can start to make it better.So let it out and let it in.Hey Jude begin.You're waiting for someone to perform with.And don't you know that it's just you.Hey Jude you'll do.The movement you need is on your shoulder.Hey Jude don't make it bad.Take a sad song and make it better.Remember to let her under your skin.Then you'll begin to make it better better better better better.Hey Jude.Hey Jude.Hey Jude.Hey Jude.Hey Jude.Hey Jude.Hey Jude.Hey Jude.Hey Jude.Hey Jude.Hey Jude.Hey Jude.Hey Jude.Hey Jude.Hey Jude.Hey Jude.</t>
  </si>
  <si>
    <t>Calming Down;Hope</t>
  </si>
  <si>
    <t>Love Child</t>
  </si>
  <si>
    <t>Diana Ross &amp; The Supremes</t>
  </si>
  <si>
    <t>R. Dean Taylor;Frank Wilson;Pam Sawyer;Deke Richards</t>
  </si>
  <si>
    <t>R. Dean Taylor;Frank Wilson;Deke Richards;Henry Crosby;Berry Gordy Jr.</t>
  </si>
  <si>
    <t>Tenement slum.You think that I don't feel love.But what I feel for you is real love.In other's eyes I see reflected.A hurt scorned rejected.Love child never meant to be.Love child born in poverty.Love child never meant to be.Love child take a look at me.I started my life in an old cold run down tenement slum.My father left he never even married mom.I shared the guilt my mama knew.So afraid that others knew I had no name.This love we're contemplating.Is worth the pain of waiting.We'll only end up hating.The child we maybe creating.Love child never meant to be.Love child scorned by society.Love child always second best.Love child different from the rest.Baby.Baby.I started school in a worn torn dress that somebody threw out.I knew the way it felt to always live in doubt.To be without the simple things.So afraid my friends would see the guilt in me.Don't think that I don't need you.Don't think I don't wanna please you.No child of mine 'll be bearing.The name of shame I've been wearing.Love child love child never quite as good.Afraid ashamed misunderstood.But I'll always love you.I'll always love you.I'll always love you.I'll always love you.I'll always love you.I'll always love you.</t>
  </si>
  <si>
    <t>Growing Up;Illegitimacy;Poverty</t>
  </si>
  <si>
    <t>I Heard it Through the Grapevine</t>
  </si>
  <si>
    <t>Marvin Gaye</t>
  </si>
  <si>
    <t>Norman Whitfield;Barrett Strong</t>
  </si>
  <si>
    <t>Norman Whitfield</t>
  </si>
  <si>
    <t>I bet you're wondering how I knew.About your plans to make me blue.With some other guy you knew before.Between the two of us guys.You know I loved you more.It took me by surprise I must say.When I found out yesterday.Don't you know that I heard it through the grapevine.Not much longer would you be mine.I heard it through the grapevine.I'm just about to lose my mind.Honey honey yeah.I heard it through the grapevine.Not much longer would you be mine baby.I know a man ain't supposed to cry.But these tears I can't hold inside.Losing you would end my life you see.Cause you mean that much to me.You could have told me yourself.That you loved someone else.Instead I heard it through the grapevine.Not much longer would you be mine.I heard it through the grapevine.I'm just about to lose my mind.Honey honey yeah.I heard it through the grapevine.Not much longer would you be mine baby.People say believe half of what you see.Son and none of what you hear.But I can't help but be confused.If it's true please tell me dear.Do you plan to let me go.For the other guy you loved before.Don't you know I heard it through the grapevine.Not much longer would you be mine baby.I heard it through the grapevine.I'm just about to lose my mind.Honey honey yeah.I heard it through the grapevine.Not much longer would you be mine baby.Honey honey yeah.I heard it through the grapevine.Not much longer would you be mine baby.I heard it through the grapevine.Not much longer would you be mine baby.</t>
  </si>
  <si>
    <t>Crimson and Clover</t>
  </si>
  <si>
    <t>Tommy James;Peter Lucia</t>
  </si>
  <si>
    <t>Tommy James</t>
  </si>
  <si>
    <t>B;C&amp;%</t>
  </si>
  <si>
    <t>Now I don't hardly know her.But I think I could love her.Crimson and clover.I wish she'd come walking over.Now I've been waiting to show her.Crimson and clover.Over and over.My my such a sweet thing.I want to do everything.What a beautiful feeling.Crimson and clover.Over and over.Crimson and clover Over and over.Crimson and clover Over and over.Crimson and clover Over and over.Crimson and clover Over and over.Crimson and clover Over and over.Crimson and clover Over and over.</t>
  </si>
  <si>
    <t>Everyday People</t>
  </si>
  <si>
    <t>Sly &amp; the Family Stone</t>
  </si>
  <si>
    <t>Sly Stone</t>
  </si>
  <si>
    <t>Sometimes I'm right and I can be wrong.My own beliefs are in my song.The butcher the banker the drummer and then.Makes no difference what group I'm in.I am everyday people.There is a blue one.Who can't accept the green one.For living with a fat one.Trying to be a skinny one.Different strokes.For different folks.And so on and so on.We got to live together.I am no better and neither are you.We are the same whatever we do.You love me you hate me you know me and then.You can't figure out the bag I'm in.I am everyday people.There is a long hair.That doesn't like the short hair.For being such a rich one.That will not help the poor one.Different strokes.For different folks.And so on and so on.We got to live together.There is a yellow one.That won't accept the black one.That won't accept the red one.That won't accept the white one.Different strokes.For different folks.And so on and so on.I am everyday people.</t>
  </si>
  <si>
    <t>Coexistence;Respect;Racism</t>
  </si>
  <si>
    <t>Dizzy</t>
  </si>
  <si>
    <t>Tommy Roe;Freddy Weller</t>
  </si>
  <si>
    <t>Steve Barri</t>
  </si>
  <si>
    <t>Ab;F;Gb</t>
  </si>
  <si>
    <t>Dizzy.I'm so dizzy my head is spinning.Like a whirlpool it never ends.And it's you girl making it spin.You're making me dizzy.First time that I saw you girl.I knew that I just had to make you mine.But it's so hard to talk to you.With fellas hanging around you all the time.I want you for my sweet pet.But you keep playing hard to get.I'm going around in circles all the time.Dizzy.I'm so dizzy my head is spinning.Like a whirlpool it never ends.And it's you girl making it spin.You're making me dizzy.I finally got to talk to you.And I told you just exactly how I felt.Then I held you close to me.And kissed you and my heart began to melt.Girl you've got control on me.Cause I'm so dizzy I can't see.I need to call a doctor for some help.Dizzy.I'm so dizzy my head is spinning.Like a whirlpool it never ends.And it's you girl making it spin.You're making me dizzy my head is spinning.Like a whirlpool it never ends.And it's you girl making it spin.You're making me dizzy.You're making me dizzy.I'm so dizzy.You're making me dizzy.</t>
  </si>
  <si>
    <t>Aquarius/Let the Sunshine In (The Flesh Failures)</t>
  </si>
  <si>
    <t>The 5th Dimension</t>
  </si>
  <si>
    <t>Soul City</t>
  </si>
  <si>
    <t>Funk/Soul;Stage &amp; Screen</t>
  </si>
  <si>
    <t>Psychedelic;Funk;Soul</t>
  </si>
  <si>
    <t>James Rado;Gerome Ragni;Galt McDermont</t>
  </si>
  <si>
    <t>Eb;Bm%</t>
  </si>
  <si>
    <t>When the moon is in the Seventh House.And Jupiter aligns with Mars.Then peace will guide the planets.And love will steer the stars.This is the dawning of the age of Aquarius.Age of Aquarius.Aquarius.Aquarius.Harmony and understanding.Sympathy and trust abounding.No more falsehoods or derisions.Golden living dreams of visions.Mystic crystal revelation.And the mind's true liberation.Aquarius.Aquarius.When the moon is in the Seventh House.And Jupiter aligns with Mars.Then peace will guide the planets.And love will steer the stars.This is the dawning of the age of Aquarius.Age of Aquarius.Aquarius.Aquarius.Aquarius.Aquarius.Let the sunshine.Let the sunshine in.The sunshine inLet the sunshineLet the sunshine inThe sunshine in.Let the sunshine.Let the sunshine in.The sunshine in.Let the sunshine.Let the sunshine in.The sunshine in.And when you are lonely. Let the sunshine.Let it shine.Let the sunshine in.You got to open up your heart.The sunshine in.Let it shine on in.And when you feel like you've been mistreated. Let the sunshine.And your friends turn their back on you.Let the sunshine in.Just open up your heart.The sunshine in.Let it shine on in.You've got to feel it.Let the sunshine.You've got to feel it.Let the sunshine in.Open up your heart.The sunshine in.Let it shine on in.Now let me tell you one thing.Let the sunshine.I want you to sing along with the 5th Dimension.Let the sunshine in.Open up your heart.The sunshine in.Let the sunshine.Let the sunshine in.The sunshine in.You've got to feel it.Let the sunshine.You've got to feel it.Let the sunshine in.When you open up your heart.The sunshine in.You got to let the sun come on in.Now I see it in the morning. Let the sunshine.And the rain in the evening. Let the sunshine in.Open up your heart. The sunshine in.When you're feeling low. Let the sunshine in.</t>
  </si>
  <si>
    <t>Coexistence;Respect;Love</t>
  </si>
  <si>
    <t>Hair</t>
  </si>
  <si>
    <t>Artist Photograph;Illustration Related to Song Title;Non-Text Graphics</t>
  </si>
  <si>
    <t>Get Back</t>
  </si>
  <si>
    <t>Billy Preston (Keyboard)</t>
  </si>
  <si>
    <t>Jojo was a man who thought he was a loner.But he knew it couldn't last.Jojo left his home in Tucson Arizona.For some California grass.Get back get back.Get back to where you once belonged.Get back get back.Get back to where you once belonged.Get back Jojo.Go home.Get back get back.Get back to where you once belonged.Get back get back.Get back to where you once belonged.Get back Jojo.Sweet Loretta Martin thought she was a woman.But she was another man.All the girls around her say she's got it coming.But she gets it while she can.Get back get back.Get back to where you once belonged.Get back get back.Get back to where you once belonged.Get back Loretta.Go home.Get back get back.Get back to where you once belonged.Get back get back.Get back to where you once belonged.Get back Loretta.Your mommy's waiting for you.Wearing her high-heel shoes.And her low-neck sweater.Get back home Loretta.Get back get back.Get back to where you once belonged.Get back get back.Get back Jojo.</t>
  </si>
  <si>
    <r>
      <rPr>
        <rFont val="Calibri"/>
        <color theme="1"/>
        <sz val="11.0"/>
      </rPr>
      <t xml:space="preserve">Love Theme from </t>
    </r>
    <r>
      <rPr>
        <rFont val="Calibri"/>
        <i/>
        <color theme="1"/>
        <sz val="11.0"/>
      </rPr>
      <t>Romeo and Juliet</t>
    </r>
  </si>
  <si>
    <t>Henri Mancini &amp; His Orchestra</t>
  </si>
  <si>
    <t>Theme</t>
  </si>
  <si>
    <t>Nino Rota</t>
  </si>
  <si>
    <t>Romeo &amp; Juliet</t>
  </si>
  <si>
    <t>In the Year 2525 (Exordium &amp; Terminus)</t>
  </si>
  <si>
    <t>Zager &amp; Evans</t>
  </si>
  <si>
    <t>Rick Evans</t>
  </si>
  <si>
    <t>Denny Zager;Rick Evans</t>
  </si>
  <si>
    <t>Abm;Am;Bbm&amp;%</t>
  </si>
  <si>
    <t>In the year 2525.If man is still alive.If woman can survive.They may find.In the year 3535.Ain't gonna need to tell the truth tell no lies.Everything you think do and say.Is in the pill you took today.In the year 4545.Ain't gonna need your teeth won't need your eyes.You won't find a thing to chew.Nobody's gonna look at you.In the year 5555.Your arms are hanging limp at your sides.Your legs got nothing to do.Some machine is doing that for you.In the year 6565.Ain't gonna need no husband won't need no wife.You'll pick your son pick your daughter too.From the bottom of a long glass tube.In the year 7510.If God's a coming he ought to make it by then.Maybe he'll look around himself and say.Guess it's time for the Judgement day.In the year 8510.God is gonna shake his mighty head then.He'll either say I'm pleased where man has been.Or tear it down and start again.In the year 9595.I'm kinda wondering if man is gonna be alive.He's taken everything this old earth can give.And he ain't put back nothing.Now it's been 10000 years.Man has cried a billion tears.For what he never knew.Now man's reign is through.But through eternal night.The twinkling of starlight.So very far away.Maybe it's only yesterday.In the year 2525.If man is still alive.If woman can survive.They may thrive.In the year 3535.Ain't gonna need to tell the truth tell no lies.</t>
  </si>
  <si>
    <t>Dystopia;Death;Pain</t>
  </si>
  <si>
    <t>Honky Tonk Women</t>
  </si>
  <si>
    <t>Blues Rock</t>
  </si>
  <si>
    <t>Blues Rock;Rock &amp; Roll</t>
  </si>
  <si>
    <t>Jimmy Miller</t>
  </si>
  <si>
    <t>I met a gin soaked barroom queen in Memphis.She tried to take me upstairs for a ride.She had to heave me right across her shoulder.Cause I just can't seem to drink you off my mind.It's the honky tonk women.Gimme gimme gimme the honky tonk blues.I laid a divorcee in New York City.I had to put up some kind of a fight.The lady then she covered me in roses.She blew my nose and then she blew my mind.It's the honky tonk women.Gimme gimme gimme the honky tonk blues.It's the honky tonk women.Gimme gimme gimme the honky tonk blues.It's the honky tonk women.Gimme gimme gimme the honky tonk blues.</t>
  </si>
  <si>
    <t>Artist Photograph;Image Related to Song Title</t>
  </si>
  <si>
    <t>Sugar, Sugar</t>
  </si>
  <si>
    <t>The Archies</t>
  </si>
  <si>
    <t>Calendar</t>
  </si>
  <si>
    <t>Vocal;Bubblegum;Rock &amp; Roll</t>
  </si>
  <si>
    <t>Andy Kim;Jeff Barry</t>
  </si>
  <si>
    <t>Sugar honey honey.You are my candy girl.And you've got me wanting you.Honey sugar sugar.You are my candy girl.And you've got me wanting you.I just can't believe the loveliness of loving you.I just can't believe the one to love this feeling to.Sugar honey honey.You are my candy girl.And you've got me wanting you.Honey sugar sugar.You are my candy girl.And you've got me wanting you.When I kissed you girl I knew how sweet a kiss could be.Like the summer sunshine pour your sweetness over me.Sugar pour a little sugar on it honey.Pour a little sugar on it baby.I'm gonna make your life so sweet.Pour a little sugar on it.Pour a little sugar on it.Pour a little sugar on it.I'm gonna make your life so sweet.Pour a little sugar on it.Sugar honey honey.You are my candy girl.And you've got me wanting you.Oh honey honey sugar sugar.You are my candy girl.</t>
  </si>
  <si>
    <t>The Archie Show</t>
  </si>
  <si>
    <t>I Can't Get Next to You</t>
  </si>
  <si>
    <t>Can turn a gray sky blue.I can make it rain whenever I wanted to.I can build a castle from a single grain of sand.I can make a ship sail on dry land.But my life is incomplete and I'm so blue. Cause I can't get next to you.I can't get next to you babe.I can't get next to you. I can't get next to you babe.I can't get next to you.Can fly like a bird in the sky.Hey and I can buy anything that money can buy.I can turn a river into a raging fire.I can live forever if I so desired.Unimportant are all the things I can do. Cause I can't get next to you.I can't get next to you babe.I can't get next to you.I can turn back the hands of time you better believe I can.I can make the seasons change just by waving my hand.I can change anything from old to new.The things I want to do the most I'm unable to do.Unhappy am I with all the powers I possess. Cause girl you're the key to my happiness.Can't get next to you.Girl you're blowing my mind Cause I can't get next youCan't you see these tears I'm crying.I can't get next to you.Girl it's you that I need. I gotta get next to you.Can't you see these tears I'm crying.I can't get next to you.I can’t get next to you.I can’t get next to you.Girl you're blowing my mind.</t>
  </si>
  <si>
    <t>Suspicious Minds</t>
  </si>
  <si>
    <t>Mark James</t>
  </si>
  <si>
    <t>Chips Moman;Felton Jarvis</t>
  </si>
  <si>
    <t>4/4;6/8</t>
  </si>
  <si>
    <t>We're caught in a trap.I can't walk out.Because I love you too much baby.Why can't you see.What you're doing to me.When you don't believe a word I say.We can't go on together.With suspicious minds.And we can't build our dreams.On suspicious minds.So if an old friend I know.Drops by to say hello.Would I still see suspicion in your eyes.Here we go again.Asking where I've been.You can't see these tears are real.I'm crying.We can't go on together.With suspicious minds.And we can't build our dreams.On suspicious minds.Oh let our love survive.Or dry the tears from your eyes.Let's don't let a good thing die.When honey you know.I've never lied to you.We're caught in a trap.I can't walk out.Because I love you too much baby.Why can't you see.What you're doing to me.When you don't believe a word I say.We're caught in a trap.I can't walk out.Because I love you too much baby.We're caught in a trap.I can't walk out.Because I love you too much baby.We're caught in a trap.I can't walk out.Because I love you too much baby.We're caught in a trap.I can't walk out.Because I love you too much baby.We're caught in a trap.I can't walk out.Because I love you too much baby.We're caught in a trap.I can't walk out.Because I love you too much baby.</t>
  </si>
  <si>
    <t>Lost Love;Bad Relationships</t>
  </si>
  <si>
    <t>Wedding Bell Blues</t>
  </si>
  <si>
    <t>Laura Nyro</t>
  </si>
  <si>
    <t>Bill I love you so I always will.I look at you and see the passion eyes of May.Oh but am I ever gonna see my wedding day.I was on your side Bill when you were losing.I'd never scheme or lie Bill there's been no fooling.But kisses and love won't carry me till you marry me Bill.I love you so I always will.And in your voice I hear a choir of carousels.Oh but am I ever gonna hear my wedding bells.I was the one who came running when you were lonely.I haven't lived one day not loving you only.But kisses and love won't carry me till you marry me Bill.I love you so I always will.And though devotion rules my heart I take no bows.Oh but Bill you're never gonna take those wedding vows.Oh come on Bill.Oh come on Bill.Come on and marry me Bill.I got the wedding bell blues.Please marry me Bill.I got the wedding bell blues.Wedding bell blues.Wedding bell blues.Yeah yeah marry me Bill.I got the wedding bell blues.</t>
  </si>
  <si>
    <t>Come Together</t>
  </si>
  <si>
    <t>Dm</t>
  </si>
  <si>
    <t>Here come old flat top.He come grooving up slowly.He got joo joo eyeball.He one holy roller.He got hair down to his knees.Got to be a joker he just do what you please.He wear no shoe shine.He got toe jam football.He got monkey finger.He shoot Coca-Cola.He say I know you you know me.One thing I can tell you is you got to be free.Come together right now over me.He bag production.He got walrus gumboot.He got Ono sideboard.He one spinal cracker.He got feet down below his knee.Hold you in his armchair you can feel his disease.Come together right now over me.He roller coaster.He got early warning.He got Muddy Water.He one Mojo filter.He say One and one and one is three.Got to be good looking cause he so hard to see.Come together right now over me.Come together.Come together.Come together.Come together.Come together.Come together.Come together.Come together.Come together.</t>
  </si>
  <si>
    <t>Something</t>
  </si>
  <si>
    <t>Na Na Hey Hey Kiss Him Goodbye</t>
  </si>
  <si>
    <t>Steam</t>
  </si>
  <si>
    <t>Paul Leka;Gary DeCarlo;Dale Frashuer</t>
  </si>
  <si>
    <t>Na na na na na na na na hey hey goodbye.He'll never love you the way that I love you.Cause if he did he wouldn't make you cry.He might be thrilling baby but a my love.So dog gone willing so kiss him.Go on and kiss him goodbye now.Na na na na hey hey goodbye.Na na na na na na na na hey hey goodbye.Listen to me now.He's never near you to comfort and cheer you.When all those sad tears are falling baby from your eyes.He might be thrilling baby but a my love.So dog-gone willing so kiss him.I wanna see you kiss him I wanna see you kiss him.Go on and kiss him goodbye na na na na na na na.Na na na na hey hey goodbye.Hey hey goodbye.Na na na na na na na na hey hey goodbye.Na na na na na na na na hey hey goodbye.Na na na na na na na na hey hey goodbye.Hey hey goodbye.Na na na na na na na na hey hey goodbye.Na na na na na na na na hey hey goodbye.Na na na na na na na na hey hey goodbye.Hey hey goodbye.Na na na na na na na na hey hey goodbye.Na na na na na na na na hey hey goodbye.Na na na na na na na na hey hey goodbye.I really love you girl.I really need you girl.I need to have you near me every day.Come on girl.You know that's true girl.I really need you girl.I can't let you be with him.</t>
  </si>
  <si>
    <t>Leaving on a Jet Plane</t>
  </si>
  <si>
    <t>Peter, Paul &amp; Mary</t>
  </si>
  <si>
    <t>John Denver</t>
  </si>
  <si>
    <t>Milt Okun;Albert B. Grossman</t>
  </si>
  <si>
    <t>All my bags are packed I'm ready to go.I'm standing here outside your door.I hate to wake you up to say goodbye.But the dawn is breaking it's early morn.Taxi's waiting he's blowing his horn.Already I'm so lonesome I could cry.So kiss me and smile for me.Tell me that you'll wait for me.Hold me like you'll never let me go.I'm leaving on a jet plane.I don't know when I'll be back again.Oh babe I hate to go.There's so many times I've let you down.So many times I've played around.I tell you now they don't mean a thing.Every place I go I think of you.Every song I sing I sing for you.When I come back I'll wear your wedding ring.So kiss me and smile for me.Tell me that you'll wait for me.Hold me like you'll never let me go.I'm leaving on a jet plane.I don't know when I'll be back again.Oh babe I hate to go.Now the time has come to leave you.One more time let me kiss you.Then close your eyes I'll be on my way.Dream about the days to come.When I won't have to leave alone.About the time I won't have to say.Kiss me and smile for me.Tell me that you'll wait for me.Hold me like you'll never let me go.I'm leaving on a jet plane.I don't know when I'll be back again.Leaving on a jet plane.I don't know when I'll be back again.Leaving on a jet plane.I don't know when I'll be back again.Oh babe I hate to go.</t>
  </si>
  <si>
    <t>Someday We'll Be Together</t>
  </si>
  <si>
    <t>Johnny Bristol;Jackey Beavers;Harvey Fuqua</t>
  </si>
  <si>
    <t>Johnny Bristol</t>
  </si>
  <si>
    <t>Someday we'll be together.Say say say it again.Someday we'll be together.Oh yeah oh yeah.You're far away.From me my love.And just as sure my my baby.As there are stars above.I wanna say I wanna say I wanna say.Someday we'll be together.Yes we will yes we will.Say someday we'll be together.I know I know I know I know.My love is yours baby.Oh right from the stars.You you you posses my soul now honey.And I know I know you own my heart.And I wanna say.Someday we'll be together.Some sweet day we'll be together.Yes we will yes we will.Someday we'll be together.Yes we will yes we will.Long time ago.My my sweet thing.I made a big mistake honey.I said I said goodbye.Oh oh baby.Ever ever ever since that day.Now now all I wanna do is cry cry.Hey hey hey.I long for you every night.Just to kiss your sweet sweet lips.Hold you ever ever so tight.And I wanna say.Someday we'll be together.</t>
  </si>
  <si>
    <t>Raindrops Keep Falling on My Head</t>
  </si>
  <si>
    <t>B.J. Thomas</t>
  </si>
  <si>
    <t>Raindrops are falling on my head.And just like the guy whose feet are too big for his bed.Nothing seems to fit.Those raindrops are falling on my head, they keep falling.So I just did me some talking to the sun.And I said I didn't like the way he got things done.He's sleeping on the job.Those raindrops are falling on my head, they keep falling.But there's one thing I know.The blues they send to meet me.Won't defeat me.It won't be long till happiness steps up to greet me.Raindrops keep falling on my head.But that doesn't mean my eyes will soon be turning red.Crying's not for me.Cause, I'm never gonna stop the rain by complaining.Because I'm free.Nothing's worrying me.It won't be long till happiness steps up to greet me.Raindrops keep falling on my head.But that doesn't mean my eyes will soon be turning red.Crying's not for me, cause.I'm never gonna stop the rain by complaining.Because I'm free.Nothing's worrying me.</t>
  </si>
  <si>
    <t>Sadness;Calming Down;Positivity</t>
  </si>
  <si>
    <t>Butch Cassidy &amp; the Sundance Kid</t>
  </si>
  <si>
    <t>I Want You Back</t>
  </si>
  <si>
    <t>The Jackson 5</t>
  </si>
  <si>
    <t>Freddie Perren;Fonce Mizell;Deke Richards;Berry Gordy Jr.</t>
  </si>
  <si>
    <t>When I had you to myself I didn't want you around.Those pretty faces always made you stand out in a crowd.But someone picked you from the bunch one glance was all it took.Now it's much too late for me to take a second look.Oh baby give me one more chance.To show you that I love you.Won't you please let me back in your heart.Oh darling I was blind to let you go.Let you go baby.But now since I see you in his arms.I want you back.Yes I do now.I want you back.I want you back.I want you back.Trying to live without your love is one long sleepless night.Let me show you girl that I know wrong from right.Every street you walk on I leave tear stains on the ground.Following the girl I didn't even want around.Let me tell you now.Oh baby all I need is one more chance.To show you that I love you.Won't you please let me back in your heart.Oh darling I was blind to let you go.Let you go baby.But now since I see you in his arms.Oh just one more chance.To show you that I love you.Baby baby baby baby baby baby.I want you back.Forget what happened then.I want you back.And let me live again.Oh baby I was blind to let you go.But now since I see you in his arms.I want you back.Spare me of this cause.I want you back.Give me back what I lost.Oh baby I need one more chance.I tell you that I love you.I want you back.I want you back.</t>
  </si>
  <si>
    <t>Shocking Blue</t>
  </si>
  <si>
    <t>Colossus</t>
  </si>
  <si>
    <t>Netherlands</t>
  </si>
  <si>
    <t>Robbie van Leeuwen</t>
  </si>
  <si>
    <t xml:space="preserve">Mariska Veres;Robbie van Leeuwen;Cor van der Beek;Klaasje van der Wal;Leo van de Ketterij </t>
  </si>
  <si>
    <t>A goddess on a mountain top.Was burning like a silver flame.The summit of beauty and love.And Venus was her name.She's got it.Yeah baby she's got it.Well I'm your Venus.I'm your fire.At your desire.Well I'm your Venus.I'm your fire.At your desire.Her weapons were her crystal eyes.Making every man mad.Black as the dark night she was.Got what no one else had.She's got it.Yeah baby she's got it.Well I'm your Venus.I'm your fire.At your desire.Well I'm your Venus.I'm your fire.At your desire.She's got it.Yeah baby she's got it.Well I'm your Venus.I'm your fire.At your desire.Well I'm your Venus.I'm your fire.At your desire.</t>
  </si>
  <si>
    <t>Artist Photograph;Illustration Related to Song Title</t>
  </si>
  <si>
    <t>Thank You (Falettinme Be Mice Elf Agin)</t>
  </si>
  <si>
    <t>Looking at the devil.Grinning at his gun.Fingers start shaking.I begin to run.Bullets start chasing.I begin to stop.We begin to wrestle.I was on the top.I want to thank you for letting me.Be myself again.I want to thank you for letting me.Be myself again.Stiff all in the collar.Fluffy in the face.Chit chat chatter trying.Stuffy in the place.Thank you for the party.But I could never stay.Many things is on my mind.Words in the way.I want to thank you for letting me.Be myself again.I want to thank you for letting me.Be myself again.Dance to the music.All night long.Everyday people.Sing a simple song.Mama’s so happy.Mama start to cry.Papa still singing.You can make it if you try.I want to thank you for letting me.Be myself again.I want to thank you for letting me.Be myself again.Flaming eyes of people fear.Burning into you.Many men are missing much.Hating what they do.Youth and truth are making love.Dig it for a starter now.Dying young is hard to take.Selling out is harder.I want to thank you for letting me.Be myself again.I want to thank you for letting me.Be myself again.I want to thank you for letting me.Be myself again.I want to thank you for letting me.Be myself again.I want to thank you for letting me.Be myself again.</t>
  </si>
  <si>
    <t>Endings/Goodbyes</t>
  </si>
  <si>
    <t>Everyone is a Star</t>
  </si>
  <si>
    <t>Bridge Over Troubled Water</t>
  </si>
  <si>
    <t>Gospel;Ballad</t>
  </si>
  <si>
    <t>When you're weary feeling small.When tears are in your eyes.I will dry them all.I'm on your side.Oh when times get rough.And friends just can't be found.Like a bridge over troubled water.I will lay me down.Like a bridge over troubled water.I will lay me down.When you're down and out.When you're on the street.When evening falls so hard.I will comfort you.I'll take your part.Oh when darkness comes.And pain is all around.Like a bridge over troubled water.I will lay me down.Like a bridge over troubled water.I will lay me down.Sail on silver girl.Sail on by.Your time has come to shine.All your dreams are on their way.See how they shine.Oh if you need a friend.I'm sailing right behind.Like a bridge over troubled water.I will ease your mind.Like a bridge over troubled water.I will ease your mind.</t>
  </si>
  <si>
    <t>God;Redemption;Faithfulness</t>
  </si>
  <si>
    <t>Let it Be</t>
  </si>
  <si>
    <t>Gospel;Pop Rock</t>
  </si>
  <si>
    <t>When I find myself in times of trouble.Mother Mary comes to me.Speaking words of wisdom.Let it be.And in my hour of darkness.She is standing right in front of me.Speaking words of wisdom.Let it be.Let it be let it be let it be let it be.Whisper words of wisdom.Let it be.And when the broken-hearted people.Living in the world agree.There will be an answer.Let it be.For though they may be parted there is.Still a chance that they will see.There will be an answer.Let it be.Let it be let it be let it be let it be.Yeah there will be an answer.Let it be.Let it be let it be let it be let it be.Whisper words of wisdom.Let it be.Let it be let it be let it be let it be.Whisper words of wisdom.Let it be.And when the night is cloudy.There is still a light that shines on me.Shine until tomorrow.Let it be.I wake up to the sound of music.Mother Mary comes to me.Speaking words of wisdom.Let it be.Let it be let it be let it be yeah let it be.There will be an answer.Let it be.Let it be let it be let it be yeah let it be.There will be an answer.Let it be.Let it be let it be let it be yeah let it be.Whisper words of wisdom.Let it be.</t>
  </si>
  <si>
    <t>Faithfulness;Restlessness</t>
  </si>
  <si>
    <t>You went to school to learn girl.Things you never never knew before.Like I before E except after C.And why two plus two makes four.Now now now.I'm gonna teach you.All about love girl.Sit yourself down take a seat.All you gotta do is repeat after me.A B C.It's easy as one two three.As simple as do re mi.A B C one two three.Baby you and me girl.A B C.It's easy as one two three.As simple as do re mi.A B C one two three.Baby you and me girl.Come on and love me just a little bit.Come on and love me just a little bit.I'm gonna teach you how to sing it out.Come on come on come on.Let me show you what it's all about.Reading writing arithmetic.Are the branches of the learning tree.But listen without the roots of love everyday girl.Your education ain't complete.Teacher's gonna show you.How to get an A.How to spell me you add the two.Listen to me baby.That's all you got to do.A B C.It's easy as one two three.As simple as do re mi.A B C one two three.Baby you and me girl.A B C it's easy.It's like counting up to three.Sing a simple melody.That's how easy love can be.That's how easy love can be.One two three.You and me.Sit down girl.I think I love you.No get up girl.Show me what you can do.Shake it shake it baby.Shake it shake it baby.Shake it shake it baby.One two three baby.A B C.Do re mi. That's how easy love can be.A B C it's easy.It's like counting up to three.Sing a simple melody.That's how easy love can be.I'm gonna teach you.How to sing it out.Come on come on come on.Let me show you what's it's all about.A B C it's easy.It's like counting up to three.Sing a simple melody.That's how easy love can be.I'm gonna teach you.How to sing it out.Sing it out sing it out.Sing it sing it.A B C it's easy.It's like counting up to three.Sing a simple melody.That's how easy love can be.</t>
  </si>
  <si>
    <t>American Woman</t>
  </si>
  <si>
    <t>The Guess Who</t>
  </si>
  <si>
    <t>Burton Cummings;Garry Peterson;Jim Kale;Randy Bachman</t>
  </si>
  <si>
    <t>Jack Richardson</t>
  </si>
  <si>
    <t>American woman stay away from me.American woman mama let me be.Don't come a hanging around my door.I don't wanna see your face no more.I got more important things to do.Than spend my time growing old with you.Now woman I said stay away.American woman listen what I say.American woman get away from me.American woman mama let me be.Don't come a knocking around my door.Don't wanna see your shadow no more.Colored lights can hypnotize.Sparkle someone else's eyes.Now woman I said get away.American woman listen what I say hey.American woman said get away.American woman listen what I say.Don't come a hanging around my door.Don't wanna see your face no more.I don't need your war machines.I don't need your ghetto scenes.Colored lights can hypnotize.Sparkle someone else's eyes.Now woman get away from me.American woman mama let me be.Go gotta get away gotta get away.Now go go go.I'm gonna leave you woman.Gonna leave you woman.Bye bye.Bye bye.Bye bye.Bye bye.You're no good for me.I'm no good for you.Gonna look you right in the eye.Tell you what I'm gonna do.You know I'm gonna leave.You know I'm gonna go.You know I'm gonna leave.You know I'm gonna go woman.I'm gonna leave you woman.Goodbye American woman.</t>
  </si>
  <si>
    <t>No Sugar Tonight</t>
  </si>
  <si>
    <t>Everything is Beautiful</t>
  </si>
  <si>
    <t>Ray Stevens</t>
  </si>
  <si>
    <t>Barnaby</t>
  </si>
  <si>
    <t>Gospel</t>
  </si>
  <si>
    <t>F;G;A&amp;%</t>
  </si>
  <si>
    <t>Jesus loves the little children.All the children of the world.Pretty yellow black and white.They are precious in his sight.Jesus loves the little children of the world.Everything is beautiful.In it's own way.Like a starry summer night.On a snow covered winter's day.And everybody's beautiful.In their own way.Under God's heaven.The world's gonna find a way.There is none so blind.As he who will not see.We must not close our minds.We must let our thoughts be free.For every hour that passes by.You know the world gets a little bit older.It's time to realize that people lies.In the eyes of the beholder.And everything is beautiful.In it's own way.Like a starry summer night.On a snow covered winter's day sing it children.And everybody's beautiful.In their own way.Under God's heaven.The world's gonna find a way.We shouldn't care about the length of his hair.Of the color of his skin.Don't worry about what shows from without.But the love that lives within.We're gonna get old again now.Everything is gonna work out fine.Just take a little time to the calm good side my friend.And spittle in out in your mind.And everything is beautiful.In it's own way.Like a starry summer night.On a snow covered winter's day sing it children.And everybody's beautiful.In their own way.Under God's heaven.The world's gonna find a way one more time.Everything is beautiful.In it's own way.Like a starry summer night.On a snow covered winter's day.</t>
  </si>
  <si>
    <t>Coexistence;Respect;Appreciation</t>
  </si>
  <si>
    <t>The Long and Winding Road</t>
  </si>
  <si>
    <t>The long and winding road that leads to your door.Will never disappear I've seen that road before.It always leads me here lead me to your door.The wild and windy night that the rain washed away.Has left a pool of tears crying for the day.Why leave me standing here let me know the way.Many times I've been alone and many times I've cried.Any way you'll never know the many ways I've tried.And still they lead me back to the long winding road.You left me standing here a long long time ago.Don't leave me waiting here lead me to your door.But still they lead me back to the long winding road.You left me standing here a long long time ago.Don't keep me waiting here lead me to your door.</t>
  </si>
  <si>
    <t>Sadness;Failure</t>
  </si>
  <si>
    <t>For You Blue</t>
  </si>
  <si>
    <t>The Love You Save</t>
  </si>
  <si>
    <t>Stop You'd better save it.Stop stop stop you'd better save it.When we played tag in grade school.You wanted to be It.But chasing boys was just a fad.You crossed your heart you'd quit.When we grew up you traded.Your promise for my ring.Now just like back to grade school.You're doing the same old thing.Stop The love you save may be your own.Darling take it slow.Or some day you'll be all alone.You'd better stop the love you save may be your own.Darling look both ways before you cross me.You're headed for the danger zone.I'm the one who loves you.I'm the one you need.Those other guys will put you down.As soon as they succeed.They'll ruin your reputation.They'll label you a flirt.The way they talk about you.They'll turn your name to dirt.Isaac said he kissed you.Beneath the apple tree.When Benjie held your hand he felt.ElectricityWhen Alexander called you.He said he rang your chimes.Christopher discovered.You're way ahead of your times.Stop The love you save may be your own.Darling take it slow.Or some day you'll be all alone.You'd better stop the love you save may be your own.Darling look both ways before you cross me.You're headed for the danger zone.Slow down.Slow down.Slow down.Slow down.S is for Save it.T is for Take it slow.O is for Oh no.P is for Please please don't go.The love you save may be your own.Some day you may be all alone.Stop it.Save it girl.Or some day you'll be all alone.You'd better stop the love you save may be your own.Please please.Or some day some day baby.You'll be all alone.I'm the one who loves you.I'm the one you need.Those other guys will put you down as soon as they succeed.Stop The love you save may be your own.</t>
  </si>
  <si>
    <t>Mama Told Me (Not to Come)</t>
  </si>
  <si>
    <t>Three Dog Night</t>
  </si>
  <si>
    <t>Classic Rock;Pop Rock</t>
  </si>
  <si>
    <t>Randy Newman</t>
  </si>
  <si>
    <t>Richard Podolor;Gabriel Mekler</t>
  </si>
  <si>
    <t>3/4;2/4</t>
  </si>
  <si>
    <t>Want some whiskey in your water.Sugar in your tea.What's all these crazy questions they're asking me.This is the craziest party that could ever be.Don't turn on the lights cause I don't wanna see.Mama told me not to come.Mama told me not to come.That ain't the way to have fun no.Open up the window let some air into this room.I think I'm almost choking from the smell of stale perfume.And that cigarette you're smoking about scare me half to death.Open up the window sucker let me catch my breath.Mama told me not to come.Mama told me not to come.That ain't the way to have fun son.That ain't the way to have fun son.The radio is blasting someone's knocking at the door.I'm looking at my girlfriend she's passed out on the floor.I seen so many things I ain't never seen before.Don't know what it is I don't wanna see no more.Mama told me not to come.Mama told me not to come.She said That ain't the way to have fun son.That ain't the way to have fun no.That ain't the way to have fun no.That ain't the way to have fun son.That ain't the way to have fun no.That ain't the way to have fun son.That ain't the way to have fun no.That ain't the way to have fun son.That ain't the way to have fun no.That ain't the way to have fun son.</t>
  </si>
  <si>
    <t>Partying;Regret</t>
  </si>
  <si>
    <t>(They Long to Be) Close to You</t>
  </si>
  <si>
    <t>The Carpenters</t>
  </si>
  <si>
    <t>Acoustic;Soft Rock</t>
  </si>
  <si>
    <t>Jack Daugherty</t>
  </si>
  <si>
    <t>G;Gb&amp;%</t>
  </si>
  <si>
    <t>Why do birds suddenly appear.Every time you are near.Just like me.They long to be.Close to you.Why do stars fall down from the sky.Every time you walk by.Just like me.They long to be.Close to you.On the day that you were born the angels got together.And decided to create a dream come true.So they sprinkled moon dust in your hair of gold.And star light in your eyes of blue.That is why all the girls in town.Follow you all around.Just like me.They long to be.Close to you.On the day that you were born the angels got together.And decided to create a dream come true.So they sprinkled moon dust in your hair of gold.And star light in your eyes of blue.That is why all the girls in town.Follow you all around.Just like me.They long to be.Close to you.Just like me.They long to be.Close to you.Why.Close to you.Why. Close to you.Close to you.Why.Close to you.</t>
  </si>
  <si>
    <t>Make it With You</t>
  </si>
  <si>
    <t>Bread</t>
  </si>
  <si>
    <t>David Gates</t>
  </si>
  <si>
    <t>David Gates;James Griffin;Robb Royer</t>
  </si>
  <si>
    <t>Hey have you ever tried.Really reaching out for the other side.I may be climbing on rainbows.But baby here goes.Dreams they're for those who sleep.Life is for us to keep.And if you're wondering what this song is leading to.I want to make it with you.I really think that we could make it girl.No you don't know me well.In every little thing only time will tell.But you believe the things that I do.And we'll see it through.Life can be short or long.Love can be right or wrong.And if I chose the one I'd like to help me through.I'd like to make it with you.I really think that we could make it girl.Baby you know that dreams they're for those who sleep.Life is for us to keep.And if I chose the one I'd like to help me through.I'd like to make it with you.I really think that we could make it girl.</t>
  </si>
  <si>
    <t>Edwin Starr</t>
  </si>
  <si>
    <t>Funk;Soul</t>
  </si>
  <si>
    <t>Marching</t>
  </si>
  <si>
    <t>War what is it good for. Absolutely nothing.War what is it good for. Absolutely nothing.War what is it good for. Absolutely nothing.War is something that I despise.Because it means destruction of innocent lives.War means tears in thousands of mothers' eyes.When their sons go out to fight and lose their lives.I said.War.Good God you all.What is it good for. Absolutely nothing say it again.War what is it good for. Absolutely nothing.War. It ain't nothing but a heartbreaker.War. Friend only to the undertaker.War is the enemy of all mankind.The thought of war blows my mind.War has caused unrest within the younger generation.Induction then destruction. Who wants to die.War. Good God you all.What is it good for. Absolutely nothing say it say it say it.War what is it good for. Absolutely nothing.War. It ain't nothing but a heartbreaker.War. Its only friend is the undertaker.War has shattered many young men's dreams.Made them disabled bitter and mean.Life is much too short and precious to be fighting wars these days.War can't give life it can only take it away.War. Good God you all.What is it good for. Absolutely nothing say it.War what is it good for. Absolutely nothing.Listen to me.War. It ain't nothing but a heartbreaker.War.Friend only to the undertaker.Peace love and understanding.Tell me is there no place for them today.They say we must fight to keep our freedom.But Lord knows there's gotta be a better way.War. Good God you all.What is it good for. You tell me say it say it say it say it.War. Good God you all.What is it good for. Stand up and shout it. Nothing.</t>
  </si>
  <si>
    <t>War;Violence</t>
  </si>
  <si>
    <t>Ain't No Mountain High Enough</t>
  </si>
  <si>
    <t>Diana Ross</t>
  </si>
  <si>
    <t>Nickolas Ashford;Valerie Simpson</t>
  </si>
  <si>
    <t>Ab;Eb;Gb%</t>
  </si>
  <si>
    <t>If you need me call me.No matter where you are.No matter how far.Just call my name.I'll be there in a hurry.On that you can depend and never worry.No wind.No rain.Nor winter's cold.Can stop me babe.Baby baby.If you're my goal.No wind.No rain.Can stop me babe.If you wanna go.I know I know you must follow the sun.Wherever it leads.But remember.If you should fall short of your desires.Remember life holds for you one guarantee.You'll always have me.And if you should miss my loving.One of these old days.If you should ever miss the arms.That used to hold you so close or the lips.That used to touch you so tenderly.Just remember what I told you.The day I set you free.Ain't no mountain high enough.Ain't no valley low enough.Ain't no river wild enough.To keep me from you.Ain't no mountain high enough.Ain't no valley low enough.Say it again.Ain't no river wild enough.To keep me from you.Ain't no mountain high enough.Nothing can keep me.Keep me from you.Ain't no mountain high enough.Ain't no valley low enough.Say it again.Ain't no river wild enough.To keep me from you.Ain't no mountain high enough.Nothing can keep me.To keep me from you.</t>
  </si>
  <si>
    <t>Cracklin' Rosie</t>
  </si>
  <si>
    <t>Tom Catalano;Neil Diamond</t>
  </si>
  <si>
    <t>Db;D&amp;%</t>
  </si>
  <si>
    <t>Crackling Rosie get on board.We're gonna ride.Till there ain't no more to go.Taking it slow.And Lord don't you know.We'll have me a time with a poor man's lady.Hitching on a twilight train.Ain't nothing here that I care to take along.Maybe a song.To sing when I want.No need to say please to no man.For a happy tune.Oh I love my Rosie child.You got the way to make me happy.You and me we go in style.Crackling Rose.You're a store bought woman.But you make me sing like a guitar humming.So hang on to me girl.Our song keeps running on.Play it now play it now.Play it now my baby.Crackling Rosie make me a smile.Girl if it lasts for an hour that's all right.We got all night to set the world right.Find us a dream that don't ask no questions.Oh I love my Rosie child.You got the way to make me happy.You and me we go in style.Crackling Rose.You're a store bought woman.But you make me sing like a guitar humming.So hang on to me girl.Our song keeps running on.Play it now play it now.Play it now my baby.Crackling Rosie make me a smile.Girl if it lasts for an hour that's all right.We got all night.To set the world right.Find us a dream that don't ask no questions.</t>
  </si>
  <si>
    <t>I'll Be There</t>
  </si>
  <si>
    <t>Berry Gordy Jr.;Bob West;Willie Hutch;Hal Davis</t>
  </si>
  <si>
    <t>Hal Davis</t>
  </si>
  <si>
    <t>You and I must make a pact we must bring salvation back.Where there is love I'll be there.I'll reach out my hand to you I'll have faith in all you do.Just call my name and I'll be there.I'll be there to comfort you.Build my world of dreams around you I'm so glad that I found you.I'll be there with a love that's strong.I'll be your strength I'll keep holding on.Yes I will yes I will.Let me fill your heart with joy and laughter.Togetherness well that's all I'm after.Whenever you need me I'll be there.I'll be there to protect you with an unselfish love I respect you.Just call my name and I'll be there.I'll be there to comfort you.Build my world of dreams around you I'm so glad that I found you.I'll be there with a love that's strong.I'll be your strength I'll keep holding onYes I will yes I will.If you should ever find someone new I know he'd better be good to you.Cause if he doesn't I'll be there.Don’t you know baby yeah yeah.I'll be there I'll be there just call my name I'll be there.Just look over your shoulders honey.I'll be there I'll be there whenever you need me I'll be there.Don't you know baby yeah yeah.I'll be there I'll be there just call my name I'll be there.</t>
  </si>
  <si>
    <t>I Think I Love You</t>
  </si>
  <si>
    <t>The Partridge Family</t>
  </si>
  <si>
    <t>Columbia Pictures</t>
  </si>
  <si>
    <t>Baroque</t>
  </si>
  <si>
    <t>Tony Romeo</t>
  </si>
  <si>
    <t>Wes Farrell</t>
  </si>
  <si>
    <t>Dm;D</t>
  </si>
  <si>
    <t>E2</t>
  </si>
  <si>
    <t>I'm sleeping.And right in the middle of a good dream.Like all at once I wake up.From something that keeps knocking at my brain.Before I go insane I hold my pillow to my head.And spring up in my bed.Screaming out the words I dread.I think I love you.I think I love you.This morning.I woke up with this feeling.I didn't know how to deal with.And so I just decided to myself.I'd hide it to myself.And never talk about it.And didn't I go and shout it.When you walked into my room.I think I love you.I think I love you.I think I love you.So what am I so afraid of.I'm afraid that I'm not sure of.A love there is no cure for.I think I love you.Isn't that what life is made of.Though it worries me to say.That I've never felt this way.I don't know what I'm up against.I don't know what it's all about.I've got so much to think about.Hey.I think I love you.So what am I so afraid of.I'm afraid that I'm not sure of.A love there is no cure for.I think I love you.Isn't that what life is made of.Though it worries me to say.I never felt this way.Believe me.You really don't have to worry.I only want to make you happy.And if you say Hey go away I will.But I think better still.I better stay around and love you.Do you think I have a case.Let me ask you to your face.Do you think you love me.I think I love you.I think I love you.I think I love you.I think I love you.I think I love you.I think I love you.I think I love you.I think I love you.I think I love you.</t>
  </si>
  <si>
    <t>The Tears of a Clown</t>
  </si>
  <si>
    <t>Smokey Robinson &amp; the Miracles</t>
  </si>
  <si>
    <t>Hank Cosby;Smokey Robinson;Stevie Wonder</t>
  </si>
  <si>
    <t>Hank Cosby;Smokey Robinson;Marv Tarplin;Brain Holland;Lamont Dozier</t>
  </si>
  <si>
    <t>Now if there's a smile on my face.It's only there trying to fool the public.But when it comes down to fooling you.Now honey that's quite a different subject.But don't let my glad expression.Give you the wrong impression.Really I'm sad.Oh I'm sadder than sad.You're gone and I'm hurting so bad.Like a clown I pretend to be glad.Now there's some sad things known to man.But ain't too much sadder than.The tears of a clown.When there's no one around.Now if I appear to be carefree.It's only to camouflage my sadness.In order to shield my pride I've tried.To cover this hurt with a show of gladness.But don't let my show convince you.That I've been happy since you.Decided to go.Oh I need you so.I'm hurt and I want you to know.But for others I put on a show.Oh there's some sad things known to man.But there ain't too much sadder than.The tears of a clown.When there's no one around.Just like Pagliacci did.I try to keep my sadness hid.Smiling in the public eye.But in my lonely room I cry.The tears of a clown.When there's no one around.Now if there's a smile on my face.Don't let my glad expression.Give you the wrong impression.Don't let this smile I wear.Make you think that I don't care.Really I'm sad.Hurting so bad.</t>
  </si>
  <si>
    <t>My Sweet Lord</t>
  </si>
  <si>
    <t>George Harrison</t>
  </si>
  <si>
    <t>George Harrison;Phil Spector</t>
  </si>
  <si>
    <t>E;Gb&amp;%</t>
  </si>
  <si>
    <t>My sweet lord.My lord.My lord.I really want to see you.Really want to be with you.Really want to see you lord.But it takes so long my lord.My sweet lord.My lord.My lord.I really want to know you.Really want to go with you.Really want to show you lord.That it won't take long my lord.My sweet lordMy lord.My lord.I really want to see you.Really want to see you.Really want to see you lord.Really want to see you lord.But it takes so long my lord.My sweet lordMy lord.My lord.I really want to know you.Really want to go with you.Really want to show you lord.That it won't take long my lord.My sweet lordMy lord.My lord.My sweet lordMy lord.My lord.Now I really want to see you.Really want to be with you.Really want to see you lord.But it takes so long my lord.My lord.My lord.My sweet lord.My sweet lord.My lord.My sweet lord.My sweet lord.My my my lord.My my my my lord.My sweet lord.My sweet lord.My sweet lord.My lord.</t>
  </si>
  <si>
    <t>Isn't It a Pity</t>
  </si>
  <si>
    <t>Knock Three Times</t>
  </si>
  <si>
    <t>Tony Orlando &amp; Dawn</t>
  </si>
  <si>
    <t>Irwin Levine;L. Russell Brown</t>
  </si>
  <si>
    <t>Hank Medress;Dave Appel</t>
  </si>
  <si>
    <t>Hey girl what are you doing down there.Dancing alone every night while I live right above you.I can hear your music playing.I can feel your body swaying.One floor below me you don't even know me.I love you.Oh my darling.Knock three times on the ceiling if you want me.Twice on the pipe if the answer is no.Oh my sweetness.Means you'll meet me in the hallway.Whoa twice on the pipe means you ain't gonna show.If you look out your window tonight.Pull in the string with the note that's attached to my heart.Read how many times I saw you.How in my silence I adored you.And only in my dreams did that wall between us come apart.Oh my darling.Knock three times on the ceiling if you want me.Twice on the pipe if the answer is no.Oh my sweetness.Means you'll meet me in the hallway.Whoa twice on the pipe means you ain't gonna show.I can hear your music playing.I can feel your body swaying.One floor below me you don't even know me.I love you.Oh my darling.Knock three times on the ceiling if you want me.Twice on the pipe if the answer is no.Oh my sweetness.Means you'll meet me in the hallway.Twice on the pipe means you ain't gonna show.Oh my darling.Knock three times.</t>
  </si>
  <si>
    <t>One Bad Apple</t>
  </si>
  <si>
    <t>The Osmonds</t>
  </si>
  <si>
    <t>George Jackson</t>
  </si>
  <si>
    <t>Rick Hall</t>
  </si>
  <si>
    <t>I can tell you've been hurt.By that look on your face girl.Some guy brought sad.Into your happy world.You need love.But you're afraid that if you give in.Someone else will come along.And sock it to you again.One bad apple don't spoil the whole bunch girl.Oh give it one more try.Before you give up on love.One bad apple don't spoil the whole bunch girl.Oh I don't care what they say.I don't care what you heard.I could make you happy baby.Satisfy you too.But how can I.If you won't give me a chance to prove my love to you.Won't you just give me one chance.I'll give you my guarantee That you won't be hurt again.One bad apple don't spoil the whole bunch girl.Oh give it one more try.Before you give up on love.One bad apple don't spoil the whole bunch girl.Oh I don't care what they say.I don't care what you heard now.I've been noticing you baby.For a long long time.And I'm not ashamed to tell the world.That you really messed up my mind.Girl to me you're like a dream come true.I'd rather hurt myself.Than to ever hurt you.One bad apple don't spoil the whole bunch girl.Oh give it one more try.Before you give up on love girl.One bad apple don't spoil the whole bunch girl.Oh I don't care what they say.I don't care what you heard now.One bad apple don't spoil the whole bunch girl.</t>
  </si>
  <si>
    <t>Lost Love;Bad Relationships;Love</t>
  </si>
  <si>
    <t>Me and Bobby McGee</t>
  </si>
  <si>
    <t>Janis Joplin</t>
  </si>
  <si>
    <t>Kris Kirstofferson;Fred Foster</t>
  </si>
  <si>
    <t>G;A&amp;%</t>
  </si>
  <si>
    <t>Busted flat in Baton Rouge waiting for a train.I was feeling near as faded as my jeans.Bobby thumbed a diesel down just before it rained.And rode us all the way to New Orleans.I pulled my harpoon out of my dirty red bandana.I was playing soft while Bobby sang the blues.Windshield wipers slapping time I was holding Bobby's hand in mine.We sang every song that driver knew.Freedom's just another word for nothing left to lose.Nothing don't mean nothing honey if it ain't free.And feeling good was easy Lord when he sang the blues.You know feeling good was good enough for me.Good enough for me and my Bobby McGee.From the Kentucky coal mines to the California sun.Hey Bobby shared the secrets of my soul.Through all kinds of weather through everything that we done.Hey Bobby baby kept me from the cold.One day up near Salinas Lord I let him slip away.He's looking for that home and I hope he finds it.But I'd trade all of my tomorrows for one single yesterday.To be holding Bobby's body next to mine.Freedom's just another word for nothing left to lose.Nothing and that's all that Bobby left me.And feeling good was easy Lord when he sang the blues.Hey feeling good was good enough for me.Good enough for me and my Bobby McGee.Lord I called him my lover I called him my man.I said called him my lover just the best I can and come on.And a Bobby and a Bobby McGee yeah.</t>
  </si>
  <si>
    <t>Just My Imagination (Running Away with Me)</t>
  </si>
  <si>
    <t>Soul;Ballad;Rhythm &amp; Blues</t>
  </si>
  <si>
    <t>Each day through my window I watch her as she passes by.I say to myself you're such a lucky guy.To have a girl like her is truly a dream come true.Out of all the fellas in the world she belongs to you.But it was just my imagination running away with me.It was just my imagination running away with me.Soon we'll be married and raise a family.A cozy little home out in the country with two children maybe three.I tell you I can visualize it all. This couldn't be a dream for too real it all seems.But it was just my imagination once again.Running away with me.Tell you it was just my imagination.Running away with me.Every night on my knees I pray.Dear Lord hear my plea.Don't ever let another take her love from me.Or I will surely die.Her love is heavenly.When her arms enfold me.I hear a tender rhapsody.But in reality she doesn't even know me.Just my imagination once again.Running away with me.Oh tell you it was just my imagination.Running away with me.I never met her but I can't forget her.Just my imagination.Oh yeah yeah yeah yeah.Running away with me.Just my imagination running away with me.She's in my mind and hard to find.Just my imagination.</t>
  </si>
  <si>
    <t>Joy to the World</t>
  </si>
  <si>
    <t>Hoyt Axton</t>
  </si>
  <si>
    <t>Richard Podolor</t>
  </si>
  <si>
    <t>D;E&amp;</t>
  </si>
  <si>
    <t>Jeremiah was a bull frog.Was a good friend of mine.I never understood a single word he said.But I helped him drink his wine.And he always had some mighty fine wine.Singing.Joy to the world.All the boys and girls now.Joy to the fishes in the deep blue sea.Joy to you and me.If I were the king of the world.Tell you what I'd do.I'd throw away the cars and the bars and the wars.Make sweet love to you.Singing now.Joy to the world.All the boys and girls.Joy to the fishes in the deep blue sea.Joy to you and me.You know I love the ladies.Love to have my fun.I'm a high night flier and a rainbow rider.A straight shooting son of a gun.I said a straight shooting son of a gun.Joy to the world.All the boys and girls.Joy to the fishes in the deep blue sea. Joy to you and me.Joy to the world.All the boys and girls.Joy to the fishes in the deep blue sea.Joy to you and me.Joy to the world.All the boys and girls.Joy to the world.Joy to you and me.Joy to the world.All the boys and girls now.Joy to the fishes in the deep blue sea.Joy to you and me.Joy to the world.All the boys and girls.Joy to the fishes in the deep blue sea.Joy to you and me.</t>
  </si>
  <si>
    <t>Brown Sugar</t>
  </si>
  <si>
    <t>Rolling Stones</t>
  </si>
  <si>
    <t>Gold coast slave ship bound for cotton fields.Sold in a market down in New Orleans.Skydog slaver knows he's doing alright.Hear him whip the women just around midnight.Brown sugar how come you taste so good.Brown sugar just like a young girl should.Drums beating cold English blood runs hot.Lady of the house wondering where it's gonna stop.House boy knows that he's doing alright.You should of heard him just around midnight.Brown sugar how come you taste so good.Brown sugar just like a young girl should.Get along brown sugar how come you taste so good baby.Got me feeling now brown sugar just like a black girl should.I bet your mama was a tent show queen.And all her boyfriends were sweet sixteen.I'm no schoolboy but I know what I like.You should of heard me just around midnight.Brown sugar how come you taste so good.Ah brown sugar just like a young girl should.I said yeah yeah yeah woo.How come you how come you taste so good.Yeah yeah yeah woo.Just like a just like a black girl should.Yeah yeah yeah woo.</t>
  </si>
  <si>
    <t>Want Ads</t>
  </si>
  <si>
    <t>Honey Cone</t>
  </si>
  <si>
    <t>Hot Wax</t>
  </si>
  <si>
    <t>Greg Perry;Barney Perkins;General Norman Johnson</t>
  </si>
  <si>
    <t>Greg Perry</t>
  </si>
  <si>
    <t>E3</t>
  </si>
  <si>
    <t>Wanted young man single and free.Experience in love preferred but will accept a young trainee.Oh I'm gonna put it in the want ads I need a love that's true.Gonna put it in the want ads my man and I are through.At home I find myself lost and all alone.My man is playing the field the thrill is gone.He stays out all night says he's with the boys.But lipstick on his collar perfume on it too.Tells me he's been lying tell you what I'm gonna do.I'm gonna put it in the want ads this girl's in misery.Gonna put it in the want ads somebody rescue me.I spend my nights alone crying bitter tears.Although I cry aloud nobody really hears.And when I need him most he's never by my side.He's either playing cards or drinking at the bar.He thinks that I'm a fool I'm going to the evening news.Gonna put it in the want ads I need somebody new.Gonna put it in the want ads my man and I are through.Extra extra read all about it wanted young man single and free.Experience in love preferred but will accept a young trainee.Extra extra read all about it wanted young man single and free.Experience in love preferred but will accept a young trainee.Oh I'm gonna put it in the want ads I need somebody new.Gonna put it in the want ads my man and I are through.Gonna put it in the want ads this girl's in misery.Gonna put it in the want ads please somebody rescue me.Lipstick on his collar perfume on it too.Tells me he's been lying I'm going to the evening new.Gonna put it in the want ads I need somebody new.Gonna put it in the want ads my man and I are through.Gonna put it in the want ads this girl's in misery.Gonna put it in the want ads please some.</t>
  </si>
  <si>
    <t>Longing for Love;Bad Relationships</t>
  </si>
  <si>
    <t>It's Too Late</t>
  </si>
  <si>
    <t>Carole King</t>
  </si>
  <si>
    <t>Ode</t>
  </si>
  <si>
    <t>Carole King;Toni Stern</t>
  </si>
  <si>
    <t>Am;F;C</t>
  </si>
  <si>
    <t>Stayed in bed all morning just to pass the time.There's something wrong here there can be no denying.One of us is changing or maybe we've just stopped trying.And it's too late baby now it's too late.Though we really did try to make it.Something inside has died and I can't hide.And I just can't fake it.It used to be so easy living here with you.You were light and breezy and I knew just what to do.Now you look so unhappy and I feel like a fool.And it's too late baby now it's too late.Though we really did try to make it.Something inside has died and I can't hide.And I just can't fake it.There'll be good times again for me and you.But we just can't stay together don't you feel it too.Still I'm glad for what we had and how I once loved you.But it's too late baby now it's too late.Though we really did try to make it.Something inside has died and I can't hide.And I just can't fake it.It's too late.Baby.It's too late.Now darling.It's too late.</t>
  </si>
  <si>
    <t>I Feel the Earth Move</t>
  </si>
  <si>
    <t>Indian Reservation (The Lament of the Cherokee Reservation Indian)</t>
  </si>
  <si>
    <t>The Raiders</t>
  </si>
  <si>
    <t>Blues Rock;Funk</t>
  </si>
  <si>
    <t>John D. Loudermilk</t>
  </si>
  <si>
    <t>Mark Lindsay</t>
  </si>
  <si>
    <t>Dbm</t>
  </si>
  <si>
    <t>They took the whole Cherokee nation.Put us on this reservation.Took away our ways of life.The tomahawk and the bow and knife.Took away our native tongue.And taught their English to our young.And all the beads we made by hand.Are nowadays made in Japan.Cherokee people.Cherokee tribe.So proud to live.So proud to die.They took the whole Indian nation.Locked us on this reservation.Though I wear a shirt and tie.I'm still part redman deep inside.Cherokee people.Cherokee tribe.So proud to live.So proud to die.But maybe someday when we've learned.Cherokee nation will return.Will return will return.Will return will return.</t>
  </si>
  <si>
    <t>Murder;Death;Poverty</t>
  </si>
  <si>
    <t>You've Got a Friend</t>
  </si>
  <si>
    <t>James Taylor</t>
  </si>
  <si>
    <t>Peter Asher</t>
  </si>
  <si>
    <t>When you're down and troubled and you need a helping hand.And nothing nothing is going right.Close your eyes and think of me and soon I will be there.To brighten up even your darkest nights.You just call out my name and you know wherever I am.I'll come running oh yeah baby to see you again.Winter spring summer or fall.All you got to do is call and I'll be there.You've got a friend.If the sky above you should turn dark and full of clouds.And that old north wind should begin to blow.Keep your head together and call my name out loud now.Soon I'll be knocking upon your door.You just call out my name and you know wherever I am.I'll come running oh yes I will see you again.Winter spring summer or fall yeah.All you got to do is call and I'll be there.Hey ain't it good to know that you've got a friend.People can be so cold.They'll hurt you and desert you.Well they'll take your soul if you let them.Oh yeah but don't you let them.You just call out my name and you know where ever I am.I'll come running to see you again.Oh baby don't you know about.Winter spring summer or fall.Hey now all you have to do is call Lord I'll be there.You've got a friend. You've got a friend.Ain't it good to know you've got a friend.Ain't it good to know you've got a friend.Oh yeah yeah you've got a friend.</t>
  </si>
  <si>
    <t>Friendship;Love;Sadness</t>
  </si>
  <si>
    <t>How Can You Mend a Broken Heart</t>
  </si>
  <si>
    <t>Bee Gees</t>
  </si>
  <si>
    <t>Barry Gibb;Robin Gibb</t>
  </si>
  <si>
    <t>Robert Stigwood;Barry Gibb;Robin Gibb;Maurice Gibb</t>
  </si>
  <si>
    <t>I can think of younger days when living for my life.Was everything a man could want to do.I could never see tomorrow but I was never told about the sorrow.And how can you mend a broken heart.How can you stop the rain from falling down.How can you stop the sun from shining.What makes the world go round.How can you mend this broken man.How can a loser ever win.Please help me mend my broken heart and let me live again.I can still feel the breeze that rustles through the trees.And misty memories of days gone by.We could never see tomorrow no one said a word about the sorrow.And how can you mend a broken heart.How can you stop the rain from falling down.How can you stop the sun from shining.What makes the world go round.And how can you mend this broken man.How can a loser ever win.Please help me mend my broken heart and let me live again.Please help me mend my broken heart and let me live again.</t>
  </si>
  <si>
    <t>Uncle Albert/Admiral Halsey</t>
  </si>
  <si>
    <t>Paul McCartney &amp; Linda McCartney</t>
  </si>
  <si>
    <t>Paul McCartney;Linda McCartney</t>
  </si>
  <si>
    <t>G;C%</t>
  </si>
  <si>
    <t>Rain</t>
  </si>
  <si>
    <t>We're so sorry uncle Albert.We're so sorry if we caused you any pain.We're so sorry uncle Albert.But there's no one left at home.And I believe I'm gonna rain.We're so sorry but we haven't heard a thing all day.We're so sorry uncle Albert.But if anything should happen.We'll be sure to give a ring.We're so sorry uncle Albert.But we haven't done a bloody thing all day.We're so sorry uncle Albert.But the kettle's on the boil.And we're so easily called away.Hands across the water heads across the skyHands across the water heads across the sky.Admiral Halsey notified me.He had to have a berth or he couldn't get to sea.I had another look and I had a cup of tea and a butter pie.Butter pie.The butter wouldn't melt so I put it in the pie alright.Hands across the water heads across the sky.Hands across the water heads across the sky.Live a little be a gypsy get around.Get your feet up off the ground.Live a little get around.Live a little be a gypsy get around.Get your feet up off the ground.Live a little get around.Hands across the water heads across the sky.Hands across the water heads across the sky.</t>
  </si>
  <si>
    <t>Donny Osmond</t>
  </si>
  <si>
    <t>Go away little girl.Go away little girl.I'm not supposed to be alone with you.I know that your lips are sweet.but our lips must never meet.I'm dating somebody else and I must be true.Oh go away little girl.Go away little girl.It's hurting me more each minute that we delay.When you're near me like this.You're much too hard to resist.So go away little girl.Before I beg you to stay.Go away little girl.Go away little girl.It hurts me more the more that we delay.When you're near me like this.You're much too hard to resist.So go away little girl.Let's call it a day little girl.Please go away little girl.Before I beg you to stay.Go away little girl.Go away little girl.Please go away little girl.Go away little girl.</t>
  </si>
  <si>
    <t>Maggie May</t>
  </si>
  <si>
    <t>Rod Stewart</t>
  </si>
  <si>
    <t>Rod Stewart;Martin Quittenton</t>
  </si>
  <si>
    <t>Wake up Maggie I think I got something to say to you.It's late September and I really should be back at school.I know I keep you amused but I feel I'm being used.Oh Maggie I couldn't have tried any more.You lured me away from home just to save you from being alone.You stole my heart and that's what really hurt.The morning sun when it's in your face really shows your age.But that don't worry me none in my eyes you're everything.I laughed at all of your jokes my love you didn't need to coax.Oh Maggie I couldn't have tried any more.You lured me away from home just to save you from being alone.You stole my soul and that's a pain I can do without.All I needed was a friend to lend a guiding hand.But you turned into a lover and.mother what a lover you wore me out.All you did was wreck my bed.And in the morning kick me in the head.Oh Maggie I couldn't have tried anymore.You lured me away from home cause you didn't want to be alone.You stole my heart I couldn't leave you if I tried.I suppose I could collect my books and get on back to school.Or steal my daddy's cue and make a living out of playing pool.Or find myself a rock and roll band that needs a helping hand.Oh Maggie I wish I'd never seen your face.You made a first-class fool out of me.But I'm as blind as a fool can be.You stole my heart but I love you anyway.Maggie I wish I'd never seen your face.I'll get on back home one of these days.</t>
  </si>
  <si>
    <t>Lust/Sex;Lost Love</t>
  </si>
  <si>
    <t>Reason to Believe</t>
  </si>
  <si>
    <t>Gypsys, Tramps and Thieves</t>
  </si>
  <si>
    <t>Cher</t>
  </si>
  <si>
    <t>Bob Stone</t>
  </si>
  <si>
    <t>Am;C</t>
  </si>
  <si>
    <t>I was born in the wagon of a traveling show. My mama used to dance for the money they'd throw.Papa would do whatever he could.Preach a little gospel sell a couple bottles of Doctor Good.Gypsys tramps and thieves.We'd hear it from the people of the town.They'd call us Gypsys tramps and thieves. But every night all the men would come around.And lay their money down.Picked up a boy just south of Mobile. Gave him a ride filled him with a hot meal I was sixteen he was twenty-one Rode with us to Memphis.And papa would have shot him if he knew what he'd done.Gypsys tramps and thieves.We'd hear it from the people of the town.They'd call us Gypsys tramps and thieves. But every night all the men would come around.And lay their money down.I never had schooling but he taught me well.With his smooth southern style.Three months later I'm a gal in trouble.And I haven't seen him for a while I haven't seen him for a while. She was born in the wagon of a traveling show.Her mama had to dance for the money they'd throw.Grandpa would do whatever he could.Preach a little gospel sell a couple bottles of Doctor Good.Gypsys tramps and thieves.We'd hear it from the people of the town.They'd call us Gypsys tramps and thieves. But every night all the men would come around.And lay their money down.Gypsys tramps and thieves.We'd hear it from the people of the town.They'd call us Gypsys tramps and thieves. But every night all the men would come around.And lay their money down.</t>
  </si>
  <si>
    <t>Life;Growing Up;Racism;Prostitution</t>
  </si>
  <si>
    <r>
      <rPr>
        <rFont val="Calibri"/>
        <color theme="1"/>
        <sz val="11.0"/>
      </rPr>
      <t xml:space="preserve">Theme from </t>
    </r>
    <r>
      <rPr>
        <rFont val="Calibri"/>
        <i/>
        <color theme="1"/>
        <sz val="11.0"/>
      </rPr>
      <t>Shaft</t>
    </r>
  </si>
  <si>
    <t>Isaac Hayes</t>
  </si>
  <si>
    <t>Enterprise</t>
  </si>
  <si>
    <t>Theme;Jazz Funk;Funk</t>
  </si>
  <si>
    <t>Who's the black private dick.That's a sex machine to all the chicks.Shaft.You're damn right.Who is the man.That would risk his neck for his brother man.Shaft.Can you dig it.Who's the cat that won't cop out.When there's danger all about.Shaft.Right on.They say this cat Shaft is a bad mother.Shut your mouth.But I'm talking about Shaft.Then we can dig it.He's a complicated man.But no one understands him but his woman.John Shaft.</t>
  </si>
  <si>
    <t>Lust/Sex;Badassery</t>
  </si>
  <si>
    <t>Shaft</t>
  </si>
  <si>
    <t>Family Affair</t>
  </si>
  <si>
    <t>It's a family affair.It's a family affair.It's a family affair.It's a family affair.One child grows up to be.Somebody that just loves to learn.And another child grows up to be.Somebody you'd just love to burn.Mom loves the both of them.You see it's in the blood.Both kids are good to mom.Blood's thicker than the mud.It's a family affair.It's a family affair.It's a family affair.It's a family affair.Over there over there.Newlywed a year ago.But you're still checking each other out.Nobody wants to blow.Nobody wants to be left out.You can't leave cause your heart is there.But sure you can't stay cause you been somewhere else.You can't cry cause you'll look broke down.But you're crying anyway cause you're all broke down.It's a family affair.It's a family affair.It's a family affair.It's a family affair.Oh hey a family affair.It's a family affair.It's a family affair.It's a family affair.It's a family affair.It's a family affair.It's a family affair.It's a family affair.It's a family affair.It's a family affair.</t>
  </si>
  <si>
    <t>Family;Growing Up;Home</t>
  </si>
  <si>
    <t>Brand New Key</t>
  </si>
  <si>
    <t>Melanie</t>
  </si>
  <si>
    <t>Neighborhood</t>
  </si>
  <si>
    <t>Acoustic;Folk</t>
  </si>
  <si>
    <t>Melanie Safka</t>
  </si>
  <si>
    <t>Peter Schekeryk</t>
  </si>
  <si>
    <t>I rode my bicycle past your window last night.I roller skated to your door at daylight.It almost seems like you're avoiding me.I'm okay alone but you got something I need.Well I got a brand new pair of roller skates.You got a brand new key.I think that we should get together and try them out you see.I been looking around awhile.You got something for me.Oh I got a brand new pair of roller skates.You got a brand new key.I ride my bike I roller skate don't drive no car.Don't go too fast but I go pretty far.For somebody who don't drive.I been all around the world.Some people say I done all right for a girl.I asked your mother if you were at home.She said yes but you weren't alone.Oh sometimes I think that you're avoiding me.I'm okay alone but you've got something I need.Well I got a brand new pair of roller skates.You got a brand new key.I think that we should get together and try them out to see.Oh I got a brand new pair of roller skates.You got a brand new key.</t>
  </si>
  <si>
    <t>Longing for Love;Lust/Sex</t>
  </si>
  <si>
    <t>American Pie</t>
  </si>
  <si>
    <t>Don McLean</t>
  </si>
  <si>
    <t>Pop Rock;Folk Rock</t>
  </si>
  <si>
    <t>Classic Rock;Folk Rock</t>
  </si>
  <si>
    <t>Ed Freeman</t>
  </si>
  <si>
    <t>A long long time ago.I can still remember how that music used to make me smile.And I knew if I had my chance.That I could make those people dance.And maybe they'd be happy for a while.But February made me shiver.With every paper I'd deliver.Bad news on the doorstep.I couldn't take one more step.I can't remember if I cried.When I read about his widowed bride.But something touched me deep inside.The day the music died.So bye bye Miss American Pie.Drove my Chevy to the levee but the levee was dry.And them good ole boys were drinking whiskey and rye.Singing this'll be the day that I die.This'll be the day that I die.Did you write the book of love.And do you have faith in God above.If the Bible tells you so.Now do you believe in rock and roll.Can music save your mortal soul.And can you teach me how to dance real slow.Well I know that you're in love with him.Cause I saw you dancing in the gym.You both kicked off your shoes.Man I dig those rhythm and blues.I was a lonely teenage broncing buck.With a pink carnation and a pickup truck.But I knew I was out of luck.The day the music died.So bye bye Miss American Pie.Drove my Chevy to the levee but the levee was dry.And them good ole boys were drinking whiskey and rye.Singing this'll be the day that I die.This'll be the day that I die.Now for ten years we've been on our own.And moss grows fat on a rolling stone.But that's not how it used to be.When the jester sang for the king and queen.In a coat he borrowed from James Dean.And a voice that came from you and me.Oh and while the king was looking down.The jester stole his thorny crown.The courtroom was adjourned.No verdict was returned.And while Lenin read a book on Marx.The quartet practiced in the park.And we sang dirges in the dark.The day the music died.So bye bye Miss American Pie.Drove my Chevy to the levee but the levee was dry.And them good ole boys were drinking whiskey and rye.Singing this'll be the day that I die.This'll be the day that I die.Helter skelter in a summer swelter.The birds flew off with a fallout shelter.Eight miles high and falling fast.It landed foul on the grass.The players tried for a forward pass.With the jester on the sidelines in a cast.Now the halftime air was sweet perfume.While the sergeants played a marching tune.We all got up to dance.Oh but we never got the chance.Cause the players tried to take the field.The marching band refused to yield.Do you recall what was revealed.The day the music died.So bye bye Miss American Pie.Drove my Chevy to the levee but the levee was dry.And them good ole boys were drinking whiskey and rye.Singing this'll be the day that I die.This'll be the day that I die.Oh and there we were all in one place.A generation lost in space.With no time left to start again.So come on Jack be nimble Jack be quick.Jack Flash sat on a candlestick.Cause fire is the devil's only friend.Oh and as I watched him on the stage.My hands were clenched in fists of rage.No angel born in Hell.Could break that Satan's spell.And as the flames climbed high into the night.To light the sacrificial rite.I saw Satan laughing with delight.The day the music died.So bye bye Miss American Pie.Drove my Chevy to the levee but the levee was dry.And them good ole boys were drinking whiskey and rye.Singing this'll be the day that I die.This'll be the day that I die.I met a girl who sang the blues.And I asked her for some happy news.But she just smiled and turned away.I went down to the sacred store.Where I'd heard the music years before.But the man there said the music wouldn't play.And in the streets the children screamed.The lovers cried and the poets dreamed.But not a word was spoken.The church bells all were broken.And the three men I admire most.The Father Son and the Holy Ghost.They caught the last train for the coast.The day the music died.So bye bye Miss American Pie.Drove my Chevy to the levee but the levee was dry.And them good ole boys were drinking whiskey and rye.Singing this'll be the day that I die.This'll be the day that I die.So bye bye Miss American Pie.Drove my Chevy to the levee but the levee was dry.And them good ole boys were drinking whiskey and rye.Singing this'll be the day that I die.This'll be the day that I die.</t>
  </si>
  <si>
    <t>Lost Innocence</t>
  </si>
  <si>
    <t>Let's Stay Together</t>
  </si>
  <si>
    <t>Al Green</t>
  </si>
  <si>
    <t>Hi</t>
  </si>
  <si>
    <t>Al Green;Willie Mitchell;Al Jackson Jr.</t>
  </si>
  <si>
    <t>Willie Mitchell</t>
  </si>
  <si>
    <t>Let's stay together.I'm I'm so in love with you.Whatever you want to do.Is alright with me.Cause you make me feel so brand new.And I want to spend my life with you.Let me say that since baby.Since we've been together.Loving you forever.Is what I need.Let me be the one you come running to.I'll never be untrue.Oh baby let's let's stay together.Loving you whether whether.Times are good or bad happy or sad.Whether times are good or bad happy or sad.Why somebody why people break-up.Oh turn around and make-up.I just can't see.You'd never do that to me.Would you baby.Just being around you is all I see.Here's what I want us to do.Let's we ought to stay together.Loving you whether whether.Times are good or bad happy or sad.Come on.Let's let's stay together.Loving you whether whether.Times are good or bad happy or sad.</t>
  </si>
  <si>
    <t>Without You</t>
  </si>
  <si>
    <t>Harry Nilsson</t>
  </si>
  <si>
    <t>Pete Ham;Tom Evans</t>
  </si>
  <si>
    <t>Richard Perry</t>
  </si>
  <si>
    <t>No I can't forget this evening.Or your face as you were leaving.But I guess that's just the way the story goes.You always smile but in your eyes your sorrow shows.Yes it shows.No I can't forget tomorrow.When I think of all my sorrow.When I had you there but then I let you go.And now it's only fair that I should let you know.What you should know.I can't live if living is without you.I can't live I can't give anymore.I can't live if living is without you.I can't give I can't give anymore.Well I can't forget this evening.Or your face as you were leaving.But I guess that's just the way the story goes.You always smile but in your eyes your sorrow shows.Yes it shows.I can't live if living is without you.I can't live I can't give anymore.I can't live if living is without you.I can't live I can't give anymore.If living is without you.</t>
  </si>
  <si>
    <t>Heart of Gold</t>
  </si>
  <si>
    <t>Neil Young</t>
  </si>
  <si>
    <t>Elliot Mazer;Neil Young</t>
  </si>
  <si>
    <t>I want to live.I want to give.I've been a miner for a heart of gold.It's these expressions.I never give.That keep me searching for a heart of gold.And I'm getting old.Keep me searching for a heart of gold.And I'm getting old.I've been to Hollywood.I've been to Redwood.I crossed the ocean for a heart of gold.I've been in my mind.It's such a fine line.That keeps me searching for a heart of gold.And I'm getting old.Keeps me searching for a heart of gold.And I'm getting old.Keep me searching for a heart of gold.You keep me searching and I'm growing old.Keep me searching for a heart of gold.I've been a miner for a heart of gold.</t>
  </si>
  <si>
    <t>Time;Longing for Love;Lost Innocence</t>
  </si>
  <si>
    <t>A Horse with No Name</t>
  </si>
  <si>
    <t>America</t>
  </si>
  <si>
    <t>Soft Rock;Classic Rock</t>
  </si>
  <si>
    <t>Dewey Bunnell</t>
  </si>
  <si>
    <t>Ian Samwell</t>
  </si>
  <si>
    <t>On the first part of the journey.I was looking at all the life.There were plants and birds and rocks and things.There was sand and hills and rings.The first thing I met was a fly with a buzz.And the sky with no clouds.The heat was hot and the ground was dry.But the air was full of sound.I've been through the desert on a horse with no name.It felt good to be out of the rain.In the desert you can remember your name.Cause there ain't no one for to give you no pain.After two days in the desert sun.My skin began to turn red.After three days in the desert fun.I was looking at a river bed.And the story it told of a river that flowed.Made me sad to think it was dead.You see I've been through the desert on a horse with no name.It felt good to be out of the rain.In the desert you can remember your name.Cause there ain't no one for to give you no pain.After nine days I let the horse run free.Cause the desert had turned to sea.There were plants and birds and rocks and things.There was sand and hills and rings.The ocean is a desert with its life underground.And a perfect disguise all above.Under the cities lies a heart made of ground.But the humans will give no love.You see I've been through the desert on a horse with no name.It felt good to be out of the rain.In the desert you can remember your name.Cause there ain't no one for to give you no pain.</t>
  </si>
  <si>
    <t>Enlightenment;Dreaming</t>
  </si>
  <si>
    <t>The First Time Ever I Saw Your Face</t>
  </si>
  <si>
    <t>Roberta Flack</t>
  </si>
  <si>
    <t>Ewan MacColl</t>
  </si>
  <si>
    <t>Joel Dorn</t>
  </si>
  <si>
    <t>The first time ever I saw your face.I thought the sun rose in your eyes.And the moon and the stars were the gifts you gave.To the dark and the endless skies my love.To the dark and the endless skies.And the first time ever I kissed your mouth.I felt the earth move in my hand.Like the trembling heart of a captive bird.That was there at my command my love.That was there at my command my love.And the first time ever I lay with you.I felt your heart so close to mine.And I knew our joy would fill the earth.And last 'til the end of time my love.And it would last 'til the end of time my love.The first time ever I saw your face.Your face.Your face.Your face.</t>
  </si>
  <si>
    <t>Play Misty for Me</t>
  </si>
  <si>
    <t>Oh Girl</t>
  </si>
  <si>
    <t>The Chi-Lites</t>
  </si>
  <si>
    <t>Brunswick</t>
  </si>
  <si>
    <t>Eugene Record</t>
  </si>
  <si>
    <t>Oh girl.I'd be in trouble if you left me now.Cause I don't know where to look for love.I just don't know how.Oh girl.How I depend on you.To give me love when I need it.Right on time you would always be.All my friends call me a fool.They say let the woman take care of you.So I try to be hip and think like the crowd.But even the crowd can't help me now oh.Oh girl.Tell me what am I gonna do.I know I've got a guilty face.Girl I feel so out of place oh yeah yeah.Don't know where to go who to see yeah.Oh girl.I guess I better go.I can save myself a lot of useless tears.Girl I've gotta get away from here.Oh girl.Pain will double if you leave me now.Cause I don't know where to look for love.And I don't I don't know how.Oh yeah.Oh girl.Why do I love you so.Yeah.Better be on my way I can't stay.Have you ever seen such a helpless man oh no.Oh girl.</t>
  </si>
  <si>
    <t>I'll Take You There</t>
  </si>
  <si>
    <t>The Staple Singers</t>
  </si>
  <si>
    <t>Al Bell</t>
  </si>
  <si>
    <t>I know a place.Ain't nobody crying ain't nobody worried.Ain't no smiling faces.Lying to the races.Help me come on come on.Somebody help me now.I'll take you there.Help me.I'll take you there.Help me now.I'll take you there.Oh.I'll take you there.Oh oh mercy.I'll take you there.Oh let me take you there.I'll take you there.Oh oh let me take you there.I'll take you there.Play your play your play play.Play your play your piano now.Alright ah do it do it come on now.Play on it play on it big daddy now.Daddy daddy daddy play your.Oh Lord alright now.Baby little Davey easy now help me out.Come on little Davey alright.Sock it sock it ah oh ah.I know a place.I'll take you there.Ain't nobody cryingI'll take you there.Ain't nobody worried.I'll take you thereNo smiling faces.I'll take you there.Lying to the races.I'll take you there.Oh no.Oh.I'll take you there.Oh oh oh.I'll take you there.Mercy now.I'll take you there.I'm calling calling calling for mercy.I'll take you there.Mercy mercy.I'll take you there.Let me.I'll take you there.Oh oh.I'll take you there.I'll take you there.Oh I wanna take you there.I'll take you there.Just take me by the hand let me.I'll take you there.Let me let me let me let me lead lead the way.Oh.I'll take you there.Let me take you there.I'll take you thereLet me take you there.I'll take you there.Ain't no smiling faces.I'll take you there.Up in here lying to the races.I'll take you there.You ought to you gotta gotta gotta let me let me.I'll take you there.Take you take you take you over there.I'll take you there.Oh oh oh Alright.I'll take you there.Oh alright.I'll take you there.Oh oh.I'll take you there.Oh yeah.I'll take you there.Oh yeah.I'll take you there.Let me lead the way.I'll take you there.Let me let me let me lead the way.I'll take you there.I'll take you there.Oh.I'll take you there.You won't have to pay oh oh no.</t>
  </si>
  <si>
    <t>The Candy Man</t>
  </si>
  <si>
    <t>Sammy Davis Jr.</t>
  </si>
  <si>
    <t>Jazz;Rock</t>
  </si>
  <si>
    <t>Soft Rock;Big Band;Easy Listening</t>
  </si>
  <si>
    <t>Leslie Bricusse;Anthony Newley</t>
  </si>
  <si>
    <t>Don Costa;Mike Curb</t>
  </si>
  <si>
    <t>E6</t>
  </si>
  <si>
    <t>Alright everybody gather around.The Candy Man is here.What kind of candy do you want.Sweet chocolate.Chocolate walnut candy.Gum drops. Anything you want.You've come to the right man because.I'm the Candy Man.Who can take a sunrise.Sprinkle it with dew.Cover it with chocolate and a miracle or two.The Candy Man.The Candy Man can.The Candy Man can cause he mixes it with love.And makes the world taste good.Who can take the rainbow.Wrap it in a sigh.Soak it in the sun and make a groovy lemon pie.The Candy Man.The Candy Man can.The Candy Man can cause he mixes it with love.And makes the world taste good.The Candy Man makes everything he bakes.Satisfying and delicious.Now you talk about your childhood wishes.You can even eat the dishes.Oh who can take tomorrow.Dip it in a dream.Separate the sorrow and collect up all the cream.The Candy Man.The Candy Man can.The Candy Man can cause he mixes it with love.And makes the world taste good.The Candy Man makes everything he bakes.Satisfying and delicious.Talk about your childhood wishes.You can even eat the dishes.Yeah yeah yeah who can take tomorrow.Dip it in a dream.Separate the sorrow and collect up all the cream.The Candy Man.The Candy Man can.The Candy Man can cause he mixes it with love.And makes the world taste good.Yes the Candy Man can cause he mixes it with love.And makes the world taste good.A candy man a candy man a candy man.Makes the world taste good.A candy man a candy man a candy man.Makes the world taste good.A candy man a candy man.</t>
  </si>
  <si>
    <t>Jobs;Candy</t>
  </si>
  <si>
    <t>Charlie and the Chocolate Factory</t>
  </si>
  <si>
    <t>Song Sung Blue</t>
  </si>
  <si>
    <t>Song sung blue everybody knows one.Song sung blue every garden grows one.Me and you are subject to.The blues now and then.But when you take the blues.And make a song.You sing them out again.You sing them out again.Song sung blue weeping like a willow.Song sung blue sleeping on my pillow.Funny thing.But you can sing it with a cry in your voice.And before you know it get to feeling good.You simply got no choice.Me and you are subject to.The blues now and then.But when you take the blues.And make a song.You sing them out again.Song sung blue weeping like a willow.Song sung blue sleeping on my pillow.Funny thing.But you can sing it with a cry in your voice.And before you know it start to feeling good.You simply got no choice.Song sung blue.Song sung blue.Funny thing.But you can sing it with a cry in your voice.</t>
  </si>
  <si>
    <t>Sadness;Playing Music</t>
  </si>
  <si>
    <t>Lean on Me</t>
  </si>
  <si>
    <t>Bill Withers</t>
  </si>
  <si>
    <t>Sussex</t>
  </si>
  <si>
    <t>Bill Withers;Benorce Blackman;James Gadson;Melvin Dunlap;Ray Jackson</t>
  </si>
  <si>
    <t>Sometimes in our lives, we all have pain.We all have sorrow.But if we are wise.We know that there's always tomorrow.Lean on me, when you're not strong.And I'll be your friend.I'll help you carry on.For it won't be long.Until I'm gonna need.Somebody to lean on.Please swallow your pride.If I have things you need to borrow.For no one can fill.Those of your needs.That you won't let show.You just call on me brother, when you need a hand.We all need somebody to lean on.I just might have a problem that you'll understand.We all need somebody to lean on.Lean on me, when you're not strong.And I'll be your friend.I'll help you carry on.For it won't be long.Until I'm gonna need.Somebody to lean on.You just call on me brother, when you need a hand.We all need somebody to lean on.I just might have a problem that you'll understand.We all need somebody to lean on.If there is a load you have to bear.That you can't carry.I'm right up the road.I'll share your load.If you just call me.If you need a friend.Call me.If you need a friend.If you ever need a friend.Call me.Call me.Call me.Call me.If you need a friend.Call me.Call me.Call me.Call me.</t>
  </si>
  <si>
    <t>Pain;Sadness;Friendship</t>
  </si>
  <si>
    <t>Alone Again (Naturally)</t>
  </si>
  <si>
    <t>Gilbert O'Sullivan</t>
  </si>
  <si>
    <t>MAM</t>
  </si>
  <si>
    <t>Ireland</t>
  </si>
  <si>
    <t>Gilbert O'Sullivan;Gordon Mills</t>
  </si>
  <si>
    <t>Gb;Db</t>
  </si>
  <si>
    <t>In a little while from now.If I'm not feeling any less sour.I promise myself to treat myself.And visit a nearby tower.And climbing to the top.Will throw myself off.In an effort to make clear to whomever.What it's like when you're shattered.Left standing in the lurch.At a church where people saying.My God that's tough she stood him up.No point in us remaining.We may as well go home.As I did on my own.Alone again naturally.To think that only yesterday.I was cheerful bright and gay.Looking forward to well who wouldn't do.The role I was about to play.But as if to knock me down.Reality came around.And without so much as a mere touch.Cut me into little pieces.Leaving me to doubt.Talk about God in His mercy.Who if He really does exist.Why did He desert me.And in my hour of need.I truly am indeed.Alone again naturally.It seems to me that there are more hearts.Broken in the world that can't be mended.Left unattended.What do we do.What do we do.Alone again naturally.Now looking back over the years.And whatever else that appears.I remember I cried when my father died.Never wishing to hide the tears.And at sixty-five years old.My mother God rest her soul.Couldn't understand why the only man.She had ever loved had been taken.Leaving her to start.With a heart so badly broken.Despite encouragement from me.No words were ever spoken.And when she passed away.I cried and cried all day.Alone again naturally.Alone again naturally.</t>
  </si>
  <si>
    <t>Sadness;Death</t>
  </si>
  <si>
    <t>Brandy (You're a Fine Girl)</t>
  </si>
  <si>
    <t>Looking Glass</t>
  </si>
  <si>
    <t>Elliot Lurie</t>
  </si>
  <si>
    <t>Mike Gershman;Bob Liftin;Elliot Lurie;Jeff Grob;Larry Gonsky;Pieter Sweval</t>
  </si>
  <si>
    <t>There's a port on a western bay.And it serves a hundred ships a day.Lonely sailors pass the time away.And talk about their homes.And there's a girl in this harbor town.And she works laying whiskey down.They say Brandy fetch another round.She serves them whiskey and wine.The sailors say Brandy you're a fine girl.What a good wife you would be.Yeah your eyes could steal a sailor from the sea.Brandy wears a braided chain.Made of finest silver from the North of Spain.A locket that bears the name.Of a man that Brandy loves.He came on a summer's day.Bringing gifts from far away.But he made it clear he couldn't stay.No harbor was his home.The sailor said Brandy you're a fine girl.What a good wife you would be.But my life my love and my lady is the sea.Yeah Brandy used to watch his eyes.When he told his sailor's story.She could feel the ocean fall and rise.When she saw his raging glory.But he had always told the truth Lord he was an honest man.And Brandy does her best to understand.At night when the bars close down.Brandy walks through a silent town.And loves a man who's not around.She still can hear him say.She hears him say Brandy you're a fine girl.What a good wife you would be.But my life my love and my lady is the sea.Brandy you're a fine girl.What a good wife you would be.But my life my love and my lady is the sea.</t>
  </si>
  <si>
    <t>Black and White</t>
  </si>
  <si>
    <t>David I. Arkin;Earl Robinson</t>
  </si>
  <si>
    <t>The ink is black the page is white.Together we learn to read and write.A child is black a child is white.The whole world looks upon the sight.A beautiful sight.And now a child can understand.That this is the law of all the land.All the land.The world is black the world is white.It turns by day and then by night.A child is black a child is white.Together they grow to see the light.To see the light.And now at last.We plainly see.We'll have a dance of liberty.Liberty.The world is black the world is white.It turns by day and then by night.A child is black a child is white.The whole world looks upon the sight.A beautiful sight.The world is black the world is white.It turns by day and then by night.A child is black a child is white.Together they grow to see the light.To see the light.The world is black the world is white.It turns by day and then by night.A child is black a child is white.The whole world looks upon the sight.A beautiful sight.The world is black the world is white.It turns by day and then by night.A child is black a child is white.Together they grow to see the light.To see the light.Come on.Get it.Get it.Oh yeah.Yeah.Keep it up now around the world.Little boys and little girls.Yeah.</t>
  </si>
  <si>
    <t>Coexistence;Respect;Love;Racism</t>
  </si>
  <si>
    <t>Baby, Don't Get Hooked on Me</t>
  </si>
  <si>
    <t>Mac Davis</t>
  </si>
  <si>
    <t>Girl you're getting that look in your eyes.And it's starting to worry me.I ain't ready for no family ties.Nobody's gonna hurry me.Just keep it friendly girl.Cause I don't wanna leave.Don't start clinging to me girl.Cause I can't breathe.Baby baby don't get hooked on me.Baby baby don't get hooked on me.Cause I'll just use you.Then I'll set you free.Baby baby don't get hooked on me.Girl you're a hot-blooded woman-child.And it's warm where you're touching me.But I can tell by your trembling smile.You're seeing way too much in me.Girl don't let your life get tangled up with mine.Cause I'll just leave you.I can't take no clinging vine.Baby baby don't get hooked on me.Baby baby don't get hooked on me.Cause I'll just use you.Then I'll set you free.Baby baby don't get hooked on me.Baby baby don't get hooked on me.Baby baby don't get hooked on me.Cause I'll just use you.Then I'll set you free.Baby baby don't get hooked on me.Baby baby.</t>
  </si>
  <si>
    <t>Lust/Sex;Bad Behavior;Lost Love</t>
  </si>
  <si>
    <t>Ben</t>
  </si>
  <si>
    <t>Michael Jackson</t>
  </si>
  <si>
    <t>Don Black;Walter Scharf</t>
  </si>
  <si>
    <t>Ben the two of us need look no more.We both found what we were looking for.With a friend to call my own.I'll never be alone.And you my friend will see.You've got a friend in me.Ben you're always running here and there.You feel you're not wanted anywhere.If you ever look behind.And don't like what you find.There's something you should know.You've got a place to go.I used to say I and me.Now it's us now it's we.I used to say I and me.Now it's us now it's we.Ben most people would turn you away.I don't listen to a word they say.They don't see you as I do.I wish they would try to.I'm sure they'd think again.If they had a friend like Ben.Like Ben.Like Ben.</t>
  </si>
  <si>
    <t>Friendship</t>
  </si>
  <si>
    <t>My Ding-a-Ling</t>
  </si>
  <si>
    <t>Chuck Berry</t>
  </si>
  <si>
    <t>Chess</t>
  </si>
  <si>
    <t>General Recorded Tape</t>
  </si>
  <si>
    <t>Dave Bartholomew</t>
  </si>
  <si>
    <t>Esmond Edwards</t>
  </si>
  <si>
    <t>When I was a little bitty boy.My grandmother bought me a cute little toy.Silver bells hanging on a string.She told me it was my ding-a-ling-a-ling.My ding-a-ling my ding-a-ling.I want you to play with my ding-a-ling.My ding-a-ling my ding-a-ling.I want you to play with my ding-a-ling.You know then mama took me to Sunday school.They tried to teach me the golden rule.Every time that choir would sing.Watch me playing with my ding-a-ling-a-ling.My ding-a-ling my ding-a-ling.I want you to play with my ding-a-ling.My ding-a-ling my ding-a-ling.I want you to play with my ding-a-ling.Once I was climbing the garden wall.I slipped and had a terrible fall.I fell so hard I heard bells ring.But held on to my ding-a-ling-a-ling.My ding-a-ling my ding-a-ling.I want you to play with my ding-a-ling.My ding-a-ling my ding-a-ling.I want you to play with my ding-a-ling.Once I was swimming across Turtle Creek.Man them snappers all around my feet.Sure was hard swimming across that thing.With both hands holding my ding-a-ling-a-ling.My ding-a-ling my ding-a-ling.I want you to play with my ding-a-ling.My ding-a-ling my ding-a-ling.I want you to play with my ding-a-ling.This little song it ain't so sad.The cutest little song you ever had.Those of you who will not sing.You must be playing with your own ding-a-ling.My ding-a-ling my ding-a-ling.I want you to play with my ding-a-ling.My ding-a-ling my ding-a-ling.I want you to play with my ding-a-ling.Your own ding-a-ling your own ding-a-ling.We saw you playing with your own ding-a-ling.My ding-a-ling everybody sing.I wanna play with my ding-a-ling.I wanna play with my ding-a-ling.</t>
  </si>
  <si>
    <t>Masturbation</t>
  </si>
  <si>
    <t>I Can See Clearly Now</t>
  </si>
  <si>
    <t>Johnny Nash</t>
  </si>
  <si>
    <t>Reggae;Funk/Soul</t>
  </si>
  <si>
    <t>D;C</t>
  </si>
  <si>
    <t>I can see clearly now the rain is gone.I can see all obstacles in my way.Gone are the dark clouds that had me blind.It's gonna be a bright.Bright sunshiny day.It's gonna be a bright.Bright sunshiny day.Oh yes I can make it now the pain is gone.All of the bad feelings have disappeared.Here is that rainbow I've been praying for.It's gonna be a bright.Bright sunshiny day.Look all around there's nothing but blue skies.Look straight ahead there's nothing but blue skies.I can see clearly now the rain is gone.I can see all obstacles in my way.Here is that rainbow I've been praying for.It's gonna be a bright.Bright sunshiny day.It's gonna be a bright.Bright sunshiny day.It's going to be a bright.Bright sunshiny day.Yeah hey it's gonna be a bright bright.Sunshiny day.</t>
  </si>
  <si>
    <t>Better Times;Hope;Redemption</t>
  </si>
  <si>
    <t>Papa Was a Rollin' Stone</t>
  </si>
  <si>
    <t>Bbm</t>
  </si>
  <si>
    <t>It was the third of September.That day I'll always remember.Yes I will.Cause that was the day that my daddy died.I never got a chance to see him.Never heard nothing but bad things about him.Mama I'm depending on you.To tell me the truth.Mama just hung her head and said Son.Papa was a rolling stone.Wherever he laid his hat was his home.And when he died all he left us was alone.Papa was a rolling stone my son.Wherever he laid his hat was his home.And when he died all he left us was alone.Hey mama.Is it true what they say that papa never worked a day in his life.And mama some bad talk going around town saying that papa had three outside children and another wife.And that ain't right.Heard them talking papa doing some store front preaching.Talked about saving souls and all the time leeching.Dealing in debt and stealing in the name of the Lord.Mama just hung her head and said.Papa was a rolling stone my son.Wherever he laid his hat was his home.And when he died all he left us was alone.Papa was a rolling stone.Wherever he laid his hat was his home.And when he died all he left us was alone.Hey mama.I heard papa called himself a Jack Of All Trades.Tell me is that what sent papa to an early grave.Folks say papa would beg borrow steal.To pay his bills.Hey mama.Folks say papa never was much on thinking.Spent most of his time chasing women and drinking.Mama I'm depending on you.To tell me the truth.Mama looked up with a tear in her eye and said Son.Papa was a rolling stone.Wherever he laid his hat was his home.And when he died all he left us was alone.Papa was a rolling stone.Wherever he laid his hat was his home.And when he died all he left us was alone.I said Papa was a rolling stone.Wherever he laid his hat was his home.And when he died all he left us was alone.My daddy was yes he was.Wherever he laid his hat was his home.And when he died all he left us was alone.</t>
  </si>
  <si>
    <t>Death;Family;Bad Behavior;Bad Relationships</t>
  </si>
  <si>
    <t>I Am Woman</t>
  </si>
  <si>
    <t>Helen Reddy</t>
  </si>
  <si>
    <t>Australia</t>
  </si>
  <si>
    <t>Ray Burton;Helen Reddy</t>
  </si>
  <si>
    <t>Jay Senter</t>
  </si>
  <si>
    <t>G;F</t>
  </si>
  <si>
    <t>I am woman hear me roar.In numbers too big to ignore.And I know too much to go back and pretend.Cause I've heard it all before.And I've been down there on the floor.No one's ever going to keep me down again.Whoa yes I am wise.But it's wisdom born of pain.Yes I've paid the price.But look how much I gained.If I have to I can do anything.I am strong.I am invincible.I am woman.You can bend but never break me.Cause it only serves to make me.More determined to achieve my final goal.And I'll come back even stronger.Not a novice any longer.Cause you've deepened the conviction in my soul.Whoa yes I am wise.But it's wisdom born of pain.Yes I've paid the price.But look how much I gained.If I have to I can do anything.I am strong.I am invincible.I am woman.I am woman watch me grow.See me standing toe to toe.As I spread my loving arms across the land.But I'm still an embryo.With a long long way to go.Until I make my brother understand.Whoa yes I am wise.But it's wisdom born of pain.Yes I've paid the price.But look how much I gained.If I have to I can face anything.I am strong.I am invincible.I am woman.Oh I am woman.I am invincible.I am strong.I am woman.I am invincible.I am strong.I am woman.</t>
  </si>
  <si>
    <t>Empowerment</t>
  </si>
  <si>
    <t>Me and Mrs. Jones</t>
  </si>
  <si>
    <t>Billy Paul</t>
  </si>
  <si>
    <t>Philadelphia International</t>
  </si>
  <si>
    <t>Kenny Gamble;Leon Huff;Cary Gilbert</t>
  </si>
  <si>
    <t>Kenny Gamble;Leon Huff</t>
  </si>
  <si>
    <t>Me and Misses Jones.We got a thing going on.We both know that it's wrong.But it's much too strong.To let it go now.We meet every day at the same café.Six thirty.I know I know she'll be there.Holding hands making all kinds of plans.While the jukebox plays our favorite song.Me and Misses Misses Jones.Misses Jones Misses Jones Misses Jones.We got a thing going on.We both know that it's wrong.But it's much too strong.To let it go now.We gotta be extra careful.That we don't build our hopes up too high.Cause she's got her own obligations.And so and so do I.Me and Misses Misses JonesMisses Jones Misses Jones Misses Jones.We got a thing going on.We both know that it's wrong.But it's much too strong.To let it go now.Well it's time for us to be leaving.It hurts so much it hurts so much inside.Now she'll go her way.And I'll go mine.But tomorrow we'll meet the same place.The same time.Me and Misses Misses Jones.Misses Jones Misses Jones Misses Jones.We got a thing going on.We gotta be extra careful.We can't afford to build our hopes up too high.I wanna meet and talk to you.At the same place the same cafe the same time.And we're gonna hold hands like we used to.We gonna talk it over talk it over.We know they know.And you know and I know it was wrong.But I'm thinking strong.We gotta let them know now.That we got a thing going on a thing going on.</t>
  </si>
  <si>
    <t>Forbidden Love;Infidelity</t>
  </si>
  <si>
    <t>You're So Vain</t>
  </si>
  <si>
    <t>Carly Simon</t>
  </si>
  <si>
    <t>Mick Jagger (Vocals)</t>
  </si>
  <si>
    <t>Son of a gun.You walked into the party like you were walking onto a yacht.Your hat strategically dipped below one eye.Your scarf it was apricot.You had one eye in the mirror as you watched yourself gavotte.And all the girls dreamed that they'd be your partner.They'd be your partner and.You're so vain you probably think this song is about you.You're so vain I'll bet you think this song is about you.Don't you Don't you.You had me several years ago when I was still quite naïve.When you said that we made such a pretty pair.And that you would never leave.But you gave away the things you loved and one of them was me.I had some dreams they were clouds in my coffee.Clouds in my coffee and.You're so vain you probably think this song is about you.You're so vain I'll bet you think this song is about you.Don't you Don't you Don't you.I had some dreams they were clouds in my coffee.Clouds in my coffee and.You're so vain you probably think this song is about you.You're so vain I'll bet you think this song is about you.Don't you Don't you.Well I hear you went up to Saratoga and your horse naturally won.Then you flew your Lear jet up to Nova Scotia.To see the total eclipse of the sun.Well you're where you should be all the time.And when you're not you're with some underworld spy.Or the wife of a close friend wife of a close friend and.You're so vain you probably think this song is about you.You're so vain I'll bet you think this song is about you.Don't you Don't you Don't you.You're so vain you probably think this song is about you.You're so vain you probably think this song is about you.You're so vain bet you think this song is about you.</t>
  </si>
  <si>
    <t>Lost Love;Anger</t>
  </si>
  <si>
    <t>Superstition</t>
  </si>
  <si>
    <t>Stevie Wonder;Malcolm Cecil;Robert Margouleff</t>
  </si>
  <si>
    <t>Very superstitious writings on the wall.Very superstitious ladders about to fall. Thirteen-months-old baby broke the looking glass. Seven years of bad luck the good things in your past.When you believe in things that you don't understand.Then you suffer.Superstition ain't the way.Very superstitious wash your face and hands. Rid me of the problem do all that you can.Keep me in a daydream keep me going strong.You don't wanna save me sad is my song.When you believe in things that you don't understand.Then you suffer.Superstition ain't the way.Very superstitious nothing more to say.Very superstitious the devil's on his way. Thirteen-months-old baby broke the looking glass. Seven years of bad luck good things in your past.When you believe in things that you don't understand.Then you suffer superstition ain't the way.</t>
  </si>
  <si>
    <t>Crocodile Rock</t>
  </si>
  <si>
    <t>Elton John</t>
  </si>
  <si>
    <t>Elton John;Bernie Taupin</t>
  </si>
  <si>
    <t>Gus Dudgeon</t>
  </si>
  <si>
    <t>I remember when rock was young.Me and Suzie had so much fun.Holding hands and skimming stones.Had an old gold Chevy and a place of my own.But the biggest kick I ever got.Was doing a thing called The Crocodile Rock.While the other kids were rocking around the clock.We were hopping and bopping to the Crocodile Rock.Well Crocodile Rocking is something shocking.When your feet just can't keep still.I never knew me a better time and I guess I never will.Oh Lordy Mama those Friday nights.When Suzie wore her dresses tight.And the Crocodile Rocking was out of sight.But the years went by and the rock just died.Suzie went and left us for some foreign guy.Long nights crying by the record machine.Dreaming of my Chevy and my old blue jeans.But they'll never kill the thrills we've got.Burning up to the Crocodile Rock.Learning fast as the weeks went past.We really thought the Crocodile Rock would last.Well Crocodile Rocking is something shocking.When your feet just can't keep still.I never knew me a better time and I guess I never will.Oh Lordy Mama those Friday nights.When Suzie wore her dresses tight.And the Crocodile Rocking was out of sight.I remember when rock was young.Me and Suzie had so much fun.Holding hands and skimming stones.Had an old gold Chevy and a place of my own.But the biggest kick I ever got.Was doing a thing called The Crocodile Rock.While the other kids were rocking around the clock.We were hopping and bopping to the Crocodile Rock.Well Crocodile Rocking is something shocking.When your feet just can't keep still.I never knew me a better time and I guess I never will.Oh Lordy Mama those Friday nights.When Suzie wore her dresses tight.And the Crocodile Rocking was out of sight.</t>
  </si>
  <si>
    <t>Dancing;Growing Up;Better Times;Lost Love;Listening to Music</t>
  </si>
  <si>
    <t>Killing Me Softly with His Song</t>
  </si>
  <si>
    <t>Charles Fox;Norman Gimbel</t>
  </si>
  <si>
    <t>Joel Dorn;Roberta Flack</t>
  </si>
  <si>
    <t>Strumming my pain with his fingers.Singing my life with his words.Killing me softly with his song.Killing me softly with his song.Telling my whole life with his words.Killing me softly with his song.I heard he sang a good song.I heard he had a style.And so I came to see him.To listen for a while.And there he was this young boy.A stranger to my eyes.Strumming my pain with his fingers.Singing my life with his words.Killing me softly with his song.Killing me softly with his song.Telling my whole life with his words.Killing me softly with his song.I felt all flushed with fever.Embarrassed by the crowd.I felt he found my letters.And read each one out loud.I prayed that he would finish.But he just kept right on.Strumming my pain with his fingers.Singing my life with his words.Killing me softly with his song.Killing me softly with his song.Telling my whole life with his words.Killing me softly with his song.He sang as if he knew me.In all my dark despair.And then he looked right through me.As if I wasn't there.And he just kept on singing.Singing clear and strong.Strumming my pain with his fingers.Singing my life with his words.Killing me softly with his song.Killing me softly with his song.Telling my whole life with his words.Killing me softly with his song.Strumming my pain with his fingers.Singing my life with his words.Killing me softly with his song.Killing me softly with his song.Telling my whole life with his words.Killing me.He was strumming my pain.Yeah he was singing my life.Killing me softly with his song.Killing me softly with his song.Telling my whole life with his words.Killing me softly.With his song.</t>
  </si>
  <si>
    <t>Sadness;Listening to Music</t>
  </si>
  <si>
    <t>Love Train</t>
  </si>
  <si>
    <t>The O'Jays</t>
  </si>
  <si>
    <t>Soul;Disco</t>
  </si>
  <si>
    <t>People all over the world.Join hands.Start a love train love train.The next stop that we make will be England.Tell all the folks in Russia and China too.Don't you know that it's time to get on board.And let this train keep on riding riding on through.People all over the world.Join hands.Start a love train love train.All of you brothers over in Africa.Tell all the folks in Egypt and Israel too.Please don't miss this train at the station.Cause if you miss it I feel sorry sorry for you.People all over the world.Join hands.Start a love train love train.Ride.Let it ride.Let it ride.Let it ride.People ain't no war.People all over the world.Join hands.Start a love train love train.People all over the world.Join hands.Start a love train love train.</t>
  </si>
  <si>
    <t>Coexistence;Respect</t>
  </si>
  <si>
    <t>The Night the Lights Went Out in Georgia</t>
  </si>
  <si>
    <t>Vicki Lawrence</t>
  </si>
  <si>
    <t>Bbm;F</t>
  </si>
  <si>
    <t>He was on his way home from Candletop.Been two weeks gone and he'd thought he'd stop at Webb's.And have him a drink before he went home to her.Andy Wolloe said hello.And he said Hi what's doing Wo.Said Sit down I got some bad news it's gonna hurt.He said I'm your best friend and you know that's right.But your young bride ain't home tonight.Since you been gone she's been seeing that Amos boy Seth.Well he got mad and he saw red.And Andy said Boy don't you lose your head.Cause to tell you the truth I've been with her myself.That's the night that the lights went out in Georgia.That's the night that they hung an innocent man.Well don't trust your soul to no backwoods southern lawyer.Cause the judge in the town's got bloodstains on his hands.Well Andy got scared and left the bar.Walking on home cause he didn't live far.See Andy didn't have many friends.And he just lost him one.Brother thought his wife must of left town.So he went home and finally found.The only thing Papa had left him and that was a gun.Then he went off to Andy's house.Slipping through the backwoods quiet as a mouse.Came upon some tracks too small for Andy to make.He looked through the screen at the back porch door.And he saw Andy lying on the floor.In a puddle of blood and he started to shake.Well the Georgia patrol was making their rounds.So he fired a shot just to flag them down.And a big-bellied sheriff grabbed his gun.And said Why'd you do it.Well the judge said guilty in a make-believe trial.Slapped the sheriff on the back with a smile.Said Supper's waiting at home and I gotta get to it.That's the night that the lights went out in Georgia.That's the night that they hung an innocent man.Well don't trust your soul to no backwoods southern lawyer.Cause the judge in the town's got bloodstains on his hands.Well they hung my brother before I could say.The tracks he saw while on his way.To Andy's house and back that night were mine.And his cheating wife had never left town.And that's one body that'll never be found.See little sister don't miss when she aims her gun.That's the night that the lights went out in Georgia.That's the night that they hung an innocent man.Well don't trust your soul to no backwoods southern lawyer.Cause the judge in the town's got bloodstains on his hands.Oh that's the night that the lights went out in Georgia.</t>
  </si>
  <si>
    <t>Murder;Death;Infidelity</t>
  </si>
  <si>
    <t>Tie a Yellow Ribbon 'Round the Ole Oak Tree</t>
  </si>
  <si>
    <t>Hank Medress;Dave Appell</t>
  </si>
  <si>
    <t>I'm coming home I've done my time.Now I've got to know what is and isn't mine.If you received my letter telling you I'd soon be free.Then you'll know just what to do if you still want me.If you still want me.Tie a yellow ribbon around the ole oak tree.It's been three long years do you still want me.If I don't see a ribbon around the ole oak tree.I'll stay on the bus forget about us put the blame on me.If I don't see a yellow ribbon around the ole oak tree.Bus driver please look for me.Cause I couldn't bear to see what I might see.I'm really still in prison and my love she holds the key.A simple yellow ribbon's what I need to set me free.I wrote and told her please.Tie a yellow ribbon around the ole oak tree.It's been three long years do you still want me.If I don't see a ribbon around the ole oak tree.I'll stay on the bus forget about us put the blame on me.If I don't see a yellow ribbon around the ole oak tree.Now the whole damn bus is cheering and I can't believe I see.A hundred yellow ribbons around the ole oak tree.I'm coming home.Tie a ribbon around the ole oak tree.Tie a ribbon around the ole oak tree.Tie a ribbon around the ole oak tree.Tie a ribbon around the ole oak tree.Tie a ribbon around the ole oak tree.Tie a ribbon around the ole oak tree.Tie a ribbon around the ole oak tree.Tie a ribbon around the ole oak tree.</t>
  </si>
  <si>
    <t>You are the Sunshine of My Life</t>
  </si>
  <si>
    <t>Jim Gilstrap (Vocals);Lani Groves (Vocals)</t>
  </si>
  <si>
    <t>Crying</t>
  </si>
  <si>
    <t>You are the sunshine of my life.That's why I'll always be around.You are the apple of my eye.Forever you'll stay in my heart.I feel like this is the beginning.Though I've loved you for a million years.And if I thought our love was ending.I'd find myself drowning in my own tears.You are the sunshine of my life.That's why I'll always stay around.You are the apple of my eye.Forever you'll stay in my heart.You must have known that I was lonely.Because you came to my rescue.And I know that this must be heaven.How could so much love be inside of you.You are the sunshine of my life.That's why I'll always stay around.You are the apple of my eye.Forever you'll stay in my heart.</t>
  </si>
  <si>
    <t>Frankenstein</t>
  </si>
  <si>
    <t>The Edgar Winter Group</t>
  </si>
  <si>
    <t>Hard Rock</t>
  </si>
  <si>
    <t>Classic Rock;Jazz Rock;Instrumental;Blues Rock</t>
  </si>
  <si>
    <t>Edgar Winter</t>
  </si>
  <si>
    <t>Rick Derringer</t>
  </si>
  <si>
    <t>Gm</t>
  </si>
  <si>
    <t>Paul McCartney &amp; Wings</t>
  </si>
  <si>
    <t>Paul McCartney</t>
  </si>
  <si>
    <t>And when I go away.I know my heart can stay with my love.It's understood it's in the hands of my love.And my love does it good.My love does it good.And when the cupboard's bare.I'll still find something there with my love.It's understood it's everywhere with my love.And my love does it good.My love does it good.Oh I love oh my love.Only my love holds the other key to me.Oh my love oh my love.Only my love does it good to me.My love does it good.Don't ever ask me why.Lord I never say goodbye to my love.It's understood it's everywhere with my love.And my love she does it good.My love does it good.Oh I love oh my love.Only my love does it good to me.</t>
  </si>
  <si>
    <t>Give Me Love (Give Me Peace on Earth)</t>
  </si>
  <si>
    <t>Give me love.Give me love.Give me peace on earth.Give me light.Give me life.Keep me free from birth.Give me hope.Help me cope with this heavy load.Trying to touch and reach you with.Heart and soul.My Lord.Please take hold of my hand that.I might understand you.Won't you please.Oh won't you.Give me love.Give me love.Give me peace on earth.Give me light.Give me life.Keep me free from birth.Give me hope.Help me cope with this heavy load.Trying to touch and reach you with.Heart and soul.My Lord.Please take hold of my hand that.I might understand you.Give me love.Give me love.Give me peace on earth.Give me light.Give me life.Keep me free from birth.Give me hope.Help me cope with this heavy load.Trying to touch and reach you with.Heart and soul.Give me love.Give me love.Give me peace on earth.Give me light.Give me life.Keep me free from birth.Give me hope.Help me cope with this heavy load.Trying to touch and reach you with.Heart and soul.My Lord.</t>
  </si>
  <si>
    <t>Hope;Love;Enlightement;God</t>
  </si>
  <si>
    <t>Will it Go Round in Circles</t>
  </si>
  <si>
    <t>Billy Preston</t>
  </si>
  <si>
    <t>Billy Preston;Bruce Fisher</t>
  </si>
  <si>
    <t>I've got a song I ain't got no melody.I'm gonna sing it to my friends.I've got a song I ain't got no melody.I'm gonna sing it to my friends.Will it go round in circles.Will it fly high like a bird up in the sky.Will it go round in circles.Will it fly high like a bird up in the sky.I've got a story ain't got no moral.Let the bad guy win every once in a while.I've got a story ain't got no moral.Let the bad guy win every once in a while.Will it go round in circles.Will it fly high like a bird up in the sky.Will it go round in circles.Will it fly high like a bird up in the sky.I've got a dance I ain't got no steps.I'm gonna let the music move me around.I've got a dance I ain't got no steps.I'm gonna let the music move me around.Will it go round in circles.Will it fly high like a bird up in the sky.Will it go round in circles.Will it fly high like a bird up in the sky.Well.Well.Well.Well.Will it go round in circles.Will it fly high like a bird up in the sky.Will it go round in circles.Will it fly high like a bird up in the sky.I've got a song I ain't got no melody.I'm gonna sing it to my friends.I've got a song I ain't got no melody.I'ma gonna sing it to my friends.Will it go round in circles.Will it fly high like a bird up in the sky.Will it go round in circles.Will it fly high like a bird up in the sky.Go round in circles.Will it fly high like a bird up in the sky.Will it go round in circles.Will it fly high like a bird up in the sky.</t>
  </si>
  <si>
    <t>Playing Music</t>
  </si>
  <si>
    <t>Bad, Bad Leroy Brown</t>
  </si>
  <si>
    <t>Jim Croce</t>
  </si>
  <si>
    <t>Terry Cashman;Tommy West</t>
  </si>
  <si>
    <t>Well the South side of Chicago.Is the baddest part of town.And if you go down there.You better just beware.Of a man named Leroy Brown.Now Leroy more than trouble.You see he stand about six foot four.All the downtown ladies call him Treetop Lover.All the men just call him Sir.And it's bad bad Leroy Brown.The baddest man in the whole damned town.Badder than old King Kong.And meaner than a junkyard dog.Now Leroy he's a gambler.And he likes his fancy clothes.And he likes to wave his diamond rings.In front of everybody's nose.He got a custom Continental.He got an Eldorado too.He got a 32 gun in his pocket for fun.He got a razor in his shoe.And it's bad bad Leroy Brown.The baddest man in the whole damned town.Badder than old King Kong.Meaner than a junkyard dog.Now Friday about a week ago.Leroy shooting dice.And at the edge of the bar.Sat a girl named Doris.And oh that girl looked nice.Well he cast his eyes upon her.And the trouble soon began.Cause Leroy Brown he learned a lesson.About messing with the wife of a jealous man.And it's bad bad Leroy Brown.The baddest man in the whole damned town.Badder than old King Kong.And meaner than a junkyard dog.Well the two men took to fighting.And when they pulled them from the floor.Leroy looked like a jigsaw puzzle.With a couple of pieces gone.And it's bad bad Leroy Brown.The baddest man in the whole damn town.Badder than old King Kong.And meaner than a junkyard dog.And it's bad bad Leroy Brown.The baddest man in the whole damned town.Badder than old King Kong.And meaner than a junkyard dog.Yeah badder than old King Kong.And meaner than a junkyard dog.</t>
  </si>
  <si>
    <t>Bad Behavior;Lust/Sex;Violence</t>
  </si>
  <si>
    <t>The Morning After</t>
  </si>
  <si>
    <t>Maureen McGovern</t>
  </si>
  <si>
    <t>20th Century</t>
  </si>
  <si>
    <t>20th Century Fox</t>
  </si>
  <si>
    <t>Theme;Ballad</t>
  </si>
  <si>
    <t>Joel Hirschhorn;Al Kasha</t>
  </si>
  <si>
    <t>Carl Maduri</t>
  </si>
  <si>
    <t>Bb;Db;B%</t>
  </si>
  <si>
    <t>There's got to be a morning after.If we can hold on through the night.We have a chance to find the sunshine.Let's keep on looking for the light.Oh can't you see the morning after.It's waiting right outside the storm.Why don't we cross the bridge together.And find a place that's safe and warm.It's not too late we should be giving.Only with love can we climb.It's not too late not while we're living.Let's put our hands out in time.There's got to be a morning after.We're moving closer to the shore.I know we'll be there by tomorrow.And we'll escape the darkness.We won't be searching anymore.There's got to be a morning after.There's got to be a morning after.There's got to be a morning after.There's got to be a morning after.There's got to be a morning after.There's got to be a morning after.</t>
  </si>
  <si>
    <t>Hope</t>
  </si>
  <si>
    <t>The Poseidon Adventure</t>
  </si>
  <si>
    <t>Touch Me in the Morning</t>
  </si>
  <si>
    <t>Ron Miller;Michael Masser</t>
  </si>
  <si>
    <t>Michael Masser;Tom Baird;Berry Gordy Jr.</t>
  </si>
  <si>
    <t>Touch me in the morning.Then just walk away.We don't have tomorrow.But we had yesterday.Hey wasn't it me who said.That nothing good's gonna last forever.And wasn't it me who said.Let's just be glad for the time together.Must've been hard to tell me.That you've given all you had to give.I can understand your feeling that way.Everybody's got their life to live.Well I can say goodbye.In the cold morning light.But I can't watch love die.In the warmth of the night.If I've got to be strong.Don't you know I need to have tonight.When you're gone till you go.I need to lie here and.Think about the last time.You'll touch me in the morning.Then just close the door.Leave me as you found me.Empty like before.Hey wasn't it yesterday.We used to laugh at the wind behind us.Didn't we run away and hope.That time wouldn't try to find us.Didn't we take each other.To a place where no one's ever been.Yeah I really need you near me tonight.Cause you'll never take me there again.Let me watch you go with the sun in my eyes.We've seen how love can grow.Now we'll see how it dies.If I've got to be strong.Don't you know I need to have tonight.When you're gone till you go.I need to hold you until the tie.Your hands reach out and.Touch me in the morning.Then just walk away.We don't have tomorrow.But we had yesterday.We're blue and gold.and we could feel one another living.We walked with a dream to hold.And we could take what the world was giving.There's no tomorrow here.There's only love and the time to chase it.Yesterday's gone my love.There's only now and it's time to face it.</t>
  </si>
  <si>
    <t>Brother Louie</t>
  </si>
  <si>
    <t>Stories</t>
  </si>
  <si>
    <t>Errol Brown;Anthony Wilson</t>
  </si>
  <si>
    <t>Kenny Kerner;Richie Wise</t>
  </si>
  <si>
    <t>She was black as the night.Louie was whiter than white.Danger danger when you taste brown sugar.Louie fell in love overnight.Nothing bad it was good.Louie had the best girl he could.When he took her home.To meet his mama and papa.Louie knew just where he stood.Louie Louie Louie louie Louie Louie Louie Lou I.Louie Louie Louie Louie Louie Louie you're gonna cry.There he stood in the night.Knowing what's wrong from what's right.He took her home to meet his mama and papa.Man they had a terrible fight.Louie nearly caused a scene.Wishing it was a dream.Ain't no difference if you're black or white.Brothers you know what I mean come on.Louie Louie Louie.Louie Louie Louie Louie Louie Louie Louie Lou I.Louie Louie Louie Louie Louie Louie you're gonna cry.Louie Louie Louie Louie Louie Louie Louie Lou I.Louie Louie Louie Louie Louie Louie you're gonna cry.</t>
  </si>
  <si>
    <t>Forbidden Love</t>
  </si>
  <si>
    <t>Let's Get it On</t>
  </si>
  <si>
    <t>Marvin Gaye;Ed Townsend</t>
  </si>
  <si>
    <t>I've been really trying baby.Trying to hold back these feeling for so long.And if you feel like I feel baby.Then come on oh come on.Let's get it on oh baby.Lets get it on let's love baby.Let's get it on sugar.Let's get it on.We're all sensitive people.With so much to give understand me sugar.Since we got to be here.Let's live I love you.There's nothing wrong with me.Lovin' you baby love love.And giving yourself to me can never be wrong.If the love is true oh baby.Don't you know how sweet and wonderful life can be.I'm asking you baby to get it on with me.I ain't gonna worry I ain't gonna push.I won't push you baby.So come on come on come on come on baby.Stop beating round the bush hey.Let's get it on let's get it on.You know what I'm talking about.Come on baby let your love come out.If you believe in love.Let's get it on let's get it on baby.This minute oh yeah let's get it on.Please let's get it on.I know you know what I been dreaming of don't you baby.My whole body makes that feeling of love I'm happy.I ain't gonna worry no I ain't gonna push.I won't push you baby.Come on come on come on come on darling.Stop beating round the bush hey.Oh gonna get it on threating you baby.I wanna get it on.You don't have to worry that it's wrong.If the spirit moves you.Let me groove you good.Let your love come down.Oh get it on come on baby.Do you know the meaning.I've been sanctified.Girl you give me good feeling.So good something like sanctified.Oh dear I baby.Nothing wrong with love.If you want to love me just let yourself go.Oh baby let's get it on.</t>
  </si>
  <si>
    <t>Delta Dawn</t>
  </si>
  <si>
    <t>Country Pop</t>
  </si>
  <si>
    <t>Larry Collins;Alex Harvey</t>
  </si>
  <si>
    <t>Tom Catalano</t>
  </si>
  <si>
    <t>C;D;Eb&amp;%</t>
  </si>
  <si>
    <t>Delta Dawn what's that flower you have on.Could it be a faded rose from days gone by.And did I hear you say he was a-meeting you here today.To take you to his mansion in the sky.She's forty-one and her daddy still calls her Baby.All the folks around Brownsville say she's crazy.Cause she walks downtown with a suitcase in her hand.Looking for a mysterious dark-haired man.In her younger days they called her Delta Dawn.Prettiest woman you ever laid eyes on.Then a man of low degree stood by her side.Promised her he'd take her for his bride.Delta Dawn what's that flower you have on.Could it be a faded rose from days gone by.And did I hear you say he was a-meeting you here today.To take you to his mansion in the sky.Delta Dawn what's that flower you have on.Could it be a faded rose from days gone by.And did I hear you say he was a-meeting you here today.To take you to his mansion in the sky.Delta Dawn what's that flower you have on.Could it be a faded rose from days gone by.And did I hear you say he was a-meeting you here today.To take you to his mansion in the sky.Delta Dawn what's that flower you have on.Could it be a faded rose from days gone by.And did I hear you say he was a-meeting you here today.To take you to his mansion in the sky.</t>
  </si>
  <si>
    <t>We're an American Band</t>
  </si>
  <si>
    <t>Grand Funk</t>
  </si>
  <si>
    <t>Don Brewer</t>
  </si>
  <si>
    <t>Todd Rundgren</t>
  </si>
  <si>
    <t>Out on the road for forty days.Last night in Little Rock put me in a haze.Sweet sweet Connie doing her act.She had the whole show and that's a natural fact.Up all night with Freddie King.I got to tell you poker's his thing.Booze and ladies keep me right.As long as we can make it to the show tonight.We're an American band.We're an American band.We're coming to your town.We'll help you party it down.We're an American band.Four young chiquitas in Omaha.Waiting for the band to return from the show.Feeling good feeling right it's Saturday night.The hotel detective he was out of sight.Now these fine ladies they had a plan.They was out to meet the boys in the band.They said Come on dudes let's get it on.And we proceeded to tear that hotel down.We're an American band.We're an American band.We're coming to your town.We'll help you party it down.We're an American band.We're an American band.We're an American band.We're coming to your town.We'll help you party it down.We're an American band.We're an American band.We're an American band.We're coming to your town.We'll help you party it down.We're an American band.We're an American band.We're an American band.We're coming to your town.We'll help you party it down.We're an American band.We're an American band.We're an American band.We're an American band.</t>
  </si>
  <si>
    <t>Partying;Playing Music;Lust/Sex;Bands</t>
  </si>
  <si>
    <t>Half-Breed</t>
  </si>
  <si>
    <t>Al Capps;Mary Dean</t>
  </si>
  <si>
    <t>My father married a pure Cherokee.My mother's people were ashamed of me.The Indians said I was white by law.The white man always called me Indian Squaw.Half-breed that's all I ever heard.Half-breed how I learned to hate the word.Half-breed She's no good they warned.Both sides were against me since the day I was born.We never settled went from town to town.When you're not welcome you don't hang around.The other children always laughed at me.Give her a feather she's a Cherokee.Half-breed that's all I ever heard.Half-breed how I learned to hate the word.Half-breed She's no good they warned.Both sides were against me since the day I was born.We weren't accepted and I felt ashamed.Nineteen I left them.Tell me who's to blame.My life since then has been from man to man.But I can't run away from what I am.Half-breed that's all I ever heard.Half-breed how I learned to hate the word.Half-breed She's no good they warned.Both sides were against me since the day I was born.Half-breed that's all I ever heard.Half-breed how I learned to hate the word.Half-breed She's no good they warned.Both sides were against me since the day I was born.</t>
  </si>
  <si>
    <t>Life;Growing Up;Racism</t>
  </si>
  <si>
    <t>Angie</t>
  </si>
  <si>
    <t>Acoustic Rock;Ballad</t>
  </si>
  <si>
    <t>Ballad;Blues Rock</t>
  </si>
  <si>
    <t>Angie Angie.When will those clouds all disappear.Angie Angie.Where will it lead us from here.With no loving in our souls.And no money in our coats.You can't say we're satisfied.But Angie Angie.You can't say we never tried.Angie you're beautiful yeah.But ain't it time we said goodbye.Angie I still love you.Remember all those nights we cried.All the dreams we held so close.Seemed to all go up in smoke.Let me whisper in your ear.Angie Angie.Where will it lead us from here.Oh Angie don't you weep.All your kisses still taste sweet.I hate that sadness in your eyes.But Angie Angie.Ain't it time we said goodbye.With no loving in our souls.And no money in our coats.You can't say were satisfied.But Angie I still love you baby.Everywhere I look I see your eyes.There ain't a woman that comes close to you.Come on baby dry your eyes.But Angie Angie.Ain't it good to be alive.Angie Angie.They can't say we never tried.</t>
  </si>
  <si>
    <t>Midnight Train to Georgia</t>
  </si>
  <si>
    <t>Gladys Knight &amp; the Pips</t>
  </si>
  <si>
    <t>Jim Weatherly</t>
  </si>
  <si>
    <t>Tony Camillo</t>
  </si>
  <si>
    <t>LA proved too much for the man.So he's leaving a life he's come to know.He said he's going back to find.Oh what's left of his world.The world he left behind not so long ago.He's leaving.On that midnight train to Georgia.Said he's going back.To a simpler place and time.I'll be with him.On that midnight train to Georgia.I'd rather live in his world.Than live without him in mine.He kept dreaming.Oh that some day he'd be a star.But he sure found out the hard way.That dreams don't always come true.So he pawned down his hopes.And even sold his old car.Bought a one way ticket back to the life he once knew.Oh yes he did he said he would.Oh he's leaving.On that midnight train to Georgia.Said he's going back to find.A simpler place and time.I'm gonna be with him.On that midnight train to Georgia.I'd rather live in his world.Than live without him in mine.Oh he's leaving.On the midnight train to Georgia.Said he's going back to find.Oh a simpler place and time.I've got to be with him.On that midnight train to Georgia.I'd rather live in his world.Than live without him in mine.For love gonna board the midnight train to ride.For love gonna board gotta board the midnight train to go.For love gonna board the midnight train to go.My world his world our world mine and his alone.My world his world our world mine and his alone.I got to go.I got to go.I got to go.I got to go.I got to go.My world his world my man his girl.I got to go.I got to go.I got to go.My world his world our world his girl.</t>
  </si>
  <si>
    <t>Dreaming;Failure;Home;Love</t>
  </si>
  <si>
    <t>Keep on Truckin'</t>
  </si>
  <si>
    <t>Eddie Kendricks</t>
  </si>
  <si>
    <t>Leonard Caston, Jr.;Anita Poree;Frank Wilson</t>
  </si>
  <si>
    <t>Frank Wilson;Leonard Caston, Jr.</t>
  </si>
  <si>
    <t>Keep on trucking baby.I got to keep on trucking.Got to get to your good loving.Shame.A double shame on me yeah.Love.Love I let it control me yeah.From just one kiss I am inspired.To lovers in time there's a fire.And I'll keep on trucking baby.I got to keep on trucking.I got to get to your good loving.Baby its bad.It's so hard to bear.Yes babe.You're hard to bear.I've got a fever rising with desire.It's my love jones and I feel like I'm on fire.And I'll keep on keep on trucking baby.I got to keep on trucking.Got to get to your good loving.Feeling good.No you can't stop the feeling.No you can't stop the feeling.No not now.Keep on trucking on.Keep on trucking on.Keep on trucking.Keep on trucking on.Keep on trucking.Yes I've got a fever rising with desire.It's my love jones and I feel like I'm on fire.And I'll keep on keep on trucking baby.I'm the red ball express of loving.Diesel-powered straight to you I'm trucking.In old Temptation's rain I'm duckingFor your love through sleet and snow I'm trucking.I'm the red ball express of loving.Diesel-powered straight to you I'm trucking.In old Temptation's rain I'm ducking.For your love through sleet and snow I'm trucking.Ain't nothing holding me back nothing.I'll keep right on right on trucking.Ain't nothing holding me back nothing.I'll keep right on right on trucking.</t>
  </si>
  <si>
    <t>Photograph</t>
  </si>
  <si>
    <t>Ringo Starr</t>
  </si>
  <si>
    <t>Ringo Starr;George Harrison</t>
  </si>
  <si>
    <t>Mark Hudson</t>
  </si>
  <si>
    <t>Every time I see your face.It reminds me of the places we used to go.But all I got is a photograph.And I realize you're not coming back anymore.I thought I’d make it the day you went away.But I can't make it.Till you come home again to stay.I can't get used to living here.While my heart is broke my tears I cried for you.I want you here to have and hold.As the years go by and we grow old and grey.Now you're expecting me to live without you.But that's not something that I'm looking forward to.I can't get used to living here.While my heart is broke my tears I cried for you.I want you here to have and hold.As the years go by and we grow old and grey.Every time I see your face.It reminds me of the places we used to go.But all I got is a photograph.And I realize you're not coming back anymore.Every time I see your face.It reminds me of the places we used to go.But all I got is a photograph.And I realize you're not coming back anymore.Every time I see your face.It reminds me of the places we used to go.But all I got is a photograph.And I realize you're not coming back anymore.</t>
  </si>
  <si>
    <t>Top of the World</t>
  </si>
  <si>
    <t>Soft Rock;Pop Rock</t>
  </si>
  <si>
    <t>Richard Carpenter;John Bettis</t>
  </si>
  <si>
    <t>There is wonder in most everything I see.Not a cloud in the sky got the sun in my eyes.And I won't be surprised if it's a dream.Everything I want the world to be.Is now coming true especially for me.And the reason is clear it's because you are here.You're the nearest thing to Heaven that I've seen.I'm on the top of the world looking down on creation.And the only explanation I can find.Is the love that I've found ever since you've been around.Your love's put me at the top of the world.Something in the wind has learned my name.And it's telling me that things are not the same.In the leaves on the trees and the touch of the breeze.There's a pleasing sense of happiness for me.There is only one wish on my mind.When this day is through I hope that I will find.That tomorrow will be just the same for you and me.All I need will be mine if you are here.I'm on the top of the world looking down on creation.And the only explanation I can find.Is the love that I've found ever since you've been around.Your love's put me at the top of the world.I'm on the top of the world looking down on creation.And the only explanation I can find.Is the love that I've found ever since you've been around.Your love's put me at the top of the world.</t>
  </si>
  <si>
    <t>Non-Text Graphics</t>
  </si>
  <si>
    <t>The Most Beautiful Girl</t>
  </si>
  <si>
    <t>Charlie Rich</t>
  </si>
  <si>
    <t>Rory Bourke;Billy Sherrill;Norro Wilson</t>
  </si>
  <si>
    <t>Billy Sherrill</t>
  </si>
  <si>
    <t>Hey.Did you happen to see.The most beautiful girl in the world.And if you did was she crying crying.Hey.If you happen to see.The most beautiful girl that walked out on me.Tell her I'm sorry.Tell her I need my baby.Oh won't you tell her that I love her.I woke up this morning.Realized what I had done.I stood alone in the cold gray dawn.I knew I'd lost my morning sun.I lost my head and I said some things.Now comes the heartaches that morning brings.I know I'm wrong.And I couldn't see.I let my world slip away from me.Hey.Did you happen to see.The most beautiful girl in the world.And if you did was she crying crying.Hey.If you happen to see.The most beautiful girl that walked out on me.Tell her I'm sorry.Tell her I need my baby.Oh won't you tell her that I love her.If you happen to see the most beautiful girl.That walked out on me.Tell her I'm sorry.Tell her I need my baby.Oh won't you tell her that I love her.</t>
  </si>
  <si>
    <t>Time in a Bottle</t>
  </si>
  <si>
    <t>If I could save time in a bottle.The first thing that I'd like to do.Is to save every day till eternity passes away.Just to spend them with you.If I could make days last forever.If words could make wishes come true.I'd save every day like a treasure and then.Again I would spend them with you.But there never seems to be enough time.To do the things you want to do once you find them.I've looked around enough to know.That you're the one I want to go through time with.If I had a box just for wishes.And dreams that had never come true.The box would be empty except for the memory of how.They were answered by you.But there never seems to be enough time.To do the things you want to do once you find them.I've looked around enough to know.That you're the one I want to go through time with.</t>
  </si>
  <si>
    <t>Time;Love</t>
  </si>
  <si>
    <t>She Lives</t>
  </si>
  <si>
    <t>The Joker</t>
  </si>
  <si>
    <t>Steve Miller Band</t>
  </si>
  <si>
    <t>Eddie Curtis;Ahmet Ertegün;Steve Miller</t>
  </si>
  <si>
    <t>Steve Miller</t>
  </si>
  <si>
    <t>Some people call me the space cowboy.Some call me the gangster of love.Some people call me Maurice.Cause I speak of the pompitous of love.People talk about me baby.Say I'm doing you wrong doing you wrong.Well don't you worry baby.Don't worry.Cause I'm right here right here right here right here at home.Cause I'm a picker.I'm a grinner.I'm a lover.And I'm a sinner.I play my music in the sun.I'm a joker.I'm a smoker.I'm a midnight toker.I sure don't want to hurt no one.I'm a picker.I'm a grinner.I'm a lover.And I'm a sinner.I play my music in the sun.I'm a joker.I'm a smoker.I'm a midnight toker.I get my loving on the run.You're the cutest thing.That I ever did see.I really love your peaches.Want to shake your tree.Lovey dovey lovey dovey lovey dovey all the time.Baby I'll sure show you a good time.Cause I'm a picker.I'm a grinner.I'm a lover.And I'm a sinner.I play my music in the sun.I'm a joker.I'm a smoker.I'm a midnight toker.I get my loving on the run.I'm a picker.I'm a grinner.I'm a lover.And I'm a sinner.I play my music in the sun.I'm a joker.I'm a smoker.I'm a midnight toker.I sure don't want to hurt no one.People keep talking about me baby.They say I'm doing you wrong.Well don't you worry don't worry no don't worry mama.Cause I'm right here at home.You're the cutest thing I ever did see.Really love your peaches want to shake your tree.Lovey dovey lovey dovey lovey dovey all the time.Come on baby and I'll show you a good time.</t>
  </si>
  <si>
    <t>Show and Tell</t>
  </si>
  <si>
    <t>Al Wilson</t>
  </si>
  <si>
    <t>Rocky Road</t>
  </si>
  <si>
    <t>These are the eyes.That never knew how to smile.Till you came into my life.And these are the arms.That long to lock you inside every day.And every night.Girl and here is the soul of.Which you've taken control.Can't you see I'm trying to show love is right.Show and tell.Just a game I play.When I wanna say I love you.Girl so show me and tell me.That you feel the same way too.Say you do baby.These are the hands.That can't help reaching for you.If you're anywhere in sight.And these are the lips.That can't help calling your name.In the middle of the night.And here is the man.Who needs to know where you stand.Don’t you know I've done all I can.So decide.Show and tell.Just a game I play.When I wanna say I love you.Girl so show me and tell me.That you feel the same way too.Say you do say you do baby baby baby.Here is the soul.Of which you've taken control.Can't you see I'm trying to show love is right.Show and tell.Just a game I play.When I wanna say I love you.Girl so show me and tell me.That you feel the same way too.Say you do say you do baby.Show and tell.Just a game I play.When I wanna say I love you.Girl so show me and tell me.That you feel the same way too.Say you do baby baby.</t>
  </si>
  <si>
    <t>You're Sixteen</t>
  </si>
  <si>
    <t>Pop Rock;Vocal</t>
  </si>
  <si>
    <t>Robert B. Sherman;Richard M. Sherman</t>
  </si>
  <si>
    <t>You come on like a dream peaches and cream.Lips like strawberry wine.You're sixteen you're beautiful and you're mine. You're all ribbons and curls what a girl.Eyes that sparkle and shine.You're sixteen you're beautiful and you're mine.You're my baby you're my pet.We fell in love on the night we met.You touched my hand my heart went pop.Oh when we kissed I could not stop.You walked out of my dreams into my arms.Now you're my angel divine.You're sixteen you're beautiful and you're mine.You're my baby you're my pet.We fell in love on the night we met.You touched my hand my heart went pop.Oh when we kissed I could not stop.You walked out of my dreams into my car.Now you're my angel divine.You're sixteen you're beautiful and you're mine.You're sixteen you're beautiful and you're mine.You're sixteen you're beautiful and you're mine.All mine all mine all mine.All mine all mine all mine.All mine all mine all mine all mine but I do.You are mine.What shall we do with the drunken sailor.What shall we do with the drunken sailor.</t>
  </si>
  <si>
    <t>Artist Photograph;Illustration Related to Song Title;Text</t>
  </si>
  <si>
    <t>The Way We Were</t>
  </si>
  <si>
    <t>Barbra Streisand</t>
  </si>
  <si>
    <t>Alan Bergman;Marilyn Bergman;Marvin Hamlisch</t>
  </si>
  <si>
    <t>Marty Patch</t>
  </si>
  <si>
    <t>Memories.Light the corners of my mind.Misty water-colored memories.Of the way we were.Scattered pictures.Of the smiles we left behind.Smiles we gave to one another.For the way we were.Can it be that it was all so simple then.Or has time re-written every line.If we had the chance to do it all again.Tell me would we could we.Memories may be beautiful and yet.What's too painful to remember.We simply choose to forget.So it's the laughter.We will remember.Whenever we remember.The way we were.The way we were.</t>
  </si>
  <si>
    <t>Love's Theme</t>
  </si>
  <si>
    <t>Love Unlimited Orchestra</t>
  </si>
  <si>
    <t>Disco;Soul</t>
  </si>
  <si>
    <t>Disco</t>
  </si>
  <si>
    <t>Barry White</t>
  </si>
  <si>
    <t>Seasons in the Sun</t>
  </si>
  <si>
    <t>Terry Jacks</t>
  </si>
  <si>
    <t>Jacques Brel;Rod McKuen</t>
  </si>
  <si>
    <t>Gb;A;Bb&amp;%</t>
  </si>
  <si>
    <t>Goodbye to you my trusted friend.We've known each other since we're nine or ten.Together we've climbed hills or trees.Learned of love and ABCs.Skinned our hearts and skinned our knees.Goodbye my friend it's hard to die.When all the birds are singing in the sky.Now that the Spring is in the air.Pretty girls are everywhere.Think of me and I'll be there.We had joy we had fun.We had seasons in the sun.But the hills that we climbed.Were just seasons out of time.Goodbye Papa please pray for me.I was the black sheep of the family.You tried to teach me right from wrong.Too much wine and too much song.Wonder how I got along.Goodbye Papa it's hard to die.When all the birds are singing in the sky.Now that the Spring is in the air.Little children everywhere.When you see them I'll be there.We had joy we had fun.We had seasons in the sun.But the wine and the song.Like the seasons have all gone. Goodbye Michelle my little one.You gave me love and helped me find the sun.Every time that I was down.You would always come around.And get my feet back on the ground.Goodbye Michelle it's hard to die.When all the birds are singing in the sky.Now that the Spring is in the air.With the flowers everywhere.I wish that we could both be there.We had joy we had fun.We had seasons in the sun.But the stars we could reach.Were just starfish on the beach.We had joy we had fun.We had seasons in the sun.But the wine and the song.Like the seasons have all gone.All our lives we had fun.We had seasons in the sun.But the hills that we climbed.Were just seasons out of time.</t>
  </si>
  <si>
    <t>Death;Time</t>
  </si>
  <si>
    <t>Dark Lady</t>
  </si>
  <si>
    <t>Johnny Durrill</t>
  </si>
  <si>
    <t>Cm;Dbm&amp;%</t>
  </si>
  <si>
    <t>The fortune queen of New Orleans.Was brushing her cat in her black limousine.On the backseat were scratches from.The marks of men her fortune she had won.Couldn't see through the tinted glass.She said Home James and he hit the gas.I Followed her to some darkened room.She took my money she said I'll be with you soon.Dark Lady laughed and danced and lit the candles one by one.Danced to her gypsy music till her brew was done.Dark Lady played black magic till the clock struck on the twelve.She told me more about me than I knew myself.She dealt two cards a queen and a three.And mumbled some words that were so strange to me.Then she turned up a two eyed jack.My eyes saw red but the card still stayed black.She said the man you love is secretly true.To someone else who is very close to you.My advice is that you leave this place.Never come back and forget you ever saw my face.Dark Lady laughed and danced and lit the candles one by one.Danced to her gypsy music till her brew was done.Dark Lady played black magic till the clock struck on the twelve.She told me more about me than I knew myself.So I ran home and crawled in my bed.I couldn't sleep because of all the things she said.Then I remembered her strange perfume.And how I smelled it was in my own room.So I sneaked back and caught her with my man.Laughing and kissing till they saw the gun in my hand.The next thing I knew they were dead on the floor.Dark Lady would never turn a card up anymore.Dark Lady laughed and danced and lit the candles one by one.Danced to her gypsy music till her brew was done.Dark Lady played black magic till the clock struck on the twelve.She told me more about me than I knew myself.</t>
  </si>
  <si>
    <t>Sunshine on My Shoulders</t>
  </si>
  <si>
    <t>John Denver;Dick Kniss;Mike Taylor</t>
  </si>
  <si>
    <t>Milt Okun</t>
  </si>
  <si>
    <t>Sunshine on my shoulders makes me happy.Sunshine in my eyes can make me cry.Sunshine on the water looks so lovely.Sunshine almost always makes me high.If I had a day that I could give you. I'd give to you the day just like today.If I had a song that I could sing for you. I'd sing a song to make you feel this way.Sunshine on my shoulders makes me happy.Sunshine in my eyes can make me cry.Sunshine on the water looks so lovely. Sunshine almost always makes me high.If I had a tale that I could tell you.I'd tell a tale sure to make you smile.If I had a wish that I could wish for you.I'd make a wish for sunshine for all the while.Sunshine on my shoulders makes me happy.Sunshine in my eyes can make me cry.Sunshine on the water looks so lovely. Sunshine almost always makes me high.Sunshine on my shoulders makes me happy.Sunshine in my eyes can make me cry.Sunshine on the water looks so lovely.Sunshine almost always makes me high.Sunshine almost all the time makes me high. Sunshine almost always.</t>
  </si>
  <si>
    <t>Hope;Friendship</t>
  </si>
  <si>
    <t>Sunshine</t>
  </si>
  <si>
    <t>Hooked on a Feeling</t>
  </si>
  <si>
    <t>Blue Swede</t>
  </si>
  <si>
    <t>Sweden</t>
  </si>
  <si>
    <t>Bengt Palmers</t>
  </si>
  <si>
    <t>I can't stop this feeling.Deep inside of me.Girl you just don't realize.What you do to me.When you hold me.In your arms so tight.You let me know.Everything's all right.I'm hooked on a feeling.I'm high on believing.That you're in love with me.Lips as sweet as candy.Its taste is on my mind.Girl you got me thirsty.For another cup of wine.Got a bug from you girl.But I don't need no cure.I'll just stay a victim.If I can for sure.All the good love.When we're all alone.Keep it up girl.Yeah you turn me on.I'm hooked on a feeling.I'm high on believing.That you're in love with me.All the good love.When we're all alone.Keep it up girl.Yeah you turn me on.I'm hooked on a feeling.I'm high on believing.That you're in love with me.I'm hooked on a feeling.And I'm high on believing.That you're in love with me.I said I'm hooked on a feeling.And I'm high on believing.That you're in love with me.I'm hooked on a feeling.</t>
  </si>
  <si>
    <t>Lust/Sex;Love</t>
  </si>
  <si>
    <t>Bennie and the Jets</t>
  </si>
  <si>
    <t>Soul;Pop Rock</t>
  </si>
  <si>
    <t>Pop Rock;Classic Rock</t>
  </si>
  <si>
    <t>Crowd</t>
  </si>
  <si>
    <t>Hey kids shake it loose together.The spotlight's hitting something.That's been known to change the weather.We'll kill the fatted calf tonight.So stick around.You're gonna hear electric music.Solid walls of sound.Say Candy and Ronnie have you seen them yet.Oh but they're so spaced out.Bennie and the Jets.Oh but they're weird and they're wonderful.Oh Bennie she's really keen.She's got electric boots a mohair suit.You know I read it in a magazine.Bennie and the Jets.Hey kids plug into the faithless.Maybe they're blinded.But Bennie makes them ageless.We shall survive let us take ourselves along.Where we fight our parents out in the streets.To find who's right and who's wrong.Oh Candy and Ronnie have you seen them yet.Oh but they're so spaced out.Bennie and the Jets.Oh but they're weird and they're wonderful.Oh Bennie she's really keen.She's got electric boots a mohair suit.You know I read it in a magazine.Bennie and the Jets.Oh Candy and Ronnie have you seen them yet.Oh but they're so spaced out.Bennie and the Jets.Oh but they're weird and they're wonderful.Oh Bennie she's really keen.She's got electric boots a mohair suit.You know I read it in a magazine.Bennie and the Jets.Bennie Bennie and the Jets.Bennie Bennie Bennie Bennie and the Jets.Bennie Bennie Bennie Bennie Bennie and the Jets.Bennie Bennie Bennie Bennie and the Jets.Bennie Bennie and the Jets.</t>
  </si>
  <si>
    <t>Bands</t>
  </si>
  <si>
    <t>TSOP (The Sound of Philadelphia)</t>
  </si>
  <si>
    <t>MFSB</t>
  </si>
  <si>
    <t>Rhythm &amp; Blues;Disco</t>
  </si>
  <si>
    <t>The Three Degrees (Band)</t>
  </si>
  <si>
    <t>Soul Train</t>
  </si>
  <si>
    <t>Everybody's doing a brand new dance now.Come on baby do the Loco-Motion.I know you'll get to like it if you give it a chance now.Come on baby do the Loco-Motion.My little baby sister can do it with ease.It's easier than learning your ABCs.So come on come on and do the Loco-Motion with me.You've got to swing your hips now.Come on.Jump up.Jump back.Oh well I think you've got the knack.Now that you can do it well let's make a chain now.Come on baby do the Loco-Motion.A chuga-chuga motion like a railroad train now.Come on baby do the Loco-Motion.Do it nice and easy now and don't lose control.A little bit of rhythm and a lot of soul.So come on come on and do the Loco-Motion with me.Move around the floor in a loco-motion.Come on baby do the Loco-Motion.Do it holding hands if you get the notion.Come on baby do the Loco-Motion.There's never been a dance that's so easy to do.It even makes you happy when you're feeling blue.So come on come on and do the Loco-Motion with me.Come on baby do the Loco-Motion.So come on come on and do the Loco-Motion with me.Come on baby do the Loco-Motion.So come on come on and do the Loco-Motion with me.Come on baby do the Loco-Motion.Come on baby do the Loco-Motion.Come on baby do the Loco-Motion.Come on baby do the Loco-Motion.Come on baby do the Loco-Motion.</t>
  </si>
  <si>
    <t>Text;Artist Photograph</t>
  </si>
  <si>
    <t>The Streak</t>
  </si>
  <si>
    <t>Country;Novelty;Comedy</t>
  </si>
  <si>
    <t>Country Rock;Soft Rock;Comedy;Pop Rock;Novelty</t>
  </si>
  <si>
    <t>Radio</t>
  </si>
  <si>
    <t>Hello everyone this is your action news reporter with all the news that is news across the nation on the scene at the supermarket.There seems to have been some disturbance here. Pardon me sir did you see what happened.Yeah I did. I was standing over there by the tomatoes and here he come running through the pole beans through the fruits and vegetables naked as a jay bird.And I hollered over to Ethel. I said Don't look Ethel but it's too late she'd already been incensed.Here he comes look at that look at that.There he goes look at that look at that.And he ain't wearing no clothes.Oh yes they call him the Streak.Fastest thing on two feet.He's just as proud as he can be.Of his anatomy.He going give us a peek.Oh yes they call him the Streak.He likes to show off his physique.If there's an audience to be found.He'll be streaking around.Inviting public critique.This is your action news reporter once again and we're here at the gas station. Pardon me sir did you see what happened.Yeah I did. I was just in here getting my car checked he just appeared out of the traffic.Come streaking around the grease rack there didn't have nothing on but a smile.I looked in there and Ethel was getting her a cold drink.I hollered Don't look Ethel but it was too late.She'd already been mooned. Flashed her right there in front of the shock absorbers.He ain't crude look at that look at that.He ain't lewd look at that look at that.He's just in the mood to run in the nude.Oh yes they call him the Streak.He likes to turn the other cheek.He's always making the news.Wearing just his tennis shoes.Guess you could call him unique.Once again your action news reporter in the booth at the gym covering the disturbance at the basketball playoff.Pardon me sir did you see what happened.Yeah I did. Half time I's just going down there to get Ethel a snow cone.And here he come right out of the cheap seats dribbling right down the middle of the court.Didn't have on nothing but his PF's. Made a hook shot and got out through the concessions stand.I hollered up at Ethel I said .Don't look Ethel.But it was too late. She'd already got a free shot.Grandstanding right there in front of the home team.Oh yes they call him the Streak.The fastest thing on two feet.He's just as proud as he can be.Of his anatomy.He's gonna give us a peek.Here he comes again.Who's that with him.Ethel is that you Ethel.What do you think you're.Doing you get your clothes on.Oh yes they call him the Streak.He likes to show off his physique.If there's an audience to be found.He'll be streaking around.Inviting public critique.Ethel Where you going.Ethel you shameless.Hussy say it isn't so.Ethel Ethel.</t>
  </si>
  <si>
    <t>Nudity</t>
  </si>
  <si>
    <t>Band on the Run</t>
  </si>
  <si>
    <t>Stuck inside these four walls.Sent inside forever.Never seeing no one nice again.Like you mama.You mama.You.If I ever get out of here.Thought of giving it all away.To a registered charity.All I need is a pint a day.If I ever get out of here.Well the rain exploded with a mighty crash.As we fell into the sun.And the first one said to the second one there.I hope you're having fun.Band on the run band on the run.And the jailer man.And sailor Sam.Were searching everyone.For the band on the run band on the run.For the band on the run band on the run.Well the undertaker drew a heavy sigh.Seeing no one else had come.And a bell was ringing in the village square.For the rabbits on the run.Band on the run band on the run.And the jailer man.And sailor Sam.Were searching everyone.For the band on the run band on the run.Yeah the band on the run.The band on the run.Band on the run.Band on the run.Well the night was falling.As the desert world began to settle down.In the town they're searching for us everywhere.But we never will be found.Band on the run band on the run.And the county judge who held a grudge.Will search for ever more.For the band on the run.Band on the run.Band on the run.Band on the run.</t>
  </si>
  <si>
    <t>Escape;Bands</t>
  </si>
  <si>
    <t>Billy Don't Be a Hero</t>
  </si>
  <si>
    <t>Bo Donaldson &amp; the Heywoods</t>
  </si>
  <si>
    <t>Peter Callander;Mitch Murray</t>
  </si>
  <si>
    <t>The marching band came down along Main Street.The soldier blues fell in behind.I looked across and there I saw Billy.Waiting to go and join the line.And with her head upon his shoulder.His young and lovely fiancée.From where I stood I saw she was crying.And through her tears I heard her say.Billy don't be a hero.Don't be a fool with your life.Billy don't be a hero.Come back and make me your wife.And as he started to go.She said Billy keep your head low.Billy don't be hero.Come back to me.The soldier blues were trapped on a hillside.The battle raging all around.The sergeant cried We've got to hang on boys.We've got to hold this piece of ground.I need a volunteer to ride up.And bring us back some extra men.And Billy's hand was up in a moment.Forgetting all the words she said.Billy don't be a hero.Don't be a fool with your life.Billy don't be a hero.Come back and make me your wife.And as he started to go.She said Billy keep your head low.Billy don't be hero.Come back to me.I heard his fiancée got a letter.That told how Billy died that day.The letter said that he was a hero.She should be proud.He died that way.I heard she threw the letter away.</t>
  </si>
  <si>
    <t>Love;Death;War</t>
  </si>
  <si>
    <t>Sundown</t>
  </si>
  <si>
    <t>Gordon Lightfoot</t>
  </si>
  <si>
    <t>Folk Rock;Acoustic</t>
  </si>
  <si>
    <t>Lenny Waronker</t>
  </si>
  <si>
    <t>I can see her lying back in her satin dress.In a room where you do what you don't confess.Sundown you better take care.If I find you been creeping around my back stairs.Sundown you better take care.If I find you been creeping around my back stairs.She's been looking like a queen in a sailor's dream.And she don't always say what she really means.Sometimes I think it's a shame.When I get feeling better when I'm feeling no pain.Sometimes I think it's a shame.When I get feeling better when I'm feeling no pain.I can picture every move that a man could make.Getting lost in her loving is your first mistake.Sundown you better take care.If I find you been creeping around my back stairs.Sometimes I think it's a sin.When I feel like I'm winning when I'm losing again.I can see her looking fast in her faded jeans.She's a hard loving woman got me feeling mean.Sometimes I think it's a shame.When I get feeling better when I'm feeling no pain.Sundown you better take care.If I find you been creeping around my back stairs.Sundown you better take care.If I find you been creeping around my back stairs.Sometimes I think it's a sin.When I feel like I'm winning when I'm losing again.</t>
  </si>
  <si>
    <t>Rock the Boat</t>
  </si>
  <si>
    <t>Hues Corporation</t>
  </si>
  <si>
    <t>Dance-Soul</t>
  </si>
  <si>
    <t>Funk;Disco</t>
  </si>
  <si>
    <t>Wally Holmes</t>
  </si>
  <si>
    <t>John Florez</t>
  </si>
  <si>
    <t>4/4;7/4</t>
  </si>
  <si>
    <t>So I'd like to know where you got the notion.Said I'd like to know where you got the notion.To rock the boat.Don't rock the boat baby.Rock the boat.Don't tip the boat over.Rock the boat.Don't rock the boat baby.Rock the boat.Ever since our voyage of love began.Your touch has thrilled me.Like the rush of the wind.And your arms have held me.Safe from a rolling sea.There's always been a quiet place.To harbor you and me.Our love is like a ship on the ocean.We've been sailing with a cargo.Full of love and devotion.So I'd like to know where you got the notion.Said I'd like to know where you got the notion.To rock the boat.Don't rock the boat baby.Rock the boat.Don't tip the boat over.Rock the boat.Don't rock the boat baby.Rock the boat.Up to now.We sailed through every storm.And I've always had your tender lips.To keep me warm.Oh I need to have the strength.That flows from you.Don't let me drift away my dear.When love can see me through.Our love is like a ship on the ocean.We've been sailing with a cargo.Full of love and devotion.So I'd like to know where you got the notion.Said I'd like to know where you got the notion.So I'd like to know where you got the notion.Said I'd like to know where you got the notion.To rock the boat.Don't rock the boat baby.Rock the boat.Don't tip the boat over.Rock the boat.Don't rock the boat baby.Rock the boat.Don't tip the boat over.Rock the boat.Rock the boat.Rock on with your bad self.Rock the boat.Rock on with your bad self.Rock the boat.Rock on with your bad self.Rock the boat.Rock the boat.Rock the boat.Rock the boat.Rock the boat.Rock the boat.Rock the boat.Rock the boat.Rock the boat.Rock the boat.Rock the boat.Rock the boat.Rock the boat.Rock the boat.</t>
  </si>
  <si>
    <t>Rock Your Baby</t>
  </si>
  <si>
    <t>George McCrae</t>
  </si>
  <si>
    <t>TK</t>
  </si>
  <si>
    <t>Harry Wayne Casey;Richard Finch</t>
  </si>
  <si>
    <t>Sexy woman.Woman take me in your arms.Rock your baby.Woman take me in your arms.Rock your baby.There's nothing to it.Just say you wanna do it.Open up your heart.And let the loving start.Woman take me in your arms.Rock your baby.Woman take me in your arms.Rock your baby.Yeah hold me tight.With all your might.Now let your loving flow.Real sweet and slow.Woman take me in your arms.Rock your baby.Woman take me in your arms.Rock your baby.Woman take me in your arms.Rock your baby.Woman take me in your arms.Rock your baby.Take me in your arms and rock me.Take me in your arms and rock me.</t>
  </si>
  <si>
    <t>Annie's Song</t>
  </si>
  <si>
    <t>You fill up my senses like a night in the forest.Like the mountains in springtime like a walk in the rain.Like a storm in the desert like a sleepy blue ocean.You fill up my senses come fill me again.Come let me love you let me give my life to you.Let me drown in your laughter let me die in your arms.Let me lay down beside you let me always be with you.Come let me love you come love me again.You fill up my senses like a night in the forest.Like the mountains in springtime like a walk in the rain.Like a storm in the desert like a sleepy blue ocean.You fill up my senses come fill me again.</t>
  </si>
  <si>
    <t>Feel Like Makin' Love</t>
  </si>
  <si>
    <t>Eugene McDaniels</t>
  </si>
  <si>
    <t>Strolling in the park.Watching winter turn to spring.Walking in the dark.Seeing lovers do their thing.That's the time.I feel like making love to you.That's the time.I feel like making dreams come true oh Baby.When you talk to me.When you're moaning sweet and low.When you're touching me.And my feeling's start to show.That's the time.I feel like making love to you.That's the time.I feel like making dreams come true oh Baby.In a restaurant.Holding hands by candlelight.While I'm touching you.Wanting you with all my might.That's the time.I feel like making love to you.That's the time.I feel like making dreams come true oh Baby.Strolling in the park.Watching winter turn to spring.Walking in the dark.Seeing lovers do their thing.That's the time.I feel like making love to you.</t>
  </si>
  <si>
    <t>The Night Chicago Died</t>
  </si>
  <si>
    <t>Paper Lace</t>
  </si>
  <si>
    <t>Daddy was a cop on the east side of Chicago.Back in the USA back in the bad old days.In the heat of a summer night.In the land of the dollar bill.When the town of Chicago died.And they talk about it still.When a man named Al Capone.Tried to make that town his own.And he called his gang to war.With the forces of the law.I heard my mama cry.I heard her pray the night Chicago died.Brother what a night it really was.Brother what a fight it really was.Glory be.I heard my mama cry.I heard her pray the night Chicago died.Brother what a night the people saw.Brother what a fight the people saw.Yes indeed.And the sound of the battle rang.Through the streets of the old east side.Till the last of the hoodlum gang.Had surrendered up or died.There was shouting in the street.And the sound of running feet.And I asked someone who said.About a hundred cops are dead.I heard my mama cry.I heard her pray the night Chicago died.Brother what a night it really was.Brother what a fight it really was.Glory be.I heard my mama cry.I heard her pray the night Chicago died.Brother what a night the people saw.Brother what a fight the people saw.Yes indeed.And there was no sound at all.But the clock upon the wall.Then the door burst open wide.And my daddy stepped inside.And he kissed my mama's face.And he brushed her tears away.The night Chicago died.The night Chicago died.Brother what a night the people saw.Brother what a fight the people saw.Yes indeed.The night Chicago died.The night Chicago died.Brother what a night it really was.Brother what a fight it really was.Glory be.</t>
  </si>
  <si>
    <t>(You're) Having My Baby</t>
  </si>
  <si>
    <t>Paul Anka &amp; Odia Coates</t>
  </si>
  <si>
    <t>Canada;United States</t>
  </si>
  <si>
    <t>Having my baby.What a lovely way of saying.How much you love me.Having my baby.What a lovely way of saying.What you're thinking of me.I can see it face is glowing.I can see in your eyes.I'm happy you know it.That you're having my baby.You're the woman I love.And I love what it's doing to you.Having my baby.You're a woman in love.And I love what's going through you.The need inside you.I see it showing.Whoa the seed inside you.Baby do you feel it growing.Are you happy you know it.That you're.Having my baby.I'm a woman in love.And I love what it's doing to me.Having my baby.I'm a woman in love.And I love what's going through me.Didn’t have to keep it.Wouldn't put you through it.You could have swept it from you life.But you wouldn't do it.No you wouldn't do it.And you're having my baby.I'm a woman in love.And I love what it's doing to me.Having my baby.I'm a woman in love.And I love what's going through me.Having my baby.What a lovely way of saying.How much you love me.Having my baby.I'm a woman in love.And I love what's going through me.</t>
  </si>
  <si>
    <t>Child Birth;Family;Love</t>
  </si>
  <si>
    <t>I Shot the Sheriff</t>
  </si>
  <si>
    <t>Eric Clapton</t>
  </si>
  <si>
    <t>RSO</t>
  </si>
  <si>
    <t>Reggae</t>
  </si>
  <si>
    <t>Blues Rock;Pop Rock</t>
  </si>
  <si>
    <t>Bob Marley</t>
  </si>
  <si>
    <t>Tom Dowd</t>
  </si>
  <si>
    <t>I shot the sheriff but I did not shoot the deputy.I shot the sheriff but I did not shoot the deputy.All around in my home town.They're trying to track me down.They say they want to bring me in guilty.For the killing of a deputy.For the life of a deputy.But I say.I shot the sheriff but I swear it was in self-defense.I shot the sheriff and they say it is a capital offense.Sheriff John Brown always hated me.For what I don't know.Every time that I plant a seed.He said Kill it before it grows.He said Kill it before it grows.I say.I shot the sheriff but I swear it was in self-defense.I shot the sheriff but I swear it was in self-defense.Freedom came my way one day.And I started out of town.All of a sudden I see sheriff John Brown.Aiming to shoot me down.So I shot I shot him down.I say.I shot the sheriff but I did not shoot the deputy.I shot the sheriff but I did not shoot the deputy.Reflexes got the better of me.And what is to be must be.Every day the bucket goes to the well.But one day the bottom will drop out.Yes one day the bottom will drop out.But I say.I shot the sheriff but I did not shoot the deputy oh no.I shot the sheriff but I did not shoot the deputy oh no.</t>
  </si>
  <si>
    <t>Murder</t>
  </si>
  <si>
    <t>Can't Get Enough of Your Love, Babe</t>
  </si>
  <si>
    <t>I've heard people say that.Too much of anything is not good for you baby.But I don't know about that.As many times as we've loved and.We've shared love and made love.It doesn't seem to me like it's enough.There's just not enough of it.There's just not enough.My darling I.Can't get enough of your love babe.Girl I don't know I don't know why.Can't get enough of your love babe.Oh some things I can't get used to.No matter how I try.It's like the more you give the more I want.And baby that's no lie.Oh no babe.Tell me.What can I say.What am I gonna do.How should I feel when everything is you.What kind of love is this that you're giving me.Is it in your kiss or just because you're sweet.Girl all I know.Is every time you're here.I feel the change huh.Something moves.I scream your name.Look what you got me doing.Darling I.Can't get enough of your love babe.Girl I don't know I don't know I don't know why.I can't get enough of your love babe.Oh no babe.Girl if I could only make you see.And make you understand.Girl your love for me is all I need.And more than I can stand.Oh well babe.How can I explain all the things I feel.You've given me so much.Girl you're so unreal still.I keep loving you.More and more each time.Girl what am I gonna do.Because you're blowing my mind.I get the same old feeling.Every time you're here.I feel the change.Something moves.I scream your name.Look what you got me doing.Darling I.Can't get enough of your love babe.Oh no babe.Baby it didn't take.All of my life to find you.But you can believe it's gonna take the rest of my life.To keep you.My darling I.Can't get enough of your love babe.Girl I don't know I don't know I don't know why.Can't get enough of your love babe.Oh my darling I.Can't get enough of your love babe.Oh babe.Girl I don't know I don't know why.I can't get enough of your love babe.Darling I.Can't get enough of your love babe.</t>
  </si>
  <si>
    <t>Rock Me Gently</t>
  </si>
  <si>
    <t>Andy Kim</t>
  </si>
  <si>
    <t>Ain't it good.Ain't it right.That you are with me here tonight.The music playing.Our bodies swaying in time.Touching you.So warm and tender.Lord I feel such a sweet surrender.Beautiful is the dream that makes you mine.Rock me gently.Rock me slowly.Take it easy.Don't you know.That I have never been.Loved like this before.Rock me gently.Rock me slowly.Take it easy.Don't you know.That I have never been.Loved like this before.Oh my darling.Oh my baby.You got the moves that drive me crazy.And on your face.I see a trace of love.Come hold me close.Don't let me go.I need you honey.I love you so.You were made for me by the stars above.Rock me gently.Rock me slowly.Take it easy.Don't you know.That I have never been loved like this before.And baby baby.Rock me gently.Rock me slowly.Take it easy.Don't you know.That I have never been Loved like this before.Rock me gently.Rock me slowly.Take it easy.Don't you know.That I have never been.Loved like this before.Ain't it good.Ain't it right.That you are with me here tonight.Rock me gently.Rock me slowly.Take it easy.Don't you know.That I have never been.Loved like this before.Baby baby.Rock me gently.Rock me slowly.Take it easy.Don't you know.That I have never been.Loved like this before.</t>
  </si>
  <si>
    <t>I Honestly Love You</t>
  </si>
  <si>
    <t>Olivia Newton-John</t>
  </si>
  <si>
    <t>Jeff Barry;Peter Allen</t>
  </si>
  <si>
    <t>John Farrar</t>
  </si>
  <si>
    <t>Maybe I hang around here.A little more than I should.We both know I got somewhere else to go.But I got something to tell you.That I never thought I would.But I believe you really ought to know.I love you.I honestly love you.You don't have to answer.I see it in your eyes.Maybe it was better left unsaid.This is pure and simple.And you should realize.That it's coming from my heart and not my head.I love you.I honestly love you.I'm not trying to make you feel uncomfortable.I'm not trying to make you anything at all.But this feeling doesn't come along everyday.And you shouldn't blow the chance.When you've got the chance to say.I love you.I honestly love you.If we both were born.In another place and time.This moment might be ending in a kiss.But there you are with yours.And here I am with mine.So I guess we'll just be leaving it at this.I love you.I honestly love you.I honestly love you.</t>
  </si>
  <si>
    <t>Love;Forbidden Love</t>
  </si>
  <si>
    <t>Nothing from Nothing</t>
  </si>
  <si>
    <t>Nothing from nothing leaves nothing.You gotta have something if you want to be with me.Nothing from nothing leaves nothing.You gotta have something if you want to be with me.I'm not trying to be your hero.Cause that zero is too cold for me.I'm not trying to be your highness.Cause that minus is too low to see yeah.Nothing from nothing leaves nothing.And I'm not stuffing believe you me.Don't you remember I told you.I'm a soldier in the war on poverty yeah.Nothing from nothing leaves nothing.You gotta have something if you want to be with me.Nothing from nothing leaves nothing.You gotta have something if you want to be with me.That's right babe.Gotta have something if you want to be with me.You gotta bring a little something girl if you want to be with me.</t>
  </si>
  <si>
    <t>Then Came You</t>
  </si>
  <si>
    <t>Dionne Warwick &amp; The Spinners</t>
  </si>
  <si>
    <t>Sherman Marshall;Philip Pugh</t>
  </si>
  <si>
    <t>Thom Bell</t>
  </si>
  <si>
    <t>Ever since I met you seems I can't forget you.The thought of you keeps running through the back of my mind.Every time I'm near you I get that urge to feel you.Just touching you and loving you makes everything right.I never knew love before then came you you then came you.I never knew love before then came you then came you.Now that I've found you how did I live without you.It's plain to see you're all I need to satisfy me.I'm so darned proud of you I wanna sing about you.You ought to know you made love grow by touching my hand.Oh oh I never knew love before then came you then came you.I never knew love before then came you then came you.Hey hey hey then came you.I never knew love before then came you then came you.I never knew love before then came you then came you.I never knew love before then came you then came you you.I never knew love before then came you.Oh no I never knew love before.Then came you.</t>
  </si>
  <si>
    <t>You Haven't Done Nothin'</t>
  </si>
  <si>
    <t>Jackson 5 (Vocals)</t>
  </si>
  <si>
    <t>We are amazed but not amused.By all the things you say that you'll do.Though much concerned but not involved.With decisions that are made by you.But we are sick and tired of hearing your song.Telling how you are gonna change right from wrong.Cause if you really want to hear our views.You haven't done nothing.It's not too cool to be ridiculed.But you brought this upon yourself.The world is tired of pacifiers.We want the truth and nothing else.And we are sick and tired of hearing your song.Telling how you are gonna change right from wrong.Cause if you really want to hear our views.You haven't done nothing.Jackson 5 join along with me say.We would not care to wake up to the nightmare.That's becoming real life.But when mislead who knows a person's mind.Can turn as cold as ice.Why do you keep on making us hear your song.Telling us how you are changing right from wrong.Cause if you really want to hear our views.You haven't done nothing.Yeah.Jackson 5 sing along again say.</t>
  </si>
  <si>
    <t>Anger</t>
  </si>
  <si>
    <t>You Ain't Seen Nothing Yet</t>
  </si>
  <si>
    <t>Bachman-Turner Overdrive</t>
  </si>
  <si>
    <t>Randy Bachman</t>
  </si>
  <si>
    <t>I met a devil woman.She took my heart away.She said I've had it coming to me.But I wanted it that way.I think that any love is good loving.So I took what I could get.She looked at me with big brown eyes.And said.You ain't seen nothing yet.Baby you just ain't seen nothing yet.Here's something that you never gonna forget.Baby you just ain't seen nothing yet.Nothing yet.You ain't been around.That's what they told meAnd now I'm feeling better.Cause I found out for sure.She took me to her doctor.And he told me of a cure.He said that any love is good love.So I took what I could get.Yes I took what I could get.And then she looked at me with them big brown eyes.And said.You ain't seen nothing yet.Baby you just ain't seen nothing yet.Here's something here's something your never gonna forget.Baby you know you know you know you just ain't seen nothing yet.You need educatingYou got to go to school.Any love is good loving.So I took what I could get.Yes I took what I could get.And then and then and then.She looked at me with them big brown eyes.And said.You ain't seen nothing yet.Baby you just ain't seen nothing yet.Here's something here's something.Here's something that your never gonna forget.Baby baby baby you ain't seen nothing yet.You ain't been around.You ain't seen nothing yet.That's what she told me.She said I needed educating go to school.I know I ain't seen nothing yet.I know I ain't seen nothing yet.</t>
  </si>
  <si>
    <t>Whatever Gets You Thru the Night</t>
  </si>
  <si>
    <t>John Lennon</t>
  </si>
  <si>
    <t>Elton John (Vocals/Piano)</t>
  </si>
  <si>
    <t>Whatever gets you through the night it’s alright it's alright.It's your money or your life it's alright it's alright.Don't need a sword to cut through flowers oh no oh no.Whatever gets you through your life it's alright it's alright.Do it wrong or do it right it's alright it's alright.Don't need a watch to waste your time oh no oh no.Hold me darling come on listen to me.I won't do you no harm.Trust me darling come on listen to me come on listen to me.Come on listen listen.Whatever gets you to the light it's alright it's alright.Out the blue or out of sight it's alright it's alright.Don't need a gun to blow your mind oh no oh no.Hold me darling come on listen to me.I won't do you no harm.Trust me darling come on listen to me come on listen to me.Come on listen listen.</t>
  </si>
  <si>
    <t>Hope;Faithfulness</t>
  </si>
  <si>
    <t>I Can Help</t>
  </si>
  <si>
    <t>Billy Swam</t>
  </si>
  <si>
    <t>Country Rock;Soft Rock;Rockabilly</t>
  </si>
  <si>
    <t>Nick Shaffran</t>
  </si>
  <si>
    <t>If you got a problem.Don't care what it is.If you need a hand.I can assure you this.I can help.I got two strong arms.I can help.It would sure do me good to do you good.Let me help.It's a fact that people get lonely.Ain't nothing new.But a woman like you.Baby should never have the blues.Let me help.I got two for me.Let me help.It would sure do me good to do you good.Let me help.When I go to sleep at night.You're always a part of my dream.Holding me tight and.Telling me everything I wanna hear.Don't forget me baby.All you gotta do is call.You know how I feel about you.If I can do anything at all.Let me help.If your child needs a daddy.I can help.It would sure do me good to do you good.Let me help.When I go to sleep at night.You're always a part of my dream.Holding me tight and.Telling me everything I wanna hear.Don't forget me baby.All you gotta do is call.You know how I feel about you.If I can do anything at all.Let me help.If your child needs a daddy.I can help.It would sure do me good to do you good.Let me help.</t>
  </si>
  <si>
    <t>Kung Fu Fighting</t>
  </si>
  <si>
    <t>Carl Douglas</t>
  </si>
  <si>
    <t>Funk/Soul;Folk, World, &amp; Country</t>
  </si>
  <si>
    <t>Country;Funk;Disco</t>
  </si>
  <si>
    <t>Jamaica</t>
  </si>
  <si>
    <t>Biddu Appaiah</t>
  </si>
  <si>
    <t>Everybody was Kung Fu Fighting.Those kids were fast as lightning.In fact it was a little bit frightening.But they fought with expert timing.There were funky China men from funky Chinatown.They were chopping them up.They were chopping them down.It's an ancient Chinese art.And everybody knew their part.From a feigning to a slip.And a kicking from the hip.Everybody was Kung Fu fighting.Those kids were fast as lightning.In fact it was a little bit frightening.But they fought with expert timing.There was funky Billie Chin and little Sammy Chong.He said here comes the big boss let's get it on.We took the bow and made a stand.Started swaying with the hand.A sudden motion made me skip.Now we're into a brand new trip.Everybody was Kung Fu fighting.Those kids were fast as lightning.In fact it was a little bit frightening.But they did it with expert timing.Everybody was Kung Fu fighting.Those kids were fast as lightning.In fact it was a little bit frightening.Make sure you have expert timing.Kung Fu fighting had to be fast as lightning.</t>
  </si>
  <si>
    <t>Fighting</t>
  </si>
  <si>
    <t>Cat's in the Cradle</t>
  </si>
  <si>
    <t>Harry Chapin</t>
  </si>
  <si>
    <t>Harry Chapin;Sandra Chapin</t>
  </si>
  <si>
    <t>4/4;2/4</t>
  </si>
  <si>
    <t>My child arrived just the other day.He came to the world in the usual way.But there were planes to catch and bills to pay.He learned to walk while I was away.And he was talking before I knew it and as he grew.He'd say I'm gonna be like you Dad.You know I'm gonna be like you.And the cat's in the cradle and the silver spoon.Little boy blue and the man in the moon.When you coming home Dad.I don't know when but we'll get together then.You know we'll have a good time then.My son turned ten just the other day.He said Thanks for the ball Dad come on let's play.Can you teach me to throw I said Not today.I got a lot to do he said That's okay.And he walked away but his smile never dimmed.And said I'm gonna be like him yeah.You know I'm gonna be like him.And the cat's in the cradle and the silver spoon.Little boy blue and the man on the moon.When you coming home Dad.I don't know when but we'll get together then.You know we'll have a good time then.Well he came from college just the other day.So much like a man I just had to say.Son I'm proud of you can you sit for a while.He shook his head and then said with a smile.What I'd really like Dad is to borrow the car keys.See you later can I have them please.And the cat's in the cradle and the silver spoon.Little boy blue and the man on the moon.When you coming home son.I don't know when but we'll get together then Dad.You know we'll have a good time then.I've long since retired my son's moved away.I called him up just the other day.I said I'd like to see you if you don't mind.He said I'd love to Dad if I can find the time.You see my new job's a hassle and the kid's got the flu.But it's sure nice talking to you Dad.It's been sure nice talking to you.And as I hung up the phone it occurred to me.He'd grown up just like me.My boy was just like me.And the cat's in the cradle and the silver spoon.Little boy blue and the man on the moon.When you coming home son.I don't know when but we'll get together then Dad.We're gonna have a good time then.</t>
  </si>
  <si>
    <t>Growing Up;Childhood;Bad Relationships</t>
  </si>
  <si>
    <t>Angie Baby</t>
  </si>
  <si>
    <t>Alan O'Day</t>
  </si>
  <si>
    <t>Jay Senter;Larry Marks;Tom Catalano</t>
  </si>
  <si>
    <t>You live your life in the songs you hear.On the rock and roll radio.And when a young girl.Doesn't have any friends.That's a really nice place to go.Folks hoping you'd turn out cool.But they had to take you out of school.You're a little touched you know.Angie Baby.Lovers appear in your room each night.And they whirl you across the floor.But they always seem to fade away.When your daddy taps on your door.Angie girl are you alright.Tell the radio good night.All alone once more.Angie Baby.Angie Baby.You're a special lady.Living in a world of make-believe.Well maybe.Stopping at her house is a neighbor boy.With evil on his mind.Cause he's been peeking in Angie's room.At night through her window blind.I see your folks have gone away.Would you dance with me today.I'll show you how to have a good time.Angie Baby.Angie babyAngie babyWhen he walks in her room.He feels confused like he's walked into a play.And the music's so loud.It spins him around.Till his soul has lost its way.And as she turns the volume down.He's getting smaller with the sound.It seems to pull him off the ground.Toward the radio he's bound.Never to be found.The headlines read that a boy disappeared.And everyone thinks he died.Except a crazy girl with a secret lover who keeps her satisfied.It's so nice to be insane.No one asks you to explain.Radio by your side.Angie Baby.Angie Baby.You're a special lady.Living in a world of make-believe.Well maybe.Well maybe.</t>
  </si>
  <si>
    <t>Lust/Sex;Dancing;Escape</t>
  </si>
  <si>
    <t>Lucy in the Sky with Diamonds</t>
  </si>
  <si>
    <t>John Lennon (Vocals)</t>
  </si>
  <si>
    <t>3/4;4/4</t>
  </si>
  <si>
    <t>G;Eb;F</t>
  </si>
  <si>
    <t>Picture yourself in a boat on a river.With tangerine trees and marmalade skies.Somebody calls you you answer quite slowly.A girl with kaleidoscope eyes.Cellophane flowers of yellow and green.Towering over your head.Look for the girl with the sun in her eyes.And she's gone.Lucy in the sky with diamonds.Lucy in the sky with diamonds.Lucy in the sky with diamonds.Follow her down to a bridge by a fountain.Where rocking horse people eat marshmallow pies.Everyone smiles as you drift past the flowers.That grow so incredibly high.Newspaper taxis appear on the shore.Waiting to take you away.Climb in the back with your head in the clouds.And you're gone.Lucy in the sky with diamonds.Lucy in the sky with diamonds.Lucy in the sky with diamonds.Newspaper taxis appear on the shore.Waiting to take you away.Climb in the back with your head in the clouds.And you're gone.Lucy in the sky with diamonds.Lucy in the sky with diamonds.Lucy in the sky with diamonds.Picture yourself on a train in a station.With plasticine porters with looking glass ties.Suddenly someone is there at the turnstile.The girl with kaleidoscope eyes.Lucy in the sky with diamonds.Lucy in the sky with diamonds.Lucy in the sky with diamonds.Lucy in the sky with diamonds.Lucy in the sky with diamonds.Lucy in the sky with diamonds.Lucy in the sky with diamonds.Lucy in the sky with diamonds.Lucy in the sky with diamonds.Lucy in the sky with diamonds.Lucy in the sky with diamonds.Lucy in the sky with diamonds.Lucy in the sky with diamonds.Lucy in the sky with diamonds.Lucy in the sky with diamonds.</t>
  </si>
  <si>
    <t>Love;Appreciation</t>
  </si>
  <si>
    <t>Mandy</t>
  </si>
  <si>
    <t>Barry Manilow</t>
  </si>
  <si>
    <t>Scott English;Richard Kerr</t>
  </si>
  <si>
    <t>Barry Manilow;Ron Dante</t>
  </si>
  <si>
    <t>Bb;C&amp;%</t>
  </si>
  <si>
    <t>I remember all my life.Raining down as cold as ice.Shadows of a man.A face through a window crying in the night.The night goes into.Morning just another day.Happy people pass my way.Looking in their eyes.I see a memory.I never realized.How happy you made me.Oh Mandy well.You came and you gave without taking.But I sent you away.Oh Mandy.Well you kissed me and stopped me from shaking.And I need you today.Oh Mandy.I'm standing on the edge of time.I've walked away when love was mine.Caught up in a world of uphill climbing.The tears are in my mind and nothing is rhyming.Oh Mandy well.You came and you gave without taking.But I sent you away.Oh Mandy.Well you kissed me and stopped me from shaking.And I need you today.Oh Mandy.Yesterday's a dream.I face the morning.Crying on a breeze.The pain is calling.Oh Mandy.Well you came and you gave without taking.But I sent you away oh Mandy.Well you kissed me and stopped me from shaking.And I need you today oh Mandy.You came and you gave without taking.But I sent you away oh Mandy.You kissed me and stopped me from shaking.And I need you.</t>
  </si>
  <si>
    <t>Richard Carpenter;Karen Carpenter</t>
  </si>
  <si>
    <t>Oh yes wait a minute mister PostmanWait Mister PostmanPlease mister Postman look and see.If there's a letter in your bag for me.Why's it taking such a long time.For me to hear from that boy of mine.There must be some word today.From my boyfriend so far away.Please mister Postman look and see.If there's a letter a letter for me.I've been standing here waiting mister Postman.So patiently.For just a card or just a letter.Saying he's returning home to me.Mister Postman look and see.If there's a letter in your bag for me.Why's it taking such a long time.For me to hear from that boy of mine.So many days you passed me by.See the tears standing in my eyes.You didn't stop to make me feel better.By leaving me a card or a letter.Mister Postman look and see.If there's a letter in your bag for me.Why's it taking such a long time.Why don't you check it and see one more time for me.You gotta wait a minute wait a minute.Wait a minute wait a minute.Mister Postman look and see.Come on deliver the letter the sooner the better.Mister Postman.</t>
  </si>
  <si>
    <t>Laughter in the Rain</t>
  </si>
  <si>
    <t>Rocket</t>
  </si>
  <si>
    <t>Neil Sedaka;Phil Cody</t>
  </si>
  <si>
    <t>Neil Sedaka;Robert Appere</t>
  </si>
  <si>
    <t>Strolling along country roads with my baby.It starts to rain it begins to pour.Without an umbrella we're soaked to the skin.I feel a shiver run up my spine.I feel the warmth of her hand in mine.Oh I hear laughter in the rain.Walking hand in hand with the one I love.Oh how I love the rainy days.And the happy way I feel inside.After a while we run under a tree.I turn to her and she kisses me.There with the beat of the rain on the leaves.Softly she breathes and I close my eyes.Sharing our love under stormy skies.Oh I hear laughter in the rain.Walking hand in hand with the one I love.Oh how I love the rainy days.And the happy way I feel inside.I feel the warmth of her hand in mine.Oh I hear laughter in the rain.Walking hand in hand with the one I love.Oh how I love the rainy days.And the happy way I feel inside.Oh I hear laughter in the rain.Walking hand in hand with the one I love.Oh how I love the rainy days.And the happy way I feel inside.Oh I hear laughter in the rain.Walking hand in hand with the one I love.Oh how I love the rainy days.And the happy way I feel inside.</t>
  </si>
  <si>
    <t>Fire</t>
  </si>
  <si>
    <t>Ohio Players</t>
  </si>
  <si>
    <t>William Beck;Leroy Bonner;Marshall Jones;Ralph Middlebrooks;Marvin Pierce;Clarence Satchell;James Williams</t>
  </si>
  <si>
    <t>Sirens</t>
  </si>
  <si>
    <t>FireFireFireFireFireThe way you walk and talk really sets me off.To a four-alarm child yes it does.The way you squeeze and tease knocks to me my knees.Cause you're smoking baby baby.The way you swerve and curve really wracks my nerves.And I'm so excited child.The way you push push lets me know that you're.Good.You're gonna get your wish.Fire.Fire.Got me burning got me burning.Got me burning got me burning.Got me burning got me burning.BabySays burning burning baby.Burning burning baby.Oh baby.Cause someone on me.When you shake what you got and girl you've got a lot.You really something child yes you are.Cause when you're hot you're hot you really shoot your shot.You're dynamite child yeah.Well I can tell by your game you're gonna start a flame.In my heart baby baby.I'm about to choke from the smoke got to tighten up my stroke.Can you feel it girl.Got me burning got me burning.Got me burning got me burning.Got me burning got me burning.Fire.Got me burning got me burning.Fire.Got me burning got me burning.Fire.Got me burning got me burning.Fire.Got me burning got me burning.Fire.</t>
  </si>
  <si>
    <t>You're No Good</t>
  </si>
  <si>
    <t>Linda Ronstadt</t>
  </si>
  <si>
    <t>Soul;Country</t>
  </si>
  <si>
    <t>Clint Ballard, Jr.</t>
  </si>
  <si>
    <t>Feeling better now that we're through.Feeling better cause I'm over you.I've learned my lesson it left a scar.Now I see how you really are.You're no good you're no good you're no good.Baby you're no good.I'm gonna say it again.You're no good you're no good you're no good.Baby you're no good.I broke a heart that's gentle and true.Well I broke a heart over someone like you.I'll beg his forgiveness on bended knee.I wouldn't blame him if he said to me.You're no good you're no good you're no good.Baby you're no good.I'm gonna say it again.You're no good you're no good you're no good.Baby you're no good.I'm telling you now baby that I'm going my way.Forget about me baby cause I'm leaving this day.You're no good you're no good you're no good.Baby you're no good.I'm gonna say it again.You're no good you're no good you're no good.Baby you're no good.Oh oh no.You're no good you're no good you're no good.Baby you're no good.</t>
  </si>
  <si>
    <t>Bad Relationships;Lost Love;Longing for Love;Regret</t>
  </si>
  <si>
    <t>Pick Up the Pieces</t>
  </si>
  <si>
    <t>Average White Band</t>
  </si>
  <si>
    <t>Roger Ball;Malcolm Duncan;Alan Gorrie;Onnie McIntyre;Hamish Stuart;Robbie McIntosh</t>
  </si>
  <si>
    <t>Arif Mardin</t>
  </si>
  <si>
    <t>Best of My Love</t>
  </si>
  <si>
    <t>Eagles</t>
  </si>
  <si>
    <t>Asylum</t>
  </si>
  <si>
    <t>Don Henley;Glenn Frey;JD Souther</t>
  </si>
  <si>
    <t>Glyn Johns</t>
  </si>
  <si>
    <t>Every night I'm lying in bed.Holding you close in my dreams.Thinking about all the things that we said.And coming apart at the seams.We try to talk it over.But the words come out too rough.I know you were trying.to give me the best of your love.Beautiful faces and loud empty places.Look at the way that we live.Wasting our time on cheap talk and wine.Left us so little to give.That same old crowd.Was like a cold dark cloud.That we could never rise above.But here in my heart I give you the best of my love.Oh sweet darling you get the best of my love oh.Sweet darling you get the best of my love.I'm going back in time.And it's a sweet dream.It was a quiet night.And I would be all right.If I could go on sleeping.But every morning.I wake up and worry.What's gonna happen today.You see it your way.And I see it mine.But we both see it slipping away.You know we always had each other baby.I guess that wasn't enough.Oh but here in my heart.I give you the best of my love.Oh sweet darling.You get the best of my love.Oh sweet darling.You get the best of my love.Every night and day.You get the best of my love.Oh sweet darling you get the best of my love.Oh sweet darling you get the best of my love.</t>
  </si>
  <si>
    <t>Have You Never Been Mellow</t>
  </si>
  <si>
    <t>There was a time.When I was in a hurry as you are.I was like you.There was a day.When I just had to tell my point of view.I was like you.Now I don't mean to make you frown.No I just want you to slow down.Have you never been mellow.Have you never tried.To find a comfort from inside you.Have you never been happy.Just to hear your song.Have you never let someone else be strong.Running around as you do.With your head up in the clouds.I was like you.Never had time to lay back.Kick your shoes off close your eyes.I was like you.Now you're not hard to understand.You need someone to take your hand hey.Have you never been mellow.Have you never tried.To find a comfort from inside you.Have you never been happy.Just to hear your song.Have you never let someone else be strong.</t>
  </si>
  <si>
    <t>Calming Down</t>
  </si>
  <si>
    <t>Black Water</t>
  </si>
  <si>
    <t>The Doobie Brothers</t>
  </si>
  <si>
    <t>Rock;Folk/Country</t>
  </si>
  <si>
    <t>Acoustic Rock;Country</t>
  </si>
  <si>
    <t>Classic Rock;Country Rock</t>
  </si>
  <si>
    <t>Patrick Simmons</t>
  </si>
  <si>
    <t>Ted Templeman</t>
  </si>
  <si>
    <t>Well I built me a raft and she's ready for floating.Old Mississippi she's calling my name.Catfish are jumping.That paddle wheel thumping.Black water keeps rolling on past just the same.Old black water keep on rolling.Mississippi moon won't you keep on shining on me.Old black water keep on rolling.Mississippi moon won't you keep on shining on me.Old black water keep on rolling.Mississippi moon won't you keep on shining on me.Yeah keep on shining your light.Gonna make everything pretty mama.Gonna make everything all right.And I ain't got no worries.Cause I ain't in no hurry at all.Well if it rains I don't care.Don't make no difference to me.Just take that street car that’s going up town.Yeah I'd like to hear some funky Dixieland.And dance a honky tonk.And I'll be buying everybody drinks all round.Old black water keep on rolling.Mississippi moon won't you keep on shining on me.Old black water keep on rolling.Mississippi moon won't you keep on shining on me.Old black water keep on rolling.Mississippi moon won't you keep on shining on me.Yeah keep on shining your light.Gonna make everything pretty mama.Gonna make everything all right.And I ain't got no worries.Cause I ain't in no hurry at all.I'd like to hear some funky Dixieland.Pretty mama come and take me by the hand.By the hand take me by the hand pretty mama.Come and dance with your daddy all night long.I want to honky tonk honky tonk honky tonk.With you all night long.</t>
  </si>
  <si>
    <t>Dancing;Partying</t>
  </si>
  <si>
    <t>My Eyes Adored You</t>
  </si>
  <si>
    <t>Frankie Valli</t>
  </si>
  <si>
    <t>Private Stock</t>
  </si>
  <si>
    <t>Bob Crewe;Kenny Nolan</t>
  </si>
  <si>
    <t>D;Eb;E;F&amp;%</t>
  </si>
  <si>
    <t>My eyes adored you.Though I never laid a hand on you.My eyes adored you.Like a million miles away.From me you couldn't see.How I adored you.So close so close.And yet so far away.Carried your books from school.Playing make-believe you're married to me.You were fifth grade I was sixth.When we came to be.Walking home every day over.Barnegat Bridge and Bay.Till we grew into the me and you.Who went our separate ways.My eyes adored you.Though I never laid a hand on you.My eyes adored you.Like a million miles away.From me you couldn't see.How I adored you.So close so close.And yet so far.Headed for city lights.Climbed the ladder up.To fortune and fame.I worked my fingers to the bone.Made myself a name.Funny I seem to find that.No matter how the years unwind.Still I reminisce about the girl I miss.And the love I left behind.My eyes adored you.Though I never laid a hand on you.My eyes adored you.Like a million miles away.From me you couldn't see.How I adored you.So close so close.And yet so far.All my life I will remember.How warm and tender.We were way back then.Though I'm feeling sad regrets.I know I won't ever forget.You my childhood friend.My eyes adored you.Though I never laid a hand on you.My eyes adored you.Like a million miles away.From me you couldn't see.How I adored you.So close so close.And yet so far.</t>
  </si>
  <si>
    <t>Lost Love;Love;Growing Up</t>
  </si>
  <si>
    <t>Lady Marmalade</t>
  </si>
  <si>
    <t>LaBelle</t>
  </si>
  <si>
    <t>Disco;Funk</t>
  </si>
  <si>
    <t>Allen Toussaint;Vicki Wickham</t>
  </si>
  <si>
    <t>Hey Sister Go Sister Soul Sister Go Sister.Hey Sister Go Sister Soul Sister Go Sister.He met Marmalade down in old New Orleans.Strutting her stuff on the street.She said Hello.Hey Joe you wanna give it a go.Itchi Gitchi Ya Ya Da Da.Itchi Gitchi Ya Ya here.Mocha-choca-lata Ya Ya.Creole Lady Marmalade.Voulez-vous coucher avec moi ce soir.Voulez-vous coucher avec moi.He sat in her boudoir while she freshened up.The boy drank all her magnolia wine.On the black satin sheets where oh I swear he started to freak.Itchi Gitchi Ya Ya Da Da.Itchi Gitchi Ya Ya here.Mocha-choca-lata Ya Ya.Creole Lady Marmalade.Voulez-vous coucher avec moi ce soir.Voulez-vous coucher avec moi.Hey hey hey.Touching her skin feeling silky smooth.The color of cafe au lait.Made the savage beast inside.Roar until it cried more more more.Now he's back home doing 9 to 5.Living his grey flannel life.But when he turns off to sleep.Old memories creep more more more.Itchi Gitchi Ya Ya Da Da.Itchi Gitchi Ya Ya here.Mocha-choca-lata Ya Ya.Creole Lady Marmalade.Voulez-vous coucher avec moi ce soir.Voulez-vous coucher avec moi.Voulez-vous couchez avec moi ce soir.Creole Lady Marmalade.Voulez-vous coucher avec moi ce soir.Voulez-vous coucher avec moi.Voulez-vous coucher avec moi ce soir.Voulez-vous coucher avec moi.Voulez-vous coucher avec moi ce soir.Voulez-vous coucher avec moi.Voulez-vous coucher avec moi ce soir.Voulez-vous coucher avec moi.Itchi Gitchi Ya Ya Da Da.Itchi Gitchi Ya Ya here.Mocha-choca-lata Ya Ya.Itchi Gitchi Ya Ya here.</t>
  </si>
  <si>
    <t>Lovin' You</t>
  </si>
  <si>
    <t>Minnie Riperton</t>
  </si>
  <si>
    <t>Minnie Riperton;Richard Rudolph</t>
  </si>
  <si>
    <t>Stevie Wonder;Richard Rudolph</t>
  </si>
  <si>
    <t>Loving you is easy cause you're beautiful.Making love with you is all I wanna do.Loving you is more than just a dream come true.And everything that I do is out of loving you.La la la la la.La la la la la.La la la la la la la la la la.Doo doo doo doo.No one else can make me feel.The colors that you bring.Stay with me while we grow old.And we will live each day in springtime.Cause loving you has made my life so beautiful.And every day of my life is filled with loving you.Loving you I see your soul come shining through.And every time that we oh I'm more in love with you.La la la la la.La la la la la.La la la la la la la la la la.Doo doo doo doo.No one else can make me feel.The colors that you bring.Stay with me while we grow old.And we will live each day in springtime.Cause loving you is easy cause you're beautiful.And every day of my life is filled with loving you.Loving you I see your soul come shining through.And every time that we oh I'm more in love with you.La la la la la.La la la la la.La la la la la la la la la la.Doo doo doo doo.</t>
  </si>
  <si>
    <t>Philadelphia Freedom</t>
  </si>
  <si>
    <t>I used to be a rolling stone.You know if the cause was right.I'd leave to find the answer on the road.I used to be a heart beating for someone.But the times have changed.The less I say the more my work gets done.Cause I live and breathe this Philadelphia freedom.From the day that I was born I've waved the flag.Philadelphia freedom took me knee-high to a man.Yeah gave me peace of mind my daddy never had.Oh Philadelphia freedom shine on me I love you.Shine a light through the eyes of the ones left behind.Shine a light shine a light.Shine a light won't you shine a light.Philadelphia freedom I love you yes I do.If you choose to you can live your life alone.Some people choose the city.Some others choose the good old family home.I like living easy without family ties.Till the whippoorwill of freedom zapped me.Right between the eyes.Cause I live and breathe this Philadelphia freedom.From the day that I was born I've waved the flag.Philadelphia freedom took me knee-high to a man.Yeah gave me peace of mind my daddy never had.Oh Philadelphia freedom shine on me I love you.Shine a light through the eyes of the ones left behind.Shine a light shine a light.Shine a light won't you shine a light.Philadelphia freedom I love you yes I do.Oh Philadelphia freedom shine on me I love you.Shine a light through the eyes of the ones left behind.Shine a light shine a light.Shine a light won't you shine a light.Philadelphia freedom I love you.</t>
  </si>
  <si>
    <t>(Hey Won't You Play) Another Somebody Done Somebody Wrong Song</t>
  </si>
  <si>
    <t>Larry Butler;Chips Moman</t>
  </si>
  <si>
    <t>Chips Moman</t>
  </si>
  <si>
    <t>It's lonely out tonight.And the feeling just got right for a brand new love song.Somebody done somebody wrong song.Hey won't you play another.Somebody done somebody wrong song.And make me feel at home.While I miss my baby while I miss my baby.So please play for me a sad melody.So sad that it makes everybody cry.A real hurting song about a love that's gone wrong.Cause I don't wanna cry all alone.Hey won't you play another.Somebody done somebody wrong song.And make me feel at home.While I miss my baby while I miss my baby.So please play for me a sad melody.So sad that it makes everybody cry.A real hurting song about a love that's gone wrong.Cause I don't wanna cry all alone.Hey won't you play another.Somebody done somebody wrong song.And make me feel at home.While I miss my baby while I miss my baby.Hey won't you play another.Somebody done somebody wrong song.And make me feel at home.While I miss my baby while I miss my baby.Hey won't you play another.Somebody done somebody wrong song.And make me feel at home.While I miss my baby while I miss my baby.</t>
  </si>
  <si>
    <t>He Don't Love You (Like I Love You)</t>
  </si>
  <si>
    <t>Jerry Butler;Calvin Carter;Curtis Mayfield</t>
  </si>
  <si>
    <t>Dave Appell;Hank Medress</t>
  </si>
  <si>
    <t>He don't love you like I love you.If he did he wouldn't break your heart.He don't love you like I love you.He's trying to tear us apart.Fare thee well.I know you're leaving.For the new love that you've found.The handsome guy that you've been dating.I got a feeling he's gonna put you down cause.He don't love you like I love you.If he did he wouldn't break your heart.He don't love you like I love you.He's tryng to tear us apart.He uses all the great quotations.Says the things I wish I could say.Whoa but he's has so many rehearsals.Girl to him it's just another play but wait.When the final act is over.And you're left standing all alone.When he takes his bow and makes his exit.Girl I'll be there to take you home.He don't love you.Like I love you.If he did he wouldn't break your heart.Oh he don't love you girl like I love you.He's trying to tear us apart.Whoa he don't love you.</t>
  </si>
  <si>
    <t>Shining Star</t>
  </si>
  <si>
    <t>Earth, Wind &amp; Fire</t>
  </si>
  <si>
    <t>Maurice White;Larry Dunn;Philip Bailey</t>
  </si>
  <si>
    <t>Maurice White;Charles Stepney</t>
  </si>
  <si>
    <t>When you wish upon a star.Your dreams will take you very far.But when you wish upon a dream.Life ain't always what it seems.What'd you see on a night so clear.In the sky so very dear.You're a shining star no matter who you are.Shining bright to see what you could truly be.What you could truly be.Shining star come into view.Shine its watchful light on you.Gives you strength to carry on.Make your body big and strong.Born a man child of the sun.Saw my work had just begun.Yeah found I had to stand alone.Bless it now I've got my own oh yeah.So if you find yourself in need.Why don't you listen to these words of heed.Be a giant or grain of sand.Words of Wisdom: Yes I can.You're a shining star no matter who you are.Shining bright to see what you can truly be.You're a shining star no matter who you are.Shining bright to see what you can truly be.You're a shining star no matter who you are.Shining bright to see what you can truly be.Shining star for you to see what your life can truly be.Shining star for you to see what your life can truly be.Shining star for you to see what your life can truly be.</t>
  </si>
  <si>
    <t>Dreaming;Empowerment</t>
  </si>
  <si>
    <t>Before the Next Teardrop Falls</t>
  </si>
  <si>
    <t>Freddy Fender</t>
  </si>
  <si>
    <t>ABC;Dot</t>
  </si>
  <si>
    <t>Vivian Keith;Ben Peters</t>
  </si>
  <si>
    <t>Huey P. Meaux</t>
  </si>
  <si>
    <t>If he brings you happiness.Then I wish you all the best.It's your happiness that matters most of all.But if he ever breaks your heart.If the teardrops ever start.I'll be there before the next teardrop falls.Si te quiere de verdad.Y te da Felicidad.Te deseo lo mas bueno pa'los dos.Pero si te hace llorar.A mi me puedes hablar.Y estare contigo cuando triste estas.I'll be there anytime.You need me by your side.To drive away every teardrop that you cried.And if he ever leaves you blue.Just remember I love you.And I'll be there before the next teardrop falls.And I'll be there before the next teardrop falls.</t>
  </si>
  <si>
    <t>Thank God I'm a Country Boy</t>
  </si>
  <si>
    <t>John Martin Sommers</t>
  </si>
  <si>
    <t>2/4;3/4</t>
  </si>
  <si>
    <t>Well life's on a farm is kind of laid back.Ain't much an old country boy like me can't hack.It's early to rise early in the sack thank God I'm a country boy.Well a simple kind of life never did me no harm.Raising me a family and working on the farm.My days are all filled with an easy country charm thank God I'm a country boy.Well I got me a fine wife I got me old fiddle.When the sun's coming up I got cakes on the griddle.And life ain't nothing but a funny funny riddle thank God I'm a country boy.When the work's all done and the sun's setting low.I pull out my fiddle and I rosin up the bow.The kids are asleep so I keep it kind of low thank God I'm a country boy.I'd play Sally Gooding all day if I could.But the lord and my wife wouldn't take it very good.So I fiddle when I can and I work when I should thank God I'm a country boy.Well I got me a fine wife I got me old fiddle.When the sun's coming up I got cakes on the griddle.And life ain't nothing but a funny funny riddle thank God I'm a country boy.I wouldn't trade my life for diamonds or jewels.I never was one of them money hungry fools.I'd rather have my fiddle and my farming tools thank God I'm a country boy.Yeah city folk driving in a black limousine.A lot of sad people thinking that's-a mighty keen.Son let me tell you now exactly what I mean thank God I'm a country boy.Well I got me a fine wife I got me old fiddle.When the sun's coming up I got cakes on the griddle.And life ain't nothing but a funny funny riddle thank God I'm a country boy.Well my fiddle was my daddy's till the day he died.And he took me by the hand and held me close to his side.He said "Live a good life and play my fiddle with pride.and thank God you're a country boy.My Daddy taught me young how to hunt and how to whittle.He taught me how to work and play a tune on the fiddle.He taught me how to love and how to give just a little.Thank God I'm a country boy.Well I got me a fine wife I got me old fiddle.When the sun's coming up I got cakes on the griddle.And life ain't nothing but a funny funny riddle thank God I'm a country boy.</t>
  </si>
  <si>
    <t>Appreciation;Growing Up;Family</t>
  </si>
  <si>
    <t>Sister Golden Hair</t>
  </si>
  <si>
    <t>Gerry Beckley</t>
  </si>
  <si>
    <t>Well I tried to make it Sunday but I got so damn depressed.That I set my sights on Monday and I got myself undressed.I ain't ready for the altar but I do agree there's times.When a woman sure can be a friend of mine.Well I keep on thinking about you Sister Golden Hair surprise.And I just can't live without you can't you see it in my eyes.I been one poor correspondent and I been too too hard to find.But it doesn't mean you ain't been on my mind.Will you meet me in the middle will you meet me in the air.Will you love me just a little just enough to show you care.Well I tried to fake it I don't mind saying I just can't make it.Well I keep on thinking about you Sister Golden Hair surprise.And I just can't live without you can't you see it in my eyes.Now I been one poor correspondent and I been too too hard to find.But it doesn't mean you ain't been on my mind.Will you meet me in the middle will you meet me in the air.Will you love me just a little just enough to show you care.Well I tried to fake it I don't mind saying I just can't make it.</t>
  </si>
  <si>
    <t>Love;Restlessness</t>
  </si>
  <si>
    <t>Love Will Keep Us Together</t>
  </si>
  <si>
    <t>Captain &amp; Tennille</t>
  </si>
  <si>
    <t>Daryl Dragon</t>
  </si>
  <si>
    <t>Love.Love will keep us together.Think of me babe whenever.Some sweet talking girl comes along.Singing his song.Don't mess around.You just got to be strong.Just stop.Cause I really love you.Stop I'll be thinking of you.Look in my heart.And let love keep us together.You.You belong to me now.Ain't gonna set you free now.When those girls start hanging around.Talking me down.Hear with your heart.And you won't hear a sound.Just stop.Cause I really love you.Stop I'll be thinking of you.Look in my heart.And let love keep us together.Young and beautiful.Someday your looks will be gone.When the others turn you off.Who'll be turning you on.I will I will I will.I will be there to share forever.Love will keep us together.I said it before.And I'll say it again.While others pretend.I need you now and I need you then.Just stop.Cause I really love you.Stop I'll be thinking of you.Look in my heart.And let love keep us together.Whatever.Whatever I will I will I will I will.You better stop.Cause I really love you.Stop I've been thinking of you.Look in my heart.And let love keep us together.Whatever.Whatever I will I will I will.</t>
  </si>
  <si>
    <t>Listen to What the Man Said</t>
  </si>
  <si>
    <t>Tom Scott (Saxophone)</t>
  </si>
  <si>
    <t>Any time any day.You can hear the people say.That love is blind well I don't know.But I say love is kind.Soldier boy kisses girl.Leaves behind a tragic world.But he wont mind he's in love.And he says love is fine.Oh yes indeed we know.That people will find a way to go.No matter what the man said.And love is fine for all we know.For all we know our love will grow.That's what the man said.So won't you listen to what the man said.Oh yes indeed we know.That people will find a way to go.No matter what the man said.And love is fine for all we know.For all we know our love will grow.That's what the man said.So won't you listen to what the man said.Oh yes indeed we know.That people will find a way to go.No matter what the man said.And love is fine for all we know.For all we know our love will grow.That's what the man said.So won't you listen to what the man said.The wonder of it all baby.The wonder of it all baby.The wonder of it all baby.</t>
  </si>
  <si>
    <t>The Hustle</t>
  </si>
  <si>
    <t>Van McCoy &amp; the Soul City Symphony</t>
  </si>
  <si>
    <t>Avco</t>
  </si>
  <si>
    <t>Van McCoy</t>
  </si>
  <si>
    <t>One of these Nights</t>
  </si>
  <si>
    <t>Don Henley;Glenn Frey</t>
  </si>
  <si>
    <t>Bill Szymczyk</t>
  </si>
  <si>
    <t>One of these nights.One of these crazy old nights.We're gonna find out pretty mama what turns on your lights.The full moon is calling.The fever is high.And the wicked wind whispers and moans.You got your demons.You got desires.Well I got a few of my own.Oh someone to be kind to in.Between the dark and the light.Oh coming right behind you.Swear I'm gonna find you.One of these nights.One of these dreams.One of these lost and lonely dreams.We're gonna find one.One that really screams.I've been searching for the daughter of the devil himself.I've been searching for an angel in white.I've been waiting for a woman who's a little of both.And I can feel her but she's nowhere in sight.Oh loneliness will blind you.In between the wrong and the right.Oh coming right behind you.Swear I'm gonna find you.One of these nights.One of these nights.In between the dark and the light.Coming right behind you.Swear I'm gonna find you.Get you baby one of these nights.One of these nights.One of these nights.I can feel it.I can feel it.One of these nights.Coming right behind you.Swear I'm gonna find you now.One of these nights.</t>
  </si>
  <si>
    <t>Hope;Love;Lust/Sex</t>
  </si>
  <si>
    <t>Jive Talkin'</t>
  </si>
  <si>
    <t>Barry Gibb;Robin Gibb;Maurice Gibb</t>
  </si>
  <si>
    <t>It's just your jive talking.You're telling me lies yeah.Jive talking.You wear a disguise.Jive talking.So misunderstood yeah.Jive talking.You really no good.Oh my child.You'll never know.Just what you mean to me.Oh my child.You got so much.You're gonna take away my energy.With all your jive talking.You're telling me lies yeah.Good loving.Still gets in my eyes.Nobody believes what you say.It's just your jive talking.That gets in the way.Oh my love.You're so good.Treating me so cruel.There you go.With your fancy lies.Leaving me looking.Like a dumbstruck fool.With all your.Jive talking.You're telling me lies yeah.Jive talking.You wear a disguise.Jive talking.So misunderstood yeah.Jive talking.You just ain't no good.Love talking.Is all very fine yeah.Jive talking.Just isn't a crime.And if there's somebody.You'll love till you die.Then all that jive talking.Just gets in your eye.Jive talking.You're telling me lies yeah.Good loving.Still gets in my eyes.Nobody believes what you say.It's just your jive talking.That gets in the way.Love talking.Is all very fine yeah.Jive talking just isn't a crime.And if there's somebody.You'll love till you die.Then all that jive talking.Just gets in your eye.Jive talking.</t>
  </si>
  <si>
    <t>Bad Relationships;Love</t>
  </si>
  <si>
    <t>Fallin' in Love</t>
  </si>
  <si>
    <t>Hamilton, Joe Frank &amp; Reynolds</t>
  </si>
  <si>
    <t>Playboy</t>
  </si>
  <si>
    <t>Dan Hamilton;Ann Hamilton</t>
  </si>
  <si>
    <t>Jim Price</t>
  </si>
  <si>
    <t>Gbm</t>
  </si>
  <si>
    <t>Baby baby falling in love.I'm falling in love again.Baby baby falling in love.I'm falling in love again.I could never see what fate had meant for me.And then you came.And made my dreams match reality.Maybe you can see all the things.You've been to me.But my simple fate is at the gate.And girl you've got the key.Baby baby falling in love.I'm falling in love again.Baby baby falling in love.I'm falling in love again.It seems like yesterday.You and I first loved this way.But now I know how love can grow.With each and every day.As we lay at midnight's hour.And feel love's hidden power.So strong and bold.As life unfolds its mystery to me.Baby baby falling in love.I'm falling in love again.Baby baby falling in love.I'm falling in love again.You and me for eternity.In love we'll always be.Young and free and that should be.The way it's gotta be.Baby baby falling in love.I'm falling in love again.Baby baby falling in love.I'm falling in love again.Baby baby falling in love.I'm falling in love again.Baby baby falling in love.I'm falling in love again.Baby baby falling in love.I'm falling in love again.Baby baby falling in love.I'm falling in love again.</t>
  </si>
  <si>
    <t>Get Down Tonight</t>
  </si>
  <si>
    <t>KC &amp; the Sunshine Band</t>
  </si>
  <si>
    <t>Electronic;Funk/Soul</t>
  </si>
  <si>
    <t>Baby baby let's get together.Honey honey me and you.And do the things ah do the things.That we like to do.Oh do a little dance make a little love.Get down tonight get down tonight.Do a little dance make a little love.Get down tonight get down tonight.Baby baby I'll meet you.Same place same time.Where we can get together.And ease up our mind.Oh do a little dance make a little love.Get down tonight get down tonight.Do a little dance make a little love.Get down tonight get down tonight.Oh do a little dance make a little love.Get down tonight get down tonight.Do a little dance make a little love.Get down tonight get down tonight.Get down get down.Get down get down get down get down get down tonight baby.Get down get down get down get down get down tonight baby.Get down get down get down get down get down tonight baby.Get down get down get down get down get down tonight baby.Get down get down get down get down get down tonight baby.Get down get down get down get down get down tonight baby.</t>
  </si>
  <si>
    <t>Rhinestone Cowboy</t>
  </si>
  <si>
    <t>Glen Campbell</t>
  </si>
  <si>
    <t>Larry Weiss</t>
  </si>
  <si>
    <t>Dennis Lambert;Brian Potter</t>
  </si>
  <si>
    <t>I've been walking these streets so long.Singing the same old song.I know every crack in these dirty sidewalks of Broadway.Where hustle's the name of the game.And nice guys get washed away like the snow and the rain.There's been a load of compromising.On the road to my horizon.But I'm gonna be where the lights are shining on me.Like a rhinestone cowboy.Riding out on a horse in a star-spangled rodeo.Like a rhinestone cowboy.Getting cards and letters from people I don't even know.And offers coming over the phone.Well I really don't mind the rain.And a smile can hide all the pain.But you're down when you're riding the train.That's taking the long way.And I dream of the things I'll do.With a subway token and a dollar tucked inside my shoe.There'll be a load of compromising.On the road to my horizon.But I'm gonna be where the lights are shining on me.Like a rhinestone cowboy.Riding out on a horse in a star-spangled rodeo.Rhinestone cowboy.Getting cards and letters from people I don't even know.And offers coming over the phone.Like a rhinestone cowboy.Riding out on a horse in a star-spangled rodeo.Like a rhinestone cowboy.Getting cards and letters from people I don't even know.</t>
  </si>
  <si>
    <t>Dreaming</t>
  </si>
  <si>
    <t>Fame</t>
  </si>
  <si>
    <t>David Bowie</t>
  </si>
  <si>
    <t>Pop Rock;Soul;Funk</t>
  </si>
  <si>
    <t>John Lennon (Vocals/Guitar)</t>
  </si>
  <si>
    <t>David Bowie;Carlos Alomar;John Lennon</t>
  </si>
  <si>
    <t>Harry Maslin;David Bowie</t>
  </si>
  <si>
    <t>Fame makes a man take things over.Fame lets him loose hard to swallow.Fame puts you there where things are hollow.Fame.Fame it's not your brain it's just the flame.That burns your change to keep you insane.Fame.Fame what you like is in the limo.Fame what you get is no tomorrow.Fame what you need you have to borrow.Fame.Fame Nein It's mine is just his line.To bind your time it drives you to crime.Fame.Could it be the best could it be.Really be really babe.Could it be my babe could it babe.Really really.Is it any wonder I reject you first.Fame fame fame fame.Is it any wonder you are too cool to fool.Fame.Fame bully for you chilly for me.Got to get a rain check on pain.Fame.Fame fame fame fame fame fame fame fame fame.Fame.Fame fame fame fame fame fame fame fame fame.Fame.Fame fame fame.Fame.What's your name.Feeling so gay feeling gay.Brings so much pain.</t>
  </si>
  <si>
    <t>It's cold here in the city it always seems that way.And I've been thinking about you almost every day.Thinking about the good times thinking about the rain.Thinking about how bad it feels alone again.I'm sorry for the way things are in China I'm sorry things ain't what they used to be.More than anything else I'm sorry for myself cause you're not here with me.Our friends all ask about you I say you're doing fine. I expect to hear from you almost anytime.They all know I'm crying and I can't sleep at night. They all know I'm dying down deep inside.I'm sorry for all the lies I told you I'm sorry for the things I didn't say.But more than anything else I'm sorry for myself. I can't believe you went away.I'm sorry if I took some things for granted I'm sorry for the chains I put on you.But more than anything else I'm sorry for myself for living without you.</t>
  </si>
  <si>
    <t>Calypso</t>
  </si>
  <si>
    <t>Bad Blood</t>
  </si>
  <si>
    <t>Elton John (Vocals)</t>
  </si>
  <si>
    <t>It could've been me.But it was you.Who went and bit off.A little bit more than he could chew.You said that you had it made.But you been had.The woman no good no how.Thinking maybe the blood is bad.Bad blood.The woman was born to lie.Makes promises she can't keep.With the wink of an eye.Bad blood.Brother you've been deceived.It's bound to change your mind.About all you believe.From where I stand.It looks mighty strange.How you let a woman like that.Treat you like small change.I don't understand.What you're looking to find.The only thing bad blood do.Is mess up a good man's mind.Hear me talking now.Bad blood.The bitch is in her smile.The lie is on her lips.Such an evil child.Bad blood.Is taking you for a ride.The only good thing about bad blood.Is letting it slide.Bad blood talking about bad blood.Bad blood here we go.Bad blood.The bitch is in her smile.The lie is on her lips.Such an evil child.Bad blood.Is taking you for a ride.The only good thing about bad blood.Is letting it slide.The only good thing about bad blood.Is letting it slide.</t>
  </si>
  <si>
    <t>Island Girl</t>
  </si>
  <si>
    <t>Kiki Dee (Vocals)</t>
  </si>
  <si>
    <t>I see your teeth flash Jamaican honey so sweet.Down where Lexington cross 47th Street.She's a big girl she's standing six foot three.Turning tricks for the dudes in the big city.Island girl.What you wanting with the white man's world.Island girl.Black boy want you in his island world.He want to take you from the racket boss.He want to save you but the cause is lost.Island girl island girl island girl.Tell me what you wanting with the white man's world.She's black as coal but she burn like a fire.And she wrap herself around you like a well worn tire.You feel her nail scratch your back just like a rake.He one more gone he one more John who make the mistake.Island girl.What you wanting with the white man's world.Island girl.Black boy want you in his island world.He want to take you from the racket boss.He want to save you but the cause is lost.Island girl island girl island girl.Tell me what you wanting with the white man's world.Island girl.What you wanting with the white man's world.Island girl.Black boy want you in his island world.He want to take you from the racket boss.He want to save you but the cause is lost.Island girl island girl island girl.Tell me what you wanting with the white man's world.</t>
  </si>
  <si>
    <t>Prostitution</t>
  </si>
  <si>
    <t>That's the Way (I Like It)</t>
  </si>
  <si>
    <t>Oh that's the way uh-huh uh-huh.I like it uh-huh uh-huh.That's the way uh-huh uh-huh.I like it uh-huh uh-huh.That's the way uh-huh uh-huh.I like it uh-huh uh-huh.That's the way uh-huh uh-huh.I like it uh-huh uh-huh.When you take me by the hand.Tell me I'm your loving man.When you give me all your love.And do it babe the very best you can.Oh that's the way uh-huh uh-huh.I like it uh-huh uh-huh.That's the way uh-huh uh-huh.I like it uh-huh uh-huh.That's the way uh-huh uh-huh.I like it uh-huh uh-huh.That's the way uh-huh uh-huh.I like it uh-huh uh-huh.When I get to be in your arms.When we're all all alone.When you whisper sweet in my ear.When you turn turn me on.Oh that's the way uh-huh uh-huh.I like it uh-huh uh-huh.That's the way uh-huh uh-huh.I like it uh-huh uh-huh.That's the way uh-huh uh-huh.I like it uh-huh uh-huh.That's the way uh-huh uh-huh.I like it uh-huh uh-huh.Babe.Babe.That's the way uh-huh.That's the way uh-huh.Babe.Babe.That's the way uh-huh.That's the way uh-huh.That's the way uh-huh uh-huh.I like it uh-huh uh-huh.That's the way uh-huh uh-huh.I like it uh-huh uh-huh.That's the way uh-huh uh-huh.I like it uh-huh uh-huh.That's the way uh-huh uh-huh.I like it uh-huh uh-huh.Oh that's the way uh-huh uh-huh.I like it uh-huh uh-huh.That's the way uh-huh uh-huh.I like it uh-huh uh-huh.That's the way uh-huh uh-huh.I like it uh-huh uh-huh.That's the way uh-huh uh-huh.I like it uh-huh uh-huh.</t>
  </si>
  <si>
    <t>Fly, Robin, Fly</t>
  </si>
  <si>
    <t>Silver Connection</t>
  </si>
  <si>
    <t>Midland International</t>
  </si>
  <si>
    <t>Silvester Levay;Stephan Prager</t>
  </si>
  <si>
    <t>Stephan Prager;Michael Kunze</t>
  </si>
  <si>
    <t>Let's Do It Again</t>
  </si>
  <si>
    <t>Curtom</t>
  </si>
  <si>
    <t>Curtis Mayfield</t>
  </si>
  <si>
    <t>Do it again do it.Let's do it again.I wanna do it again.Do it.Let's do it again.Sometimes the rain.Grooving when I hear the sound.Like you and me baby.Getting down with the sounds around.Oh the smell of the morning flower.As we pass away the hour.I want to do it again do it again.Do it.Let's do it in the morning.Sweet breeze in the summertime.Feeling your sweet face.All laid up next to mine.Sweet love in the midnight.Good sleep come morning light.No worries about nothing.Just getting good just getting good.Just getting good love loving.Do it do it again.Do it again.Do it.Now I like you lady.So fine with your pretty hair.If you don't mind my compliments.Just digging on the clothes you wear.I'm just a man now don't you fear.I can love you now I brought you here.I wanna do it again.Do it do it.I wanna do it again.Do it again do it.Do it.Like a hammer on the block.Love began to rock.Give the sister love and pride.Feel good and satisfied.I'm not a girl that could linger.But I feel like a Butterfinger.I want to do it again do it again.Do it do it.Let's do it in the morning.Sweet breeze in the summertime.Feeling your sweet face.All laid up next to mine.Sweet love in the midnight.Good sleep come morning light.No worries about nothing.Just getting good just getting good.Just getting good love loving.Oh hey do it again do it again.Do it again do it again.</t>
  </si>
  <si>
    <t>Saturday Night</t>
  </si>
  <si>
    <t>Bay City Rollers</t>
  </si>
  <si>
    <t>Arista</t>
  </si>
  <si>
    <t>Power Pop</t>
  </si>
  <si>
    <t>Glam</t>
  </si>
  <si>
    <t>Bill Martin;Phil Coulter</t>
  </si>
  <si>
    <t>S-A-T-U-R-D-A-Y night.S-A-T-U-R-D-A-Y night.S-A-T-U-R-D-A-Y night.S-A-T-U-R-D-A-Y night.Gonna keep on dancing.To the rock and roll.On Saturday night Saturday nightDancing to the rhythm.In our heart and soul.On Saturday night Saturday night.I just can't wait.I gotta date.At the good old rock and roll.Folk show I've gotta go.Saturday night.Saturday night.Gonna rock it up.Roll it up.Do it all have a ball.Saturday night.Saturday night.Saturday night.Saturday night.Saturday night.S-A-T-U-R-D-A-Y night.S-A-T-U-R-D-A-Y night.S-A-T-U-R-D-A-Y night.S-A-T-U-R-D-A-Y night.Gonna dance with my baby.Until the night is through.On Saturday night.Saturday night.Tell her all the little things.I'm gonna do.On Saturday night.Saturday night.I love her so.I'm gonna let her know.At the good old rock and roll.Folk show I've gotta go.Saturday night.Saturday night.Gonna rock it up.Roll it up.Do it all have a ball.Saturday night.Saturday night.Saturday night.Saturday night.Saturday night.S-A-T-U-R-D-A-Y night.S-A-T-U-R-D-A-Y night.S-A-T-U-R-D-A-Y night.S-A-T-U-R-D-A-Y night.S-A-T-U-R-D-A-Y night.S-A-T-U-R-D-A-Y night.Saturday night.Saturday night.Saturday night.Saturday night.Saturday night.Saturday night.Saturday night.Saturday night.</t>
  </si>
  <si>
    <t>Dancing;Escape;Love</t>
  </si>
  <si>
    <t>Convoy</t>
  </si>
  <si>
    <t>C.W. McCall</t>
  </si>
  <si>
    <t>Novelty;Country &amp; Western</t>
  </si>
  <si>
    <t>Chip Davis;C.W. McCall</t>
  </si>
  <si>
    <t>Don Sears;Chip Davis</t>
  </si>
  <si>
    <t>Yeah breaker one nine.This here's the Rubber Duck. You got a copy on me Pig Pen come on.Uh yeah Ten Four Pig Pen for sure for sure.By golly it's clean clear to Flag Town come on.Yeah it’s a big Ten Four there Pig Pen.Yeah we definitely got the front door Good Buddy.Mercy sakes alive looks like we've got us a convoy.It was the dark of the moon.On the sixth of June.In a Kenworth pulling logs.Cabover Pete with a reefer on.And a Jimmy hauling hogs.We was heading for bear.On the one oh.About a mile out Shakey Town.I says Pig Pen this here's the Rubber Duck.And I'm about to put the hammer down.Cause we got a little old convoyRocking through the night.Yeah we got a little old convoy.Ain't she a beautiful sight.Come on and join our Convoy.Ain't nothing gonna get in our way.We gonna roll this trucking convoy.Across the USA.Convoy.Convoy.Yeah breaker Pig Pen this here's the Duck.And uh you wanna back off them hogs.Uh ten-four 'bout five mile or so.Ten-Roger them hogs is getting intense up here.By the time we got into Tulsa Town.We had eighty-five trucks in all.But they's a road block up on the clover leaf.And them bears was wall to wall.Yeah them smokies was thick as bugs on a bumper.They even had a bear in the air.I says calling all trucks.This here's the Duck.We about to go a hunting bear.Cause we got a little old convoyRocking through the night.Yeah we got a little old convoy.Ain't she a beautiful sight.Come on and join our Convoy.Ain't nothing gonna get in our way.We gonna roll this trucking convoy.Across the USA.Convoy.Convoy.Uh you wanna give me a ten nine on that Pig Pen.Uh negatory Pig Pen you're still too close.Yeah them hogs is starting to close up my sinuses.Mercy sakes you'd better back off another ten.Well we rolled up Interstate forty-four.Like a rocket sled on rails.We tore up all of our swindle sheets.And left them setting on the scales.By the time we hit that Chi-Town.Them bears was a getting smart.They'd brought up some reinforcements.From the Illinois National Guard.There's armored cars and tanks and jeeps.And rigs of every size.Yeah them chicken coops was full of bears.And choppers filled the skies.Well we shot the line.We went for broke.With a thousand screaming trucks.And eleven long haired Friends of Jesus.In a Chartreuse microbus.Yeah Rubber Duck to Sod Buster.Come on there.Yeah Ten Four Sod Buster.Listen you wanna put that microbus.In behind that suicide jockey.Yeah he's hauling' dynamite.And he needs all the help he can get.Well we laid a strip for the Jersey Shore.Prepared to cross the line.I could see the bridge was lined with bears.But I didn't have a doggone dime.I says Pig Pen this here's the Rubber Duck.We just ain't a gonna pay no toll.So we crashed the gate doing 98.I says let them truckers roll.Ten Four.Cause we got a little old convoyRocking through the night.Yeah we got a little old convoy.Ain't she a beautiful sight.Come on and join our Convoy.Ain't nothing gonna get in our way.We gonna roll this trucking convoy.Across the USA.Convoy.Convoy.Ah Ten-Four.Pig Pen what's you're Twenty.Omaha.Well they ought to know what to do.With them hogs out there for sure.Well mercy sakes good buddy.We gonna back on out of here.So keep the bugs off your glass.And the bears off your tail.We'll catch you on the flip flop.This here's the Rubber Duck on the side.We gone.Bye bye.</t>
  </si>
  <si>
    <t>Anger;Driving</t>
  </si>
  <si>
    <t>I Write the Songs</t>
  </si>
  <si>
    <t>Bruce Johnston</t>
  </si>
  <si>
    <t>Ron Dante;Barry Manilow</t>
  </si>
  <si>
    <t>I've been alive forever.And I wrote the very first song.I put the words and the melodies together.I am music.And I write the songs.I write the songs that make the whole world sing.I write the songs of love and special things.I write the songs that make the young girls cry.I write the songs I write the songs.My home lies deep within you.And I've got my own place in your soul.Now when I look out through your eyes.I'm young again even though I'm very old.I write the songs that make the whole world sing.I write the songs of love and special things.I write the songs that make the young girls cry.I write the songs I write the songs.Oh my music makes you dance and gives you spirit to take a chance.And I wrote some rock and roll so you can move.Music fills your heart well that's a real fine place to start.It's from me it's for you.It's from you it's for me.It's a worldwide symphony.I write the songs that make the whole world sing.I write the songs of love and special things.I write the songs that make the young girls cry.I write the songs I write the songs.I write the songs that make the whole world sing.I write the songs of love and special things.I write the songs that make the young girls cry.I write the songs I write the songs.I am music and I write the songs.</t>
  </si>
  <si>
    <r>
      <rPr>
        <rFont val="Calibri"/>
        <color theme="1"/>
        <sz val="11.0"/>
      </rPr>
      <t xml:space="preserve">Theme from </t>
    </r>
    <r>
      <rPr>
        <rFont val="Calibri"/>
        <i/>
        <color theme="1"/>
        <sz val="11.0"/>
      </rPr>
      <t>Mahogany</t>
    </r>
    <r>
      <rPr>
        <rFont val="Calibri"/>
        <color theme="1"/>
        <sz val="11.0"/>
      </rPr>
      <t xml:space="preserve"> (Do You Know Where You're Going To)</t>
    </r>
  </si>
  <si>
    <t>Michael Masser;Gerry Goffin</t>
  </si>
  <si>
    <t>Michael Masser</t>
  </si>
  <si>
    <t>Gb;Cm;C</t>
  </si>
  <si>
    <t>Do you know where you're going to.Do you like the things that life is showing you.Where are you going to.Do you know.Do you get what you're hoping for.When you look behind you.There's no open door.What are you hoping for.Do you know.Once we were standing still in time.Chasing the fantasies that filled our minds.You knew I loved you.But my spirit was free.Laughing at the question.That you once ask me.Do you know where you're going to.Do you like the things that life is showing you.Where are you going to.Do you know.Now looking back in all we pass.We've let so many dreams.Just slip through our hands.Why must we wait so long before we see.How sad the answers to those questions can be.Do you know where you're going to.Do you like the things that life is showing you.Where are you going to.Do you know.Do you get what you're hoping for.When you look behind you.There's no open door.What are you hoping for.Do you know.</t>
  </si>
  <si>
    <t>Life;Hope</t>
  </si>
  <si>
    <t>Mahogany</t>
  </si>
  <si>
    <t>Love Rollercoaster</t>
  </si>
  <si>
    <t>Soul;Funk;Disco</t>
  </si>
  <si>
    <t>Bells</t>
  </si>
  <si>
    <t>Rollercoaster of love.Rollercoaster.Oh oh oh oh.Rollercoaster of love.Rollercoaster.Oh oh oh oh.Rollercoaster of love.Rollercoaster.Oh oh oh oh.Rollercoaster of love.Rollercoaster.Oh oh oh oh.Your love is like a rollercoaster baby baby.All you do is ride.Your love is like a rollercoaster baby baby.All you do is ride.Ride.Don't you wanna ride girl.Listen here.Wow wow high high.Rollercoaster of love.Rollercoaster.Oh oh oh oh.Rollercoaster of love.Rollercoaster.Oh oh oh oh.Rollercoaster of love.Rollercoaster.Oh oh oh oh.Your love is like a rollercoaster baby baby.All you do is ride.Your love is like a rollercoaster baby baby.All you do is ride.Ride.What.Rollercoaster of love.Rollercoaster.Oh oh oh oh.Rollercoaster of love.Rollercoaster.Oh oh oh oh.Rollercoaster of love.Rollercoaster.Oh oh oh oh.Rollercoaster of love.Rollercoaster.Oh oh oh oh.Your love is like a rollercoaster baby baby. All you do is rideYour love is like a rollercoaster baby baby.All you do is ride.Your love is like a rollercoaster baby baby.All you do is ride.Your love is like a rollercoaster baby babyAll you do is rideYour love is like a rollercoaster baby baby.All you do is ride.</t>
  </si>
  <si>
    <t>50 Ways to Leave Your Lover</t>
  </si>
  <si>
    <t>Paul Simon;Phil Ramone</t>
  </si>
  <si>
    <t>The problem is all inside your head.She said to me.The answer is easy if you.Take it logically.I'd like to help you in your struggle.To be free.There must be fifty ways.To leave your lover.She said It's really not my habit to intrude.Furthermore I hope my meaning.Won't be lost or misconstrued.But I'll repeat myself.At the risk of being crude.There must be fifty ways.To leave your lover.Fifty ways to leave your lover.You just slip out the back Jack.Make a new plan Stan.You don't need to be coy Roy.Just get yourself free.Hop on the bus Gus.You don't need to discuss much.Just drop off the key Lee.And get yourself free.Oh slip out the back Jack.Make a new plan Stan.You don't need to be coy Roy.Just listen to me.Hop on the bus Gus.You don't need to discuss much.Just drop off the key Lee.And get yourself free.She said It grieves me so.To see you in such pain.I wish there was something I could do.To make you smile again.I said I appreciate that.And would you please explain.About the fifty ways.She said Why don't we both.Just sleep on it tonight.And I believe in the morning.You'll begin to see the light.And then she kissed me.And I realized she probably was right.There must be fifty ways.To leave your lover.Fifty ways to leave your lover.You just slip out the back Jack.Make a new plan Stan.You don't need to be coy Roy.Just get yourself free.Hop on the bus Gus.You don't need to discuss much.Just drop off the key Lee.And get yourself free.Slip out the back Jack.Make a new plan Stan.You don't need to be coy Roy.Just listen to me.Hop on the bus Gus.You don't need to discuss much.Just drop off the key Lee.And get yourself free.</t>
  </si>
  <si>
    <r>
      <rPr>
        <rFont val="Calibri"/>
        <color theme="1"/>
        <sz val="11.0"/>
      </rPr>
      <t xml:space="preserve">Theme from </t>
    </r>
    <r>
      <rPr>
        <rFont val="Calibri"/>
        <i/>
        <color theme="1"/>
        <sz val="11.0"/>
      </rPr>
      <t>S.W.A.T.</t>
    </r>
  </si>
  <si>
    <t>Rhythm Heritage</t>
  </si>
  <si>
    <t>Barry DeVorzon</t>
  </si>
  <si>
    <t>Michael Omartian;Steve Barri</t>
  </si>
  <si>
    <t>S.W.A.T.</t>
  </si>
  <si>
    <t>Love Machine (Part 1)</t>
  </si>
  <si>
    <t>The Miracles</t>
  </si>
  <si>
    <t>William Griffin;Warren Moore</t>
  </si>
  <si>
    <t>Freddie Perren;Warren Moore</t>
  </si>
  <si>
    <t>Oh yeah.I'm just a love machine.And I won't work for nobody but you.I'm just a love machine.A hugging kissing fiend.I think it's high time you knew.Whenever I think of you.My mind blows a fuse.When I look in your eyes.My meter starts to rise.And I become confused.My motor cranked electric goes.When I'm sitting next to you.Electricity starts to flow.And my indicator starts to glow.I'm just a love machine.And I won't work for nobody but you.I'm just a love machine.A hugging kissing fiend.I'm just a love machine.And I won't work for nobody but you.I'm just a love machine.A hugging kissing fiend.I'm gentle as a lamb.I'm not that hard to program.There's no way that you can lose.Chassis fits like a glove.I've got a button for love.That you've got to use.If you look into my power.I am sure you can find out how.To turn me on just set my dial.And let me love you for a little while.I'm just a love machine.And I won't work for nobody but you.I'm just a love machine.A hugging kissing fiend.Push it push it babe.Yeah.I'm just a love machine.And I won't work for nobody but you.I'm just a love machine.A hugging kissing fiend.I'm just a love machine.And I won't work for nobody but you.I'm just a love machine.A hugging kissing fiend.Oh yeah.Love machine.Earth quacking.Sole shaking.Love machine.And I won't work for nobody but you.Love machine.Earth quacking sole shaking.Love machine.And I won't work for nobody but you.Oh yeah.Love machine.Earth quacking sole shaking.Love machine.And I won't work for nobody but you.Love machine.Earth quacking.Sole shaking.Love machine.And I won't work for nobody but you.</t>
  </si>
  <si>
    <t>December, 1963 (Oh What a Night!)</t>
  </si>
  <si>
    <t>Warner Bros.;Curb</t>
  </si>
  <si>
    <t>Bob Gaudio;Judy Parker</t>
  </si>
  <si>
    <t>Oh what a night.Late December back in 63.What a very special time for me.As I remember what a night.Oh what a night.You know I didn't even know her name.But I was never gonna be the same.What a lady what a night.Oh I.I got a funny feeling when she walked in the room.Hey my.As I recall it ended much too soon.Oh what a night.Hypnotizing mesmerizing me.She was everything I dreamed she'd be.Sweet surrender what a night.And I felt a rush like a rolling bolt of thunder.Spinning my head around and taking my body under.Oh what a night.Oh I.Got a funny feeling when she walked in the room.Hey my.As I recall it ended much too soon.Oh what a night.Why'd it take so long to see the light.Seemed so wrong but now it seems so right.What a lady what a night.Oh I felt a rush like a rolling bolt of thunder.Spinning my head around and taking my body under.Oh what a night.Oh what a night.Oh what a night.Oh what a night.Oh what a night.Oh what a night.Oh what a night.</t>
  </si>
  <si>
    <t>Disco Lady</t>
  </si>
  <si>
    <t>Johnnie Taylor</t>
  </si>
  <si>
    <t>Harvey Scales;Albert Vance;Don Davis</t>
  </si>
  <si>
    <t>Don Davis</t>
  </si>
  <si>
    <t>Shake it up shake it down.Move it in move it round disco lady.Move it in move it out.Move it in and about disco lady.Shake it up shake it down.Move it in move it around disco lady.Hey sexy lady.Said I like the way.You move your thang.Lord have mercy girl.You dance so fine.And you're right on time.Girl you ought to be on TV on Soul Train.When you get the groove.It ain't no stopping.Just can't help it.But I'm I'm finger popping.Shake it up shake it down.Move it in move it round disco lady.Move it in move it out.Move it in and about disco lady.Shake it baby shake it.Baby shake your thang.Shake it baby shake it.Baby shake your thang.You got me grooving.I feel like moving.You got me loving.Can't sit still.I'm grooving.I like that funky stuff.Shake it up shake it down.Move it in move it round disco lady.Shove it in move it out.Move it in and about disco lady.Hey sexy lady.Girl you drive me crazy.You dance so fine.And you're right on time.Girl you're driving me out of my mind.If it wasn't for the girl.Sitting next to me.I'd jump right up and out-ta my safety seat.You got me hypnotized.Soul mesmoized.Girl you're moving me.Girl you're grooving me.Shake it baby shake it.Shake it baby shake it.Shake it baby shake it.Shake it baby shake it.Shake it baby shake it.Shake it baby shake it.Shake it baby shake it.Shake it baby shake it.Shake it up shake it down.Move it in move it round disco lady.Move it in move it out.Shove it in and about disco lady.Shake it up shake it down.Move it in move it round disco lady.Move it in move it out.Shove it in and about disco lady.Shake it up shake it down.Move it in move it round disco lady.</t>
  </si>
  <si>
    <t>Dancing;Lust/Sex</t>
  </si>
  <si>
    <t>Let Your Love Flow</t>
  </si>
  <si>
    <t>The Bellamy Brothers</t>
  </si>
  <si>
    <t>Country Rock;Soft Rock</t>
  </si>
  <si>
    <t>Larry E. Williams</t>
  </si>
  <si>
    <t>Phil Gernhard;Tony Scotti</t>
  </si>
  <si>
    <t>There's a reason for the sunshine sky.And there's a reason why I'm feeling so high.Must be the season when that love light shines.All around us.So let that feeling grab you deep inside.And send you reeling where your love can't hide.And then go stealing through the moonlit nights.With your lover.Just let your love flow like a mountain stream.And let your love grow with the smallest of dreams.And let your love show and you'll know what I mean.It's the season.Let your love fly like a bird on a wing.And let your love bind you to all living things.And let your love shine and you'll know what I mean.That's the reason.There's a reason for the warm sweet nights.And there's a reason for the candle lights.Must be the season when those love rites shine.All around us.So let that wonder take you into space.And lay you under its loving embrace.Just feel the thunder as it warms your face.You can't hold back.Just let your love flow like a mountain stream.And let your love grow with the smallest of dreams.And let your love show and you'll know what I mean.It's the season.Let your love fly like a bird on a wing.And let your love bind you to all living things.And let your love shine and you'll know what I mean.That's the reason.Just let your love flow like a mountain stream.And let your love grow with the smallest of dreams.And let your love show and you'll know what I mean.It's the season.Let your love fly like a bird on a wing.And let your love bind you to all living things.And let your love shine and you'll know what I mean.That's the reason.Just let your love flow like a mountain stream.And let your love grow.</t>
  </si>
  <si>
    <t>Welcome Back</t>
  </si>
  <si>
    <t>John Sebastian</t>
  </si>
  <si>
    <t>Rock;Stage &amp; Screen</t>
  </si>
  <si>
    <t>Theme;Pop Rock</t>
  </si>
  <si>
    <t>Steve Barri;John Sebastian</t>
  </si>
  <si>
    <t>Welcome back.Your dreams were your ticket out.Welcome back to that same old place.That you laughed about.Well the names have all changed.Since you hung around.But those dreams have remained.And they've turned around.Who'd have thought they'd lead you.Back here where we need you.Yeah we tease him a lot.Cause we got him on the spot.Welcome back.Welcome back.Welcome back.Welcome back.Welcome back.Welcome back.Welcome back.We always could spot a friend.Welcome back.And I smile when I think.How you must have been.And I know what a scene.You were learning in.Was there something that.Made you come back again.And what could ever lead you.Back here where we need you.Yeah we tease him a lot.Cause we got him on the spot.Welcome back.Welcome back.Welcome back.Welcome back.Welcome back.Welcome back.And I know what a scene.You were learning in.Was there something that.Made you come back again.And what could ever lead you.Back here where we need you.Yeah we tease him a lot.Cause we got him on the spot.Welcome back.Welcome back.Welcome back.Welcome back.Welcome back.Welcome back.Yeah we tease him a lot.Welcome back welcome back.Cause we got him on the spot.Welcome back welcome back.Yeah we tease him a lot.Cause we got him on the spot.Welcome back.Welcome back.Welcome back.Welcome back.Welcome back.Welcome back.Welcome back.Welcome back.Welcome back.Welcome back.</t>
  </si>
  <si>
    <t>Friendship;Home</t>
  </si>
  <si>
    <t>Welcome Back, Kotter</t>
  </si>
  <si>
    <t>Boogie Fever</t>
  </si>
  <si>
    <t>The Sylvers</t>
  </si>
  <si>
    <t>Freddie Perren;Kenneth St. Lewis</t>
  </si>
  <si>
    <t>Freddie Perren</t>
  </si>
  <si>
    <t>F;G&amp;</t>
  </si>
  <si>
    <t>Boogie fever.Got to boogie down.Boogie fever.I think it's going around.I took my baby to the drive-in show.She turned the speaker down.And then she turned on the radio.I watched a silent movie.Digging funky sound.She's got the boogie fever.She likes to boogie down.Boogie fever.I think it's going around.I took my baby to the pizza parlor.To get a bite to eat.I put some money in the jukebox for her.You know she ate her pizza.Dancing to the beat.She's got the boogie fever.She likes to boogie down.She's got the boogie fever.I think it's going around.All night long we did the bump bump bump.Yes we did yes we did.Yes we did yeah.She kept it going strong.Doing the bump bump bump.Doing the bump bump bump.I called the doctor on the telephone.Doctor doctor.Said doctor doctor please.I I I.I got this feeling rocking and a reeling.Tell me what can it be.Is it some new disease.They call it boogie fever.You've got to boogie down.Boogie fever.I think it's going around.Fever fever fever.All night long.We did the bump bump bump.Yes we did.Yes we did yes we did.We kept it going strong.Doing the bump bump bump.Everybody's got the boogie fever.Boogie down now get on down.Now get on down.Boogie fever.I think it's going around.And around and around.I got the boogie fever.And I said you got the boogie fever.I said she's got the boogie fever.Everybody's got the boogie fever.Boogie fever.Boogie down.Just get on down.Just get on down.Boogie fever.</t>
  </si>
  <si>
    <t>Dancing;Love</t>
  </si>
  <si>
    <t>Silly Love Songs</t>
  </si>
  <si>
    <t>Factory</t>
  </si>
  <si>
    <t>You'd think that people would've had enough of silly love songs.But I look around me and I see it isn't so.Some people want to fill the world with silly love songs.And what's wrong with that.I'd like to know cause here I go again.I love you.I love you.I love you.I love you.I can't explain the feeling's plain to me.Now can't you see.Ah she gave me more she gave it all to me.Now can't you see.What's wrong with that.I need to know cause here I go again.I love you I love you.Love doesn't come in a minute.Sometimes it doesn't come at all.I only know that when I'm in it.It isn't silly love isn't silly love isn't silly at all.How can I tell you about my loved one.How can I tell you about my loved one.How can I tell you about my loved one.How can I tell you about my loved one.I love you.I love you.I love you.I can't explain the feeling's plain to me say can't you see.I love you.Ah he gave me more he gave it all to me say can't you see.I love you.I can't explain the feeling's plain to me.Say can't you see.How can I tell you about my loved one.I love you.Ah he gave me more he gave it all to me.Say can't you see.I love you.I can't explain the feeling's plain to me.Say can't you see.How can I tell you about my loved one.I love you.Ah he gave me more he gave it all to me.Say can't you see.How can I tell you about my loved one.I love you.I can't explain the feeling's plain to me.Say can't you see.How can I tell you about my loved one.I love you.Ah he gave me more he gave it all to me.Say can't you see.How can I tell you about my loved one.You'd think that people would've had enough of silly love songs.But I look around me and I see it isn't so oh no.Some people want to fill the world with silly love songs.And what's wrong with that.</t>
  </si>
  <si>
    <t>Love Hangover</t>
  </si>
  <si>
    <t>Marilyn McLeod;Pam Sawyer</t>
  </si>
  <si>
    <t>If there's a cure for this.I don't want it.Don't want it.If there's a remedy.I'll run from it.From it.Think about it all the time.Never let it out of my mind.Cause I love you.I've got the sweetest hangover.I don't wanna get over.Sweetest hangover.Yeah I don't wanna get over.I don't wanna get.I don't wanna get over.Oh I don't need no cure.I don't need no cure.I don't need no cure.Sweet loving.Sweet sweet sweet sweet love.Sweet sweet love.Sweet sweet sweet sweet love.Don't call a doctor.Don't call her momma.Don't call her preacher.No I don't need it.I don't want it.Sweet love I love you.Sweet love need love.If there's a cure for this.I don't want it.I don't want it no.If there's a cure for this.I don't need it.Sweet sweet sweet sweet love.Sweet sweet sweet sweet love.Sweet sweet sweet sweet love.Sweet sweet sweet sweet love.</t>
  </si>
  <si>
    <t>Afternoon Delight</t>
  </si>
  <si>
    <t>Starland Vocal Band</t>
  </si>
  <si>
    <t>Windsong</t>
  </si>
  <si>
    <t>Folk Rock;Soft Rock</t>
  </si>
  <si>
    <t>Bill Danoff</t>
  </si>
  <si>
    <t>Gonna find my baby gonna hold her tight.Gonna grab some afternoon delight.My motto's always been When it's right it's right.Why wait until the middle of a cold dark night.When everything's a little clearer in the light of day.And we know the night is always gonna be here anyway.Thinking of you working up my appetite.Looking forward to a little afternoon delight.Rubbing sticks and stones together make the sparks ignite.And the thought of loving you is getting so exciting.Sky rockets in flight.Afternoon delight.Afternoon delight.Afternoon delight.Started out this morning feeling so polite.I always thought a fish could not be caught who didn't bite.But you've got some bait a waiting and I think I might.Like nibbling in a little afternoon delight.Sky rockets in flight.Afternoon delight.Afternoon delight.Afternoon delight.Please' be waiting for me baby when I come around.We could make a lot of loving before the sun goes down.Thinking of you working up an appetite.Looking forward to a little afternoon delight.Rubbing sticks and stones together make the sparks ignite.And the thought of loving you is getting so exciting.Sky rockets in flight.Afternoon delight.Afternoon delight.Afternoon delight.Afternoon delight.Afternoon delight.</t>
  </si>
  <si>
    <t>Kiss and Say Goodbye</t>
  </si>
  <si>
    <t>The Manhattans</t>
  </si>
  <si>
    <t>Winfred "Blue" Lovett</t>
  </si>
  <si>
    <t>Bobby Martin;Edward "Sonny" Bivins;Winfred "Blue" Lovett;Kenny "Wally" Kelly;Richard "Ricky" Taylor;Gerald Alston</t>
  </si>
  <si>
    <t>This has got to be the saddest day of my life.I called you here today for a bit of bad news.I won't be able to see you anymore.Because of my obligations and the ties that you have.We've been meeting here everyday.And since this is our last day together.I wanna hold you just one more time.When you turn and walk away don't look back.I wanna remember you just like this.Let's just kiss and say goodbye.I had to meet you here today.There's just so many things to say.Please don't stop me till I'm through.This is something I hate to do.We've been meeting here so long.I guess what we done oh was wrong.Please darling don't you cry.Let's just kiss and say goodbye.Many months have passed us by.I'm gonna miss you I can't lie.I've got ties and so do you.I just think this is the thing to do.It's gonna hurt me I can't lie.Maybe you'll meet you'll meet another guy.Understand me won't you try try try try try try try.Let's just kiss and say goodbye.I'm gonna miss you I can't lie.Understand me won't you try.It's gonna hurt me I can't lie.Take my handkerchief wipe your eyes.Maybe you'll find you'll find another guy.Let's kiss and say goodbye pretty baby.Please don't you cry.Understand me won't you try.Let's just kiss.And say goodbye.</t>
  </si>
  <si>
    <t>Forbidden Love;Infidelity;Lust/Sex;Lost Love</t>
  </si>
  <si>
    <t>Don't Go Breaking My Heart</t>
  </si>
  <si>
    <t>Elton John &amp; Kiki Dee</t>
  </si>
  <si>
    <t>Don't go breaking my heart.I couldn't if I tried.Oh honey if I get restless.Baby you're not that kind.Don't go breaking my heart.You take the weight off of me.Oh honey when you knocked on my door.I gave you my key.Nobody knows it.When I was down.I was your clown.Nobody knows it.Right from the start.I gave you my heart.I gave you my heart.So don't go breaking my heart.I won't go breaking your heart.Don't go breaking my heart.And nobody told us.Cause nobody showed us.And now it's up to us babe.I think we can make it.So don't misunderstand me.You put the light in my life.You put the sparks to the flame.I've got your heart in my sights.Nobody knows it.When I was down.I was your clown.Nobody knows it.Right from the start.I gave you my heart.I gave you my heart.Don't go breaking my heart.I won't go breaking your heart.Don't go breaking my heart.Nobody knows it.When I was down.I was your clown.Right from the start.I gave you my heart.I gave you my heart.So don't go breaking my heart.I won't go breaking your heart.Don't go breaking my.Don't go breaking my.I won't go breaking your heart.Don't go breaking my heart.Don't go breaking my heart.I won't go breaking your heart.Don't go breaking my.Don't go breaking my heart.I won't go breaking your heart.Don't go breaking my.Don't go breaking my heart.</t>
  </si>
  <si>
    <t>You Should Be Dancing</t>
  </si>
  <si>
    <t>Electronic</t>
  </si>
  <si>
    <t>Barry Gibb;Robin Gibb;Maurice Gibb;Albhy Galuten;Karl Richardson</t>
  </si>
  <si>
    <t>My baby moves at midnight.Goes right on till the dawn.My woman takes me higher.My woman keeps me warm.What you doing on your back.What you doing on your back.You should be dancing yeah.Dancing yeah.She's juicy and she's trouble.She gets it to me good.My woman gives me power.Goes right down to my blood.What you doing on your back.What you doing on your back.You should be dancing yeah.Dancing yeah.What you doing on your back.What you doing on your back.You should be dancing yeah.Dancing yeah.My baby moves at midnight.Goes right on till the dawn.My woman takes me higher.My woman keeps me warm.What you doing on your back.What you doing on your back.You should be dancing yeah.Dancing yeah.What you doing on your back.What you doing on your back.You should be dancing yeah.Dancing yeah.You should be dancing yeah.You should be dancing yeah.You should be dancing yeah.You should be dancing yeah.You should be dancing yeah.</t>
  </si>
  <si>
    <t>(Shake, Shake, Shake) Shake Your Booty</t>
  </si>
  <si>
    <t>Everybody get on the floor.Let's dance.Don't fight the feeling.Give yourself a chance.Shake shake shake shake shake shake.Shake your booty shake your booty.Oh shake shake shake shake shake shake.Shake your booty shake your booty.You can you can do it.Very well.You're the best in the world.I can tell.Shake shake shake shake shake shake.Shake your booty shake your booty.Oh shake shake shake shake shake shake.Shake your booty shake your booty.Shake shake shake shake.Shake shake shake shake.Shake shake shake shake shake shake.Shake your booty shake your booty.Oh shake shake shake shake shake shake.Shake your booty shake your booty.Shake shake shake shake shake shake.Shake your booty shake your booty.Oh shake shake shake shake shake shake.Give yourself a chance.Shake shake shake shake shake shake.Shake your booty shake your booty.Oh shake shake shake shake shake shake.Come home with mama now.Shake shake shake shake shake shake.Shake your booty shake your booty.Oh shake shake shake shake shake shake.Run down to sister.Shake shake shake shake on your booty.Do your duty.Shake shake shake shake.</t>
  </si>
  <si>
    <t>Play That Funky Music</t>
  </si>
  <si>
    <t>Wild Cherry</t>
  </si>
  <si>
    <t>Rob Parissi</t>
  </si>
  <si>
    <t>Hey do it now.Hey once I was a boogie singer.Playing in a rock and roll band.I never had no problems.Burning down the one-night stands.And everything around me.Got to start to feeling so low.And I decided quickly.Yes I did.To disco down and check out the show.Yeah they were dancing and singing.And moving to the grooving.And just when it hit me.Somebody turned around and shouted.Play that funky music white boy.Play that funky music right.Play that funky music white boy.Lay down that boogie.And play that funky music till you die.Till you die.Oh till you die.Gonna play some electrified funky music.Hey wait a minute.Now first it wasn't easy.Changing rock and rolling minds.And things were getting shaky.I thought I'd have to leave it behind.Oh but now it's so much better.I'm funking out in every way.But I'll never lose that feeling.Of how I learned my lesson that dayYeah they were dancing and singing.And moving to the grooving.And just when it hit me.Somebody turned around and shouted.Play that funky music white boy.Play that funky music right.Play that funky music white boy.Lay down that boogie.And play that funky music till you die.Till you die.Oh till you die.They shouted.Play that funky musicPlay that funky musicPlay that funky musicYou got to keep on playing funky musicPlay that funky musicPlay that funky musicPlay that funky musicGonna take you high and low.</t>
  </si>
  <si>
    <t>Dancing;Playing Music;Partying</t>
  </si>
  <si>
    <t>A Fifth of Beethoven</t>
  </si>
  <si>
    <t>Walter Murphy &amp; the Big Apple Band</t>
  </si>
  <si>
    <t>Walter Murphy;Ludwig van Beethoven</t>
  </si>
  <si>
    <t>Walter Murphy</t>
  </si>
  <si>
    <t>Thomas J. Valentino</t>
  </si>
  <si>
    <t>Disco Duck</t>
  </si>
  <si>
    <t>Rick Dees &amp; His Cast of Idiots</t>
  </si>
  <si>
    <t>Disco;Novelty;Comedy</t>
  </si>
  <si>
    <t>Rick Dees</t>
  </si>
  <si>
    <t>Bobby Manuel</t>
  </si>
  <si>
    <t>Duck</t>
  </si>
  <si>
    <t>Went to a party the other night.All the ladies were treating me right.Moving my feet to the disco beat.How in the world could I keep my seat.All of a sudden.I began to change.I was on the dance floor acting strange.Flapping my arms.I began to cluck.Look at me.I'm the disco duck.Ah get down mama.I've got to have me a woman.Ha ha ha ha ha.Disco disco duck.Got to have me a woman.Disco disco duck.Oh get down mama.Try your luck.Don't be a cluck.Disco.Disco.Disco.Disco.Disco.Disco.Disco.Disco duck.All right.Disco disco duck.Ah get down mama.Oh mama shake your tail feather.Ha ha ha ha ha.When the music stopped.I returned to my seat.But there's no stopping a duck and his beat.So I got back up to try my luck.Why look it's the disco duck.Everybody's doing the.Disco disco duck.Disco disco duck.Try your luck.Wave to me.Don't be a cluck.I'm so happy to be here.Disco.Thank you duck.Disco.For getting down.Disco disco disco.Thank you so very much.Disco duck.You're welcome.Disco.Disco Duck.Try your luck.Don't be a cluck.Disco disco disco.</t>
  </si>
  <si>
    <t>If You Leave Me Now</t>
  </si>
  <si>
    <t>Chicago</t>
  </si>
  <si>
    <t>Peter Cetera</t>
  </si>
  <si>
    <t>James William Guercio</t>
  </si>
  <si>
    <t>If you leave me now you'll take away the biggest part of me.Oh no.Baby please don't go.And if you leave me now you'll take away the very heart of me.Oh no.Baby please don't go.Oh girl.I just want you to stay.A love like ours is love that's hard to find.How could we let it slip away.We've come too far to leave it all behind.How could we end it all this way.When tomorrow comes and we'll both regret.The things we said today.A love like ours is love that's hard to find.How could we let it slip away.We've come too far to leave it all behind.How could we end it all this way.When tomorrow comes and we'll both regret.The things we said today.If you leave me now you'll take away the biggest part of me.Oh no.Baby please don't go.Oh girl.I just got to have you by my side.Oh no.Baby please don't go.Oh mama.I just got to have your loving here.</t>
  </si>
  <si>
    <t>Rock 'n Me</t>
  </si>
  <si>
    <t>Well I've been looking real hard.And I'm trying to find a job.But it just keeps getting tougher every day.But I got to do my part cause I know in my heart.I got to please my sweet baby yeah.Well I ain't superstitious.And I don't get suspicious.But my woman is a friend of mine.And I know that it's true that all the things that I do.Will come back to me in my sweet time.So keep on rocking me baby.Keep on a rocking me babyKeep on a rocking me baby.Keep on a rocking me baby.I went from Phoenix Arizona.All the way to Tacoma.Philadelphia Atlanta LA.Northern California where the girls are warm.So I could be with my sweet baby yeah.Keep on a rocking me baby.Keep on a rocking me baby.Keep on a rocking me baby.Keep on a rocking me baby.Baby baby baby.Keep on rocking.Rocking me baby.Keep on a rocking.Rocking me baby.Don't get suspicious.Now don't be suspicious.Babe you know you are a friend of mine.And you know that it's true.That all the things that I do.Are gonna come back to you in your sweet time.I went from Phoenix Arizona.All the way to Tacoma.Philadelphia Atlanta LA.Northern California where the girls are warm.So I could hear my sweet baby say.Keep on a rocking me baby.Keep on a rocking me baby.Keep on a rocking me baby.Keep on a rocking me rocking me rocking.Baby baby baby.Keep on a rocking me baby.Keep on a rocking me baby.Keep on a rocking me baby.</t>
  </si>
  <si>
    <t>Tonight's the Night (Gonna Be Alright)</t>
  </si>
  <si>
    <t>C;B;A%</t>
  </si>
  <si>
    <t>Stay away from my window.Stay away from my back door too.Disconnect the telephone line.Relax baby and draw that blind.Kick off your shoes and sit right down.Loosen off that pretty French gown.Let me pour you a good long drink.Ooh baby don't you hesitate cause.Tonight’s the night.It's gonna be alright.Cause I love you girl.Ain't nobody gonna stop us now.Come on angel my hearts on fire.Don't deny your man's desire.You'd be a fool to stop this tide.Spread your wings and let me come inside.Tonight’s the night.It's gonna be alright.Cause I love you girl.Ain't nobody gonna stop us now.Don't say a word my virgin child.Just let your inhibitions run wild.The secret is about to unfold.Upstairs before the night's too old.Tonight’s the night.It's gonna be alright.Cause I love you woman.Ain't nobody gonna stop us now.</t>
  </si>
  <si>
    <t>You Don't Have to Be a Star (To Be in My Show)</t>
  </si>
  <si>
    <t>Marilyn McCoo &amp; Billy Davis, Jr.</t>
  </si>
  <si>
    <t>James Dean;John Glover</t>
  </si>
  <si>
    <t>Baby come as you are with just your heart.And I'll take you in.You're rejected and hurt to me you're worth.What you have within.I don't need no superstar.Cause I'll accept you as you are.You won't be denied cause I'm satisfied.With the love that you can inspire.You don't have to be a star baby to be in my show.You don't have to be a star baby to be in my show.Somebody nobody knows could steal the tune.That you want to hear.So stop your running around cause now you've found.What was cloudy is clear oh honey.There'll be no cheering from the crowd.Just two hearts beating out loud.There'll be no parade no tv or stage.Only me till your dying day.You don't have to be a star baby to be in my show.You don't have to be a star baby to be in my.My my my my my show.You don't have to be a star.You don't have to be a star.You don't have to be a star.Don't think your star has to shine for me to find out.Where you're coming from.What is a beauty queen if it don't mean.That I'm number one.I don't need no superstar.Cause I'll accept you as you are.You won't be denied cause I'm satisfied.With the love that you can inspire.You don't have to be a star baby to be in my show.You don't have to be a star baby to be in my.My my my my my show.</t>
  </si>
  <si>
    <t>You Make Me Feel Like Dancing</t>
  </si>
  <si>
    <t>Leo Sayer</t>
  </si>
  <si>
    <t>Vini Poncia;Leo Sayer</t>
  </si>
  <si>
    <t>E;Gb&amp;</t>
  </si>
  <si>
    <t>You've got a cute way of talking.You got the better of me.Just snap your fingers and I'm walking.Like a dog hanging on your lead.I'm in a spin you know.Shaking on string you know.You make me feel like dancing.I'm gonna dance the night away.You make me feel like dancing.I'm gonna dance the night away.You make feel like dancing.I feel like dancing.Dancing dance the night away.I feel like dancing dancing.Quarter to four in the morning.I ain't feeling tired no no no no no.Just hold me tight and leave on the light.Cause I don't want to go home.You put a spell on me.I'm right where you want me to be.You make me feel like dancing.I gonna to dance the night away.You make me feel like dancing.I'm gonna dance the night away.You make feel like dancing.I feel like dancing dancing.Dance the night away.I feel like dancing dancing.Dance the night away.I feel like dancing dancing.Dance the night away.I feel like dancing dancing.And if you'll let me stay.We'll dance our lives away.You make me feel like dancing.I want to dance my life away.You make me feel like dancing.I'm want to dance my life away.You make feel like dancing.I'm want to dance my life away.You make feel like dancing.I'm want to dance my life away.</t>
  </si>
  <si>
    <t>I Wish</t>
  </si>
  <si>
    <t>Looking back on when I.Was a little nappy headed boy.Then my only worry.Was for Christmas what would be my toy.Even though we sometimes.Would not get a thing.We were happy with the.Joy the day would bring.Sneaking out the back door.To hang out with those hoodlum friends of mine.Greeted at the back door.With Boy thought I told you not to go outside.Trying your best to bring the.Water to your eyes.Thinking it might stop her.From whipping your behind.I wish those days could come back once more.Why did those days ever have to go.I wish those days could come back once more.Why did those days ever have to go.Cause I love them so.Brother says he's telling.About you playing doctor with that girl.Just don't tell I'll give you.Anything you want in this whole wide world.Mama gives you money for Sunday school.You trade yours for candy after church is through.Smoking cigarettes and writing something nasty on the wall.Teacher sends you to the principal's office down the hall.You grow up and learn that kinda thing ain't right.But while you were doing it it sure felt out of sight.I wish those days could come back once more.Why did those days ever have to go.I wish those days could come back once more.Why did those days ever have to go.</t>
  </si>
  <si>
    <t>Childhood;Better Times</t>
  </si>
  <si>
    <t>Car Wash</t>
  </si>
  <si>
    <t>Rose Royce</t>
  </si>
  <si>
    <t>You might not ever get rich.But let me tell you it's better than digging a ditch.There ain't no telling who you might meet.A movie star or maybe even an Indian chief.Working at the car wash.Working at the car wash yeah.Come on and sing it with me car wash.Sing it with the feeling now car wash yeah.Come some of the work get's kind of hard.This ain't no place to be if you planned on being a star.Let me tell you it's always cool.And the boss don't mind sometimes if you act a fool.At the car wash.Talking about the car wash yeah.Come on you all and sing it for me.Car wash car wash yeah.Well those cars never seem to stop coming.Keep those waxing machines humming.My fingers to the bone.Keep up I can't wait till it's time to go home.Hey get your car washed today.Fill up and you don't have to pay.Come on and give us a play.Car wash.Talking about the car wash yeah.Car wash yeah.Come on you all and sing it with me.Car wash.Sing it with feeling.Car wash yeah.Those cars never seem to stop coming.Keeps those rags and machines coming.Let me tell you it's always cool.And the boss don't mind sometimes if you act the fool.</t>
  </si>
  <si>
    <t>Jobs</t>
  </si>
  <si>
    <t>Torn Between Two Lovers</t>
  </si>
  <si>
    <t>Mary MacGregor</t>
  </si>
  <si>
    <t>Ariola America</t>
  </si>
  <si>
    <t>BMG</t>
  </si>
  <si>
    <t>Peter Yarrow;Phillip Jarrell</t>
  </si>
  <si>
    <t>Peter Yarrow;Barry Beckett</t>
  </si>
  <si>
    <t>There are times when a woman has to say what's on her mind.Even though she knows how much it's gonna hurt.Before I say another word let me tell you I love you.Let me hold you close and say these words as gently as I can.There's been another man that I've needed and I've loved.But that doesn't mean I love you less.And he knows he can't possess me and he knows he never will.There's just this empty place inside of me that only he can fill.Torn between two lovers feeling like a fool.Loving both of you is breaking all the rules.Torn between two lovers feeling like a fool.Loving you both is breaking all the rules.You mustn't think you've failed me.Just because there's someone else.You were the first real love I ever had.And all the things I ever said.I swear they still are true.For no one else can have the part of me I gave to you.Torn between two lovers feeling like a fool.Loving both of you is breaking all the rules.Torn between two lovers feeling like a fool.Loving you both is breaking all the rules.I couldn't really blame you if you turned and walked away.But with everything I feel inside I'm asking you to stay.Torn between two lovers feeling like a fool.Loving both of you is breaking all the rules.Torn between two lovers feeling like a fool.Loving you both is breaking all the rules.Torn between two lovers.Feeling like a fool.Loving both of you is breaking all the rules.</t>
  </si>
  <si>
    <t>Lost Love;Forbidden Love</t>
  </si>
  <si>
    <t>Blinded by the Light</t>
  </si>
  <si>
    <t>Manfred Mann's Earth Band</t>
  </si>
  <si>
    <t>Pop Rock;Prog Rock</t>
  </si>
  <si>
    <t>Bruce Springsteen</t>
  </si>
  <si>
    <t>Manfred Mann;Chris Slade;Chris Thompson;Colin Pattenden;David Flett</t>
  </si>
  <si>
    <t>Blinded by the light.Revved up like a deuce.Another runner in the night.Blinded by the light.Madman drummer bummers.Indians in the summer.With a teenage diplomat.In the dumps with the mumps.As the adolescent pumps.His way into his hat.With a boulder on my shoulder.Feeling kinda older.I tripped a merry-go-round.With this very unpleasing.Sneezing and wheezing.The calliope crashed to the ground.The calliope crashed to the ground.But she was blinded by the light.Revved up like a deuce.Another runner in the night.Blinded by the light.Revved up like a deuce.Another runner in the night.Blinded by the light.Revved up like a deuce.Another runner in the night.Some silicone sister.With her manager mister.Told me I got what it takes.She said I'll turn you on sonny to something strong.Play the song with the funky break.And go-kart Mozart.Was checking out the weather chart.To see if it was safe outside.And little Early Pearly.Came by in his curly-wurly.And asked me if I needed a ride.Asked me if I needed a ride.Cause she was blinded by the light.Revved up like a deuce.Another runner in the night.Blinded by the light.She got down but she never got tight.She's gonna make it to the night.She's gonna make it through the night.But mama that's where the fun is.But mama that's where the fun is.Mama always told me not to look into the eyes of the sun.But mama that's where the fun is.Some brimstone baritone.Anticyclone rolling stone.Preacher from the east.Says Dethrone the Dictaphone.Hit it in its funny bone.That's where they expect it least.And some new mown chaperone.Was standing in the corner.Watching the young girls dance.And some fresh-sown moonstone.Was messing with his frozen zone.Reminding him of romance.The calliope crashed to the ground.But she was blinded by the light.Revved up like a deuce.Another runner in the night.Blinded by the light.Revved up like a deuce.Another runner in the night.Blinded by the light.Revved up like a deuce.Another runner in the night.Blinded by the light.Revved up like a deuce.Another runner in the night.Blinded by the light.Revved up like a deuce.Another runner in the night.Blinded by the light.Revved up like a deuce.Another runner in the night.Blinded by the light.Revved up like a deuce.Another runner in the night.Blinded by the light.Revved up like a deuce.Another runner in the night.She got down but she never got tired.She's gonna make it through the night.</t>
  </si>
  <si>
    <t>Growing Up</t>
  </si>
  <si>
    <t>New Kid in Town</t>
  </si>
  <si>
    <t>There's talk on the street.It sounds so familiar.Great expectations everybody's watching you.People you meet.They all seem to know you.Even your old friends treat you like you're something new.Johnny come lately the new kid in town.Everybody loves you so don't let them down.You look in her eyes.The music begins to play.Hopeless romantics here we go again.But after awhile.You're looking the other way.It's those restless hearts that never mend.Johnny come lately the new kid in town.Will she still love you when you're not around.There's so many things you should have told her.But night after night you're willing to hold her.Just hold her.Tears on your shoulder.There's talk on the street.It's there to remind you.It doesn't really matter which side you're on.You're walking away.And they're talking behind you.They will never forget you till somebody new comes along.Where you've been lately. There's a new kid in town.Everybody loves him.Don't they.Now he's holding her and you're still around.Oh my my.There's a new kid in town.Just another new kid in town.Everybody's talking 'bout the new kid in town.Everybody's walking like the new kid in town.There's a new kid in town.I don't wanna hear it.There's a new kid in town.I don't wanna hear it.There's a new kid in town.There's a new kid in town.There's a new kid in town.There's a new kid in town.There's a new kid in town.There's a new kid in town.</t>
  </si>
  <si>
    <r>
      <rPr>
        <rFont val="Calibri"/>
        <color theme="1"/>
        <sz val="11.0"/>
      </rPr>
      <t xml:space="preserve">Evergreen (Love Theme From </t>
    </r>
    <r>
      <rPr>
        <rFont val="Calibri"/>
        <i/>
        <color theme="1"/>
        <sz val="11.0"/>
      </rPr>
      <t>A Star is Born</t>
    </r>
    <r>
      <rPr>
        <rFont val="Calibri"/>
        <color theme="1"/>
        <sz val="11.0"/>
      </rPr>
      <t>)</t>
    </r>
  </si>
  <si>
    <t>Barbra Streisand;Paul Williams</t>
  </si>
  <si>
    <t>Barbra Streisand;Phil Ramone</t>
  </si>
  <si>
    <t>Love soft as an easy chair.Love fresh as the morning air.One love that is shared by two.I have found with you.Like a rose under the April snow.I was always certain love would grow.Love ageless and evergreen.Seldom seen by two.You and I will.Make each night the first.Everyday a beginning.Spirits rise and their dance is unrehearsed.They warm and excite us.Cause we have the brightest love.Two lights that shine as one Morning glory and midnight sun.Time we've learned to sail above.Time won't change the meaning of one love.Ageless and ever evergreen.</t>
  </si>
  <si>
    <t>A Star is Born</t>
  </si>
  <si>
    <t>Rich Girl</t>
  </si>
  <si>
    <t>Daryl Hall &amp; John Oates</t>
  </si>
  <si>
    <t>Daryl Hall</t>
  </si>
  <si>
    <t>Chris Bond</t>
  </si>
  <si>
    <t>You're a rich girl and you've gone too far.Cause you know it don't matter anyway.You can rely on the old man's money.You can rely on the old man's money.It's a bitch girl but it's gone too far.Cause you know it don't matter anyway.Say money but it won't get you too far.Get you too far.Don't you know don't you know.That it's wrong to take what is given you.So far gone on your own.You can get along if you try to be strong.But you'll never be strong cause.You're a rich girl and you've gone too far.Cause you know it don't matter anyway.You can rely on the old man's money.You can rely on the old man's money.It's a bitch girl and it's gone too far.Cause you know it don't matter anyway.Say money but it won't get you too far.Get you too far.High and dry out of the rain.It's so easy to hurt others when you can't feel pain.And don't you know that a love can't grow.Cause there's too much to give cause you'd rather live.For the thrill of it all oh.You're a rich girl and you've gone too far.Cause you know it don't matter anyway.You can rely on the old man's money.You can rely on the old man's money.It's a bitch girl and it's gone too far.Cause you know it don't matter anyway.Say money but it won't get you too far.Say money but it won't get you too far.Say money but it won't get you too far.Get you too farAnd you say.You can rely on the old man's money.You can rely on the old man's money.You're a rich girl a rich girl.Oh you're a rich rich girl yeah.Say money but it won't get you too far.Oh get you too far.</t>
  </si>
  <si>
    <t>Dancing Queen</t>
  </si>
  <si>
    <t>ABBA</t>
  </si>
  <si>
    <t>Benny Andersson;Björn Ulvaeus;Stig Anderson</t>
  </si>
  <si>
    <t>Benny Andersson;Björn Ulvaeus</t>
  </si>
  <si>
    <t>Oh you can dance you can jive.Having the time of your life.Oh see that girl watch that scene.Digging the dancing queen.Friday night and the lights are low.Looking out for a place to go.Where they play the right music getting in the swing.You come to look for a king.Anybody could be that guy.Night is young and the music's high.With a bit of rock music everything is fine.You're in the mood for a dance.And when you get the chance.You are the dancing queen.Young and sweet only seventeen.Dancing queen.Feel the beat from the tambourine.Oh yeah.You can dance you can jive.Having the time of your life.Oh see that girl watch that scene.Digging the dancing queen.You're a teaser you turn them on.Leave them burning and then you're gone.Looking out for another anyone will do.You're in the mood for a dance.And when you get the chance.You are the dancing queen.Young and sweet only seventeen.Dancing queen.Feel the beat from the tambourine.Oh yeah.You can dance you can jive.Having the time of your life.Oh see that girl watch that scene.Digging the dancing queen.Digging the dancing queen.</t>
  </si>
  <si>
    <t>Dancing;Escape;Longing for Love</t>
  </si>
  <si>
    <t>Don't Give Up on Us</t>
  </si>
  <si>
    <t>David Soul</t>
  </si>
  <si>
    <t>Tony Macaulay</t>
  </si>
  <si>
    <t>Don't give up on us baby.Don't make the wrong seem right.The future isn't just one night.It's written in the moonlight.And painted on the stars.We can't change ours.Don't give up on us baby.We're still worth one more try.I know we put a last one by.Just for a rainy evening.When maybe stars are few.Don't give up on us I know.We can still come through.I really lost my head last night.You've got a right to stop believing.There's still a little love left.Even so.Don't give up on us baby.Lord knows we've come this far.Can't we stay the way we are.The angel and the dreamer.Who sometimes plays a fool.Don't give up on us I know.We can still come through.It's written in the moonlight.And painted on the stars.We can't change ours.Don't give up on us baby.We're still worth one more try.I know we put a last one by.Just for a rainy evening.When maybe stars are few.Don't give up on us I know.We can still come through.Don't give up on us baby.Don't give up on us baby.</t>
  </si>
  <si>
    <t>Don't Leave Me This Way</t>
  </si>
  <si>
    <t>Thelma Houston</t>
  </si>
  <si>
    <t>Don't leave me this way.I can't survive I can't stay alive.Without your love oh baby.Don't leave me this way now.I can't exist I will surely miss.Your tender kiss don't leave me this way.Oh baby my heart is full of love and desire for you.Now come on down and do what you've got to do.You started this fire down in my soul.Now can't you see it's burning out of control.Then come on satisfy the need in me.Cause only your good loving can set me free.Set me free set me free.Don't don't you leave me this way no.Don't you understand I'm at your command.Oh baby please please don't leave me this way no baby.Don't leave me this way now.I can't survive I can't stay alive.Without your love baby.Don't leave me this way.Oh baby my heart is full of love and desire for you.So come on down and do what you've got to do.You started this fire down in my soul.Now can't you see it's burning out of control.So come on satisfy the need in me.Cause only your good loving can set me free.Set me free set me free.Need your loving baby need need.Need your love right now.Baby baby please.Come and satisfy the need in me.Need your love right now.Your love is so important to me.Satisfy the need in me.Oh baby come and satisfy the need in me.Don't leave me this way no.Don't leave me this way baby.</t>
  </si>
  <si>
    <t>Southern Nights</t>
  </si>
  <si>
    <t>Gary Klein;Glen Campbell</t>
  </si>
  <si>
    <t>Southern nights.Have you ever felt a southern night.Free as a breeze.Not to mention the trees.Whistling tunes that you know and love so.Southern nights.Just as good even when closed your eyes.I apologize.To anyone who can truly say.That he's found a better way.Southern skies.Have you ever noticed.Southern skies.It's precious beauty.Lies just beyond the eye.It goes running through the soul.Like the stories told of old.Old man.He and his dog that walk the old land.Every flower touched his cold hand.As he slowly walked by.Weeping willows would cry for joy.Joy.Feels so good.Feels so good it's frightening.Wish I could.Stop this world from fighting.Mystery.Like this and many others.In the trees.Blow in the night.In the southern skies.Southern nights.They feel so good it's frightening.Wish I could.Stop this world from fighting.</t>
  </si>
  <si>
    <t>Home;Better Times</t>
  </si>
  <si>
    <t>Hotel California</t>
  </si>
  <si>
    <t>Don Felder;Don Henley;Glenn Frey</t>
  </si>
  <si>
    <t>On a dark desert highway cool wind in my hair.Warm smell of colitas rising up through the air.Up ahead in the distance I saw a shimmering light.My head grew heavy and my sight grew dim.I had to stop for the night.There she stood in the doorway.I heard the mission bell.And I was thinking to myself.This could be Heaven or this could be Hell.Then she lit up a candle and she showed me the way.There were voices down the corridor.I thought I heard them say.Welcome to the Hotel California.Such a lovely place.Such a lovely face.Plenty of room at the Hotel California.Any time of year.You can find it here.Her mind is Tiffany-twisted she got the Mercedes bends.She got a lot of pretty pretty boys she calls friends.How they dance in the courtyard sweet summer sweat.Some dance to remember some dance to forget.So I called up the Captain.Please bring me my wine.He said We haven't had that spirit here since nineteen sixty nine.And still those voices are calling from far away.Wake you up in the middle of the night.Just to hear them say.Welcome to the Hotel California.Such a lovely place.Such a lovely face.They living it up at the Hotel California.What a nice surprise.Bring your alibis.Mirrors on the ceiling.The pink champagne on ice.And she said We are all just prisoners here of our own device.And in the master's chambers.They gathered for the feast.They stab it with their steely knives.But they just can't kill the beast.Last thing I remember.I was running for the door.I had to find the passage back to the place I was before.Relax said the night man.We are programmed to receive.You can check-out any time you like.But you can never leave.</t>
  </si>
  <si>
    <t>Escape;God</t>
  </si>
  <si>
    <t>When I Need You</t>
  </si>
  <si>
    <t>Albert Hammond;Carole Bayer Sager</t>
  </si>
  <si>
    <t>When I need you.I just close my eyes and I'm with you.And all that I so wanna give you.It's only a heartbeat away.When I need love.I hold out my hands and I touch love.I never knew there was so much love.Keeping me warm night and day.Miles and miles of empty space in between us.The telephone can't take the place of your smile.But you know I won't be traveling forever.It's cold out but hold out and do I like I do.When I need you.I just close my eyes and I'm with you.And all that I so wanna give you babe.It's only a heartbeat away.It's not easy when the road is your driver.Honey that's a heavy load that we bear.But you know I won't be traveling a lifetime.It's cold out but hold out and do like I do.Oh I need you.When I need love.I hold out my hands and I touch love.I never knew there was so much love.Keeping me warm night and day.When I need you.I just close my eyes.And you're right here by my side.Keeping me warm night and day.I just hold out my hands.I just hold out my hand.And I'm with you darling.Yes I'm with you darling.All I wanna give you.It's only a heartbeat away.Oh I need you darling.</t>
  </si>
  <si>
    <t>Sir Duke</t>
  </si>
  <si>
    <t>Michael Sembello (Guitar)</t>
  </si>
  <si>
    <t>Music is a world within itself.With a language we all understand.With an equal opportunity.For all to sing dance and clap their hands.But just because a record has a groove.Don't make it in the groove.But you can tell right away at letter A.When the people start to move.They can feel it all over.They can feel it all over people.They can feel it all over.They can feel it all over people.Music knows it is and always will.Be one of the things that life just won't quit.But here are some of music's pioneers.That time will not allow us to forget.For there's Basie Miller Satchmo.And the king of all Sir Duke.And with a voice like Ella's ringing out.There's no way the band can lose.You can feel it all over.You can feel it all over people.You can feel it all over.You can feel it all over people.You can feel it all over.You can feel it all over people.You can feel it all over.You can feel it all over people.You can feel it all over.You can feel it all over people.You can feel it all over.You can feel it all over people.You can feel it all over.You can feel it all over people.You can feel it all over.I can feel it all over all over now people.Can't you feel it all over.Come on let's feel it all over people.You can feel it all over.Everybody all over people.</t>
  </si>
  <si>
    <t>Bands;Playing Music;Appreciation;Dancing</t>
  </si>
  <si>
    <t>I'm Your Boogie Man</t>
  </si>
  <si>
    <t>I'm your boogie man that's what I am.I'm here to do whatever I can.Be it early morning late afternoon.Or at midnight. It's never too soon.To want to please you to want to keep you.To want to do it all all for you.I want to be your be your rubber ball.I want to be the boy you love most of all oh yeah.I'm your boogie man I'm your boogie man.Turn me on.I'm your boogie man I'm your boogie man.I'll do what you want.I'm your boogie man I'm your boogie man.Turn me on.I'm your boogie man I'm your boogie man.I'll do what you want.I'm your boogie man that's what I am.I'm here to do whatever I can.Be it early morning late afternoon.Or at midnight oh it's never too soon.To want to take you to want to hold you.I want to give my all all to you.And I want you to completely understand.Wherever I'm at and wherever I am oh yeah.I'm your boogie man I'm your boogie man.Turn me on.I'm your boogie man I'm your boogie man.I'll do what you want.I'm your boogie man I'm your boogie man.Turn me on.I'm your boogie man I'm your boogie man.I'll do what you want.I'm your boogie man that's what I am.I'm here to do whatever I can.Be it early morning late afternoon.Or at midnight oh it's never too soon.I want to be with you I want to be with you.Can we be together you and me.I want to see you get near you.I want to love you from sundown to sunup.Oh yeah oh yeah.I'm your boogie man that's what I am.I'm here to do whatever I can.Be it early morning late afternoon.Or at midnight. It's never too soon.To want to please you to want to hold you.To want to do it all all for you.I want to be your be your rubber ball.I want to be the boy you love most of all.I'm your boogie man uh-huh.I'm your boogie man uh-huh.I'm your boogie man uh-huh.I'm your boogie man uh-huh.</t>
  </si>
  <si>
    <t>Dreams</t>
  </si>
  <si>
    <t>Fleetwood Mac</t>
  </si>
  <si>
    <t>United States;United Kingdom</t>
  </si>
  <si>
    <t>Stevie Nicks</t>
  </si>
  <si>
    <t>Stevie Nicks;Lindsey Buckingham;Christine McVie;John McVie;Mick Fleetwood;Ken Caillat;Richard Dashut</t>
  </si>
  <si>
    <t>Now here you go again.You say you want your freedom.Well who am I to keep you down.It's only right that you should.Play the way you feel it.But listen carefully to the sound.Of your loneliness.Like a heartbeat drives you mad.In the stillness of remembering what you had.And what you lost.And what you had.And what you lost.Thunder only happens when it's raining.Players only love you when they're playing.Say Women they will come and they will go.When the rain washes you clean you'll know you'll know.Now here I go again I see the crystal visions.I keep my visions to myself.It's only me.Who wants to wrap around your dreams and.Have you any dreams you'd like to sell.Dreams of loneliness.Like a heartbeat drives you mad.In the stillness of remembering what you had.And what you lost.And what you had.And what you lost.Thunder only happens when it's raining.Players only love you when they're playing.Women they will come and they will go.When the rain washes you clean you'll know.Oh thunder only happens when it's raining.Players only love you when they're playing.Say women they will come and they will go.When the rain washes you clean you'll know you'll know.You will know you'll know.</t>
  </si>
  <si>
    <t>Got to Give it Up</t>
  </si>
  <si>
    <t>Art Stewart</t>
  </si>
  <si>
    <t>I used to go out to parties.And stand around.Cause I was too nervous.To really get down.But my body yearned to be free.I got up on the floor and thought.Somebody could choose me.No more standing there beside the walls.I done got myself together baby.And now I'm having a ball.As long as you're grooving.There's always a chance.Somebody watches.Might wanna make romance.Move your body baby you dance all night.To the groove and feel alright.Everybody's grooving on like a fool.But if you see me spread out and let me in.Baby just party high and low.Let me step into your erotic zone.Move it up.Turn it around.Shake it down.You can love me when you want to babe.This is such a groovy party baby.We're here face to face.Everybody's swinging.This is such a groovy place.All the young ladies are so fine.You're moving your body easy with no doubts.I know what you thinking baby.You wanna turn me out.Think I'm gonna let you do it babe.Keep on dancing.You got to get it.Got to give it up.</t>
  </si>
  <si>
    <r>
      <rPr>
        <rFont val="Calibri"/>
        <color theme="1"/>
        <sz val="11.0"/>
      </rPr>
      <t xml:space="preserve">Gonna Fly Now (Theme from </t>
    </r>
    <r>
      <rPr>
        <rFont val="Calibri"/>
        <i/>
        <color theme="1"/>
        <sz val="11.0"/>
      </rPr>
      <t>Rocky</t>
    </r>
    <r>
      <rPr>
        <rFont val="Calibri"/>
        <color theme="1"/>
        <sz val="11.0"/>
      </rPr>
      <t>)</t>
    </r>
  </si>
  <si>
    <t>Bill Conti</t>
  </si>
  <si>
    <t>Orchestral</t>
  </si>
  <si>
    <t>Soundtrack;Theme;Pop Rock</t>
  </si>
  <si>
    <t>Bill Conti;Carol Connors;Ayn Robbins</t>
  </si>
  <si>
    <t>Trying hard now.It's so hard now.Trying hard now.Getting strong now.Won't be long now.Getting strong now.Gonna fly now.Flying high now.Gonna fly fly fly.</t>
  </si>
  <si>
    <t>Positivity;Badassery</t>
  </si>
  <si>
    <t>Rocky</t>
  </si>
  <si>
    <t>Undercover Angel</t>
  </si>
  <si>
    <t>Pacific</t>
  </si>
  <si>
    <t>Steve Barri;Michael Omartian</t>
  </si>
  <si>
    <t>Crying on my pillow lonely in my bed.Then I heard a voice beside me and she softly said.Wonder is your night light magic is your dream.And as I held her she said see what I mean.I said what.She said oh wee.I said all right.She said love me love me love me.Undercover angel midnight fantasy.I've never had a dream that made sweet love to me.Undercover angel answer to my prayer.You made me know that there's a love for me out there.Yeah somewhere.Heavenly surrender sweet afterglow.I'm giving up my heart to you now angel don't go.She said go find the right one love her and then.When you look into her eyes you'll see me again.I said what.She said oh wee.I said all right.She said love me love me love me.Undercover angel midnight fantasy.I've never had a dream that made sweet love to me.Undercover angel answer to my prayer.You made me know that there's a love for me out there.Yeah somewhere.Now you know my story and girl if it's right.I'm gonna take you in my arms and love you tonight.Underneath the covers the answer lies.I'm looking for my angel in your sweet loving eyes.She said what.I said oh wee.She said all right.I said lay next to me.She said what.I said oh wee.She said all right.She said love me love me love me.Undercover angel midnight fantasy.I've never had a dream that made sweet love to me.Undercover angel answer to my prayer.You made me know that there's a love for me.Love me love me love me.Undercover angel midnight fantasy.I've never had a dream that made sweet love to me.Undercover angel answer to my prayer.You made me know that there's a love for me out there.Out there somewhere.</t>
  </si>
  <si>
    <t>Da Doo Ron Ron</t>
  </si>
  <si>
    <t>Shaun Cassidy</t>
  </si>
  <si>
    <t>Phil Spector;Ellie Greenwich;Jeff Barry</t>
  </si>
  <si>
    <t>Michael Lloyd</t>
  </si>
  <si>
    <t>I met her on a Monday and my heart stood still.Da doo ron ron ron da doo ron ron.Someboy told me that her name was Jill.Da doo ron ron ron da doo ron ron.Yeah my heart stood still.Yes her name was Jill.And when I walked her home.Da doo ron ron ron da doo ron ron.I knew what she was thinking when she caught my eye.Da doo ron ron ron da doo ron ron.She looked so quiet but my oh my.Da doo ron ron ron da doo ron ron.Yeah she caught my eye.Yes my oh my.And when I walked her home.Da doo ron ron ron da doo ron ron.Well I picked her up at seven and she looked so fine.Da doo ron ron ron da doo ron ron.Someday soon I'm gonna make her mine.Da doo ron ron ron da doo ron ron.Yeah she looked so fine.Yes I'll make her mine.And when I walked her home.Da doo ron ron ron da doo ron ron.Da doo ron ron ron da doo ron ron.Da doo ron ron ron da doo ron ron.Da doo ron ron ron da doo ron ron.Da doo ron ron ron da doo ron ron.Da doo ron ron ron da doo ron ron.Da doo ron ron ron da doo ron ron.Da doo ron ron ron da doo ron ron.Da doo ron ron ron da doo ron ron.Da doo ron ron ron da doo ron ron.Da doo ron ron ron da doo ron ron.Da doo ron ron ron da doo ron ron.Da doo ron ron ron da doo ron ron.Da doo ron ron ron da doo ron ron.Da doo ron ron ron da doo ron ron.</t>
  </si>
  <si>
    <t>Looks Like We Made It</t>
  </si>
  <si>
    <t>Richard Kerr;Will Jennings</t>
  </si>
  <si>
    <t>There you are.Looking just the same as you did last time I touched you.And here I am.Close to getting tangled up inside the thought of you.Do you love him.As much as I love her.And will that love be strong.When old feelings start to stir.Looks like we made it.Left each other on the way.To another love.Looks like we made it.Or I thought so till today.Until you were there everywhere.And all I could taste was love the way we made it.Loves so strange.Playing hide and seek with hearts and always hurting.And we're the fools.Standing close enough to touch those burning memories.And if I hold you.For the sake of all those times.Love made us lose our minds.Could I ever let you go.Oh no we made it.Left each other on the way.To another love.Looks like we made it.Or I thought so till today.Until you were there everywhere.And all I could taste was love the way we made it.Oh we made it.Looks like we made it.Left each other on the way.To another love.Looks like we made it.Or I thought so till today.Until you were there everywhere.And all I could taste is love the way we made it.Looks like we made it.Whoa babe we made it.</t>
  </si>
  <si>
    <t>I Just Want to Be Your Everything</t>
  </si>
  <si>
    <t>Andy Gibb</t>
  </si>
  <si>
    <t>Joe Walsh (Guitar);Barry Gibb (Vocals)</t>
  </si>
  <si>
    <t>Barry Gibb</t>
  </si>
  <si>
    <t>Barry Gibb;Albhy Galuten;Karl Richardson</t>
  </si>
  <si>
    <t>For so long.You and me been finding each other for so long.And the feeling that I feel for you is more than strong girl.Take it from me.If you give a little more than you're asking for.Your love will turn the key.Darling mine.I would wait forever for those lips of wine.Build my world around you darling.This love will shine girl.Watch it and see.If you give a little more than you're asking for.Your love will turn the key.I I just want to be your everything.Open up the Heaven in your heart and let me be.The things you are to me.And not some puppet on a string.Oh if I if I stay here without you darling I will die.I want you laying in the love I have to bring.I'd do anything.To be your everything.Darling for so long.You and me been finding each other for so long.And the feeling that I feel for you is more then strong girl.Take it from me.If you give a little more than you're asking for.Your love will turn the key.I I just want to be your everything.Open up the heaven in your heart and let me be.The things you are to me.And not some puppet on a string.Oh if I if I stay here without you darling I will die.I want you laying in the love I have to bring.I'd do anything.To be your everything.I I just want to be your everything.Open up the heaven in your heart and let me be.The things you are to me.And not some puppet on a string.Oh if I if I stay here without you darling I will die.I want you laying in the love I have to bring.Cause I'd do anything.To be your everything.</t>
  </si>
  <si>
    <t>The Emotions</t>
  </si>
  <si>
    <t>Maurice White;Al McKay</t>
  </si>
  <si>
    <t>Maurice White;Clarence McDonald</t>
  </si>
  <si>
    <t>Doesn't take much to make me happy.And make me smile with glee.Never never will I feel discouraged.Cause our love's no mystery.Demonstrating love and affection.That you give so openly yeah.I like the way you make me feel about you baby.Want the whole wide world to see.Whoa whoa you got the best of my love.Whoa whoa you got the best of my love.Whoa whoa you got the best of my love.Whoa whoa you got the best of my love.Going in and out of changes.The kind that come around each day.My life has a better meaning.Love has kissed me in a beautiful way.And oh yea.Oh yea.Whoa whoa you got the best of my love.Whoa whoa you got the best of my love.Whoa whoa you got the best of my love.Whoa whoa you got the best of my love.Demonstrating sweet love and affection.That you give so openly yeah.The way I feel about you baby can't explain it.Want the whole wide world to see.Oh but in my heart.You're all I need.You for me and me for you.Oh it's growing every day oh.Oh oh oh oh oh oh.You've got the best of my love.Oh oh oh oh oh oh.You've got the best of my love.Oh giving you the best of my love.My love my love my love.Oh giving you the best of my love.My love my love oh yeah.Oh oh oh oh oh oh.You've got the best of my love.Oh oh oh oh oh oh.You've got the best of my love.Oh giving you the best of my love.Oh giving you the best of my love.</t>
  </si>
  <si>
    <r>
      <rPr>
        <rFont val="Calibri"/>
        <i/>
        <color theme="1"/>
        <sz val="11.0"/>
      </rPr>
      <t xml:space="preserve">Star Wars </t>
    </r>
    <r>
      <rPr>
        <rFont val="Calibri"/>
        <color theme="1"/>
        <sz val="11.0"/>
      </rPr>
      <t>Theme/Cantina Band</t>
    </r>
  </si>
  <si>
    <t>Meco</t>
  </si>
  <si>
    <t>Millenium</t>
  </si>
  <si>
    <t>Theme;Disco</t>
  </si>
  <si>
    <t>John Williams</t>
  </si>
  <si>
    <t>Tony Bongiovi;Meco;Harold Wheeler</t>
  </si>
  <si>
    <t>C;Dm</t>
  </si>
  <si>
    <t>Lasers</t>
  </si>
  <si>
    <t>Star Wars</t>
  </si>
  <si>
    <t>You Light Up My Life</t>
  </si>
  <si>
    <t>Debby Boone</t>
  </si>
  <si>
    <t>Soundtrack;Ballad</t>
  </si>
  <si>
    <t>Joe Brooks</t>
  </si>
  <si>
    <t>3/4;Free</t>
  </si>
  <si>
    <t>So many nights.I'd sit by my window.Waiting for someone.To sing me his song.So many dreams.I've kept deep inside me.Alone in the dark.But now you've come along.And you.Light up my life.You give me hope.To carry on.You light up my days.And fill my nights.With song.Rolling at sea.Adrift on the waters.Could it be finally.I'm turning for home.Finally a chance.To say Hey I love you.Never again.To be all alone.And you.Light up my life.You give me hope.To carry on.You light up my days.And fill my nights.With song.And you.Light up my life.You give me hope.To carry on.You light up my days.And fill my nights.With song.It can't be wrong.When it feels so right.Cause you.You light up my life.</t>
  </si>
  <si>
    <t>How Deep is Your Love</t>
  </si>
  <si>
    <t>I know your eyes in the morning sun.I feel you touch me in the pouring rain.And the moment that you wander far from me.I wanna feel you in my arms again.And you come to me on a summer breeze.Keep me warm in your love then you softly leave.And it's me you need to show.How deep is your love.How deep is your love.How deep is your love.I really mean to learn.Cause we're living in a world of fools.Breaking us down.When they all should let us be.We belong to you and me.I believe in you.You know the door to my very soul.You're the light in my deepest darkest hour.You're my savior when I fall.And you may not think.I care for you.When you know down inside.That I really do.And it's me you need to show.How deep is your love.How deep is your love.How deep is your love.I really mean to learn.Cause we're living in a world of fools.Breaking us down.When they all should let us be.We belong to you and me.And you come to me on a summer breeze.Keep me warm in your love then you softly leave.And it's me you need to show.How deep is your love.How deep is your love.How deep is your love.I really mean to learn.Cause we're living in a world of fools.Breaking us down.When they all should let us be.We belong to you and me.</t>
  </si>
  <si>
    <t>Saturday Night Fever</t>
  </si>
  <si>
    <t>Baby Come Back</t>
  </si>
  <si>
    <t>Player</t>
  </si>
  <si>
    <t>Peter Beckett;J.C. Crowley</t>
  </si>
  <si>
    <t>Eb;Db</t>
  </si>
  <si>
    <t>Spending all my nights all my money going out on the town.Doing anything just to get you off of my mind.But when the morning comes I'm right back where I started again.And trying to forget you is just a waste of time.Baby come back any kind of fool could see.There was something in everything about you.Baby come back you can blame it all on me.I was wrong and I just can't live without you.All day long I'm wearing a mask of false bravado.Trying to keep up a smile that hides a tear.But as the sun goes down I get that empty feeling again.How I wish to God that you were here.Baby come back oh baby any kind of fool could see.There was something in everything about you.Baby come back you can blame it all on me.I was wrong and I just can't live without you oh.Now that I put it all together oh oh.Give me the chance to make you see.Have you used up all the love in your heart.Nothing left for me ain't there nothing left for me.Baby come back oh darling any kind of fool could see.There was something in everything about you.Baby come back listen baby you can blame it all on me.I was wrong and I just can't live without you.I was wrong and I just can't live.</t>
  </si>
  <si>
    <t>Stayin' Alive</t>
  </si>
  <si>
    <t>Well you can tell by the way I use my walk.I'm a woman's man: no time to talk.Music loud and women warm.I've been kicked around since I was born.And now it's all right it's okay.And you may look the other way.We can try to understand.The New York Times’ effect on man.Whether you're a brother.Or whether you're a mother.You're staying alive staying alive.Feel the city breaking.And everybody shaking.And we're staying alive staying alive.Ah ha ha ha staying alive staying alive.Ah ha ha ha staying alive.Well now I get low and I get high.And if I can't get either I really try.Got the wings of heaven on my shoes.I'm a dancing man and I just can't lose.You know it's all right it's okay.I'll live to see another day.We can try to understand.The New York Times' effect on man.Whether you're a brother.Or whether you're a mother.You're staying alive staying alive.Feel the city breaking.And everybody shaking.And we're staying alive staying alive.Ah ha ha ha staying alive staying alive.Ah ha ha ha staying alive.Life going nowhere somebody help me.Somebody help me yeah.Life going nowhere somebody help me yeah.Staying alive.Well you can tell by the way I use my walk.I'm a woman's man: no time to talk.Music loud and women warm.I've been kicked around since I was born.And now it's all right it's okay.And you may look the other way.We can try to understand.The New York Times' effect on man.Whether you're a brother.Or whether you're a mother.You're staying alive staying alive.Feel the city breakingAnd everybody shaking.And we're staying alive staying alive.Ah ha ha ha staying alive staying alive.Ah ha ha ha staying alive.Life going nowhere somebody help me.Somebody help me yeah.Life going nowhere somebody help me yeah.I'm staying alive.Life going nowhere somebody help me.Somebody help me yeah.Life going nowhere somebody help me yeah.I'm staying alive.Life going nowhere somebody help me.Somebody help me yeah.Life going nowhere somebody help me yeah.I'm staying alive.Life going nowhere somebody help me.Somebody help me yeah.Life going nowhere somebody help me yeah.I'm staying alive.</t>
  </si>
  <si>
    <t>Badassery;Survival</t>
  </si>
  <si>
    <t>(Love Is) Thicker Than Water</t>
  </si>
  <si>
    <t>Joe Walsh (Guitar)</t>
  </si>
  <si>
    <t>Barry Gibb;Andy Gibb</t>
  </si>
  <si>
    <t>Albhy Galuten;Karl Richardson</t>
  </si>
  <si>
    <t>Love is higher than a mountain.Love is thicker than water.You are this dreamer's only dream.Heaven's angel devil's daughter.Say my mind should I go with her on silent nights.She'll drive me crazy in the end.And I should leave this paradise.But I can't leave her.While I need her more than she needs you.That's what I'm living for.Love is higher than a mountain.Love is thicker than water.You are this dreamer's only dream.Heaven's angel devil's daughter.Say my thought should I find out she don't care at all.She'll leave me crying in the end.Wandering through the afterglow.But I can't leave her.While I need her more than she needs you.That's what I'm praying for.Love is higher than a mountain.Love is thicker than water.You are this dreamer's only dream.Heaven's angel devil's daughter.Love is higher than a mountain.Love is thicker than water.You are this dreamer's only dream.Heaven's angel devil's daughter.</t>
  </si>
  <si>
    <t>Night Fever</t>
  </si>
  <si>
    <t>Electronic;Stage &amp; Screen</t>
  </si>
  <si>
    <t>Soundtrack;Disco</t>
  </si>
  <si>
    <t>Listen to the ground.There is movement all around.There is something going down.And I can feel it.On the waves of the air.There is dancing out there.If it's something we can share.We can steal it.And that sweet city woman.She moves through the light.Controlling my mind and my soul.When you reach out for me.Yeah and the feeling is bright.Then I get night fever night fever.We know how to do it.Gimme that night fever night fever.We know how to show it.Here I am.Praying for this moment to last.Living on the music so fine.Borne on the wind.Making it mine.Night fever night fever.We know how to do it.Gimme that night fever night fever.We know how to show it.In the heat of our love.Don't need no help for us to make it.Gimme just enough to take us to the morning.I got fire in my mind.I got higher in my walking.And I'm glowing in the dark.I give you warning.And that sweet city woman.She moves through the light.Controlling my mind and my soul.When you reach out for me.Yeah and the feeling is bright.Then I get night fever night fever.We know how to do it.Gimme that night fever night fever.We know how to show it.Here I am.Praying for this moment to last.Living on the music so fine.Borne on the wind.Making it mine.Night fever night fever.We know how to do it.Gimme that night fever night fever.We know how to show it.</t>
  </si>
  <si>
    <t>Lust/Sex;Dancing</t>
  </si>
  <si>
    <t>If I Can't Have You</t>
  </si>
  <si>
    <t>Yvonne Elliman</t>
  </si>
  <si>
    <t>Don't know why I'm surviving every lonely day.When there's got to be no chance for me.My life would end.And it doesn't matter how I cry.My tears of love are a waste of time.If I turn away.Am I strong enough to see it through.Go crazy is what I will do.If I can't have you I don't want nobody baby.If I can't have you oh oh oh oh.If I can't have you I don't want nobody baby.If I can't have you oh oh oh oh.Can't let go and it doesn't matter how I try.I gave it all so easily.To you my love.To dreams that never will come true.Am I strong enough to see it through.Go crazy is what I will do.If I can't have you I don't want nobody baby.If I can't have you oh oh oh oh.If I can't have you I don't want nobody baby.If I can't have you oh oh oh oh.Oh If I can't have you I don't want nobody baby.If I can't have you oh oh oh oh.If I can't have you I don't want nobody baby.If I can't have you oh oh oh oh.If I can't have you I don't want nobody baby.If I can't have you oh oh oh oh.If I can't have you I don't want nobody baby.If I can't have you oh oh oh oh.If I can't have you I don't want.</t>
  </si>
  <si>
    <t>With a Little Luck</t>
  </si>
  <si>
    <t>With a little luck we can help it out.We can make this whole damn thing work out.With a little love we can lay it down.Can't you feel the town exploding.There is no end to what we can do together.There is no end.The willow turns his back on inclement weather.And if he can do it we can do it just me and you.And a little luck we can clear it up.We can bring it in for a landing.With a little luck we can turn it on.There can be no misunderstanding.There is no end to what we can do together.There is no end.The willow turns his back on inclement weather.We can do it just me and you.With a little push we could set it off.We can send it rocketing skywards.With a little love we could shake it up.Don't you feel the comet exploding.With a little luck we can help it outWe can make this whole damn thing work out.With a little love we can lay it down.Can't you feel the town exploding.With a little love baby.We could set it off send it rocketing skywards.With a little luck we could shake it up oh yeah yeah.With a little luck we can help it out.We can make this whole damn thing work out.With a little love we can lay it down.Can't you feel the town exploding.With a little push we could set it off.We can send it rocketing skywards.With a little love we could shake it up.Don't you feel the comet exploding.</t>
  </si>
  <si>
    <t>Too Much, Too Little, Too Late</t>
  </si>
  <si>
    <t>Johnny Mathis &amp; Deniece Williams</t>
  </si>
  <si>
    <t>R&amp;B</t>
  </si>
  <si>
    <t>John Vallins;Nat Kipner</t>
  </si>
  <si>
    <t>Jack Gold</t>
  </si>
  <si>
    <t>Guess it's over call it a day.Sorry that it had to end this way.No reason to pretend.We knew it had to end someday this way.Guess it's over the kicks are gone.What's the use of trying to hang on.Somewhere we lost the key.So little left for you and me and it's clear to see.Too much too little too late to lie again with you.Too much too little too late to try again with you.We're in the middle of ending something that we do.It's all over.Oh it was over.Too much too little too late to ever try again.Too much too little too late let's end it being friends.Too much too little too late we knew it had to end.And it's over.It's over.Guess it's over the chips are down.Nearly all our bridges tumbled down.Whatever chance we try let's face it why deny.It's over.It's all over.It's over.Too much too little too late to ever try again.Too much too little too late let's end it being friends.Too much too little too late we knew it had to end.And it's over.And it's all over.And it's over.Too much too little too late to ever try again.Too much too little too late let's end it being friends.Too much too little too late we knew it had to end.</t>
  </si>
  <si>
    <t>You're the One That I Want</t>
  </si>
  <si>
    <t>John Travolta &amp; Olivia Newton-John</t>
  </si>
  <si>
    <t>Soundtrack;Vocal;Rock &amp; Roll;Ballad</t>
  </si>
  <si>
    <t>United States;Australia</t>
  </si>
  <si>
    <t>I got chills.They're multiplying.And I'm losing control.Cause the power you're supplying.It's electrifying.You better shape up.Cause I need a man.And my heart is set on you.You better shape up.You better understand.To my heart I must be true.Nothing left.Nothing left for me to do.You're the one that I want.Oh honey.The one that I want.Oh honey.The one that I want.Oh the one I need.Oh yes indeed.If you're filled.With affection.You're too shy to convey.Meditate in my direction.Feel your way.I better shape up.Cause you need a man.I need a man.Who can keep me satisfied.I better shape up.If I'm gonna prove.You better prove.That my faith is justified.Are you sure.Yes I'm sure down deep inside.You're the one that I want.Oh honey.The one that I want.Oh honey.The one that I want.Oh the one I need.Oh yes indeed.You're the one that I want.Oh honey.The one that I want.Oh honey.The one that I want.Oh the one I need.Oh yes indeed.You're the one that I want.Oh honey.The one that I want.Oh honey.The one that I want.Oh the one I need.Oh yes indeed.</t>
  </si>
  <si>
    <t>Grease</t>
  </si>
  <si>
    <t>Shadow Dancing</t>
  </si>
  <si>
    <t>Barry Gibb (Vocals)</t>
  </si>
  <si>
    <t>Barry Gibb;Robin Gibb;Maurice Gibb;Andy Gibb</t>
  </si>
  <si>
    <t>You got me looking at that heaven in your eyes.I was chasing your direction I was telling you no lies.And I was loving you.When the words are said baby I lose my head.And in a world of people there's only you and I.There ain't nothing come between us in the end.How can I hold you when you ain't even mine.Only you can see me through.I leave it up to you.Do it light taking me through the night.Shadow dancing baby you do it right.Give me more drag me across the floor.Shadow dancing all this and nothing more.All that I need is just one moment in your arms.I was chasing your affection I was doing you no harm.And I was loving you.Make it shine make it rain baby I know my way.I need that sweet sensation of living in your love.I can't breath when you're away it pulls me down.You are the question and the answer am I.Only you can see me through.I leave it up to you.Do it light taking me through the night.Shadow dancing baby you do it right.Give me more drag me across the floor.Shadow dancing all this and nothing more.And in this world of people there's only you and I.There ain't nothing come between us in the end.How can I hold you when you ain't even mine.Only you can see me through.I leave it up to you oh.Do it light taking me through the night.Shadow dancing baby you do it right.Give me more drag me across the floor.Shadow dancing all this and nothing more.Do it light taking me through the night.Shadow dancing baby you do it right.Give me more drag me across the floor.Shadow dancing all this and nothing more.Do it light taking me through the night.Shadow dancing baby you do it right.Give me more drag me across the floor.Shadow dancing all this and nothing more.Do it light taking me through the night.Shadow dancing baby you do it right.Give me more drag me across the floor.Shadow dancing all this and nothing more.</t>
  </si>
  <si>
    <t>Miss You</t>
  </si>
  <si>
    <t>Pop Rock;Country Rock;Disco</t>
  </si>
  <si>
    <t>I've been holding out so long.I've been sleeping all alone.Lord I miss you.I've been hanging on the phone.I've been sleeping all alone.I want to kiss you.Well I've been haunted in my sleep.You've been starring in my dreams.Lord I miss you.I've been waiting in the hall.Been waiting on your call.When the phone rings.It's just some friends of mine that say.Hey what's the matter man.We're gonna come around at twelve.With some Puerto Rican girls that are just dying to meet you.We're gonna bring a case of wine.Hey let's go mess and fool around.You know like we used to. Oh everybody waits so long.Oh baby why you wait so long.Won't you come on.Come on.I've been walking Central Park.Singing after dark.People think I'm crazy.I've been stumbling on my feet.Shuffling through the street.People ask me What's the matter with you boy.Sometimes I want to say to myself.Sometimes I say.I won't miss you child.I guess I'm lying to myself.It's just you and no one else.Lord I won't miss you child.You've been blotting out my mind.Fooling on my time.No I won't miss you baby yeah.Lord I miss you child.Lord I miss you child.Lord I miss you child.</t>
  </si>
  <si>
    <t>Three Times a Lady</t>
  </si>
  <si>
    <t>Commodores</t>
  </si>
  <si>
    <t>Lionel Richie</t>
  </si>
  <si>
    <t>James Anthony Carmichael;Walter Orange;Ronald LaPread;Milan Williams;Thomas McClary;Lionel Richie;William King</t>
  </si>
  <si>
    <t>Thanks for the times.That you've given me.The memories are all in my mind.And now that we've come.To the end of our rainbow.There's something.I must say out loud.You're once twice.Three times a lady.Yes you're once twice.Three times a lady.And I love you.When we are together.The moments I cherish.With every beat of my heart.To touch you to hold you.To feel you to need you.There's nothing to keep us apart.You're once twice.Three times a lady.And I love you.I love you.</t>
  </si>
  <si>
    <t>Peter Frampton (Guitar);Barry Gibb (Vocals)</t>
  </si>
  <si>
    <t>I solve my problems and I see the light.We got a loving thing we gotta feed it right.There ain't no danger we can go too far.We start believing now that we can be who we are.Grease is the word.They think our love is just a growing pain.Why don't they understand it's just a crying shame.Their lips are lying only real is real.We stop the fight right now we got to be what we feel.Grease is the word.Grease is the word is the word that you heard.It's got a groove it's got a meaning.Grease is the time is the place is the motion.Grease is the way we are feeling.We take the pressure and we throw away.Conventionality belongs to yesterday.There is a chance that we can make it so far.We start believing now that we can be who we are.Grease is the word.Grease is the word is the word that you heard.It's got a groove it's got a meaning.Grease is the time is the place is the motion.Now grease is the way we are feeling.This is a life of illusion.Wrapped up in trouble.Laced with confusion.What are we doing here.We take the pressure and we throw away.Conventionality belongs to yesterday.There is a chance that we can make it so far.We start believing now that we can be who we are.Grease is the word.Grease is the word is the word that you heard.It's got a groove it's got a meaning.Grease is the time is the place is the motion.Now grease is the way we are feeling.Grease is the word is the word that you heard.It's got a groove it's got a meaning.Grease is the time is the place is the motion.Now grease is the way we are feeling.Grease is the word.Is the word.</t>
  </si>
  <si>
    <t>Boogie Oogie Oogie</t>
  </si>
  <si>
    <t>A Taste of Honey</t>
  </si>
  <si>
    <t>Janice Johnson;Perry Kibble</t>
  </si>
  <si>
    <t>Fonce Mizell;Larry Mizell</t>
  </si>
  <si>
    <t>If you're thinking you're too cool to boogie.Boy oh boy have I got news for you.Everybody here tonight must boogie.Let me tell you you are no exception to the rule.Get on up on the floor.Cause we're gonna boogie oogie oogie.Till you just can't boogie no more.Boogie no more.You can't boogie no more.Boogie no more listen to the music.There's no time to waste let's get this show on the road.Listen to the music and let your body flow.The sooner we begin the longer we've got to groove.Listen to the music and let your body move.Now get on up on the floor.Cause we're gonna boogie oogie oogie.Till you just can't boogie no more.Boogie no more.You can't boogie no more.Boogie no more listen to my bass here.Get down boogie oogie oogie.Get down boogie oogie oogie.Get down boogie oogie oogie.Get down.Boogie.</t>
  </si>
  <si>
    <t>Kiss You All Over</t>
  </si>
  <si>
    <t>Exile</t>
  </si>
  <si>
    <t>Mike Chapman;Nicky Chinn</t>
  </si>
  <si>
    <t>Mike Chapman</t>
  </si>
  <si>
    <t>When I get home babe.Gonna light your fire.All day.I've been thinking about you babe.You're my one desire.Gonna wrap my arms around you.Hold you close to me.Oh babe I wanna taste your lips.I wanna fill your fantasy yeah.I don't know what I'd do without you babe.Don't know where I'd be.You're not just another lover.No you're everything to me.Everytime I'm with you baby.I can't believe it's true.When you're laying in my arms.We do the things you do.You can see it in my eyes.I can feel it in your touch.You don't have to say a thing.Just let me show how much.Love you need you yeah.I wanna kiss you all over.And over again.I wanna kiss you all over.Till the night closes in.Till the night closes in.Stay with me lay with me.Holding me loving me baby.Here with me near with me.Feeling you close to me baby.So show me show me everything you do.Cause baby no one does it quite like you.Love you need you.Oh babe.I wanna kiss you all over.And over again.I wanna kiss you all over.Till the night closes in.Till the night closes in.Till the night closes in.Till the night closes in.Till the night closes in.</t>
  </si>
  <si>
    <t>Hot Child in the City</t>
  </si>
  <si>
    <t>Nick Gilder</t>
  </si>
  <si>
    <t>Chrysalis</t>
  </si>
  <si>
    <t>Nick Gilder;James McCulloch</t>
  </si>
  <si>
    <t>Danger in the shape of something wild.Stranger dressed in black she's a hungry child.No one knows who she is or what her name is.I don't know where she came from or what her game is.Hot child in the city.Hot child in the city.Running wild and looking pretty.Hot child in the city.So young to be loose and on her own.Young boys they all want to take her home.She goes downtown the boys all stop and stare.When she goes downtown she walks like she just don't care yeah.Hot child in the city.Hot child in the city.Running wild and looking pretty yeah.Hot child in the city.Come on down to my place baby.We'll talk about love.Come on down to my place woman.We'll make love.Hot child in the city.Hot child in the city.She's kind of dangerous.Hot child in the city.Young child.Running wild and looking pretty.Young child running wild.Hot child in the city.Hot child in the city.Hot child in the city.Hot child in the city.Hot child in the city.Hot child in the city.Hot child in the city.Hot child in the city.Hot child in the city.Hot child.</t>
  </si>
  <si>
    <t>Lust/Sex;Bad Behavior</t>
  </si>
  <si>
    <t>You Needed Me</t>
  </si>
  <si>
    <t>Anne Murray</t>
  </si>
  <si>
    <t>Country;Ballad</t>
  </si>
  <si>
    <t>Randy Goodrum</t>
  </si>
  <si>
    <t>Jim Ed Norman</t>
  </si>
  <si>
    <t>I cried a tear you wiped it dry.I was confused you cleared my mind.I sold my soul you bought it back for me.And held me up and gave me dignity.Somehow you needed me.You gave me strength to stand alone again.To face the world out on my own again.You put me high upon a pedestal.So high that I could almost see eternity.You needed me you needed me.And I can't believe it's you I can't believe it's true.I needed you and you were there.And I'll never leave why should I leave I'd be a fool.Cause I finally found someone who really cares.You held my hand when it was cold.When I was lost you took me home.You gave me hope when I was at the end.And turned my lies back into truth again.You even called me friend.You gave me strength to stand alone again.To face the world out on my own again.You put me high upon a pedestal.So high that I could almost see eternity.You needed me you needed me.You needed me you needed me.</t>
  </si>
  <si>
    <t>MacArthur Park</t>
  </si>
  <si>
    <t>Donna Summer</t>
  </si>
  <si>
    <t>Casablanca</t>
  </si>
  <si>
    <t>Jimmy Webb</t>
  </si>
  <si>
    <t>Giorgio Moroder;Pete Bellotte</t>
  </si>
  <si>
    <t>Bm;Em%</t>
  </si>
  <si>
    <t>Spring was never waiting for us dear.It ran one step ahead.As we followed in the dance.MacArthur's Park is melting in the dark.All the sweet green icing flowing down.Someone left the cake out in the rain.I don't think that I can take it.Cause it took so long to bake it.And I'll never have that recipe again.Oh no.I recall the yellow cotton dress.Foaming like a wave.On the ground beneath your knees.Birds like tender babies in your hands.And the old men playing.Chinese checkers by the trees.MacArthur Park's is melting in the dark.All the sweet green icing flowing down.Someone left the cake out in the rain.I don't think that I can take it.Cause it took so long to bake it.And I'll never have that recipe again.Oh no.MacArthur's Park is melting in the dark.All the sweet green icing flowing down.Someone left the cake out in the rain.I don't think that I can take it.Cause it took so long to bake it.And I'll never have that recipe again.Oh no.Oh no.</t>
  </si>
  <si>
    <t>You Don't Bring Me Flowers</t>
  </si>
  <si>
    <t>Barbra Streisand &amp; Neil Diamond</t>
  </si>
  <si>
    <t>Neil Diamond;Alan Bergman;Marilyn Bergman</t>
  </si>
  <si>
    <t>You don't bring me flowers.You don't sing me love songs.You hardly talk to me anymore.When you come through the door.At the end of the day.I remember when.You couldn't wait to love me.Used to hate to leave me.Now after loving me late at night.When it's good for you.And you're feeling alright.Well you just roll over.And you turn out the light.You don't bring me flowers anymore.It used to be so natural.To talk about forever.But used to be's don't count anymore.They just lay on the floor.Until we sweep them away.And baby I remember.All the things you taught me.I learned how to laugh.And I learned how to cry.Well I learned how to love.Even learned how to lie.You'd think I could learn.How to tell you goodbye.Cause you don't bring me flowers.Anymore.Well you'd think I could learn.How to tell you goodbye.Cause you don't bring me flowers.Anymore.</t>
  </si>
  <si>
    <t>Le Freak</t>
  </si>
  <si>
    <t>Chic</t>
  </si>
  <si>
    <t>Bernard Edwards;Nile Rodgers</t>
  </si>
  <si>
    <t>Ah freak out.Le freak c'est chic.Freak out.Ah freak out.Le freak c'est chic.Freak out.Have you heard about the new dance craze.Listen to us I'm sure you'll be amazed.Big fun to be had by everyone.It's up to you it surely can be done.Young and old are doing it I'm told.Just one try and you too will be sold.It's called Le Freak they're doing it night and day.Allow us we'll show you the way.Ah freak out.Le freak c'est chic.Freak out.Ah freak out.Le freak c'est chic.Freak out.All that pressure got you down.Has your head spinning all around.Feel the rhythm check the rhyme.Come on along and have a real good time.Like the days of Stomping at the Savoy.Now we freak oh what a joy.Just come on down to the 54.And find a spot out on the floor.Ah freak out.Le freak c'est chic.Freak out.Now freak.I said freak.Now freak.All that pressure got you down.Has your head spinning all around.Feel the rhythm check the rhyme.Come on along and have a real good time.Like the days of Stomping at the Savoy.Now we freak oh what a joy.Just come on down to the 54.And find a spot out on the floor.Ah freak out.Le freak c'est chic.Freak out.Ah freak out.Le freak c'est chic.Freak out.</t>
  </si>
  <si>
    <t>Too Much Heaven</t>
  </si>
  <si>
    <t>Chicago Horns (Horns)</t>
  </si>
  <si>
    <t>Db;E&amp;%</t>
  </si>
  <si>
    <t>Nobody gets too much heaven no more.It's much harder to come by.I'm waiting in line.Nobody gets too much love anymore.It's as high as a mountain.And harder to climb.Oh you and me girl.Got a lot of love in store.And it flows through you.And it flows through me.And I love you so much more.Than my life.I can see beyond forever.Everything we are will never die.Loving's such a beautiful thing.Oh you make my world a summer day.Are you just a dream to fade away.Nobody gets too much heaven no more.It's much harder to come by.I'm waiting in line.Nobody gets too much love anymore.It's as high as a mountain.And harder to climb.You and me girl got a highway to the sky.We can turn away from the night and day.And the tears we had to cry.You're my life.I can see a new tomorrow.Everything we are will never die.Loving's such a beautiful thing.When you are to me the light above.Made for all to see our precious love.Nobody gets too much heaven no more.It's much harder to come by.I'm waiting in line.Nobody gets too much love anymore.It's as high as a mountain.And harder to climb.Love is such a beautiful thing.You make my world a summer day.Are you just a dream to fade away.Nobody gets too much heaven no more.It's much harder to come by.I'm waiting in line.Nobody gets too much love anymore.It's as wide as a river and harder to cross.Nobody gets too much heaven no more.It's much harder to come by.I'm waiting in line.Nobody gets too much love anymore.It's as high as a mountain.And harder to climb.Nobody gets too much heaven no more.It's much harder to come by.I'm waiting in line.Nobody gets too much love anymore.It's as high as a mountain.And harder to climb.</t>
  </si>
  <si>
    <t>Drawing</t>
  </si>
  <si>
    <t>Do Ya Think I'm Sexy?</t>
  </si>
  <si>
    <t>Rod Stewart;Carmine Appice;Duane Hitchings</t>
  </si>
  <si>
    <t>Sugar sugar.She sits alone waiting for suggestions.He's so nervous avoiding all the questions.His lips are dry her heart is gently pounding.Don't you just know exactly what they're thinking.If you want my body and you think I'm sexy.Come on sugar let me know.If you really need me just reach out and touch me.Come on honey tell me so.Tell me so baby.He's acting shy looking for an answer.Come on honey let's spend the night together.Now hold on a minute before we go much further.Give me a dime so I can phone my mother.They catch a cab to his highrise apartment.At last he can tell her exactly what his heart meant.If you want my body and you think I'm sexy.Come on honey tell me so.If you really need me just reach out and touch me.Come on sugar let me know.His heart's beating like a drum.Cause at last he's got this girl home.Relax baby now we're all alone.They wake at dawn cause all the birds are singing.Two total strangers but that ain't what they're thinking.Outside it's cold misty and it's raining.They got each other neither one's complaining.He say's I'm sorry but I'm out of milk and coffee.Never mind sugar we can watch the early movie.If you want my body and you think I'm sexy.Come on sugar let me know.If you really need me just reach out and touch me.Come on honey tell me so.If you really need me just reach out and touch me.Come on sugar let me know.If you really really really really need me.Just let me know.Just reach out and touch me.If you really want me.Just reach out and touch me.Come on sugar let me know.If you really need me just reach out and touch me.Come on sugar let me know.If you if you if you really need me.Just come on and tell me so.</t>
  </si>
  <si>
    <t>I Will Survive</t>
  </si>
  <si>
    <t>Gloria Gaynor</t>
  </si>
  <si>
    <t>Polydor</t>
  </si>
  <si>
    <t>Freddie Perren;Dino Fekaris</t>
  </si>
  <si>
    <t>At first I was afraid I was petrified.Kept thinking I could never live without you by my side.But then I spent so many nights thinking how you did me wrong.And I grew strong and I learned how to get along.And so you're back from outer space.I just walked in to find you here with that sad look upon your face.I should have changed that stupid lock.I should have made you leave your key.If I had known for just one second you'd be back to bother me.Go on now go walk out the door.Just turn around now cause you're not welcome anymore.Weren't you the one who tried to hurt me with goodbye.Did you think I'd crumble.Did you think I'd lay down and die.Oh no not I.I will survive.Oh as long as I know how to love I know I'll stay alive.I've got all my life to live.I've got all my love to give.And I'll survive.I will survive hey hey.It took all the strength I had not to fall apart.Kept trying hard to mend the pieces of my broken heart.And I spent oh so many nights just feeling sorry for myself.I used to cry but now I hold my head up high.And you see me somebody new.I'm not that chained-up little person still in love with you.And so you felt like dropping in.And just expect me to be free.And now I'm saving all my loving for someone who's loving me.Go on now go walk out the door.Just turn around now cause you're not welcome anymore.Weren't you the one who tried to break me with goodbye.Did you think I'd crumble.Did you think I'd lay down and die.Oh no not I.I will survive.Oh as long as I know how to love I know I'll stay alive.I've got all my life to live.I've got all my love to give.And I'll survive.I will survive.Go on now go walk out the door.Just turn around now cause you're not welcome anymore.Weren't you the one who tried to break me with goodbye.Did you think I'd crumble.Did you think I'd lay down and die.Oh no not I.I will survive.Oh as long as I know how to love I know I'll stay alive.I've got all my life to live.I've got all my love to give.And I'll survive.I will survive.</t>
  </si>
  <si>
    <t>Lost Love;Bad Relationships;Empowerment</t>
  </si>
  <si>
    <t>Tragedy</t>
  </si>
  <si>
    <t>Here I lie.In a lost and lonely part of town.Held in time.In a world of tears I slowly drown.Going home.I just can't make it all alone.I really should be holding you.Holding you.Loving you loving you.Tragedy.When the feeling's gone and you can't go on.It's tragedy.When the morning cries and you don't know why.It's hard to bear.With no one to love you you're.Going nowhere.Tragedy.When you lose control and you got no soul.It's tragedy.When the morning cries and you don't know why.It's hard to bear.With no one beside you you're.Going nowhere.Night and day.There's a burning down inside of me.Burning love.With a yearning that won't let me be.Down I go.And I just can't take it all alone.I really should be holding you.Holding you.Loving you loving you.Tragedy.When the feeling's gone and you can't go on.It's tragedy.When the morning cries and you don't know why.It's hard to bear.With no one to love you you're.Going nowhere.Tragedy.When you lose control and you got no soul.It's tragedy.When the morning cries and you don't know why.It's hard to bear.With no one beside you you're.Going nowhere.</t>
  </si>
  <si>
    <t>What a Fool Believes</t>
  </si>
  <si>
    <t>Electronic;Rock;Funk/Soul;Pop</t>
  </si>
  <si>
    <t>Pop Rock;Disco</t>
  </si>
  <si>
    <t>Michael McDonald;Kenny Loggins</t>
  </si>
  <si>
    <t>He came from somewhere back in her long ago.The sentimental fool don't see.Trying hard to recreate.What had yet to be created once in her life.She musters a smile for his nostalgic tale.Never coming near what he wanted to say.Only to realize it never really was.She had a place in his life.He never made her think twice.As he rises to her apology.Anybody else would surely know.He's watching her go.But what a fool believes he sees.No wise man has the power to reason away.What seems to be.Is always better than nothing.Than nothing at all.Keeps sending him somewhere back in her long ago.Where he can still believe there's a place in her life.Someday somewhere.She will return.She had a place in his life.He never made her think twice.As he rises to her apology.Anybody else would surely know.He's watching her go.But what a fool believes he sees.No wise man has the power to reason away.What seems to be.Is always better than nothing.Than nothing at all.But what a fool believes he sees.No wise man has the power to reason away.What seems to be.Is always better than nothing.Than nothing at all.</t>
  </si>
  <si>
    <t>Knock On Wood</t>
  </si>
  <si>
    <t>Amii Stewart</t>
  </si>
  <si>
    <t>Ariola</t>
  </si>
  <si>
    <t>Electronic/Dance</t>
  </si>
  <si>
    <t>Disco;Electro</t>
  </si>
  <si>
    <t>Eddie Floyd;Steve Cropper</t>
  </si>
  <si>
    <t>Barry Leng</t>
  </si>
  <si>
    <t>Explosion</t>
  </si>
  <si>
    <t>I don't want to lose you this good thing.That I got cause if I do.I will surely surely lose a lot.Cause your love is better.Than any love I know.It's like thunder lightning.The way you love me is frightening.You better knock knock on wood baby.Oh baby oh.Yes I'm not superstitious about you.But I can't take no chance.I got me spinning baby.You know that I'm in a trance.Cause your love is better.Than any love I know.It's like thunder lightning.The way you love me is frightening.You better knock knock knock on wood baby.Oh baby oh.You better knock knock knock on wood.Think you better knock knock knock on wood.Think you better knock knock knock.Oh baby oh.It's no secret about it.Cause with his loving touch.He sees to it that I get enough.Feel his touch all over.You know it means so much.It's like thunder bursting lightning.The way you love me is frightening.You better knock knock knock on wood baby.Oh baby oh.Think you better knock knock knock on wood.Think you better knock knock knock on wood.Think you better knock knock knock on wood.Think you better knock knock knock on wood.Think you better knock knock knock on wood.Think you better knock knock knock on wood.Think you better knock knock knock on wood.Think you better knock knock knock on wood.</t>
  </si>
  <si>
    <t>Heart of Glass</t>
  </si>
  <si>
    <t>Blondie</t>
  </si>
  <si>
    <t>Soft Rock;Disco;New Wave</t>
  </si>
  <si>
    <t>Debbie Harry;Chris Stein</t>
  </si>
  <si>
    <t>Once I had a love and it was a gas.Soon turned out had a heart of glass.Seemed like the real thing only to find.Mucho mistrust love's gone behind.Once I had a love and it was divine.Soon found out I was losing my mind.It seemed like the real thing but I was so blind.Mucho mistrust love's gone behind.In between.What I find is pleasing and I'm feeling fine.Love is so confusing there's no peace of mind.If I fear I'm losing you it's just no good.You teasing like you do.Once I had a love and it was a gas.Soon turned out had a heart of glass.Seemed like the real thing only to find.Mucho mistrust love's gone behind.Lost inside.Adorable illusion and I cannot hide.I'm the one you're using please don't push me aside.We could've made it cruising yeah.Yeah riding high on love's true bluish light.Once I had a love and it was a gas.Soon turned out I had a heart of glass.Seemed like the real thing only to find.Mucho mistrust love's gone behind.In between.What I find is pleasing and I'm feeling fine.Love is so confusing there's no peace of mind.If I fear I'm losing you it's just no good.You teasing like you do.</t>
  </si>
  <si>
    <t>Reunited</t>
  </si>
  <si>
    <t>Peaches &amp; Herb</t>
  </si>
  <si>
    <t>Db;D;Eb&amp;%</t>
  </si>
  <si>
    <t>I was a fool to ever leave your side.Me minus you is such a lonely ride.The breakup we had has made me lonesome and sad.I realize I love you cause I want you bad hey hey.I spent the evening with the radio.Regret the moment that I let you go.Our quarrel was such a way of learning so much.I know now that I love you cause I need your touch hey hey.Reunited and it feels so good.Reunited cause we understood.There's one perfect fit.And sugar this one is it.We both are so excited cause we're reunited hey hey.I sat here staring at the same old wall.Came back to life just when I got your call.I wished I could climb right through the telephone line.And give you what you want so you will still be mine hey hey.I can't go cheating honey I can't play.I found it very hard to stay away.As we reminisce on precious moments like this.I'm glad we're back together cause I missed your kiss hey hey.Reunited and it feels so good.Reunited cause we understood.There's one perfect fit.And sugar this one is it.We both are so excited cause we're reunited hey hey.Yeah yeah yeah.Baby.Lover lover this is solid love.And you're exactly what I'm dreaming of.All through the day.And all through the night.I'll give you all the love I have with all my might hey hey.Reunited and it feels so good.Reunited cause we understood.There's one perfect fit.And sugar this one is it.We both are so excited.</t>
  </si>
  <si>
    <t>Getting Back Together;Love;Lost Love</t>
  </si>
  <si>
    <t>Hot Stuff</t>
  </si>
  <si>
    <t>Jeff 'Skunk' Baxter (Guitar)</t>
  </si>
  <si>
    <t>Pete Bellotte;Harold Faltermeyer;Keith Forsey</t>
  </si>
  <si>
    <t>Sitting here eating my heart out waiting.Waiting for some lover to call.Dialed about a thousand numbers lately.Almost rang the phone off the wall.Looking for some hot stuff baby this evening.I need some hot stuff baby tonight.I want some hot stuff baby this evening.Gotta have some hot stuff.Gotta have some love tonight.I need hot stuff.I want some hot stuff.I need some hot stuff.Looking for a lover who needs another.Don't want another night on my own.Wanna share my love with a warm blooded lover.Wanna bring a wild man back home.Gotta have some hot love baby this evening.I need some hot stuff baby tonight.I want some hot stuff baby this evening.Gotta have some loving.Gotta have love tonight.I need hot stuff.Hot love.Looking for hot love.How's about some hot stuff baby this evening.I need some hot stuff baby tonight.Looking for my hot stuff baby this evening.I need some hot stuff baby tonight yeah yeah.I want some hot stuff this evening.I want some hot stuff baby tonight.</t>
  </si>
  <si>
    <t>Love You Inside Out</t>
  </si>
  <si>
    <t>Baby I can't figure it out.Your kisses taste like honey.Sweet lies don't gimme no rise.Oh oh what you're trying to do.Living on your cheating.And the pain grows inside me.It's enough to leave me crying in the rain.Love you forever but you're.Driving me insane.And I'm hanging on.Oh I'll win I'll never give in.Our love has got the power.Too many lovers in one lifetime.Ain't good for you.You treat me like a vision in the night.Someone there to stand behind you.When your world ain't working right.I ain't no vision I am the man.Who loves you inside and out.Backwards and forwards with.My heart hanging out.I love no other way.What am I gonna do if we lose that fire.Wrap myself up and take me home again.Too many heartaches in one.Lifetime ain't good for me.I figure it's the love that keeps you warm.Let this moment be forever.We won't ever feel the storm.I ain't no vision I am the man.Who loves you inside and out.Backwards and forwards with.My heart hanging out.I love no other way.What am I gonna do if we lose that fire.Don't try to tell me it's all over.Can't hear a word I can't hear a line.No man could love you more.And that's what I'm crying for.You can't change the way I feel inside.You're the reason for my laughter and my sorrow.Blow out the candle I will burn again tomorrow.No man on earth can stand.Between my love and I.And no matter how you hurt me.I will love you till I die.I ain't no vision I am the man.Who loves you inside out.Backwards and forwards with.My heart hanging out.I love no other way.What am I gonna do if we lose that fire.</t>
  </si>
  <si>
    <t>Ring My Bell</t>
  </si>
  <si>
    <t>Anita Ward</t>
  </si>
  <si>
    <t>Juana</t>
  </si>
  <si>
    <t>Frederick Knight</t>
  </si>
  <si>
    <t>I'm glad you're home.Now did you really miss me.I guess you did by the look in your eyes.Look in your eyes look in your eyes.Well lay back and relax while I put away the dishes.Then you and me can rock-a-bye.You can ring my bell ring my bell.You can ring my bell ring my bell.You can ring my bell ring my bell.You can ring my bell ring my bell.The night is young and full of possibilities.Well come on and let yourself be free.My love for you so long I've been saving.Tonight was made for me and you.You can ring my bell ring my bell.You can ring my bell ring my bell.You can ring my bell ring my bell.You can ring my bell ring my bell.You can ring my bell you can ring my bell.Ding dong ding dong ring it.You can ring my bell anytime anyway.Ring it ring it ring it.You can ring my bell ring my bell.You can ring my bell ring my bell.You can ring my bell ring my bell.You can ring my bell ring my bell.</t>
  </si>
  <si>
    <t>Bad Girls</t>
  </si>
  <si>
    <t>Donna Summer;Bruce Sudano;Edward Hokenson;Joe Esposito</t>
  </si>
  <si>
    <t>Whistle</t>
  </si>
  <si>
    <t>Bad girls.Talking about the sad girls.Sad girls.Talking about bad girls yeah.See them out on the street at night walking.Picking up on all kinds of strangers.If the price is right.You can't score if you're pocket's tight.But you want a good time.You ask yourself who they are.Like everybody else.They come from near and far.Bad girls yeah.Bad girls.Talking about the sad girls yeah.Sad girls.Talking about bad girls yeah.Friday night and the strip is hot.Sun's gone down and they're out to trot.Spirit's high and legs look hot.Do you wanna get down.Now don't you ask yourself who they are.Like everybody else they wanna be a star.Bad girl.Sad girl you're such a naughty bad girl.Beep Beep uh-uh.You bad girl you sad girl.Your such a dirty bad girl.Beep Beep uh-uh.Now you and me we're both the same.But you call yourself by different names.Now your mama won't like it when she finds out.That her girl is out at night.Hey Mister have you got a dime.Mister do you want to spent some time.Oh yeah.I got what you want you got what I need.I'll be your baby come and spend it on me.Hey Mister.I'll spend some time with you.Bad girls.Talking about the sad girls yeah.Sad girls.Talking about bad girls yeah.Hey Mister have you got a dime.</t>
  </si>
  <si>
    <t>Good Times</t>
  </si>
  <si>
    <t>Good times.These are the good times.Leave your cares behind.These are the good times.Good times.These are the good times.Our new state of mind.These are the good times.Happy days are here again.The time is right for making friends.Let's get together how about a quarter to ten.Come tomorrow let's all do it again.Boys will be boys better let them have their toys.Girls will be girls cute ponytails and curls.Must put an end to this stress and strife.I think I want to live the sporty life.Good times.These are the good times.Leave your cares behind.These are the good times.Good times.These are the good times.Our new state of mind.These are the good timesA rumor has it that it's getting late.Time marches on just can't wait.The clock keeps turning why hesitate.You silly fool you can't change your fate.Let's cut the rug a little jive and jitterbug.We want the best we won't settle for less.Don't be a drag participate.Clams on the half shell and roller skates roller skates.Good times.These are the good times.Leave your cares behind.These are the good times.Good times.These are the good times.Our new state of mind.These are the good times.Good times.Good times.These are the good times.Our new state of mind.These are the good times.</t>
  </si>
  <si>
    <t>Dancing;Partying;Better Times</t>
  </si>
  <si>
    <t>My Sharona</t>
  </si>
  <si>
    <t>The Knack</t>
  </si>
  <si>
    <t>Doug Fieger;Berton Averre</t>
  </si>
  <si>
    <t>Gm;C</t>
  </si>
  <si>
    <t>Who my little pretty one my pretty one.When you gonna give me some time Sharona.Who you make my motor run my motor run.Gun it coming off of the line Sharona.Never gonna stop give it up such a dirty mind.I always get it up for the touch of the younger kind.My my my.My my my my Sharona.Come a little closer huh a-will you huh.Close enough to look in my eyes Sharona.Keeping it a mystery it gets to me.Running down the length of my thigh Sharona.Never gonna stop give it up such a dirty mind.I always get it up for the touch of the younger kind.My my my.My my my my Sharona.My my my my Sharona.When you gonna give to me give to me.Is it just a matter of time Sharona.Is it destiny destiny.Or is it just a game in my mind Sharona.Never gonna stop give it up such a dirty mind.I always get it up for the touch of the younger kind.My my my.My my my.My my my my Sharona.My my my my Sharona.My my my my Sharona.My my my my Sharona.Who my Sharona.Who my Sharona.Who my Sharona.</t>
  </si>
  <si>
    <t>Photograph Related to Song Title</t>
  </si>
  <si>
    <t>Sad Eyes</t>
  </si>
  <si>
    <t>Robert John</t>
  </si>
  <si>
    <t>EMI-America</t>
  </si>
  <si>
    <t>Darlene Love (Vocals)</t>
  </si>
  <si>
    <t>George Tobin;Mike Piccirillo;Don Grierson</t>
  </si>
  <si>
    <t>Looks like it's over you knew I couldn't stay.She's coming home today.We had a good thing I'll miss your sweet love.Why must you look at me that way it's over.Sad eyes turn the other way.I don't want to see you cry.Sad eyes you knew there'd come a day.When we would have to say goodbye.Try to remember the magic that we shared.In time your broken heart will mend.I never used you you knew I really cared.I hate to sit and defend but it's over.Sad eyes turn the other way.I don't want to see you cry.Sad eyes you knew there'd come a day.When we would have to say goodbye.Sad eyes turn the other way.I don't want to see you cry.Sad eyes you knew there'd come a day.When we would have to say goodbye.Sad eyes turn the other way.I don't want to see you cry.Sad eyes you knew there'd come a day.When we would have to say goodbye.Sad eyes turn the other way.</t>
  </si>
  <si>
    <t>Don't Stop 'Til You Get Enough</t>
  </si>
  <si>
    <t>Quincy Jones;Michael Jackson</t>
  </si>
  <si>
    <t>Lovely is the feeling now.Fever temperature's rising now.Power is the force the vow.That makes it happen.It asks no questions why.So get closer to my body now.Just love me till you don't know how.Keep on with the force don't stop.Don't stop till you get enough.Keep on with the force don't stop.Don't stop till you get enough.Keep on with the force don't stop.Don't stop till you get enough.Keep on with the force don't stop.Don't stop till you get enough.Touch me and I feel on fire.Ain't nothing like a love desire.I'm melting like hot candle wax.Sensation lovely where we're at.So let love take us through the hours.I won't be complaining.Cause this is love power.Keep on with the force don't stop.Don't stop till you get enough.Keep on with the force don't stop.Don't stop till you get enough.Keep on with the force don't stop.Don't stop till you get enough.Keep on with the force don't stop.Don't stop till you get enough.Heartbreak enemy despise.Eternal love shines in my eyes.So let love take us through the hours.I won't be complaining.Cause your love is alright alright.Keep on with the force don't stop.Don't stop till you get enough.Keep on with the force don't stop.Don't stop till you get enough.Keep on with the force don't stop.Don't stop till you get enough.Keep on with the force don't stop.Don't stop till you get enough.Keep on with the force don't stop.Don't stop till you get enough.Keep on with the force don't stop.Don't stop till you get enough.Keep on with the force don't stop.Don't stop till you get enough.Keep on with the force don't stop.Don't stop till you get enough.Lovely is the feeling now.I won't be complaining.The force is love power.Keep on with the force don't stop.Don't stop till you get enough.Keep on with the force don't stop.Don't stop till you get enough.Keep on with the force don't stop.Don't stop till you get enough.Keep on with the force don't stop.Don't stop till you get enough.Keep on with the force don't stop.Don't stop till you get enough.Keep on with the force don't stop.Don't stop till you get enough.Keep on with the force don't stop.Don't stop till you get enough.Keep on with the force don't stop.Don't stop till you get enough.Keep on with the force don't stop.Don't stop till you get enough.Keep on with the force don't stop.Don't stop till you get enough.Keep on with the force don't stop.Don't stop till you get enough.Keep on with the force don't stop.Don't stop till you get enough.Keep on with the force don't stop.Don't stop till you get enough.Keep on with the force don't stop.Don't stop till you get enough.Keep on with the force don't stop.Don't stop till you get enough.Keep on with the force don't stop.Don't stop till you get enough.</t>
  </si>
  <si>
    <t>Rise</t>
  </si>
  <si>
    <t>Jazz-Funk</t>
  </si>
  <si>
    <t>Jazz;Funk/Soul</t>
  </si>
  <si>
    <t>Jazz-Funk;Disco</t>
  </si>
  <si>
    <t>Andy Armer;Randy Badazz</t>
  </si>
  <si>
    <t>F;Fm%</t>
  </si>
  <si>
    <t>General Hospital</t>
  </si>
  <si>
    <t>Pop Muzik</t>
  </si>
  <si>
    <t>M</t>
  </si>
  <si>
    <t>Sire</t>
  </si>
  <si>
    <t>Synth-Pop;Electro</t>
  </si>
  <si>
    <t>Synth-Pop</t>
  </si>
  <si>
    <t>Robin Scott</t>
  </si>
  <si>
    <t>Radio Video.Boogie with a suitcase.You're living in a disco.Forget about the rat race.Let's do the Milkshake.Selling like a hotcake.Try some buy some.Fee fi fo fum.Talk about Pop Muzik.Talk about Pop Muzik.I want to dedicate it.Everybody made it.Infiltrate it.Activate it.New York London Paris Munich.Everybody talk about Pop Muzik.Talk about Pop Muzik.Talk about Pop Muzik.Pop Pop Pop Muzik.Pop Pop Pop Muzik.Sing it in the subway.Shuffle with a shoe shine.Mix me a Molotov.I'm on the headline.Want to be a gunslinger.Don't be a rock singer.Eenie meenie miney mo.Which away you want to go.Talk about Pop Muzik.Talk about Pop Muzik.Right in betweenie.Eenie meenie.Right in betweenie.You know what I meanie.Hit it.Now you know what I'm saying.Talk about Pop Muzik.Talk about Pop Muzik.Pop Pop Pop Muzik.Pop Pop Pop Muzik.All around the world.Wherever you are.Dance in the street.Anything you like.Do it in your car.In the middle of the night.Dance in the supermart.Dig it in the fast lane.Listen to the countdown.They're playing our song again.I can't get Jumping Jack.I want to hold Get Back.Moonlight Muzak.Knick knack paddy wack.Talk about Pop Muzik.Talk about Pop Muzik.It's all around you.They want to surround you.It's all around you.Hit it.New York London Paris Munich.Everybody talk about Pop Muzik.Talk about Pop Muzik.Talk about Pop Muzik.Pop Pop Pop Muzik.Pop Pop Pop Muzik.Pop Pop Pop Muzik.Pop Pop Pop Muzik.Pop Pop Pop Muzik.Pop Pop Pop Muzik.Can you read me.Loud and clear.Get down.</t>
  </si>
  <si>
    <t>Photograph Not Related to Song</t>
  </si>
  <si>
    <t>Heartache Tonight</t>
  </si>
  <si>
    <t>Bob Seger (Vocals)</t>
  </si>
  <si>
    <t>Don Henley;Glenn Frey;Bob Seger;JD Souther</t>
  </si>
  <si>
    <t>Somebody's gonna hurt someone.before the night is through.Somebody's gonna come undone.There's nothing we can do.Everybody wants to touch somebody.if it takes all night.Everybody wants to take a little chance.Make it come out right.There's gonna be a heartache tonight.a heartache tonight I know.There's gonna be a heartache tonight I know.Lord I know.Some people like to stay out late.Some folks can't hold out that long.But nobody wants to go home now.there's too much going on.This night is gonna last forever.Last all last all summer long.Sometime before the sun comes up.The radio is gonna play that song.There's gonna be a heartache tonight.A heartache tonight I know.There's gonna be a heartache tonightA heartache tonight I know.Lord I know.There's gonna be a heartache tonight.the moon's shining bright.so turn out the light and we'll get it right.There's gonna be a heartache tonight.A heartache tonight I know.Heartache baby.Somebody's gonna hurt someone.Before the night is through.Somebody's gonna come undone.There's nothing we can do.Everybody wants to touch somebody.if it takes all night.Everybody wants to take a little chance.To make it come out right.There's gonna be a heartache tonight.A heartache tonight I know.There's gonna be a heartache tonight.A heartache tonight I know.Let’s go.We can beat around the bushes.we can get down to the bone.We can leave it in the parking lot.But either way there's gonna be.A heartache tonight a heartache tonight I know.There'll be a heartache tonight.A heartache tonight I know.</t>
  </si>
  <si>
    <t>Still</t>
  </si>
  <si>
    <t>Lady morning's just a moment away.And I'm without you once again.You laughed at me.You said you never needed me.I wonder if you need me now.So many dreams that flew away.So many words we didn't say.Two people lost in a storm.Where did we go.Where'd we go.We lost what we both had found.You know we let each other down.But then most of all.I do love you.Still.We played the games that people play.We made our mistakes along the way.Somehow I know deep in my heart.You needed me.Cause I needed you so desperately.We were too blind to see.But then most of all.I do love you.Still.</t>
  </si>
  <si>
    <t>No More Tears (Enough is Enough)</t>
  </si>
  <si>
    <t>Barbra Streisand &amp; Donna Summer</t>
  </si>
  <si>
    <t>James Gadson (Vocals);Luther Vandross (Vocals)</t>
  </si>
  <si>
    <t>Paul Jabara;Bruce Roberts</t>
  </si>
  <si>
    <t>Gary Klein</t>
  </si>
  <si>
    <t>It's raining it's pouring.My love life is boring me to tears after all these years.No sunshine no moonlight no stardust no sign of romance.We don't stand a chance.I've always dreamed I found the perfect lover.But he turned out to be like every other man.Our love our love.Raining.Pouring.There's nothing left for us here.And we won't waste another tear.If you've had enough don't put up with his stuff don't you do it.If you've had your fill get the check pay the bill you can do it.Tell him to just get out.Nothing left to talk about.Pack his raincoat show him out.Just look him in the eye and simply shout.Enough is enough.I can't go on I can't go on no more no.Enough is enough.I want him out I want him out that door now.Enough is enough.Enough is enough.That's enough.If you've reached the end don't pretend that is right when it's over.If the feeling is gone don't think twice just move on get it over.Tell him to just get out say it clearly spell it out.Enough is enough is enough.I can't go on I can't go on no more no.Enough is enough is enough.I want him out I want him out that door now.Enough is enough.Enough is enough.That's enough.I've always dreamed to find the perfect lover.But he turns out to be like every other man.Our love.I had no choice from the start.Our love.I've gotta listen to my heart.Our love.Tearing us apart.Enough is enough is enough.I can't go on I can't go on no more no.Enough is enough is enough.I want him out I want him out that door now.Enough is enough.Enough is enough.That's enough.No more tears.No more tears.No more tears. No more tears.Enough is enough is enough is enough is enough is enough.I've had it you've had it he's had it we've had is.I always dreamed I find the perfect lover.But he turned out to be like every other man.I had no choice from the start.I've gotta listen to my heart.Tearing us apart.Enough is enough is enough.I can't go on I can't go on no more no.Enough is enough is enough.I want him out I want him out that door now.Goodbye mister goodbye goodbye mister.Goodbye sugar.It's raining it's pouring.There's nothing left for us here.And we won't waste another tear.No more tears.Is enough is enough is enough is enough is enough is enough is enough.Is enough.</t>
  </si>
  <si>
    <t>Babe</t>
  </si>
  <si>
    <t>Styx</t>
  </si>
  <si>
    <t>Dennis DeYoung</t>
  </si>
  <si>
    <t>Dennis DeYoung;John Panozzo;Chuck Panozzo;James Young;Tommy Shaw</t>
  </si>
  <si>
    <t>Babe I'm leaving I must be on my way.The time is drawing near.My train is going I see it in your eyes.The love the need your tears.But I'll be lonely without you.And I'll need your love to see me through.Please believe me my heart is in your hands.And I'll be missing you.You know it's you Babe.Whenever I get weary and I've had enough.Feel like giving up.You know it's you Babe.Giving me the courage and the strength I need.Please believe that it's true.Babe I love you.You know it's you Babe.Whenever I get weary and I've had enough.Feel like giving up.You know it's you Babe.Giving me the courage and the strength I need.Please believe that it's true.Babe I love you.Babe I'm leaving I'll say it once again.Somehow try to smile.I know the feeling we're trying to forget.If only for a while.Cause I'll be lonely without you.And I'll need your love to see me through.Please believe me my heart is in your hands.Cause I'll be missing you.Babe I love you.Babe I love you.Oh Babe.</t>
  </si>
  <si>
    <t>Escape (The Piña Colada Song)</t>
  </si>
  <si>
    <t>Rupert Holmes</t>
  </si>
  <si>
    <t>Infinity</t>
  </si>
  <si>
    <t>Steven Jordan (Drums)</t>
  </si>
  <si>
    <t>Rupert Holmes;Jim Boyer</t>
  </si>
  <si>
    <t>Wind</t>
  </si>
  <si>
    <t>I was tired of my lady.We'd been together too long.Like a worn out recording.Of a favorite song.So while she lay there sleeping.I read the paper in bed.And in the personal columns.There was this letter I read.If you like piña coladas.And getting caught in the rain.If you're not into yoga.If you have half a brain.If you like making love at midnight.In the dunes on the cape.Then I'm the love that you've looked for.Write to me and escape.I didn't think about my lady.I know that sounds kind of mean.But me and my old lady.Had fallen into the same old dull routine.So I wrote to the paper.Took out a personal ad.And though I'm nobody's poet.I thought it wasn't half bad.Yes I like piña coladas.And getting caught in the rain.I'm not much into health food.I am into champagne.I've got to meet you by tomorrow noon.And cut through all this red tape.At a bar called O'Malley's.Where we'll plan our escape.So I waited with high hopes.And she walked in the place.I knew her smile in an instant.I knew the curve of her face.It was my own lovely lady.And she said Aw it's you.Then we laughed for a moment.And I said I never knew.That you like piña coladas.And getting caught in the rain.And the feel of the ocean.And the taste of champagne.If you like making love at midnight.In the dunes on the cape.You're the lady I've looked for.Come with me and escape.If you like piña coladas.And getting caught in the rain.If you're not into yoga.If you have half a brain.If you like making love at midnight.In the dunes on the cape.Then I'm the love that you've looked for.Write to me and escape.</t>
  </si>
  <si>
    <t>Bad Relationships;Longing for Love</t>
  </si>
  <si>
    <t>Please Don't Go</t>
  </si>
  <si>
    <t>I love you.Yeah.Babe I love you so.I want you to know.That I'm gonna miss your love.The minute you walk out that door.So please don't go.Don't go.Don't go away.Please don't go.Don't go.I'm begging you to stay.If you leave at least in my lifetime.I've had one dream come true.I was blessed to be loved.By someone as wonderful as you.So please don't go.Don't go.Don't go away.Please don't go.Don't go.I'm begging you to stay.Hey hey hey.Yeah.Babe I love you so.I I want you to know.That I'm gonna miss your love.The minute you walk out that door.So please don't go.Don't go.Don't go away.Hey hey hey.I need your love.I'm down on my knees.Begging please please please.Don't go.Don't you hear me baby.Don't leave me now.Oh no no no no.Please don't go.I want you to know.That I I I love you so.Please don't leave me baby.Please don't go.</t>
  </si>
  <si>
    <t>Rock With You</t>
  </si>
  <si>
    <t>Rod Temperton</t>
  </si>
  <si>
    <t>Girl close your eyes.Let that rhythm get into you.Don't try to fight it.There ain't nothing that you can do.Relax your mind.Lay back and groove with mine.You got to feel the heat.And we can ride the boogie.Share that beat of love.I wanna rock with you all night.Dance you into day sunlight.I wanna rock with you all night.We're gonna rock the night away.Out on the floor.There ain't nobody there but us.Girl when you dance.There's a magic that must be love.Just take it slow.Cause we got so far to go.When you feel that heat.And we're gonna ride the boogie.Share that beat of love.I wanna rock with you all night.Dance you into day sunlight.I wanna rock with you all night.We're gonna rock the night away.And when the grove is dead and gone.You know that love survives.So we can rock forever on.I wanna rock with you.I wanna groove with you.I wanna rock with you.I wanna groove with you.I wanna rock with you girl.Rock with you rock with you girl.Dance the night away.I wanna rock with you all night.Dance you into day sunlight.I wanna rock with you all night.We're gonna rock the night away.Feel the heat feel the beat.Rock you into day.I wanna rock rock the night away.</t>
  </si>
  <si>
    <t>Do That to Me One More Time</t>
  </si>
  <si>
    <t>Toni Tennille</t>
  </si>
  <si>
    <t>Do that to me one more time.Once is never enough with a man like you.Do that to me one more time.I can never get enough of a man like you.Oh kiss me like you just did.Oh baby.Do that to me once again.Pass that by me one more time.Once just isn't enough for my heart to hear.Oh tell it to me one more time.I can never hear enough while I've got you near oh.Say those words again like you just did.Oh baby.Tell it to me once again.Do that to me one more time.Once is never enough with a man like you.Woah do that to me one more time.I can never get enough of a man like you.Oh kiss me like you just did.Oh baby.Do that to me once again.Oh baby.Do that to me once again.Oh baby.Do that to me one more time.Do it again one more time.Do it again one more time.Do it again one more time.Do it again one more time.Do it again one more time.Do it again one more time.</t>
  </si>
  <si>
    <t>Crazy Little Thing Called Love</t>
  </si>
  <si>
    <t>Queen</t>
  </si>
  <si>
    <t>Pop Rock;Arena Rock;Rock &amp; Roll</t>
  </si>
  <si>
    <t>Freddie Mercury</t>
  </si>
  <si>
    <t>Freddie Mercury;John Deacon;Brian May;Roger Taylor;Reinhold Mack</t>
  </si>
  <si>
    <t>This thing called love.I just can't handle it.This thing called love.I must get around to it.I ain't ready.Crazy little thing called love.This thing called love.It cries in a cradle all night.It swings it jives.It shakes all over like a jelly fish.I kinda like it.Crazy little thing called love.There goes my baby.She knows how to rock and roll.She drives me crazy.She gives me hot and cold fever.She leaves me in a cool cool sweat.I gotta be cool relax get hip.Get on my tracks.Take a back seat hitchhike.And take a long ride on my motorbike.Until I'm ready.Crazy little thing called love.I gotta be cool relax get hip.And get on my tracks.Take a back seat hitchhikeAnd take a long ride on my motorbike.Until I'm ready.Crazy little thing called love.This thing called love.I just can't handle it.This thing called love.I must get around to it.I ain't ready.Crazy little thing called love.</t>
  </si>
  <si>
    <t>Another Brick in the Wall, Pt. 2</t>
  </si>
  <si>
    <t>Pink Floyd</t>
  </si>
  <si>
    <t>Disco;Rock</t>
  </si>
  <si>
    <t>Roger Waters</t>
  </si>
  <si>
    <t>Bob Ezrin;David Gilmour;Roger Waters</t>
  </si>
  <si>
    <t>We don't need no education.We don't need no thought control.No dark sarcasm in the classroom.Teacher leave them kids alone.Hey teacher leave them kids alone.All in all it's just another brick in the wall.All in all you're just another brick in the wall.We don't need no education.We don't need no thought control.No dark sarcasm in the classroom.Teachers leave them kids alone.Hey teacher leave us kids alone.All in all you're just another brick in the wall.All in all you're just another brick in the wall.</t>
  </si>
  <si>
    <t>Childhood;School</t>
  </si>
  <si>
    <t>Call Me</t>
  </si>
  <si>
    <t>New Wave;Theme</t>
  </si>
  <si>
    <t>Debbie Harry;Giorgio Moroder;Clement Bozewski</t>
  </si>
  <si>
    <t>Giorgio Moroder</t>
  </si>
  <si>
    <t>Dm;Em&amp;</t>
  </si>
  <si>
    <t>Color me your color baby.Color me your car.Color me your color darling.I know who you are.Come up off your color chart.I know where you're coming from.Call me call me on the line.Call me call me any anytime.Call me call me my love.You can call me any day or night.Call me.Cover me with kisses baby.Cover me with love.Roll me in designer sheets.I'll never get enough.Emotions come I don't know why.Cover up love's alibi.Call me call me on the line.Call me call me any anytime.Call me call me oh my love.When you're ready we can share the wine.Call me.Oh he speaks the languages of love.Oh amore chiamami chiamami.Oh appelle-moi mon cherie appelle-moi.Anytime anyplace anywhere any way.Anytime anyplace anywhere any day.Call me call me my love.Call me call me any anytime.Call me call me for a ride.Call me call me for some overtime.Call me call me my love.Call me call me in a sweet design.Call me call me call me for your lover's lover's alibi.Call me call me on the line.Call me call me any anytime.Call me call me.Oh call me.Call me call me my love.Call me call me any anytime.</t>
  </si>
  <si>
    <t>American Gigolo</t>
  </si>
  <si>
    <t>Funkytown</t>
  </si>
  <si>
    <t>Lipps Inc.</t>
  </si>
  <si>
    <t>Steven Greenberg</t>
  </si>
  <si>
    <t>Gotta make a move to a town that's right for me.Town to keep me moving keep me grooving with some energy.Well I talk about it talk about it.Talk about it talk about it.Talk about talk about.Talk about moving.Gotta move on.Gotta move on.Gotta move on.Won't you take me to Funkytown.Won't you take me to Funkytown.Won't you take me to Funkytown.Won't you take me to Funkytown.Won't you take me to Funkytown.Won't you take me to Funkytown.Won't you take me to Funkytown.Won't you take me to Funkytown.Gotta make a move to a town that's right for me.Town to keep me moving keep me grooving with some energy.Well I talk about it talk about it.Talk about it talk about it.Talk about talk about.Talk about moving.Gotta move on.Gotta move on.Gotta move on.Won't you take me to Funkytown.Won't you take me to Funkytown.Won't you take me to Funkytown.Won't you take me to Funkytown.Won't you take me to Funkytown.Won't you take me to Funkytown.Won't you take me to Funkytown.Won't you take me to Funkytown.Won't you take me down to Funkytown.Won't you take me down to Funkytown.Won't you take me down to Funkytown.Won't you take me down to Funkytown.Won't you take me to Funkytown.Won't you take me to Funkytown.Won't you take me to Funkytown.Won't you take me to Funkytown.Take me won't you take me.Take me won't you take me.Take me won't you take me.Take me won't you take me.I wanna go to Funkytown.I wanna go to Funkytown.I wanna go to Funkytown.I wanna go to Funkytown.</t>
  </si>
  <si>
    <t>Better Times;Utopia/Perfect Places</t>
  </si>
  <si>
    <t>Coming Up</t>
  </si>
  <si>
    <t>You Want A Love To Last Forever.One That Will Never Fade Away.I Want To Help You With Your Problem.Stick Around I Say.Coming Up Coming Up Yeah.Coming Up Like A Flower.Coming Up I Say.You Want A Friend You Can Rely On.One Who Will Never Fade Away.And If You're Searching For An Answer.Stick Around I Say.It's Coming Up It's Coming Up.It's Coming Up Like A Flower.It's Coming Up Yeah.You Want Some Peace And Understanding.So Everybody Can Be Free.I Know That We Can Get Together.We Can Make It Stick With Me.It's Coming Up It's Coming Up.It's Coming Up Like A Flower.It's Coming Up For You And Me.Coming Up Coming Up.It's Coming Up It's Coming Up I Say.It's Coming Up Like A Flower.It's Coming Up.I Feel It In My Bones.You Want A Better Kind Of Future.One That Everyone Can Share.You're Not Alone We All Could Use It.Stick Around We're Nearly There.It's Coming Up It's Coming Up Everywhere.It's Coming Up Like A Flower.It's Coming Up For All To Share.It's Coming Up Yeah.It's Coming Up Anyway.It's Coming Up Like A Flower.Coming Up.</t>
  </si>
  <si>
    <t>It's Still Rock and Roll to Me</t>
  </si>
  <si>
    <t>Billy Joel</t>
  </si>
  <si>
    <t>Phil Ramone</t>
  </si>
  <si>
    <t>What's the matter with the clothes I'm wearing.Can't you tell that your tie's too wide.Maybe I should buy some old tab collars.Welcome back to the age of jive.Where have you been hiding out lately honey.You can't dress trashy till you spend a lot of money.Everybody's talking about the new sound.Funny but it's still rock and roll to me.What's the matter with the car I'm driving.Can't you tell that it's out of style.Should I get a set of white wall tires.Are you gonna cruise the miracle mile.Nowadays you can't be too sentimental.Your best bet's a true baby blue Continental.Hot funk cool punk even if it's old junk.It's still rock and roll to me.Oh it doesn't matter what they say in the papers.Cause it's always been the same old scene.There's a new band in town.But you can't get the sound from a story in a magazine.Aimed at your average teen.How about a pair of pink sidewinders.And a bright orange pair of pants.You could really be a Beau Brummell baby.If you just give it half a chance.Don't waste your money on a new set of speakers.You get more mileage from a cheap pair of sneakers.Next phase new wave dance craze anyways.It's still rock and roll to me.What's the matter with the crowd I'm seeing.Don't you know that they're out of touch.Should I try to be a straight A student.If you are then you think too much.Don't you know about the new fashion honey.All you need are looks and a whole lotta money.It's the next phase new wave dance craze anyways.It's still rock and roll to me.Everybody's talking about the new sound.Funny but it's still rock and roll to me.</t>
  </si>
  <si>
    <t>Getting Older</t>
  </si>
  <si>
    <t>Magic</t>
  </si>
  <si>
    <t>Come take my hand.You should know me.I've always been in your mind.You know that I'll be kind.I'll be guiding you.Building your dream.Has to start now.There's no other road to take.You won't make a mistake.I'll be guiding you.You have to believe we are magic.Nothing can stand in our way.You have to believe we are magic.Don't let your aim ever stray.And if all your hopes survive.Your destiny will arrive.I'll bring all your dreams alive.For you.From where I stand.You are home free.The planets align so rare.There's promise in the air.And I'm guiding you.Through every turn I'll be near you.I'll come anytime you call.I'll catch you when you fall.I'll be guiding you.You have to believe we are magic.Nothing can stand in our way.You have to believe we are magic.Don't let your aim ever stray.And if all your hopes survive.Your destiny will arrive.I'll bring all your dreams alive.For you.You have to believe we are magic.Nothing can stand in our way.You have to believe we are magic.Don't let your aim ever stray.And if all your hopes survive.Your destiny will arrive.I'll bring all your dreams alive.For you.I'll bring all your dreams alive.For you.</t>
  </si>
  <si>
    <t>Xanadu</t>
  </si>
  <si>
    <t>Sailing</t>
  </si>
  <si>
    <t>Christopher Cross</t>
  </si>
  <si>
    <t>Michael Omartian</t>
  </si>
  <si>
    <t>Well it's not far down to paradise at least it's not for me.And if the wind is right you can sail away and find tranquility.Oh the canvas can do miracles just you wait and see.Believe me.It's not far to never-never land no reason to pretend.And if the wind is right you can find the joy of innocence again.Oh the canvas can do miracles just you wait and see.Believe me.Sailing takes me away to where I've always heard it could be.Just a dream and the wind to carry me.And soon I will be free.Fantasy it gets the best of me.When I'm sailing.All caught up in the reverie every word is a symphony.Won't you believe me.Sailing takes me away to where I've always heard it could be.Just a dream and the wind to carry me.And soon I will be free.Well it's not far back to sanity at least it's not for me.And if the wind is right you can sail away and find serenity.Oh the canvas can do miracles just you wait and see.Believe me.Sailing takes me away to where I've always heard it could be.Just a dream and the wind to carry me.And soon I will be free.</t>
  </si>
  <si>
    <t>Surfing/Sailing</t>
  </si>
  <si>
    <t>Upside Down</t>
  </si>
  <si>
    <t>F;Bbm</t>
  </si>
  <si>
    <t>I said upside down.You're turning me.You're giving love instinctively.Around and round you're turning me.Upside down.Boy you turn me.Inside out.And round and round.Upside down.Boy you turn me.Inside out.And round and round.Instinctively you give to me.The love that I need.I cherish the moments with you.Respectfully I say to thee.I'm aware that you're cheating.When no one makes me feel like you do.Upside down.Boy you turn me.Inside out.And round and round.Upside down.Boy you turn me.Inside out.And round and round.I know you got charm and appeal.You always play the field.I'm crazy to think you're all mine.As long as the sun continues to shine.There's a place in my heart for you.That's the bottomline.Upside down.Boy you turn me.Inside out.And round and round.Upside down.Boy you turn me.Inside out.And round and round.Instinctively you give to me.The love that I need.I cherish the moment with you.Respectfully I see to thee.I'm aware that you're cheatingBut no one makes me feel like you do.Upside down.Boy you turn me.Inside out.And round round.Upside down.Boy you turn me.Inside out.And round and round.Upside down.Boy you turn me.Inside out.And round and round.Upside down.Boy you turn me.Inside out.And round round.Upside down you're turning me.You're giving love instinctively.Around and round you're turning me.I say to thee respectfully.Upside down you're turning me.You're giving love instinctively.Around and round you're turning me.I say to thee respectfully.I said a upside down you're turning me.You're giving love instinctively.Around and round you're turning me.I say to thee respectfully.Upside down you're turning me.</t>
  </si>
  <si>
    <t>Lust/Sex;Lost Love;Bad Behavior</t>
  </si>
  <si>
    <t>Another One Bites the Dust</t>
  </si>
  <si>
    <t>John Deacon</t>
  </si>
  <si>
    <t>Steve walks warily down the street.With the brim pulled way down low.Ain't no sound but the sound of his feet.Machine guns ready to go.Are you ready hey are you ready for this.Are you hanging on the edge of your seat.Out of the doorway the bullets rip.To the sound of the beat.Another one bites the dust.Another one bites the dust.And another one gone and another one gone.Another one bites the dust.Hey I'm gonna get you too.Another one bites the dust.How do you think I'm gonna get along.Without you when you're gone.You took me for everything that I had.And kicked me out on my own.Are you happy are you satisfied.How long can you stand the heat.Out of the doorway the bullets rip.To the sound of the beat.Another one bites the dust.Another one bites the dust.And another one gone and another one gone.Another one bites the dust.Hey I'm gonna get you too.Another one bites the dust.Another one bites the dust.Another one bites the dust.Another one bites the dust.Another one bites the dust.There are plenty of ways that you can hurt a man.And bring him to the ground.You can beat him you can cheat him.You can treat him bad and leave him when he's down.But I'm ready yes I'm ready for you.I'm standing on my own two feet.Out of the doorway the bullets rip.Repeating to the sound of the beat.Another one bites the dust.Another one bites the dust.And another one gone and another one gone.Another one bites the dust.Hey I'm gonna get you too.Another one bites the dust.</t>
  </si>
  <si>
    <t>Woman in Love</t>
  </si>
  <si>
    <t>Barry Gibb (Guitar)</t>
  </si>
  <si>
    <t>Ebm;Em&amp;%</t>
  </si>
  <si>
    <t>Life is a moment in space.When the dream is gone.It's a lonelier place.I kiss the morning goodbye.But down inside you know we never know why.The road is narrow and long.When eyes meet eyes.And the feeling is strong.I turn away from the wall.I stumble and fall.But I give you it all.I am a woman in love.And I'd do anything.To get you into my world.And hold you within.It's a right I defend.Over and over again.What do I do.With you eternally mine.In love there is no measure of time.We planned it all at the start.But you and I live in each other's heart.We may be oceans away.You'll feel my love.I hear what you say.No truth is ever a lie.I stumble and fall.But I give you it all.I am a woman in love.And I'd do anything.To get you into my world.And hold you within.It's a right I defend.Over and over again.What do I do.I am a woman in love.And I'm talking to you.You know I know how you feel.What a woman can do.It's a right I defend.Over and over again.I am a woman in love.And I'd do anything.To get you into my world.And hold you within.It's a right I defend.Over and over again.</t>
  </si>
  <si>
    <t>Lady</t>
  </si>
  <si>
    <t>Kenny Rogers</t>
  </si>
  <si>
    <t>Lady I'm your knight in shining armor and I love you.You have made me what I am and I am yours.My love there's so many ways I want to say I love you.Let me hold you in my arms forever more.You have gone and made me such a fool.I'm so lost in your love.And oh we belong together.Won't you believe in my song.Lady for so many years I thought I'd never find you.You have come into my life and made me whole.Forever let me wake to see you each and every morning.Let me hear you whisper softly in my ear.In my eyes I see no one else but you.There's no other love like our love.And yes oh yes I'll always want you near me.I've waited for you for so long.Lady your love's the only love I need.And beside me is where I want you to be.Cause my love there's something I want you to know.You're the love of my life you're my lady.</t>
  </si>
  <si>
    <t>(Just Like) Starting Over</t>
  </si>
  <si>
    <t>Geffen</t>
  </si>
  <si>
    <t>Pop Rock;New Wave</t>
  </si>
  <si>
    <t>John Lennon;Yoko Ono;Jack Douglas</t>
  </si>
  <si>
    <t>Our life together is so precious together.We have grown we have grown.Although our love is still special.Let's take our chance and fly away somewhere alone.It's been so long since we took the time.No one's to blame.I know time flies so quickly.But when I see you darling.It's like we both are falling in love again.It'll be just like starting over starting over.Everyday we used to make it love.Why can't we be making love nice and easy.It's time to spread our wings and fly.Don't let another day go by my love.It'll be just like starting over starting over.Why don't we take off alone.Take a trip somewhere far far away.We'll be together all alone again.Like we used to in the early days.Well well darling.It's been so long since we took the time.No one's to blame.I know time flies so quickly.But when I see you darling.It's like we both are falling in love again.It'll be just like starting over starting over.Our life together is so precious together.We have grown we have grown.Although our love is still special.Let's take a chance and fly away somewhere alone.</t>
  </si>
  <si>
    <t>The Tide is High</t>
  </si>
  <si>
    <t>Rock;Reggae</t>
  </si>
  <si>
    <t>New Wave;Reggae-Pop</t>
  </si>
  <si>
    <t>John Holt;Tyrone Evans;Howard Barrett</t>
  </si>
  <si>
    <t>The tide is high but I'm holding on.I'm gonna be your number one.I'm not the kind of girl who gives up just like that.It's not the things you do that tease and hurt me bad.But it's the way you do the things you do to me.I'm not the kind of girl who gives up just like that.Oh no.The tide is high but I'm holding on.I'm gonna be your number one.Number one number one.Every girl wants you to be her man.But I'll wait my dear till it's my turn.I'm not the kind of girl who gives up just like that.Oh no.The tide is high but I'm holding on.I'm gonna be your number one.Number one number one.Every girl wants you to be her man.But I'll wait my dear till it's my turn.I'm not the kind of girl who gives up just like that.Oh no.The tide is high but I'm holding on.I'm gonna be your number one.Number one number one.Every girl wants you to be her man.But I'll wait my dear 'til it's my turn.I'm not the kind of girl who gives up just like that.Oh no.The tide is high but I'm holding on.I'm gonna be your number one.Number one number one.Number one.The tide is high but I'm holding on.I'm gonna be your number one.The tide is high but I'm holding on.I'm gonna be your number one.The tide is high but I'm holding on.I'm gonna be your number one.The tide is high but I'm holding on.I'm gonna be your number one.Your number one.</t>
  </si>
  <si>
    <t>Celebration</t>
  </si>
  <si>
    <t>Kool &amp; the Gang</t>
  </si>
  <si>
    <t>De-Lite</t>
  </si>
  <si>
    <t>Ronald Bell;Claydes Smith;George Melvin Brown;James Warren Taylor;Robert Spike Mickens;Earl Eugene Toon Jr.;Dennis Ronald Thomas;Robert Earl Bell;Eumir Deodato</t>
  </si>
  <si>
    <t>Eumir Deodato;Ronald Bell;Claydes Smith;George Melvin Brown;James Warren Taylor;Robert Spike Mickens;Earl Eugene Toon Jr.;Dennis Ronald Thomas;Robert Earl Bell</t>
  </si>
  <si>
    <t>Yahoo.Celebration.Yahoo.This is your celebration.Celebrate good times come on.Let's celebrate.Celebrate good times come on.Let's celebrate.There's a party going on right here.A celebration to last throughout the years.So bring your good times and your laughter too.We gonna celebrate your party with you.Come on now celebration.Let's all celebrate and have a good time.Celebration.We gonna celebrate and have a good time.It's time to come together.It's up to you what's your pleasure.Everyone around the world come on.Yahoo.It's a celebration.Yahoo.Celebrate good times come on.It's a celebration.Celebrate good times come on.Let's celebrate.There's a party going on right here.A dedication to last throughout the years.So bring your good times and your laughter too.We gonna celebrate and party with you.Come on now celebration.Let's all celebrate and have a good time yeah yeah.Celebration.We gonna celebrate and have a good time.It's time to come together.It's up to you what's your pleasure.Everyone around the world come on.Yahoo.It's a celebration.Yahoo.It's a celebration.Celebrate good times come on.Let's celebrate come on now.Celebrate good times come on.Let's celebrate.We're gonna have a good time tonight.Let's celebrate it's all right.We're gonna have a good time tonight.Let's celebrate it's all right baby.We're gonna have a good time tonight.Celebration.Let's celebrate it's all right.We're gonna have a good time tonight.Celebration.Let's celebrate it's all right.Yahoo.Yahoo.Celebrate good times come on.Let's celebrate.Celebrate good times come on.It's a celebration.Celebrate good times come on.Let's celebrate.Come on and celebrate tonight.Celebrate good times come on.Cause everything's gonna be alright let's celebrate.Celebrate good times come on.Let's celebrate.Celebrate good times come on</t>
  </si>
  <si>
    <t>9 to 5</t>
  </si>
  <si>
    <t>Dolly Parton</t>
  </si>
  <si>
    <t>Rock;Pop;Folk, World, &amp; Country;Stage &amp; Screen</t>
  </si>
  <si>
    <t>Country Rock;Country;Theme</t>
  </si>
  <si>
    <t>Gregg Perry</t>
  </si>
  <si>
    <t>Typewriter</t>
  </si>
  <si>
    <t>Tumble out of bed.And I stumble to the kitchen.Pour myself a cup of ambition.And yawn and stretch.And try to come to life.Jump in the shower.And the blood starts pumping.Out on the street.The traffic starts jumping.The folks like me on the job from 9 to 5.Working 9 to 5.What a way to make a living.Barely getting by.It's all taking and no giving.They just use your mind.And they never give you credit.It's enough to drive you crazy.If you let it.9 to 5 for service and devotion.You would think that I.Would deserve a fair promotion.Want to move ahead.But the boss won't seem to let me.I swear sometimes that man is out to get me.They let you dream.Just to watch them shatter.You're just a step.On the boss man's ladder.But you got dreams.He'll never take away.You're in the same boat.With a lot of your friends.Waiting for the day your ship will come in.And the tide's gonna turn.And it's all gonna roll your way.Working 9 to 5.What a way to make a living.Barely getting by.It's all taking and no giving.They just use your mind.And you never get the credit.It's enough to drive you crazy.If you let it.9 to 5 yeah.They got you where they want you.There's a better life.And you think about it don't you.It's a rich man's game.No matter what they call it.And you spend your life.Putting money in his wallet.9 to 5 yeah.What a way to make a living.Barely getting by.It's all taking and no giving.They just use your mind.And they never give you credit.It's enough to drive you crazy.If you let it9 to 5 yeah.They got you where they want you.There's a better life.And you dream about it don't you.It's a rich man's game.No matter what they call it.And you spend your life.Putting money in his wallet.Working 9 to 5.</t>
  </si>
  <si>
    <t>Work;Job</t>
  </si>
  <si>
    <t>Artist Photograph;Photograph Related to Song Title</t>
  </si>
  <si>
    <t>I Love a Rainy Night</t>
  </si>
  <si>
    <t>Eddie Rabbit</t>
  </si>
  <si>
    <t>David Malloy;Eddie Rabbitt;Even Stevens</t>
  </si>
  <si>
    <t>David Malloy</t>
  </si>
  <si>
    <t>Well I love a rainy night.I love a rainy night.I love to hear the thunder.Watch the lightning.When it lights up the sky.You know it makes me feel good.Well I love a rainy night.It's such a beautiful sight.I love to feel the rain on my face.Taste the rain on my lips.In the moonlight shadow.Showers wash all my cares away.I wake up to a sunny day.Cause I love a rainy night.Yeah I love a rainy night.Well I love a rainy night.Well I love a rainy night.I love a rainy night.I love a rainy night.I love to hear the thunder.Watch the lightning.When it lights up the sky.You know it makes me feel good.Well I love a rainy night.It's such a beautiful sight.I love to feel the rain on my face.Taste the rain on my lips.In the moonlight shadow.Puts a song in this heart of mine.Puts a smile on my face every time.Cause I love a rainy night.Yeah I love a rainy night.Ooh I love a rainy night.Yeah I love a rainy night.Showers wash all my cares away.I wake up to a sunny day.Cause I love a rainy night.Yeah I love a rainy night.Well I love a rainy night.I love a rainy night.Well I love a rainy night.You can see it in my eyes.Yeah I love a rainy night.Cause it makes me high.Ooh I love a rainy night.You know I do.Yeah yeah I love a rainy night.I love a rainy night.You can see it in my eyes.I love a rainy night.It makes me high.Well I love a rainy night.And I love you too.Yeah I love a rainy night.Well I love a rainy night.Well I love a rainy night.I love a rainy night.</t>
  </si>
  <si>
    <t>Rain;Appreciation</t>
  </si>
  <si>
    <t>Keep on Loving You</t>
  </si>
  <si>
    <t>REO Speedwagon</t>
  </si>
  <si>
    <t>Power Ballad</t>
  </si>
  <si>
    <t>Kevin Cronin</t>
  </si>
  <si>
    <t>Kevin Beamish;Kevin Cronin;Alan Gratzer;Gary Richrath</t>
  </si>
  <si>
    <t>You should have seen by the look in my eyes baby.There was something missing.You should have known by the tone in my voice maybe.But you didn't listen.You played dead.But you never bled.Instead you lay still in the grass.All coiled up and hissing.And though I know all about those men.Still I don't remember.Cause it was us baby way before them.And we're still together.And I meant every word I said.When I said that I love you.I meant that I love you forever.And I'm gonna keep on loving you.Cause it's the only thing I wanna do.I don't wanna sleep.I just wanna keep on loving you.And I meant every word I said.When I said that I love you.I meant that I love you forever.And I'm gonna keep on loving you.Cause it's the only thing I wanna do.I don't wanna sleep.I just wanna keep on loving you.Baby I'm gonna keep on loving you.Cause it's the only thing I wanna do.I don't wanna sleep.I just wanna keep on loving you.</t>
  </si>
  <si>
    <t>Rapture</t>
  </si>
  <si>
    <t>Funk/Soul;Electronic/Dance</t>
  </si>
  <si>
    <t>Disco;New Wave</t>
  </si>
  <si>
    <t>Electronic;Rock</t>
  </si>
  <si>
    <t>New Wave;Hip Hop;Disco</t>
  </si>
  <si>
    <t>Debbie Harry;Chris Stein;Clement Bozewski</t>
  </si>
  <si>
    <t>D1V</t>
  </si>
  <si>
    <t>Toe to toe.Dancing very close.Barely breathing.Almost comatose.Wall to wall.People hypnotized.And they're stepping lightly.Hang each night in Rapture.Back to back.Sacroiliac.Spineless movement.And a wild attack.Face to face.Sadly solitude.And it's finger popping.Twenty-four hour shopping in Rapture.Fab Five Freddy told me everybody's fly.DJ's spinning I said my my.Flash is fast Flash is cool.Francois sais pas Flashe no deux.And you don't stop sure shot.Go out to the parking lot.And you get in your car and you drive real far.And you drive all night and then you see a light.And it comes right down and lands on the ground.And out comes a man from Mars.And you try to run but he's got a gun.And he shoots you dead and he eats your head.And then you're in the man from Mars.You go out at night eating cars.You eat Cadillacs Lincolns too.Mercuries and Subaru.And you don't stop you keep on eating cars.Then when there's no more cars.You go out at night and eat up bars where the people meet.Face to face dance cheek to cheek.One to one man to man.Dance toe to toe.Don't move too slow cause the man from Mars.Is through with cars he's eating bars.Yeah wall to wall door to door hall to hall.He's gonna eat them all.Rapture be pure.Take a tour through the sewer.Don't strain your brain paint a train.You'll be singing in the rain.I said don't stop do punk rock.Well now you see what you wanna be.Just have your party on TV.Cause the man from Mars won't eat up bars where the TV's on.And now he's gone back up to space.Where he won't have a hassle with the human race.And you hip-hop and you don't stop.Just blast off sure shot.Cause the man from Mars stopped eating cars and eating bars.And now he only eats guitars get up.</t>
  </si>
  <si>
    <t>Kiss On My List</t>
  </si>
  <si>
    <t>Daryl Hall;Janna Allen</t>
  </si>
  <si>
    <t>Daryl Hall;John Oates</t>
  </si>
  <si>
    <t>My friends wonder why.I call you all of the time.What can I say.I don't feel the need.To give such secrets away.You think maybe I need help.No I know I'm right Alright.I'm just better off.Not listening to friends' advice.When they insist on knowing my bliss.I tell them this.When they want to know.What the reason is.I only smile when I lie.Then I tell them why.Because your kiss your kiss.Is on my list.Because your kiss your kiss.Is on my list.Because your kiss is on my list.Of the best things in life.Because your kiss your kiss.Is on my list.Because your kiss your kiss.I can't resist.Because your kiss is what I miss.When I turn out the light.I go crazy wondering.What there is to really see.Did the night just take up your time.Cause it means more to me.Sometimes I forget what I'm doing.I don't forget what I want what I want.Regret what I've done.Regret you.I couldn't go on.But if you insist.On knowing my bliss.I'll tell you this.If you want to know.What the reason is.I'll only smile when I lie.Then I'll tell you why.Because your kiss your kiss.Is on my list.Because your kiss your kiss.Is on my list.Because your kiss is on my list.Of the best things in life.Because your kiss your kiss.Is on my list.Because your kiss your kiss.I can't resist.Because your kiss is what I miss.When I turn out the light.I really miss you babe.Because your kiss your kiss.Is on my list.Because your kiss your kiss.Is on my list.Because your kiss is on my list.Of the best things in life.Because your kiss your kiss.Is on my list.Because your kiss your kiss.I can't resist.Because your kiss is what I miss.When I turn out the light.Because your kiss your kiss.Is on my list.Because your kiss your kiss.I can't resist.Because your kiss is on my list.Of the best things in life.</t>
  </si>
  <si>
    <t>Love;Longing for Love;Lust/Sex</t>
  </si>
  <si>
    <t>Morning Train (Nine to Five)</t>
  </si>
  <si>
    <t>Sheena Easton</t>
  </si>
  <si>
    <t>Florrie Palmer</t>
  </si>
  <si>
    <t>Christopher Neil</t>
  </si>
  <si>
    <t>Ab;Bb;C&amp;</t>
  </si>
  <si>
    <t>I wake up every morning I stumble out of bed.Stretching and yawning another day ahead.It seems to last forever and time goes slowly by.Till babe and me are together then it starts to fly.Cause the moment that he's with me time can take a flight.The moment that he's with me everything's alright.Nighttime is the right time we make love.Then it's his and my time we take off.My baby takes the morning train.He works from nine to five and then.He takes another home again.To find me waiting for him.My baby takes the morning train.He works from nine to five and then.He takes another home again.To find me waiting for him.He takes me to a movie or to a restaurant.To go slow dancing anything I want.Only when he's with me I catch light.Only when he gives me makes me feel alright.My baby takes the morning train.He works from nine to five and then.He takes another home again.To find me waiting for him.All day I think of him dreaming of him constantly.I'm crazy mad for him and he's crazy mad for me.When he steps off that train amazingly full of fight.Work all day to earn his pay so we can play all night.My baby takes the morning train.He works from nine to five and then.He takes another home again.To find me waiting for him.My baby takes the morning train.He's always on that morning train.He works from nine to five and then.He works so hard.He takes another home again.To find me waiting for him.My baby takes the morning train.He works from nine to five and then.He takes another home again.To find me waiting for him.</t>
  </si>
  <si>
    <t>The Big Time</t>
  </si>
  <si>
    <t>Bette Davis Eyes</t>
  </si>
  <si>
    <t>Kim Carnes</t>
  </si>
  <si>
    <t>New Wave;Pop Rock</t>
  </si>
  <si>
    <t>Donna Weiss;Jackie DeShannon</t>
  </si>
  <si>
    <t>Val Garay;Donald Lynch;Marc Andrews</t>
  </si>
  <si>
    <t>Her hair is Harlow gold.Her lips sweet surprise.Her hands are never cold.She's got Bette Davis eyes.She'll turn the music on you.You won't have to think twice.She's pure as New York snow.She got Bette Davis eyes.And she'll tease you.She'll unease you.All the better just to please you.She's precocious and she knows just.What it takes to make a pro blush.She got Greta Garbo's standoff sighs.She's got Bette Davis eyes.She'll let you take her home.It whets her appetite.She'll lay you on the throne.She got Bette Davis eyes.She'll take a tumble on you.Roll you like you were dice.Until you come out blue.She's got Bette Davis eyes.She'll expose you when she snows you.Off your feet with the crumbs she throws you.She's ferocious and she knows just.What it takes to make a pro blush.All the boys think she's a spy.She's got Bette Davis eyes.And she'll tease you.She'll unease you.All the better just to please you.She's precocious and she knows just.What it takes to make a pro blush.All the boys think she's a spy.She's got Bette Davis eyes.She'll tease you.She'll unease you.Just to please you.She's got Bette Davis eyes.She'll expose you.When she snows you.She knows you.She's got Bette Davis eyes.</t>
  </si>
  <si>
    <t>Stars on 45</t>
  </si>
  <si>
    <t>Robbie van Leeuwen;Jeff Barry;Andy Kim;John Lennon;Paul McCartney</t>
  </si>
  <si>
    <t>Jaap Eggermont</t>
  </si>
  <si>
    <t>You can boogie like disco love that disco sound.Turn up the volume and move it all around.But don't don't don't don't don't forget oh no.Don't don't don't don't don't forget.The Stars On 45 keep on turning in your mind.Like We Can Work It Out.Remember Twist and Shout.You still don't Tell Me Why and No Reply.This happened once before when I came to your door.No reply.They said it wasn't you but I saw you peep through your window.You know if you break my heart I'll go.But I'll come back again.Cause I told you once before goodbye.But I came back again.Asked a girl what she wanted to be.And she said Baby can't you see.I wanna be famous a star on the screen.But you can do something in between.Baby you can drive my car.Yes I'm gonna be a star.Baby you can drive my car.And baby I love you.Listen do you want to know a secret.Do you promise not to tell.Closer let me whisper in your ear.Say the words you long to hear.I'm in love with you.Try to see it my way.Do I have to keep on talking till I can't go on.While you see it your way.Run the risk of knowing that our love may soon be gone.We can work it out.We can work it out.I should've know better with a girl like you.That I would love everything that you do.And I do hey hey hey.He's a real nowhere man sitting in his nowhere land.You're gonna lose that girl.You're gonna lose that girl.You're gonna lose that girl.The Stars On 45 keep on turning in your mind.Like We Can Work It Out.Remember Twist and Shout.You still don't Tell Me Why and No Reply.</t>
  </si>
  <si>
    <t>The One That You Love</t>
  </si>
  <si>
    <t>Air Supply</t>
  </si>
  <si>
    <t>Soft Rock;Ballad;Vocal</t>
  </si>
  <si>
    <t>United Kingdom;Australia</t>
  </si>
  <si>
    <t>Graham Russell</t>
  </si>
  <si>
    <t>Harry Maslin</t>
  </si>
  <si>
    <t>Now the night has gone.Now the night has gone away.Doesn't seem that long.We hardly had two words to say.Hold me in your arms.For just another day.I promise this one will go slow.We have the right to knowWe have the right to knowDon't say the mornings come.Don't say the mornings come so soon.Must we end this way.When so much here is hard to lose.Love is everywhere.I know it is.Such moments as this.Are too few.It's all up to you.It's all up to you.Here I am.The one that you love.Asking for another day.Understand the one that you love.Loves you in so many ways.Tell me we can stay.Tell me we can stay oh please.They are the words to say.The only words I can believe.Hold me in your arms.For just another day.I promise this one will go slow.We have the right you know.We have the right you know.Here I am.The one that you love.Asking for another day.Understand the one that you love.Loves you in so many ways.Here I am.The one that you love.Asking for another day.Understand the one that you love.Loves you in so many ways.The night has gone.A part of yesterday.I don't know what to say.I don't know what to say.Here I am.The one that you love.Asking for another day.Understand.The one that you love.Loves you in so many ways.Here I am.The one that you love.Asking for another day.Understand the one that you love.Loves you in so many ways.Here I am.The one that you love.Asking for another day.Understand the one that you love.Loves you in so many ways.</t>
  </si>
  <si>
    <t>Jessie's Girl</t>
  </si>
  <si>
    <t>Rick Springfield</t>
  </si>
  <si>
    <t>Power Pop;Pop Rock</t>
  </si>
  <si>
    <t>Keith Olsen</t>
  </si>
  <si>
    <t>Jessie is a friend.Yeah I know he's been a good friend of mine.But lately something's changed.It ain't hard to define.Jessie's got himself a girl and I want to make her mine.And she's watching him with those eyes.And she's loving him with that body I just know it.And he's holding her in his arms late late at night.You know I wish that I had Jessie's girl.I wish that I had Jessie's girl.Where can I find a woman like that.I'll play along with the charade.That doesn't seem to be a reason to change.You know I feel so dirty when they start talking cute.I wanna tell her that I love her but the point is probably moot.Cause she's watching him with those eyes.And she's loving him with that body I just know it.And he's holding her in his arms late late at night.You know I wish that I had Jessie's girl.I wish that I had Jessie's girl.Where can I find a woman like that.Like Jessie's girl.I wish that I had Jessie's girl.Where can I find a woman.Where can I find a woman like that.And I'm looking in the mirror all the time.Wondering what she don't see in me.I've been funny;I've been cool with the lines.Ain't that the way love's supposed to be.Tell me where can I find a woman like that.You know I wish that I had Jessie's girl.I wish that I had Jessie's girl.I want Jessie's girl.Where can I find a woman like that.Like Jessie's girl.I wish that I had Jessie's girl.I want I want Jessie's girl.</t>
  </si>
  <si>
    <t>Endless Love</t>
  </si>
  <si>
    <t>Diana Ross &amp; Lionel Richie</t>
  </si>
  <si>
    <t>My love.There's only you in my life.The only thing that's bright.My first love.You're every breath that I take.You're every step I make.And I.I want to share.All my love with you.No one else will do.And your eyes.Your eyes your eyes.They tell me how much you care.Oh yes you will always be.My endless love.Two hearts.Two hearts that beat as one.Our lives have just begun.Forever.I'll hold you close in my arms.I can't resist your charms.And love.Oh love.I'll be a fool.For you.I'm sure.You know I don't mind.Oh you know I don't mind.Cause you.You mean the world to me.I know.I know.I've found in you.My endless love.Oh and love.Oh love.I'll be that fool.For you.I'm sure.You know I don't mind.Oh you know.I don't mind.And yes.You'll be the only one.Cause no one can deny.This love I have inside.And I'll give it all to you.My love.My love my love.My endless love.</t>
  </si>
  <si>
    <r>
      <rPr>
        <rFont val="Calibri"/>
        <i/>
        <color theme="1"/>
        <sz val="11.0"/>
      </rPr>
      <t>Arthur</t>
    </r>
    <r>
      <rPr>
        <rFont val="Calibri"/>
        <color theme="1"/>
        <sz val="11.0"/>
      </rPr>
      <t>'s Theme (The Best That You Can Do)</t>
    </r>
  </si>
  <si>
    <t>Soft Rock;Pop Rock;Theme</t>
  </si>
  <si>
    <t>Christopher Cross;Burt Bacharach;Carole Bayer Sager;Peter Allen</t>
  </si>
  <si>
    <t>Once in your life you'll find her.Someone who turns your heart around.And next thing you know.You're closing down the town.Wake up and it's still with you.Even though you left her way across town.You're wondering to yourself.Hey what've I found.When you get caught between the moon and New York City.I know it's crazy but it's true.If you get caught between the moon and New York City.The best that you can do.The best that you can do is fall in love.Arthur he does what he pleases.All of his life his master's toys.And deep in his heart.He's just he's just a boy.Living his life one day at a time.He's showing himself a really good time.He's laughing about the way.They want him to be.When you get caught between the moon and New York City.I know it's crazy but it's true.If you get caught between the moon and New York City.The best that you can do.The best that you can do is fall in love.When you get caught between the moon and New York City.I know it's crazy but it's true.If you get caught between the moon and New York City.The best that you can do.The best that you can do is fall in love.When you get caught between the moon and New York City.I know it's crazy but it's true.If you get caught between the moon and New York City.The best that you can do.The best that you can do is fall in love.When you get caught between the moon and New York City.I know it's crazy but it's true.</t>
  </si>
  <si>
    <t>Arthur</t>
  </si>
  <si>
    <t>Private Eyes</t>
  </si>
  <si>
    <t>Warren Pash;Sara Allen;Janna Allen;Daryl Hall</t>
  </si>
  <si>
    <t>Daryl Hall;John Oates;Neil Kernon</t>
  </si>
  <si>
    <t>I see you you see me.Watch you blowing the lines.When you're making a scene.Oh girl you've got to know.What my head overlooks.The senses will show to my heart.When it's watching for lies.You can't escape my.Private Eyes.They're watching you.They see your every move.Private Eyes.They're watching you.Private Eyes.They're watching you.Watching you.Watching you.Watching you.You play with words.You play with love.You can twist it around baby.That ain't enough.Cause girl.I'm gonna know.If you're letting me in.Or letting me go.Don't lie.When you're hurting inside.Cause you can't escape my.Private Eyes.They're watching you.They see your every move.Private Eyes.They're watching you.Private Eyes.They're watching you.Watching you.Watching you.Watching you.Why you try to put up a front for me.I'm a spy but on your side you see.Slip on into any disguise.I'll still know you.Look into my Private Eyes.They're watching you.They see your every move.Oh babe Private Eyes.They're watching you.Private Eyes.They're watching you yeah.They see your every move.They see it.Oh they're watching you.Private Eyes.They're watching you.</t>
  </si>
  <si>
    <t>Physical</t>
  </si>
  <si>
    <t>Steve Lukather (Guitar)</t>
  </si>
  <si>
    <t>Steve Kipner;Terry Shaddick</t>
  </si>
  <si>
    <t>I'm saying all the things that I know you'll like.Making good conversation.I gotta handle you just right.You know what I mean.I took you to an intimate restaurant.Then to a suggestive movie.There's nothing left to talk about.Unless it's horizontally.Let's get physical physical.I wanna get physical.Let's get into physical.Let me hear your body talk your body talk.Let me hear your body talk.I've been patient I've been good.Tried to keep my hands on the table.It's getting hard this holding back.If you know what I mean.I'm sure you'll understand my point of view.We know each other mentally.You gotta know that you're bringing out.The animal in me.Let's get physical physical.I wanna get physical.Let's get into physical.Let me hear your body talk your body talk.Let me hear your body talk.Let's get physical physical.I wanna get physical.Let's get into physical.Let me hear your body talk your body talk.Let me hear your body talk.Let's get physical physical.I wanna get physical.Let's get into physical.Let me hear your body talk your body talk.Let me hear your body talk.Let's get animal animal.I wanna get animal.Let's get into animal.Let me hear your body talk.Let me hear your body talk.</t>
  </si>
  <si>
    <t>I Can't Go For That (No Can Do)</t>
  </si>
  <si>
    <t>Daryl Hall;John Oates;Sara Allen</t>
  </si>
  <si>
    <t>Easy ready willing overtime.Where does it stop.Where do you dare me.To draw the line.You've got the body.Now you want my soul.Don't even think about it.Say no go.I'll do anything.That you want me to do.I'll do almost anything.That you want me too.Yeah.But I can't go for that no.No can do.I can't go for that no.No can do.I can't go for that no.No can do.I can't go for that.Can't go for that.Can't go for that.Can't go for that.I can go for being twice as nice.I can go for just repeating.The same old lines.Use the body.Now you want my soul.Oh forget about it.Now say no go.I 'll do anything.That you want me to do.Yeah I'll do almost anything.That you want me too.Yeah.But I can't go for that no.No can do.I can't go for that no.No can do.I can't go for that no.No can do.I can't go for that.Can't go for that.Can't go for that.Can't go for that yeah.Yeah I'll do anything.That you want me to do.Yeah I'll do almost anything.That you want me too.Yeah.But I can't go for that no.No can do.I can't go for that no.No can do.I can't go for that no.No can do.I can't go for that.Can't go for that.Can't go for that.Can't go for that yeah.</t>
  </si>
  <si>
    <t>Centerfold</t>
  </si>
  <si>
    <t>The J. Geils Band</t>
  </si>
  <si>
    <t>Seth Justman</t>
  </si>
  <si>
    <t>Applause</t>
  </si>
  <si>
    <t>Does she walk does she talk.Does she come complete.My homeroom homeroom angel.Always pulled me from my seat.She was pure like snowflakes.No one could ever stain.The memory of my angel.Could never cause me pain.Years go by.I'm looking through a girly magazine.And there's my homeroom angel.On the pages in between.My blood runs cold.My memory has just been sold.My angel is the centerfold.Angel is the centerfold.My blood runs cold.My memory has just been sold.Angel is the centerfold.Slipped me notes under the desk.While I was thinking about her dress.I was shy I turned away.Before she caught my eye.I was shaking in my shoes.Whenever she flashed those baby blues.Something had a hold on me.When angel passed close by.Those soft and fuzzy sweaters.Too magical to touch.To see her in that negligee.Is really just too much.My blood runs cold.My memory has just been sold.My angel is the centerfold.Angel is the centerfold.My blood runs cold.My memory has just been sold.Angel is the centerfold.It's okay I understand.This ain't no never never land.I hope that when this issue's gone.I'll see you when your clothes are on.Take you car Yes we will.We'll take your car and drive it.We'll take it to a motel room.And take them off in private.A part of me has just been ripped.The pages from my mind are stripped.Oh no I can't deny it.Oh yea I guess I gotta buy it.My blood runs cold.My memory has just been sold.My angel is the centerfold.Angel is the centerfold.My blood runs cold.My memory has just been sold.My Angel is the centerfold.My blood runs cold.My memory has just been sold.My angel is the centerfold.Angel is the centerfold.My blood runs cold.My memory has just been sold.My angel is the centerfold.Angel is the centerfold.</t>
  </si>
  <si>
    <t>I Love Rock 'n' Roll</t>
  </si>
  <si>
    <t>Joan Jett &amp; the Blackhearts</t>
  </si>
  <si>
    <t>Boardwalk</t>
  </si>
  <si>
    <t>Alan Merrill;Jake Hooker</t>
  </si>
  <si>
    <t>Ritchie Cordell;Kenny Laguna</t>
  </si>
  <si>
    <t>I saw him dancing there by the record machine.I knew he must have been about seventeen.The beat was going strong.Playing my favorite song.And I could tell it wouldn't be long till he was with me yeah me.And I could tell it wouldn't be long till he was with me yeah me.Singing I love rock and roll.So put another dime in the jukebox baby.I love rock and roll.So come and take your time and dance with me.He smiled so I got up and asked for his name.But that don't matter he said cause it's all the same.He said Can I take you home.Where we can be alone.And next we were moving on he was with me yeah me.Next we were moving on he was with me yeah me.Singing I love rock and roll.So put another dime in the jukebox baby.I love rock and roll.So come and take your time and dance with me.He said Can I take you home.Where we can be alone.Next we're moving on he was with me yeah me.And we'll be moving on and singing that same old song yeah with me.Singing I love rock and roll.So put another dime in the jukebox baby.I love rock and roll.So come and take your time and dance with me.I love rock and roll.So put another dime in the jukebox baby.I love rock and roll.So come and take your time and dance with.I love rock and roll.So put another dime in the jukebox baby.I love rock and roll.So come and take your time and dance with.I love rock and roll.So put another dime in the jukebox baby.I love rock and roll.So come and take your time and dance with.I love rock and roll.So put another dime in the jukebox baby.I love rock and roll.So come and take your time and dance with me.</t>
  </si>
  <si>
    <t>Playing Music;Lust/Sex</t>
  </si>
  <si>
    <t>Chariots of Fire</t>
  </si>
  <si>
    <t>Vangelis</t>
  </si>
  <si>
    <t>Electronic/Dance;Classical</t>
  </si>
  <si>
    <t>Ambient;Modern Classical</t>
  </si>
  <si>
    <t>Electronic;Classical;Stage &amp; Screen</t>
  </si>
  <si>
    <t>Modern Classical;Score;Ambient</t>
  </si>
  <si>
    <t>Greece</t>
  </si>
  <si>
    <t>Ebony &amp; Ivory</t>
  </si>
  <si>
    <t>Paul McCartney &amp; Stevie Wonder</t>
  </si>
  <si>
    <t>Ebony and Ivory live together in perfect harmony.Side by side on my piano keyboard oh Lord why don't we.We all know that people are the same wherever we go.There is good and bad in everyone.We learn to live we learn to give.Each other what we need to survive together alive.Ebony and Ivory live together in perfect harmony.Side by side on my piano keyboard oh Lord why don't we.Ebony Ivory living in perfect harmony.Ebony Ivory.We all know that people are the same wherever you go.There is good and bad in everyone.We learn to live when we learn to give.Each other what we need to survive together alive.Ebony and Ivory live together in perfect harmony.Side by side on my piano keyboard oh Lord why don't we.Side by side on my piano keyboard.Oh Lord why don't we.Ebony Ivory living in perfect harmony.Ebony Ivory living in perfect harmony.Ebony Ivory living in perfect harmony.Ebony Ivory living in perfect harmony.</t>
  </si>
  <si>
    <t>Coexistence;Appreciation</t>
  </si>
  <si>
    <t>Don't You Want Me</t>
  </si>
  <si>
    <t>The Human League</t>
  </si>
  <si>
    <t>New Wave;Synth-Pop</t>
  </si>
  <si>
    <t>Electronic;Pop</t>
  </si>
  <si>
    <t>Jo Callis;Philip Oakey;Philip Adrian Wright</t>
  </si>
  <si>
    <t>Martin Rushent;Jo Callis;Philip Adrian Wright;Ian Burden;Joanne Catherall;Susan Ann Sulley;Philip Oakey</t>
  </si>
  <si>
    <t>You were working as a waitress in a cocktail bar.When I met you.I picked you out I shook you up.And turned you around.Turned you into someone new.Now five years later on you've got the world at your feet.Success has been so easy for you.But don't forget it's me who put you where you are now.And I can put you back down too.Don't you want me.You know I can't believe it when I hear that you won't see me.Don't you want me.You know I don't believe you when you say that you don't need me.It's much too late to find.When you think you've changed your mind.You'd better change it back or we will both be sorry.Don't you want me baby.Don't you want me.Don't you want me baby.Don't you want me.I was working as a waitress in a cocktail bar.That much is true.But even then I knew I'd find a much better place.Either with or without you.The five years we have had have been such good at times.I still love you.But now I think it's time I live my life on my own.I guess it's just what I must do.Don't you want me.You know I can't believe it when I hear that you won't see me.Don't you want me.You know I don't believe you when you say that you don't need me.It's much too late to find.When you think you've changed your mind.You'd better change it back or we will both be sorry.Don't you want me baby.Don't you want me.Don't you want me baby.Don't you want me.Don't you want me baby.Don't you want me.Don't you want me baby.Don't you want me.Don't you want me baby.Don't you want me.Don't you want me baby.Don't you want me.Don't you want me baby.Don't you want me.Don't you want me baby.Don't you want me.</t>
  </si>
  <si>
    <t>Eye of the Tiger</t>
  </si>
  <si>
    <t>Survivor</t>
  </si>
  <si>
    <t>Scotti Brothers</t>
  </si>
  <si>
    <t>Theme;Hard Rock</t>
  </si>
  <si>
    <t>Frankie Sullivan;Jim Peterik</t>
  </si>
  <si>
    <t>Rising up back on the street.Did my time took my chances.Went the distance now I'm back on my feet.Just a man and his will to survive.So many times it happens too fast.You trade your passion for glory.Don't lose your grip on the dreams of the past.You must fight just to keep them alive.It's the eye of the tiger.It's the thrill of the fight.Rising up to the challenge of our rival.And the last known survivor.Stalks his prey in the night.And he's watching us all with the eye of the tiger.Face to face out in the heat.Hanging tough staying hungry.They stack the odds still we take to the street.For the kill with the skill to survive.It's the eye of the tiger.It's the thrill of the fight.Rising up to the challenge of our rival.And the last known survivor.Stalks his prey in the night.And he's watching us all with the eye of the tiger.Rising up straight to the top.Had the guts got the glory.Went the distance now I'm not gonna stop.Just a man and his will to survive.It's the eye of the tiger.It's the thrill of the fight.Rising up to the challenge of our rival.And the last known survivor.Stalks his prey in the night.And he's watching us all with the eye of the tiger.The eye of the tiger.The eye of the tiger.The eye of the tiger.The eye of the tiger.</t>
  </si>
  <si>
    <t>Survival;Badassery</t>
  </si>
  <si>
    <t>Rocky III</t>
  </si>
  <si>
    <t>Abracadabra</t>
  </si>
  <si>
    <t>I heat up I can't cool down.You got me spinning.Round and round.Round and round and round it goes.Where it stops nobody knows.Every time you call my name.I heat up like a burning flame.Burning flame full of desire.Kiss me baby let the fire get higher.Abra abracadabra.I want to reach out and grab you.Abra abracadabra.Abracadabra.You make me hot you make me sigh.You make me laugh you make me cry.Keep me burning for your love.With the touch of a velvet glove.Abra abracadabra.I want to reach out and grab you.Abra abracadabra.Abracadabra.I feel the magic in your caress.I feel magic when I touch your dress.Silk and satin leather and lace.Black panties with an angel's face.I see magic in your eyes.I hear the magic in your sighs.Just when I think I'm gonna get away.I hear those words that you always say.Abra abracadabra.I want to reach out and grab you.Abra abracadabra.Abracadabra.Every time you call my name.I heat up like a burning flame.Burning flame full of desire.Kiss me baby let the fire get higher.I heat up I can't cool down.My situation goes round and round.I heat up I can't cool down.My situation goes round and round.I heat up I can't cool down.My situation goes round and round.</t>
  </si>
  <si>
    <t>Hard to Say I'm Sorry</t>
  </si>
  <si>
    <t>Full Moon;Warner Bros.</t>
  </si>
  <si>
    <t>Peter Cetera;David Foster</t>
  </si>
  <si>
    <t>David Foster</t>
  </si>
  <si>
    <t>Everybody needs a little time away.I heard her say from each other.Even lovers need a holiday.Far away from each other.Hold me now.It's hard for me to say I'm sorry.I just want you to stay.After all that we've been through.I will make it up to you I promise to.And after all that's been said and done.You're just the part of me I can't let go.Couldn't stand to be kept away.Just for the day from your body.Wouldn't want to be swept away.Far away from the one that I love.Hold me now.It's hard for me to say I'm sorry.I just want you to know.Hold me nowI really want to tell you I'm sorry.I could never let you go.After all that we've been through.I will make it up to you I promise to.And after all that's been said and done.You're just the part of me I can't let go.After all that we've been through.I will make it up to you I promise to.You're going to be the lucky one.</t>
  </si>
  <si>
    <t>Summer Lovers</t>
  </si>
  <si>
    <t>Jack and Diane</t>
  </si>
  <si>
    <t>John Cougar</t>
  </si>
  <si>
    <t>Riva</t>
  </si>
  <si>
    <t>Mick Ronson (Guitar)</t>
  </si>
  <si>
    <t>John Mellencamp</t>
  </si>
  <si>
    <t>John Mellencamp;Don Gehman</t>
  </si>
  <si>
    <t>Little ditty about Jack and Diane.Two American kids growing up in the heartland.Jackie gonna be a football star.Diane debutante backseat of Jackie's car.Sucking on chili dogs outside the tasty freeze.Diane's sitting on Jackie's lap.He's got his hand between her knees.Jackie say hey Diane.Let's run off behind the shady trees.Dribble off those Bobby Brooks.Let me do what I please.Saying oh yeah life goes on.Long after the thrill of living is gone.Saying oh yeah life goes on.Long after the thrill of living is gone.They walk on.Jackie sits back.Reflects his thoughts for the moment.Scratches his head.And does his best James Dean.Well you know Diane.We ought to run off to the city.Diane says baby.You ain't missing nothing.Oh yeah life goes on.Long after the thrill of living is gone.Oh yeah I say life goes on.Long after the thrill of living is gone.Gonna let it rock.Let it roll.Let the Bible Belt come.And save my soul.Hold on to sixteen as long as you can.Changes come around real soon.Make us women and men.Oh yeah life goes on.Long after the thrill of living is gone.Oh yeah I say life goes on.Long after the thrill of living is gone.Little ditty about Jack and Diane.Two American kids done the best they can.</t>
  </si>
  <si>
    <t>Love;Getting Older;Growing Up</t>
  </si>
  <si>
    <t>Who Can It Be Now?</t>
  </si>
  <si>
    <t>Men at Work</t>
  </si>
  <si>
    <t>Colin Hay</t>
  </si>
  <si>
    <t>Peter McIan</t>
  </si>
  <si>
    <t>Who can it be knocking at my door.Go away don't come around here no more.Can't you see that it's late at night.I'm very tired and I'm not feeling right.All I wish is to be alone.Stay away don't you invade my home.Best off if you hang outside.Don't come in I'll only run and hide.Who can it be now.Who can it be now.Who can it be now.Who can it be now.Who can it be knocking at my door.Make no sound tiptoe across the floor.If he hears he'll knock all day.I'll be trapped and here I'll have to stay.I've done no harm I keep to myself.There's nothing wrong with my state of mental health.I like it here with my childhood friend.Here they come those feelings again.Who can it be now.Who can it be now.Who can it be now.Who can it be now.Is it the men come to take me away.Why do they follow me.It's not the future that I can see.It's just my fantasy.Who can it be now.Who can it be now.Who can it be now.Who can it be now.</t>
  </si>
  <si>
    <t>Paranoia</t>
  </si>
  <si>
    <t>Up Where We Belong</t>
  </si>
  <si>
    <t>Joe Cocker &amp; Jennifer Warnes</t>
  </si>
  <si>
    <t>Island</t>
  </si>
  <si>
    <t>Classic Rock;Soundtrack</t>
  </si>
  <si>
    <t>Jack Nitzsche;Buffy Sainte-Marie;Will Jennings</t>
  </si>
  <si>
    <t>D;F;Eb</t>
  </si>
  <si>
    <t>Who knows what tomorrow brings.In a world few hearts survive.All I know is the way I feel.When it's real I keep it alive.The road is long there are mountains in our way.But we climb a step every day.Love lift us up where we belong.Where the eagles cry on a mountain high.Love lift us up where we belong.Far from the world we know where the clear winds blow.Some hang on to used to be.Live their lives looking behind.All we have is here and now.All our life out there to find.The road is long there are mountains in our way.But we climb them a step every day.Love lift us up where we belong.Where the eagles cry on a mountain high.Love lift us up where we belong.Far from the world we know where the clear winds blow.Time goes by.No time to cry.Life's you and I.Alone baby.Love lift us up where we belong.Where the eagles cry on a mountain high.Love lift us up where we belong.Far from the world we know where the clear winds blow.Love lift us up where we belong.Where the eagles cry on a mountain high.Love lift us up where we belong.</t>
  </si>
  <si>
    <t>An Officer and a Gentleman</t>
  </si>
  <si>
    <t>Truly</t>
  </si>
  <si>
    <t>Ballad;Soul;Vocal</t>
  </si>
  <si>
    <t>Lionel Richie;James Anthony Carmichael</t>
  </si>
  <si>
    <t>6/4;4/4</t>
  </si>
  <si>
    <t>Girl tell me only this.That I'll have your heart for always.And you want me by your side.Whispering the words I'll always love you.And forever I will be your lover.And I know if you really care.I will always be there.Now I need to tell you this.There's no other love like your love.And I as long as I live.I'll give you all the joy.My heart and soul can give.Let me hold you.I need to have you near me.And I feel with you in my arms.This love will last forever.Because I'm truly.Truly in love with you girl.I'm truly head over heels with your love.I need you and with your love I'm free.And truly you know you're alright with me.</t>
  </si>
  <si>
    <t>Mickey</t>
  </si>
  <si>
    <t>Toni Basil</t>
  </si>
  <si>
    <t>Nicky Chinn;Mike Chapman</t>
  </si>
  <si>
    <t>Greg Mathieson;Trevor Veitch</t>
  </si>
  <si>
    <t>Oh Mickey you're so fine.You're so fine you blow my mind hey Mickey hey Mickey.Oh Mickey you're so fine.You're so fine you blow my mind hey Mickey hey Mickey.Oh Mickey you're so fine.You're so fine you blow my mind hey Mickey hey Mickey.Oh Mickey you're so fine.You're so fine you blow my mind hey Mickey.Hey Mickey.You've been around all night and that's a little long.You think you've got the right but I think you've got it wrong.Why can't you say goodnight so you can take me home Mickey.Cause when you say you will it always means you won't.You're giving me the chills baby please baby don't.Every night you still leave me alone Mickey.Oh Mickey what a pity you don't understand.You take me by the heart when you take me by the hand.Oh Mickey you're so pretty can't you understand.It's guys like you Mickey.Oh what you do Mickey do Mickey.Don't break my heart Mickey.Hey Mickey.Now when you take me by the hooves who's ever gonna know.And every time you move I let a little more show.There's something you can use so don't say no Mickey.So come on and give it to me anyway you can.Anyway you want to do it I'll take it like a man.But please baby please don't leave me in the damp Mickey.Oh Mickey what a pity you don't understand.You take me by the heart when you take me by the hand.Oh Mickey you're so pretty can't you understand.It's guys like you Mickey.Oh what you do Mickey do Mickey.Don't break my heart Mickey.Oh Mickey you're so fine.You're so fine you blow my mind hey Mickey hey Mickey.Oh Mickey you're so fine.You're so fine you blow my mind hey Mickey hey Mickey.Oh Mickey you're so fine.You're so fine you blow my mind hey Mickey hey Mickey.Oh Mickey you're so fine.You're so fine you blow my mind hey Mickey.Oh Mickey what a pity you don't understand.You take me by the heart when you take me by the hand.Oh Mickey you're so pretty can't you understand.It's guys like you Mickey.Oh what you do Mickey do Mickey.Don't break my heart Mickey.Oh Mickey what a pity you don't understand.You take me by the heart when you take me by the hand.Oh Mickey you're so pretty can't you understand.It's guys like you Mickey.Oh what you do Mickey do Mickey.Don't break my heart Mickey.Oh Mickey what a pity you don't understand.You take me by the heart when you take me by the hand.Oh Mickey you're so pretty can't you understand.It's guys like you Mickey.Oh what you do Mickey do Mickey.Don't break my heart Mickey.Oh Mickey what a pity you don't understand.You take me by the heart when you take me by the hand.</t>
  </si>
  <si>
    <t>Maneater</t>
  </si>
  <si>
    <t>Electronic;Rock;Funk/Soul</t>
  </si>
  <si>
    <t>Synth-Pop;Pop Rock</t>
  </si>
  <si>
    <t>She'll only come out at nights.The lean and hungry type.Nothing is new.I've seen her here before.Watching and waiting.Oh she's sitting with you.But her eyes are on the door.So many have paid to see.What you think.You're getting for free.The woman is wild.A she cat tamed.By the purr of a Jaguar.Money's the matter.If you're in it for love.You ain't gonna get too far.Oh oh here she comes.Watch out boy.She'll chew you up.Oh oh here she comes.She's a maneater.Oh oh here she comes.Watch out boy.She'll chew you up.Oh oh here she comes.She's a maneater.I wouldn't if I were you.I know what she can do.She's deadly man.And she could really rip your world apart.Mind over matter.Oh the beauty is there.But a beast is in the heart.Oh oh here she comes.Watch out boy.She'll chew you up.Oh oh here she comes.She's a maneater.Oh oh here she comes.Watch out boy.She'll chew you up.Oh oh here she comes.She's a maneater.Oh oh here she comes.Here she comes.Watch out boy.She'll chew you up.Oh oh here she comes.She's a maneater.Oh oh here she comes.She's a maneater.Oh she'll chew you up.Oh oh here she comes.Here she comes she's a maneater.Oh oh here she comes.Watch out.She'll only come out at night.Oh oh here she comes.Here she comes.She's a maneater.Oh oh here she comes.She's a maneater.The woman is wildOh oh here she comes.Here she comes.Watch out boy watch out boy.Oh oh here she comes.Oh watch out watch out.Watch out watch out.Oh oh here she comes.She's a maneater.Oh oh here she comes.She's a maneater.She's watching and waiting.Oh oh here she comes.Oh she's a maneater.</t>
  </si>
  <si>
    <t>Down Under</t>
  </si>
  <si>
    <t>Colin Hay;Ron Strykert</t>
  </si>
  <si>
    <t>Travelling in a fried out Kombi.On a hippie trail head full of zombie.I met a strange lady she made me nervous.She took me in and gave me breakfast.And she said.Do you come from a land down under.Where women glow and men plunder.Can't you hear can't you hear the thunder.You better run you better take cover.Buying bread from a man in Brussels.He was six foot four and full of muscle.I said Do you speak my language?He just smiled and gave me a Vegemite sandwich.And he said.Do you come from a land down under.Where women glow and men plunder.Can't you hear can't you hear the thunder.You better run you better take cover.Lying in a den in Bombay.With a slack jaw and not much to say.I said to the man Are you trying to tempt me.Because I come from the land of plenty.And he said.Do you come from a land down under.Where women glow and men plunder.Can't you hear can't you hear the thunder.You better run you better take cover.Do you come from a land down under.Where women glow and men plunder.Can't you hear can't you hear the thunder.You better run you better take cover.Do you come from a land down under.Where women glow and men plunder.Can't you hear can't you hear the thunder.You better run you better take cover.</t>
  </si>
  <si>
    <t>Home</t>
  </si>
  <si>
    <t>Africa</t>
  </si>
  <si>
    <t>Toto</t>
  </si>
  <si>
    <t>David Paich;Jeff Porcaro</t>
  </si>
  <si>
    <t>Steve Lukather;David Praich;Jeff Porcaro;Steve Porcaro;David Hungate;Bobby Kimball</t>
  </si>
  <si>
    <t>I hear the drums echoing tonight.But she hears only whispers of some quiet conversation.She's coming in twelve thirty flight.Her moonlit wings reflect the stars that guide me towards salvation.I stopped an old man along the way.Hoping to find some old forgotten words or ancient melodies.He turned to me as if to say.Hurry boy it's waiting there for you.It's gonna take a lot to drag me away from you.There's nothing that a hundred men or more could ever do.I bless the rains down in Africa.Gonna take some time to do the things we never had.The wild dogs cry out in the night.As they grow restless longing for some solitary company.I know that I must do what's right.Sure as Kilimanjaro rises like Olympus above the Serengeti.I seek to cure what's deep inside.Frightened of this thing that I've become.It's gonna take a lot to drag me away from you.There's nothing that a hundred men or more could ever do.I bless the rains down in Africa.Gonna take some time to do the things we never had.Hurry boy she's waiting there for you.It's gonna take a lot to drag me away from you.There's nothing that a hundred men or more could ever do.I bless the rains down in Africa.I bless the rains down in Africa.I bless the rains down in Africa.I bless the rains down in Africa.I bless the rains down in Africa.Gonna take some time to do the things we never had.</t>
  </si>
  <si>
    <t>Appreciation;Escape;Love</t>
  </si>
  <si>
    <t>Baby, Come to Me</t>
  </si>
  <si>
    <t>Patti Austin &amp; James Ingram</t>
  </si>
  <si>
    <t>Qwest</t>
  </si>
  <si>
    <t>Downtempo;Soul</t>
  </si>
  <si>
    <t>Am;Cm</t>
  </si>
  <si>
    <t>Thinking back in time.When love was only in my mind I realize.Ain't no second chance.You've got to hold on to romance don't let it slide.There's a special kind of magic in the air.When you find another heart that needs to share.Baby come to me let me put my arms around you.This was meant to be and I'm oh so glad I found you.Need you every day gotta have your love around me.Baby always stay cause I can't go back to living without you.Spending every dime.To keep you talking on the line.That's how it was.And all those walks together out in any kind of weather.Just because.There's a brand new way of looking at your life.When you know that love is standing by your side.Baby come to me let me put my arms around you.This was meant to be and I'm oh so glad I found you.Need you every day gotta have your love around me.Baby always stay cause I can't go back to living without you.The nights can be cold.There's a chill to every evening when you're all alone.Don't talk anymore.Cause you know that I'll be here to keep you warm.Oh darling keep me warm.Baby come to me let me put my arms around you.This was meant to be and I'm oh so glad I found you.Need you every day gotta have your love around me.Baby always stay.Cause I can't go back to living without you.Baby come to me let me put my arms around you.This was meant to be and I'm oh so glad I found you.Need you every day gotta have your love around me.Baby always stay cause I can't go back to living without you.Baby come to me let me put my arms around you.This was meant to be and I'm oh so glad I found you.Need you every day gotta have your love around me.Baby always stay cause I can't go back to living without you.</t>
  </si>
  <si>
    <t>Billie Jean</t>
  </si>
  <si>
    <t>Pop Rock;Funk</t>
  </si>
  <si>
    <t>Michael Jackson;Quincy Jones</t>
  </si>
  <si>
    <t>She was more like a beauty queen.From a movie scene.I said Don't mind but what do you mean.I am the one.Who will dance on the floor in the round.She said I am the one.Who will dance on the floor in the round.She told me her name was Billie Jean.As she caused a scene.Then every head turned with eyes that dreamed of being the one.Who will dance on the floor in the round.People always told me Be careful of what you do.And don't go around breaking young girls' hearts.And mother always told me A be careful of who you love.And be careful of what you do.Cause the lie becomes the truth.Billie Jean is not my lover.She's just a girl who claims that I am the one.But the kid is not my son.She says I am the one.But the kid is not my son.For forty days and for forty nights.Law was on her side.But who can stand.When she's in demand.Her schemes and plans.Cause we danced on the floor in the round.So take my strong advice.Just remember to always think twice.Do think twice do think twice.She told My baby we'd danced till three.Then she looked at me.Then showed a photo of a baby cry.His eyes looked like mine oh no.Do a dance on the floor in the round baby.People always told me Be careful of what you do.And don't go around breaking young girls' hearts.Don't break no heart.But she came and stood right by me.And just the smell of sweet perfume.And this happened much too soon.And she called me to her room.Billie Jean is not my lover.She's just a girl who claims that I am the one.But the kid is not my son.Billie Jean is not my lover.She's just a girl who claims that I am the one.But the kid is not my son.She says I am the one.But the kid is not my son.She says I am the one.But the kid is not my son.Billie Jean is not my lover.She's just a girl who claims that I am the one.No there's not me baby.But the kid is not my son.No no no no no no no.She says I am the one.But the kid is not my son no no no.She says I am the one.You know what you did.She says he is my son.Breaking my heart babe.She says I am the one.Billie Jean is not my lover.Billie Jean is not my lover.Billie Jean is not my lover.She is the one.Billie Jean is not my lover.She is the one.Don't call me Billie Jean.Billie Jean is not my lover.She is the one.She stumbled onto the scene.Billie Jean is not my lover.Billie Jean is not my lover.</t>
  </si>
  <si>
    <t>Bad Relationships;Paranoia;Child Birth</t>
  </si>
  <si>
    <t>Come on Eileen</t>
  </si>
  <si>
    <t>Dexys Midnight Runners</t>
  </si>
  <si>
    <t>Kevin Rowland;Jimmy Patterson;Kevin Adams</t>
  </si>
  <si>
    <t>Clive Langer;Alan Winstanley;Kevin Rowland</t>
  </si>
  <si>
    <t>C;D&amp;</t>
  </si>
  <si>
    <t>Come on Eileen.Come on Eileen.Poor old Johnnie Ray.Sounded sad upon the radio.But he moved a million hearts in mono.Our mothers cried.Sang along.Who'd blame them.You've grown.So grown.Now I must say more than ever.Come on Eileen.Too-ra-loo-ra too-ra-loo-rye aye.And we can sing just like our fathers.Come on Eileen.Oh I swear.At this moment you mean everything.You in that dress.My thoughts I confess.Verge on dirty.Oh come on Eileen.Come on Eileen.These people round here.Wear beaten down eyes sunk in smoke dried faces.They're so resigned to what their fate is.But not us.No not us.We are far too young and clever.Remember.Too-ra-loo-ra too-ra-loo-rye aye.Eileen I'll hum this tune forever.Come on Eileen.Oh I swear what.Ah come on let's take off everything.Pretty red dress.Eileen.Ah come on let's.Ah come on Eileen.Pretty red dress.Eileen.Ah come on let's.Ah come on Eileen please.Come on Eileen too-loo-rye-aye.Come on Eileen too-loo-rye-aye.Now you're all grown.Now you have shown.Oh Eileen.Say come on EileenThese things they are real.And I know how you feel.Now I must say more than ever.Things around here have changed.I say too-ra-loo-ra too-ra-loo-rye-aye.Come on Eileen.Oh I swear.At this moment you mean everything.You in that dress.My thoughts I confess.Verge on dirty.Ah come on Eileen.Ah come on Eileen.Oh I swear.At this moment you mean everything.You in that dress.My thoughts I confess.Well they're dirty.Come on Eileen.Come on Eileen.</t>
  </si>
  <si>
    <t>Beat It</t>
  </si>
  <si>
    <t>Eddie van Halen (Guitar);Steve Lukather (Guitar);Jeff Porcaro (Drums)</t>
  </si>
  <si>
    <t>They told him Don't you ever come around here.Don't wanna see your face you better disappear.The fire's in their eyes and their words are really clear.So beat it just beat it.You better run you better do what you can.Don't wanna see no blood don't be a macho man.You wanna be tough better do what you can.So beat it but you wanna be bad.Just beat it beat it beat it beat it.No one wants to be defeated.Showing how funky and strong is your fight.It doesn't matter who's wrong or right.Just beat it.Just beat it.Just beat it.Just beat it.They're out to get you better leave while you can.Don't wanna be a boy you wanna be a man.You wanna stay alive better do what you can.So beat it just beat it.You have to show them that you're really not scared.You're playing with your life this ain't no truth or dare.They'll kick you then they'll beat you then they'll tell you it's fair.So beat it but you wanna be bad.Just beat it beat it beat it beat it.No one wants to be defeated.Showing how funky and strong is your fight.It doesn't matter who's wrong or right.Just beat it beat it beat it beat it.No one wants to be defeated.Showing how funky and strong is your fight.It doesn't matter who's wrong or right.Just beat it.Beat it.Beat it.Beat it.Beat it.Beat it beat it beat it beat it.No one wants to be defeated.Showing how funky and strong is your fight.It doesn't matter who's wrong or right.Just beat it beat it beat it beat it.No one wants to be defeated.Showing how funky and strong is your fight.It doesn't matter who's wrong or right.Just beat it beat it beat it beat it.No one wants to be defeated.Showing how funky and strong is your fight.It doesn't matter who's wrong or right.Just beat it beat it beat it beat it.No one wants to be defeated.Showing how funky and strong is your fight.It doesn't matter who's wrong or right.Just beat it.Beat it beat it.No one wants to be defeated.</t>
  </si>
  <si>
    <t>Bad Behavior;Violence</t>
  </si>
  <si>
    <t>Let's Dance</t>
  </si>
  <si>
    <t>Pop Rock;Rhythm &amp; Blues</t>
  </si>
  <si>
    <t>Stevie Ray Vaughn (Guitar);Nile Rogers (Guitar)</t>
  </si>
  <si>
    <t>Nile Rodgers;David Bowie</t>
  </si>
  <si>
    <t>Bbm;Ab</t>
  </si>
  <si>
    <t>Let's dance.Put on your red shoes.And dance the blues.Let's dance.To the song they're playing on the radio.Let's sway.While color lights up your face.Let's sway.Sway through the crowd to an empty space.If you say run I'll run with you.If you say hide we'll hide.Because my love for you.Would break my heart in two.If you should fall into my arms.And tremble like a flower.Let's dance.Let's dance.Let's dance for fear your grace should fall.Let's dance for fear tonight is all.Let's sway.You could look into my eyes.Let's sway under the moonlight.This serious moonlight.And if you say run I'll run with you.And if you say hide we'll hide.Because my love for you.Would break my heart in two.If you should fall.Into my arms.And tremble like a flower.Let's dance.Let's dance.Let's dance.Put on your red shoes.And dance the blues.Let's dance to the song they're playing on the radio.Let's sway under the moonlight.This serious moonlight.Let's dance.Let's sway.</t>
  </si>
  <si>
    <t>Dancing;Longing for Love</t>
  </si>
  <si>
    <t>Flashdance … What a Feeling</t>
  </si>
  <si>
    <t>Irene Cara</t>
  </si>
  <si>
    <t>Electronic;Funk/Soul;Pop;Stage &amp; Screen</t>
  </si>
  <si>
    <t>Vocal;Theme;Synth-Pop;Soundtrack;Contemporary R&amp;B</t>
  </si>
  <si>
    <t>Irene Cara;Giorgio Moroder;Keith Forsey</t>
  </si>
  <si>
    <t>First when there's nothing.But a slow glowing dream.That your fear seems to hide.Deep inside your mind.All alone I have cried.Silent tears full of pride.In a world made of steel.Made of stone.Well I hear the music.Close my eyes feel the rhythm.Wrap around take a hold of my heart.What a feeling.Being's believing.I can have it all.Now I'm dancing for my life.Take your passion.And make it happen.Pictures come alive.You can dance right through your life.Now I hear the music.Close my eyes I am rhythm.In a flash it takes hold of my heart.What a feeling being's believing.I can have it all.Now I'm dancing for my life.Take your passion.And make it happen.Pictures come alive.Now I'm dancing through my life.What a feeling.What a feeling.I am music now.Being's believing.I am rhythm now.Pictures come alive.You can dance right through your life.What a feeling.I can really have it all.What a feeling.Pictures come alive when I call.I can have it all.I can really have it all.Have it all.Pictures come alive when I call.Call call call call what a feeling.I can have it all.Being's believing.Being's believing.Take your passion.Make it happen.Make it happen.What a feeling.What a feeling.</t>
  </si>
  <si>
    <t>Flashdance</t>
  </si>
  <si>
    <t>Every Breath You Take</t>
  </si>
  <si>
    <t>The Police</t>
  </si>
  <si>
    <t>New Wave</t>
  </si>
  <si>
    <t>Sting</t>
  </si>
  <si>
    <t>Hugh Oadgham;Sting;Stuart Copland;Andy Summers</t>
  </si>
  <si>
    <t>Ab;B</t>
  </si>
  <si>
    <t>Every breath you take.Every move you make.Every bond you break.Every step you take.I'll be watching you.Every single day.Every word you say.Every game you play.Every night you stay.I'll be watching you.Oh can't you see.You belong to me.How my poor heart aches with every step you take.Every move you make.Every vow you break.Every smile you fake.Every claim you stake.I'll be watching you.Since you've gone I've been lost without a trace.I dream at night I can only see your face.I look around but it's you I can't replace.I feel so cold and I long for your embrace.I keep crying baby baby please.Oh can't you see.You belong to me.How my poor heart aches with every step you take.Every move you make.Every vow you break.Every smile you fake.Every claim you stake.I'll be watching you.Every move you make.Every step you take.I'll be watching you.I'll be watching you.Every breath you take.Every move you make.Every bond you break.Every step you take.I'll be watching you.Every single day.Every word you say.Every game you play.Every night you stay.I'll be watching you.Every move you make.Every vow you break.Every smile you fake.Every claim you stake.I'll be watching you.Every single day.Every word you say.Every game you play.Every night you stay.I'll be watching you.Every breath you take.Every move you make.Every bond you break.Every step you take.I'll be watching you.</t>
  </si>
  <si>
    <t>Sweet Dreams (Are Made of This)</t>
  </si>
  <si>
    <t>Eurythmics</t>
  </si>
  <si>
    <t>Synth-Pop;New Wave</t>
  </si>
  <si>
    <t>Annie Lennox;David A. Stewart</t>
  </si>
  <si>
    <t>David A. Stewart</t>
  </si>
  <si>
    <t>Sweet dreams are made of this.Who am I to disagree.I travel the world and the seven seas.Everybody's looking for something.Some of them want to use you.Some of them want to get used by you.Some of them want to abuse you.Some of them want to be abused.Sweet dreams are made of this.Who am I to disagree.I travel the world and the seven seas.Everybody's looking for something.Hold your head up keep your head up moving on.Hold your head up moving on keep your head up moving on.Hold your head up moving on keep your head up moving on.Hold your head up moving on keep your head up.Some of them want to use you.Some of them want to get used by you.Some of them want to abuse you.Some of them want to be abused.Sweet dreams are made of this.Who am I to disagree.I travel the world and the seven seas.Everybody's looking for something.Sweet dreams are made of this.Who am I to disagree.I travel the world and the seven seas.Everybody's looking for something.Sweet dreams are made of this.Who am I to disagree.I travel the world and the seven seas.Everybody's looking for something.Sweet dreams are made of this.Who am I to disagree.I travel the world and the seven seas.Everybody's looking for something.Sweet dreams are made of this.Who am I to disagree.I travel the world and the seven seas.Everybody's looking for something.</t>
  </si>
  <si>
    <t>Dreaming;Failure</t>
  </si>
  <si>
    <t>Maniac</t>
  </si>
  <si>
    <t>Michael Sembello</t>
  </si>
  <si>
    <t>Rock;Electronic/Dance</t>
  </si>
  <si>
    <t>Synth-Rock</t>
  </si>
  <si>
    <t>Hi NRG</t>
  </si>
  <si>
    <t>Dennis Matkosky;Michael Sembello</t>
  </si>
  <si>
    <t>Phil Ramone;Michael Sembello</t>
  </si>
  <si>
    <t>Just a steel town girl on a Saturday night.Looking for the fight of her life.In the real time world no one sees her at all.They all say she's crazy.Locking rhythms to the beat of her heart.Changing movement into light.She has danced into the danger zone.When the dancer becomes the dance.It can cut you like a knife.If the gift becomes the fire.On a wire between will and what will be.She's a maniac maniac on the floor.And she's dancing like she's never danced before.She's a maniac maniac on the floor.And she's dancing like she's never danced before.On the ice blue line of insanity.Is a place most never see.It's a hard-won place of mystery.Touch it but can't hold it.You work all your life for that moment in time.It could come or pass you by.It's a push-shove world but there's always a chance.If the hunger stays the night.There's a cold kinetic heat.Struggling stretching for the beat.Never stopping with her hair against the wind.She's a maniac maniac at your door.And she's dancing like she's never danced before.She's a maniac maniac at your door.And she's dancing like she's never danced before.It can cut you like a knife.If the gift becomes the fire.On a wire between will and what will be.She's a maniac maniac at your door.And she's dancing like she's never danced before.She's a maniac maniac at your door.And she's dancing like she's never danced before.Maniac maniac at your door.And she's dancing like she's never danced before.</t>
  </si>
  <si>
    <t>Tell Her About It</t>
  </si>
  <si>
    <t>Pop;Funk/Soul</t>
  </si>
  <si>
    <t>Listen boy.Don't want to see you let a good thing.Slip away.You know I don't like watching.Anybody make the same mistakes.I made.She's a real nice girl.And she's always there for you.But a nice girl wouldn't tell you what you should do.Listen boy.I'm sure that you think you got it all.Under control.You don't want somebody telling you.The way to stay in someone's soul.You're a big boy now.You'll never let her go.But that's just the kind of thing.She ought to know.Tell her about it.Tell her everything you feel.Give her every reason to accept.That you're for real.Tell her about it.Tell her all your crazy dreams.Let her know you need her.Let her know how much she means.Listen boy.It's not automatically a certain guarantee.To insure yourself.You've got to provide communication constantly.When you love someone.You're always insecure.And there's only one good way.To reassure.Tell her about it.Let her know how much you care.When she can't be with you.Tell her you wish you were there.Tell her about it.Every day before you leave.Pay her some attention.Give her something to believe.Cause now and then.She'll get to worrying.Just because you haven't spoken.For so long.Though you may not have done anything.Will that be a consolation when she's gone.Listen boy.It's good information from a man.Who's made mistakes.Just a word or two that she gets from you.Could be the difference that it makes.She's a trusting soul.She's put her trust in you.But a girl like that won't tell you.What you should do.Tell her about it.Tell her everything you feel.Give her every reason.To accept that you're for real.Tell her about it.Tell her all your crazy dreams.Let her know you need her.Let her know how much she means.Tell her about it.Tell her how you feel right now.Tell her about it.The girl don't want to wait too long.You got to tell her about it.Tell her now and you won't go wrong.You got to tell her about it.Before it gets too late.You got to tell her about it.You know the girl don't want.To wait you got to.Tell her about it.</t>
  </si>
  <si>
    <t>Total Eclipse of the Heart</t>
  </si>
  <si>
    <t>Bonnie Tyler</t>
  </si>
  <si>
    <t xml:space="preserve"> Rick Derringer (Guitar);Roy Bittan (Piano);Max Weinberg (Drums);Rory Dodd (Vocals)</t>
  </si>
  <si>
    <t>Jim Steinman</t>
  </si>
  <si>
    <t>Wind, Explosions</t>
  </si>
  <si>
    <t>Turn around.Every now and then.I get a little bit lonely.And you're never coming around.Turn around.Every now and then.I get a little bit tired.Of listening to the sound of my tears.Turn around.Every now and then.I get a little bit nervous.That the best of all the years have gone by.Turn around.Every now and then I get a little bit terrified.And then I see the look in your eyes.Turn around bright eyes.Every now and then I fall apart.Turn around bright eyes.Every now and then.I fall apart.And I need you now tonight.And I need you more than ever.And if you only hold me tight.We'll be holding on forever.And we'll only be making it right.Cause we'll never be wrong.Together we can take it to the end of the line.Your love is like a shadow on me all of the time.I don't know what to do and I'm always in the dark.We're living in a powder keg and giving off sparks.I really need you tonight.Forever's gonna start tonight.Forever's gonna start tonight.Once upon a time I was falling in love.But now I'm only falling apart.There's nothing I can do.A total eclipse of the heart.Once upon a time there was light in my life.But now there's only love in the dark.Nothing I can say.A total eclipse of the heart.Turn around bright eyes.Every now and then.I fall apart.Turn around bright eyes.Every now and then.I fall apart.And I need you now tonight.And I need you more than ever.And if you only hold me tight.We'll be holding on forever.And we'll only be making it right.Cause we'll never be wrong.Together we can take it to the end of the line.Your love is like a shadow on me all of the time all of the time.I don't know what to do and I'm always in the dark.We're living in a powder keg and giving off sparks.I really need you tonight.Forever's gonna start tonight.Forever's gonna start tonight.Once upon a time I was falling in love.But now I'm only falling apart.There's nothing I can do.A total eclipse of the heart.A total eclipse of the heart.A total eclipse of the heart.A total eclipse of the heart.Turn around bright eyes.</t>
  </si>
  <si>
    <t>Islands in the Stream</t>
  </si>
  <si>
    <t>Kenny Rogers &amp; Dolly Parton</t>
  </si>
  <si>
    <t>C;Ab%</t>
  </si>
  <si>
    <t>Baby when I met you.There was peace unknown.I set out to get you.With a fine tooth comb.I was soft inside.There was something going on.You do something to me.That I can't explain.Hold me closer and I feel no pain.Every beat of my heart.We got something going on.Tender love is blind.It requires a dedication.All this love we feel.Needs no conversation.We ride it together.Making love with each other.Islands in the stream.That is what we are.No one in between.How can we be wrong.Sail away with me.To another world.And we rely on each other.From one lover to another.I can't live without you.If the love was gone.Everything is nothing.If you got no one.And you just walk in the night.Slowly losing sight of the real thing.But that won't happen to us.And we got no doubt.Too deep in love and we got no way out.And the message is clear.This could be the year for the real thing.No more will you cry.Baby I will hurt you never.We start and end as one.In love forever.We can ride it together.Making love with each other.Islands in the stream.That is what we are.No one in between.How can we be wrong.Sail away with me.To another world.And we rely on each other.From one lover to another.Sail away.Oh come sail away with me.Islands in the stream.That is what we are.No one in between.How can we be wrong.Sail away with me.To another world.And we rely on each other.From one lover to another.Islands in the stream.That is what we are.No one in between.How can we be wrong.Sail away with me.To another world.And we rely on each other.From one lover to another.Islands in the stream.That is what we are.No one in between.</t>
  </si>
  <si>
    <t>All Night Long (All Night)</t>
  </si>
  <si>
    <t>Pop;Calypso</t>
  </si>
  <si>
    <t>Richard Marx (Vocals)</t>
  </si>
  <si>
    <t>E4</t>
  </si>
  <si>
    <t>Well my friends the time has come.To raise the roof and have some fun.Throw away the work to be done.Let the music play on.Everbody sing everybody dance.Lose yourself in wild romance.We're going to party.Karamu fiesta forever.Come on and sing along.We're going to party.Karamu fiesta forever.Come on and sing along.We're going to party.Karamu fiesta forever.Come on and sing along.All night long.All night long.All night long.People dancing all in the street.See the rhythm all in their feet.Life is good wild and sweet.Let the music play on.Feel it in your heart.And feel it in your soul.Let the music take control.We're going to party.Liming fiesta forever.Come on and sing my song.All night long.All night long.All night long.All night long.Yeah once you get started.You can't sit down.Come join the fun.It's a merry go round.Everyone's dancing.Their troubles away.Come join our party.See how we play.Oh yes.We're going to have a party.All night long.All night long.All night long.All night long.Everyone you meet.They're jamming in the street.All night long.Yeah I said everyone you meet.They're jamming in the street.All night long.Yeah I said everyone you meet.They're jamming in the street.All night long.Feel good feel good.</t>
  </si>
  <si>
    <t>Say Say Say</t>
  </si>
  <si>
    <t>Paul McCartney &amp; Michael Jackson</t>
  </si>
  <si>
    <t>Synth-Pop;Funk</t>
  </si>
  <si>
    <t>Synth-Pop;Disco</t>
  </si>
  <si>
    <t>Paul McCartney;Michael Jackson</t>
  </si>
  <si>
    <t>Say say say what you want.But don't play games with my affection.Take take take what you need.But don't leave me with no direction.All alone I sit home by the phone.Waiting for you baby.Through the years.How can you stand to hear.My pleading for you dear.You know I'm crying.Go go go where you want.But don't leave me here forever.You you you stay away.So long girl I see you never.What can I do.Girl to get through to you.Cause I love you baby.Standing here baptized in all my tears.Baby through the years.You know I'm crying.You never ever worry.And you never shed a tear.You saying that my love ain't real.Just look at my face.These tears ain't drying.You you you can never say.That I'm not the one who really loves you.I pray pray pray every day.That you'll see things girl like I do.What can I do girl to get through to you.Cause I love you baby.Standing here baptized in all my tears.Baby through the years.You know I'm crying.</t>
  </si>
  <si>
    <t>Owner of a Lonely Heart</t>
  </si>
  <si>
    <t>Yes</t>
  </si>
  <si>
    <t>Pop Rock;Hard Rock</t>
  </si>
  <si>
    <t>Trevor Rabin;John Anderson;Chris Squire;Trevor Horn</t>
  </si>
  <si>
    <t>Trevor Horn</t>
  </si>
  <si>
    <t>Move yourself.You always live your life.Never thinking of the future.Prove yourself.You are the move you make.Take your chances win or lose her.See yourself.You are the steps you take.You and you - and that's the only way.Shake shake yourself.You're every move you make.So the story goes.Owner of a lonely heart.Owner of a lonely heart.Much better than.Owner of a broken heart.Owner of a lonely heart.Say you don't want to chance it.You've been hurt so before.Watch it now.The eagle in the sky.How he dancing one and only.You lose yourself.No not for pity's sake.There's no real reason to be lonely.Be yourself.Give your free will a chance.You've got to want to succeed.Owner of a lonely heart.Owner of a lonely heart.Much better than a.Owner of a broken heart.Owner of a lonely heart.Owner of a lonely heart.After my own decision.They confused me so.My love said never question your will at all.In the end you've got to go.Look before you leap.And don't you hesitate at all.Owner of a lonely heart.Owner of a lonely heart.Owner of a lonely heart.Owner of a lonely heart.Much better than a.Owner of a broken heart.Owner of a lonely heart.Owner of a lonely heart.Owner of a lonely heart.Much better than a.Owner of a broken heart.Owner of a lonely heart.</t>
  </si>
  <si>
    <t>Karma Chameleon</t>
  </si>
  <si>
    <t>Culture Club</t>
  </si>
  <si>
    <t>Virgin;Epic</t>
  </si>
  <si>
    <t>Virgin</t>
  </si>
  <si>
    <t>Boy George;Jon Moss;Roy Hay;Mikey Craig;Phil Pickett</t>
  </si>
  <si>
    <t>Steve Levine</t>
  </si>
  <si>
    <t>There's a loving in your eyes all the way.If I listened to your lies would you say.I'm a man without conviction.I'm a man who doesn't know.How to sell a contradiction.You come and go.You come and go.Karma Karma Karma Karma Karma Chameleon.You come and go.You come and go.Loving would be easy if your colors were like my dream.Red gold and green.Red gold and green.Didn't hear your wicked words every day.And you used to be so sweet I heard you say.That my love was an addiction.When we cling our love is strong.When you go you're gone forever.You string along.You string along.Karma Karma Karma Karma Karma Chameleon.You come and go.You come and go.Loving would be easy if your colors were like my dream.Red gold and green.Red gold and green.Every day is like survival.You're my lover not my rival.Every day is like survival.You're my lover not my rival.I'm a man without conviction.I'm a man who doesn't know.How to sell a contradiction.You come and go.You come and go.Karma Karma Karma Karma Karma Chameleon.You come and go.You come and go.Loving would be easy if your colors were like my dream.Red gold and green.Red gold and green.Karma Karma Karma Karma Karma Chameleon.You come and go.You come and go.Loving would be easy if your colors were like my dream.Red gold and green.Red gold and green.Karma Karma Karma Karma Karma Chameleon.You come and go.You come and go.Loving would be easy if your colors were like my dream.Red gold and green.Red gold and green.Karma Karma Karma Karma Karma Chameleon.You come and go.You come and go.Loving would be easy if your colors were like my dream.Red gold and green.Red gold and green.</t>
  </si>
  <si>
    <t>Jump</t>
  </si>
  <si>
    <t>Van Halen</t>
  </si>
  <si>
    <t>Edward Van Halen;Alex Van Halen;David Lee Roth</t>
  </si>
  <si>
    <t>C;Gb</t>
  </si>
  <si>
    <t>I get up.And nothing gets me down.You got it tough.I've seen the toughest all around.And I know.Baby just how you feel.You've got to roll.With the punches to get to what's real.Oh can't you see me standing here.I've got my back against the record machine.I ain't the worst that you've seen.Oh can't you see what I mean.Might as well jump.Might as well jump.Go ahead jump.Go ahead and jump.Oh hey you Who said that.Baby how you been.You say you don't know.You won't know until you begin.So can't you see me standing here.I've got my back against the record machine.I ain't the worst that you've seen.Oh can't you see what I mean.Might as well jump.Might as well jump.Go ahead jump.Go ahead and jump.Might as well jump.Might as well jump.Go ahead jump.Go ahead and jump.Jump. Jump. Jump. Jump.</t>
  </si>
  <si>
    <t>Footloose</t>
  </si>
  <si>
    <t>Kenny Loggins</t>
  </si>
  <si>
    <t>Kenny Loggins;Dean Pitchford</t>
  </si>
  <si>
    <t>Kenny Loggins;Lee DeCarlo</t>
  </si>
  <si>
    <t>Been working so hard.I'm punching my card.Eight hours for what.Oh tell me what I got.I've got this feeling.That times are holding me down.I'll hit the ceiling.Or else I'll tear up this town.Now I gotta cut loose footloose.Kick off your Sunday shoes.Please Louise pull me off of my knees.Jack get back come on before we crack.Lose your blues everybody cut footloose.You're playing so cool.Obeying every rule.Deep way down in your heart.You're burning yearning for some.Somebody to tell you.That life ain't passing you by.I'm trying to tell you.It will if you don't even try.You can fly if you'd only cut loose footloose.Kick off your Sunday shoes.Oh Marie shake it shake it for me.Whoa Milo come on come on let's go.Lose your blues everybody cut footloose.Yeah oh oh oh.Cut footloose.Yeah oh oh oh.Cut footloose.Yeah oh oh oh.Cut footloose.First you've got to turn me around.Second and put your feet on the ground.Third now take the hold of all.I'm turning it loose footloose.Kick off your Sunday shoes.Please Louise pull me off of my knees.Jack get back come on before we crack.Lose your blues everybody cut footloose.Footloose.Kick off your Sunday shoes.Please Louise pull me off of my knees.Jack get back come on before we crack.Lose your blues everybody cut everybody cut.Everybody cut everybody cut.Everybody cut everybody cut.Everybody everybody cut footloose.</t>
  </si>
  <si>
    <t>Against All Odds (Take a Look at Me Now)</t>
  </si>
  <si>
    <t>Phil Collins</t>
  </si>
  <si>
    <t>How can I just let you walk away just let you leave without a trace.When I stand here taking every breath with you.You're the only one who really knew me at all.How can you just walk away from me.When all I can do is watch you leave.Cause we've shared the laughter and the pain and even shared the tears.You're the only one who really knew me at all.So take a look at me now there's just an empty space.And there's nothing left here to remind me.Just the memory of your face.Take a look at me now well there's just an empty space.And you coming back to me is against the odds and that's what I've got to face.I wish I could just make you turn around.Turn around and see me cry.There's so much I need to say to you.So many reasons why.You're the only one who really knew me at all.So take a look at me now well there's just an empty space.And there's nothing left here to remind me just the memory of your face.Now take a look at me now cause there's just an empty space.But to wait for you is all I can do and that's what I've got to face.Take a good look at me now cause I'll still be standing here.And you coming back to me is against all odds.It's the chance I've gotta take.Take a look at me now.</t>
  </si>
  <si>
    <t>Against All Odds</t>
  </si>
  <si>
    <t>Hello</t>
  </si>
  <si>
    <t>Downtempo;Soul;Disco</t>
  </si>
  <si>
    <t>I've been alone with you.Inside my mind.And in my dreams I've kissed your lips.A thousand times.I sometimes see you.Pass outside my door.Hello.Is it me you're looking for.I can see it in your eyes.I can see it in your smile.You're all I've ever wanted.And my arms are open wide.Cause you know just what to say.And you know just what to do.And I want to tell you so much.I love you.I long to see the sunlight in your hair.And tell you time and time again.How much I care.Sometimes I feel my heart will overflow.Hello.I've just got to let you know.Cause I wonder where you are.And I wonder what you do.Are you somewhere feeling lonely.Or is someone loving you.Tell me how to win your heart.For I haven't got a clue.But let me start by saying I love you.Hello.Is it me you're looking for.Cause I wonder where you are.And I wonder what you do.Are you somewhere feeling lonely.Or is someone loving you.Tell me how to win your heart.For I haven't got a clue.But let me start by saying I love you.</t>
  </si>
  <si>
    <t>Let's Hear it For the Boy</t>
  </si>
  <si>
    <t>Deniece Williams</t>
  </si>
  <si>
    <t>Tom Snow;Dean Pitchford</t>
  </si>
  <si>
    <t>George Duke</t>
  </si>
  <si>
    <t>My baby he don't talk sweet.He ain't got much to say.But he loves me loves me loves me.I know that he loves me anyway.And maybe he don't dress fine.But I don't really mind.Cause every time he pulls me near.I just wanna cheer.Let's hear it for the boy.Oh let's give the boy a hand.Let's hear it for my baby.You know you gotta understand.Oh maybe he's no Romeo.But he's my loving one man show.Oh whoa let's hear it for the boy.My baby may not be rich.He's watching every dime.But he loves me loves me loves me.We always have a real good time.And maybe he sings off key.But that's alright by me yeah.Cause what he does he does so well.Makes me wanna yell.Let's hear it for the boy.Oh let's give the boy a hand.Let's hear it for my baby.You know you gotta understand.Oh maybe he's no Romeo.But he's my loving one-man show.Oh whoa let's hear it for the boy.Cause every time he pulls me near.I just wanna cheer.Let's hear it for the boy.Oh let's give the boy a hand.Let's hear it for my baby.You know you gotta understand.Oh maybe he's no Romeo.But he's my loving one-man show.Oh whoa let's hear it for the boy.Let's hear it for the boy.Let's hear it for my manLet's hear it for my babe. Let's hear it for my man.Let's hear it for the boy.Let's hear it for my babe.Let's hear it for the boy.Let's hear it for my man.Let's hear it for my babe.Let's hear it for the boy.Pull yourself together.Let's hear it for my babe.Let's hear it for the boy.Let's hear it for my boy.Let's hear it for my babe. Let's hear it for my man.Let's hear it for the boy.Let's hear it for my babe. Let's hear it for my man.</t>
  </si>
  <si>
    <t>Time After Time</t>
  </si>
  <si>
    <t>Cyndi Lauper</t>
  </si>
  <si>
    <t>Portrait</t>
  </si>
  <si>
    <t>Rob Hyman (Vocals)</t>
  </si>
  <si>
    <t>Cyndi Lauper;Rob Hyman</t>
  </si>
  <si>
    <t>Rick Chertoff</t>
  </si>
  <si>
    <t>Lying in my bed I hear the clock tick and think of you.Caught up in circles confusion is nothing new.Flashback warm nights almost left behind.Suitcases of memories time after.Sometimes you picture me I'm walking too far ahead.You're calling to me I can't hear what you've said.Then you say Go slow I fall behind.The second hand unwinds.If you're lost you can look and you will find me.Time after time.If you fall I will catch you I'll be waiting.Time after time.If you're lost you can look and you will find me.Time after time.If you fall I will catch you I'll be waiting.Time after time.After my picture fades and darkness has turned to gray.Watching through windows you're wondering if I'm okay.Secrets stolen from deep inside.The drum beats out of time.If you're lost you can look and you will find me.Time after time.If you fall I will catch you I'll be waiting.Time after time.You said Go slow I fall behind.The second hand unwinds.If you're lost you can look and you will find me.Time after time.If you fall I will catch you I'll be waiting.Time after time.If you're lost you can look and you will find me.Time after time.If you fall I will catch you I'll be waiting.Time after time.Time after time.Time after time.Time after time.Time after time.Time after time.Time after time.Time after.Time after.</t>
  </si>
  <si>
    <t>The Reflex</t>
  </si>
  <si>
    <t>Duran Duran</t>
  </si>
  <si>
    <t>Simon Le Bon;John Taylor;Roger Taylor;Andy Taylor;Nick Rhodes</t>
  </si>
  <si>
    <t>Simon Le Bon;John Taylor;Roger Taylor;Andy Taylor;Nick Rhodes;Alex Sadkin;Ian Little</t>
  </si>
  <si>
    <t>The reflex.The reflex.The reflex.The reflex.You've gone too far this time.But I'm dancing on the valentine.I tell you somebody's fooling around.With my chances on the danger line.I'll cross that bridge when I find it.Another day to make my stand.High time is no time for deciding.If I should find a helping hand.Why don't you use it.Try not to bruise it.Buy time don't lose it.Why don't you use it.Try not to bruise it.Buy time don't lose it.The reflex is an only child he's waiting by the park.The reflex is in charge of finding treasure in the dark.And watching over lucky clover isn't that bizarre.Every little thing the reflex does.Leaves you answered with a question mark.I'm on a ride and I want to get off.But they won't slow down the roundabout.I sold the Renoir and the TV set.Don't want to be around when this gets out.So why don't you use it.Try not to bruise it.Buy time don't lose it.Why don't you use it.The reflex is an only child he's waiting in the park.The reflex is in charge of finding treasure in the dark.And watching over lucky clover isn't that bizarre.Every little thing the reflex does.Leaves you answered with a question mark.Reflex.So why don't you use it.Try not to bruise it.Buy time don't lose it.The reflex is an only child he's waiting by the park.The reflex is in charge of finding treasure in the dark.And watching over lucky clover isn't that bizarre.Every little thing the reflex does.Leaves you answered with a question mark.Oh the reflex what a game he's hiding all the cards.The reflex is in charge of finding treasure in the dark.</t>
  </si>
  <si>
    <t>When Doves Cry</t>
  </si>
  <si>
    <t>Prince</t>
  </si>
  <si>
    <t>Minneapolis Sound</t>
  </si>
  <si>
    <t>Minneapolis Sound;Soundtrack</t>
  </si>
  <si>
    <t>Dig if you will the picture.Of you and I engaged in a kiss.The sweat of your body covers me.Can you my darling.Can you picture this.Dream if you can a courtyard.An ocean of violets in bloom.Animals strike curious poses.They feel the heat.The heat between me and you.How can you just leave me standing.Alone in a world that's so cold.Maybe I'm just too demanding.Maybe I'm just like my father too bold.Maybe you're just like my mother.She's never satisfied.Why do we scream at each other.This is what it sounds like.When doves cry.Touch if you will my stomach.Feel how it trembles inside.You've got the butterflies all tied up.Don't make me chase you.Even doves have pride.How can you just leave me standing.Alone in a world that's so cold.Maybe I'm just too demanding.Maybe I'm just like my father too bold.Maybe you're just like my mother.She's never satisfied.Why do we scream at each other.This is what it sounds like.When doves cry.How can you just leave me standing.Alone in a world that's so cold.Maybe I'm just too demanding.Maybe I'm just like my father too bold.Maybe you're just like my mother.She's never satisfied.Why do we scream at each other.This is what it sounds like.When doves cry.When doves cry.When doves cry.When doves cry.</t>
  </si>
  <si>
    <t>Purple Rain</t>
  </si>
  <si>
    <t>Ghostbusters</t>
  </si>
  <si>
    <t>Ray Parker, Jr.</t>
  </si>
  <si>
    <t>Ray Parker Jr.</t>
  </si>
  <si>
    <t>B;Gbm</t>
  </si>
  <si>
    <t>Ghostbusters.If there's something strange.In your neighborhood.Who you gonna call.Ghostbusters.If there's something weird.And it don't look good.Who you gonna call.Ghostbusters.I ain't afraid of no ghost.I ain't afraid of no ghost.If you're seeing things.Running through your head.Who can you call.Ghostbusters.An invisible man.Sleeping in your bed.Oh who you gonna call.Ghostbusters.I ain't afraid of no ghost.I ain't afraid of no ghost.Who you gonna call.Ghostbusters.If you're all alone.Pick up the phone.And call.Ghostbusters.I ain't afraid of no ghost.Oh I hear it likes the girls.I ain't afraid of no ghost.Yeah yeah yeah yeahWho you gonna call.Ghostbusters.If you've had a dose of a.Freaky ghost baby.You better call.Ghostbusters.Let me tell you something.Busting makes me feel good.I ain't afraid of no ghost.I ain't afraid of no ghost.Don't get caught alone oh no.Ghostbusters.When it comes through your door.Unless you just a want some more.I think you better call.Ghostbusters.Who you gonna call.Ghostbusters.Who you gonna call.Ghostbusters.Think you better call.Ghostbusters.Who you gonna call.Ghostbusters.I can't hear you.Who you gonna call.Ghostbusters.Louder.Ghostbusters.Who you gonna call.Ghostbusters.Who can you call.Ghostbusters.Who you gonna call.Ghostbusters.it likes the girls too.Ghostbusters.</t>
  </si>
  <si>
    <t>Ghosts;Jobs</t>
  </si>
  <si>
    <t>What's Love Got to Do With It</t>
  </si>
  <si>
    <t>Tina Turner</t>
  </si>
  <si>
    <t>Terry Britten;Graham Lyle</t>
  </si>
  <si>
    <t>Terry Britten</t>
  </si>
  <si>
    <t>B;Db&amp;%</t>
  </si>
  <si>
    <t>You must understand.Though the touch of your hand.Makes my pulse react.That it's only the thrill.Of boy meeting girl.Opposites attract.It's physical.Only logical.You must try to ignore.That it means more than that.Oh what's love got to do got to do with it.What's love but a second hand emotion.What's love got to do got to do with it.Who needs a heart.When a heart can be broken.It may seem to you.That I'm acting confused.When you're close to me.If I tend to look dazed.I've read it someplace.I've got cause to be.There's a name for it.There's a phrase that fits.But whatever the reason.You do it for me.Oh what's love got to do got to do with it.What's love but a second hand emotion.What's love got to do got to do with it.Who needs a heart.When a heart can be broken.I've been taking on a new direction.But I have to say.I've been thinking about my own protection.It scares me to feel this way.Oh what's love got to do got to do with it.What's love but a second hand emotion.What's love got to do got to do with it.Who needs a heart.When a heart can be broken.What's love got to do got to do with it.What's love but a sweet old fashioned notion.What's love got to do got to do with it.Who needs a heart when a heart can be broken.</t>
  </si>
  <si>
    <t>Missing You</t>
  </si>
  <si>
    <t>John Waite</t>
  </si>
  <si>
    <t>John Waite;Mark Leonard;Charles Sanford</t>
  </si>
  <si>
    <t>John Waite;David Thoener;Gary Gersh</t>
  </si>
  <si>
    <t>Every time I think of you.I always catch my breath.And I'm still standing here.And you're miles away.And I'm wondering why you left.And there's a storm that's raging.Through my frozen heart tonight.I hear your name in certain circles.And it always makes me smile.I spend my time.Thinking about you.And it's almost driving me wild.And there's a heart that's breaking.Down this long distance line tonight.I ain't missing you at all.Since you've been gone away.I ain't missing you.No matter what I might say.There's a message in the wire.And I'm sending you this signal tonight.You don't know.How desperate I've become.And it looks like I'm losing this fight.In your world.I have no meaning.Though I'm trying hard to understand.And it's my heart that's breaking.Down this long distance line tonight.I ain't missing you at all.Since you've been gone away.I ain't missing you.No matter what my friends say.And there's a message that I'm sending out.Like a telegraph to your soul.And if I can't bridge this distance.Stop this heartbreak overload.I ain't missing you at all.Since you've been gone away.I ain't missing you.No matter what my friends say.I ain't missing you.I ain't missing you.I can lie to myself.And there's a storm that's raging.Through my frozen heart tonight.I ain't missing you at all.Since you've been gone away.I ain't missing you.No matter what my friends say.Ain't missing you.I ain't missing you.I ain't missing you.I can lie to myself.Ain't missing you.I ain't missing you.I ain't missing you.I ain't missing you.I ain't missing you.I ain't missing you.Ain't missing you.No matter what my friends might say.I ain't missing you.</t>
  </si>
  <si>
    <t>Miami Vice</t>
  </si>
  <si>
    <t>Let's Go Crazy</t>
  </si>
  <si>
    <t>Minneapolis Sound;Synth-Pop</t>
  </si>
  <si>
    <t>Prince;Wendy Melvoin;Brown Mark;Lisa Coleman;Matt Fink;Bobby Z</t>
  </si>
  <si>
    <t>Dearly beloved.We are gathered here today.To get through this thing called life.Electric word life.It means forever and that's a mighty long time.And if the elevator tries to bring you down.Go crazy punch a higher floor.If you don't like the world you're living in.Take a look around you.At least you got friends.You see I called my old lady.For a friendly word.She picked up the phone.Dropped it on the floor.Was all I heard.Are we gonna let the elevator.Bring us down.Oh no Let's Go.Let's go crazy.Let's get nuts.Let's look for the purple banana.Til they put us in the truck let's go.We're all excited.But we don't know why.Maybe it's cause.We're all gonna die.And when we do.What's it all for.You better live now.Before the grim reaper come knocking on your door.Tell me are we gonna let the elevator bring us down.Oh no let's go.Let's go crazy.Let's get nuts.Look for the purple banana.Til they put us in the truck let's go.Come on baby.Let's get nuts.Yeah.Are we gonna let the elevator bring us down.Oh no let's go.Go crazy.I said let's go crazy.Let's go let's go.Go.Let's go.Doctor Everything'll be alright.Will make everything go wrong.Pills and thrills and daffodils will kill.Hang tough children.He's coming.He's coming.Coming.Take me away.</t>
  </si>
  <si>
    <t>I Just Called to Say I Love You</t>
  </si>
  <si>
    <t>Electronic;Funk/Soul;Stage &amp; Screen</t>
  </si>
  <si>
    <t>Theme;Soul</t>
  </si>
  <si>
    <t>No New Year's Day to celebrate.No chocolate covered candy hearts to give away.No first of spring.No song to sing.In fact here's just another ordinary day.No April rain.No flowers bloom.No wedding Saturday within the month of June.But what it is is something true.Made up of these three words that I must say to you.I just called to say I love you.I just called to say how much I care.I just called to say I love you.And I mean it from the bottom of my heart.No summer's high.No warm July.No harvest moon to light one tender August night.No autumn breeze.No falling leaves.Not even time for birds to fly to southern skies.No Libra sun.No Halloween.No giving thanks to all the Christmas joy you bring.But what it is though old so new.To fill your heart like no three words could ever do.I just called to say I love you.I just called to say how much I care I do.I just called to say I love you.And I mean it from the bottom of my heart.I just called to say I love you.I just called to say how much I care I do.I just called to say I love you.And I mean it from the bottom of my heart of my heart of my heart.I just called to say I love you.I just called to say how much I care I do.I just called to say I love you.And I mean it from the bottom of my heart of my heart baby of my heart.</t>
  </si>
  <si>
    <t>The Woman in Red</t>
  </si>
  <si>
    <t>Caribbean Queen (No More Love on the Run)</t>
  </si>
  <si>
    <t>Billy Ocean</t>
  </si>
  <si>
    <t>Jive</t>
  </si>
  <si>
    <t>Zomba</t>
  </si>
  <si>
    <t>Electronic;Funk/Soul;Pop</t>
  </si>
  <si>
    <t>Billy Ocean;Keith Diamond</t>
  </si>
  <si>
    <t>Keith Diamond</t>
  </si>
  <si>
    <t>She dashed by me in painted on jeans.And all the heads turned because she was the queen.In the blink of an eye I knew her number and her name yeah.And she said I was the tiger she wanted to tame.Caribbean Queen.Now we're sharing the same dream.And our hearts they beat as one.No more love on the run.I lose my cool when she steps in the room.And I get so excited just from her perfume.Electric eyes that you can't ignore.And passion burns you like never before.I was in search of a good time.Just running my game.Love was the furthest.Furthest from my mind.Caribbean Queen.Now we're sharing the same dream.And our hearts they beat as one.No more love on the run.Caribbean Queen.Now we're sharing the same dream.And our hearts they beat as one.No more love on the run.Caribbean Queen.Now we're sharing the same dream.And our hearts they beat as one.No more love on the run.Caribbean Queen.Now we're sharing the same dream.And our hearts they beat as one.No more love on the run.</t>
  </si>
  <si>
    <t>Wake Me Up Before You Go-Go</t>
  </si>
  <si>
    <t>Wham!</t>
  </si>
  <si>
    <t>George Michael</t>
  </si>
  <si>
    <t>Jitterbug.Jitterbug.Jitterbug.Jitterbug.You put the boom-boom into my heart.You send my soul sky high when your loving starts.Jitterbug into my brain.Goes a bang bang bang til my feet do the same.But something's bugging you.Something ain't right.My best friend told me what you did last night.Left me sleeping in my bed.I was dreaming but I should have been with you instead.Wake me up before you go go.Don't leave me hanging on like a yo-yo.Wake me up before you go go.I don't want to miss it when you hit that high.Wake me up before you go go.Cause I'm not planning on going solo.Wake me up before you go go.Take me dancing tonight.I wanna hit that high.You take the grey skies out of my way.You make the sunshine brighter than Doris Day.Turned a bright spark into a flame.My beats per minute never been the same.Cause you're my lady I'm your fool.It makes me crazy when you act so cruel.Come on baby let's not fight.We'll go dancing everything will be all right.Wake me up before you go go.Don't leave me hanging on like a yo-yo.Wake me up before you go go.I don't want to miss it when you hit that high.Wake me up before you go go.'Cause I'm not planning on going solo.Wake me up before you go go.Take me dancing tonight.I wanna hit that high.Jitterbug.Jitterbug.Cuddle up baby move in tight.We'll go dancing tomorrow night.It's cold out there but it's warm in bed.They can dance we'll stay home instead.Jitterbug.Wake me up before you go go.Don't leave me hanging on like a yo-yo.Wake me up before you go go.I don't want to miss it when you hit that high.Wake me up before you go go.Cause I'm not planning on going solo.Wake me up before you go go.Take me dancing tonight.Wake me up before you go go.Don't you dare to leave me hanging on like a yo-yo.Take me dancing.</t>
  </si>
  <si>
    <t>Out of Touch</t>
  </si>
  <si>
    <t>Pop Rock;Synth-Pop</t>
  </si>
  <si>
    <t>Daryl Hall;John Oates;Bob Clearmountain</t>
  </si>
  <si>
    <t>Shake it up is all that we know.Using the bodies up as we go.I'm waking up to fantasy.The shades all around.Aren't the colors we used to see.Broken ice still melts in the sun.And times that are broken.Can often be one again.We're soul alone.And soul really matters to me.Take a look around.You're out of touch.I'm out of time.But I'm out of my head.When you're not around.You're out of touch.I'm out of time.But I'm out of my head.When you're not around.Reaching out for something to hold.Looking for a love.Where the climate is cold.Manic moves and drowsy dreams.Or living in the middle.Between the two extremes.Smoking guns hot to the touch.Would cool down.If we didn't use them so much.We're soul alone.And soul really matters to me.Too much.You're out of touch.I'm out of time.But I'm out of my head.When you're not around.You're out of touch.I'm out of time.But I'm out of my head.When you're not around.Out of touch.You're out of touch.I'm out of time.But I'm out of my head.When you're not around.You're out of touch.I'm out of time.But I'm out of my head.When you're not around.</t>
  </si>
  <si>
    <t>Like a Virgin</t>
  </si>
  <si>
    <t>Madonna</t>
  </si>
  <si>
    <t>Synth-Pop;Dance-Pop</t>
  </si>
  <si>
    <t>Billy Steinberg;Tom Kelly</t>
  </si>
  <si>
    <t>Nile Rodgers</t>
  </si>
  <si>
    <t>I made it through the wilderness.Somehow I made it through.Didn't know how lost I was.Until I found you.I was beat incomplete.I'd been had I was sad and blue.But you made me feel.Yeah you made me feel.Shiny and new.Like a virginTouched for the very first timeLike a virginWhen your heart beatsNext to mineGonna give you all my love boyMy fear is fading fastBeen saving it all for youCause only love can lastYou're so fine and you're mine.Make me strong yeah you make me bold.Oh your love thawed out.Yeah your love thawed out.What was scared and cold.Like a virgin.Touched for the very first time.Like a virgin.With your heartbeat.Next to mine.You're so fine and you're mine.I'll be yours 'til the end of time.Cause you made me feel.Yeah you made me feel.I've nothing to hide.Like a virgin.Touched for the very first time.Like a virgin.With your heartbeat.Next to mine.Like a virgin.Like a virgin.Feels so good inside.When you hold me.And your heart beats.And you love me.Oh baby yeah.Can't you hear my heartbeat.For the very first time.</t>
  </si>
  <si>
    <t>I Want to Know What Love Is</t>
  </si>
  <si>
    <t>Foreigner</t>
  </si>
  <si>
    <t>Tom Bailey (Synthesizer)</t>
  </si>
  <si>
    <t>Mick Jones</t>
  </si>
  <si>
    <t>Mick Jones;Alex Sadkin</t>
  </si>
  <si>
    <t>I gotta take a little time.A little time to think things over.I better read between the lines.In case I need it when I'm older.Now this mountain I must climb.Feels like a world upon my shoulders.Through the clouds I see love shine.It keeps me warm as life grows colder.In my life there's been heartache and pain.I don't know if I can face it again.Can't stop now I've traveled so far.To change this lonely life.I wanna know what love is.I want you to show me.I wanna feel what love is.I know you can show me.I'm gonna take a little time.A little time to look around me.I've got nowhere left to hide.It looks like love has finally found me.In my life there's been heartache and pain.I don't know if I can face it again.I can't stop now I've traveled so far.To change this lonely life.I wanna know what love is.I want you to show me.I wanna feel what love is.I know you can show me.I wanna know what love is.I want you to show me.And I wanna feel I want to feel what love is.And I know I know you can show me.Let's talk about love.I wanna know what love is the love that you feel inside.I want you to show me and I'm feeling so much love.I wanna feel what love is no you just cannot hide.I know you can show me yeah.I wanna know what love is let's talk about love.I want you to show me I wanna feel it too.I wanna feel what love is I want to feel it too.And I know and I know I know you can show me.Show me love is real yeah.I wanna know what love is.</t>
  </si>
  <si>
    <t>Illustration Not Related to Song Title</t>
  </si>
  <si>
    <t>Careless Whisper</t>
  </si>
  <si>
    <t>George Michael;Andrew Ridgeley</t>
  </si>
  <si>
    <t>I feel so unsure.As I take your hand.And lead you to the dance floor.As the music dies.Something in your eyes.Calls to mind a silver screen.And all its sad goodbyes.I'm never gonna dance again.Guilty feet have got no rhythm.Though it's easy to pretend.I know you're not a fool.I should've known better than to cheat a friend.And waste the chance that I've been given.So I'm never gonna dance again.The way I danced with you.Time can never mend.The careless whispers of a good friend.To the heart and mind.Ignorance is kind.There's no comfort in the truth.Pain is all you'll find.I'm never gonna dance again.Guilty feet have got no rhythm.Though it's easy to pretend.I know you're not a fool.I should've known better than to cheat a friend.And waste the chance that I've been given.So I'm never gonna dance again.The way I danced with you.Tonight the music seems so loud.I wish that we could lose this crowd.Maybe it's better this way.We'd hurt each other with the things we want to say.We could have been so good together.We could have lived this dance forever.But now who's gonna dance with me.Please stay.I'm never gonna dance again.Guilty feet have got no rhythm.Though it's easy to pretend.I know you're not a fool.I should've known better than to cheat a friend.And waste the chance that I've been given.So I'm never gonna dance again.The way I danced with you.Now that you're gone.Now that you're gone.Now that you're gone.Was what I did so wrong.So wrong that you had to leave me alone.</t>
  </si>
  <si>
    <t>Can't Fight This Feeling</t>
  </si>
  <si>
    <t>Kevin Cronin;Gary Richrath;Alan Gratzer</t>
  </si>
  <si>
    <t>Oh I can't fight this feeling any longer.And yet I'm still afraid to let it flow.What started out as friendship has grown stronger.I only wish I had the strength to let it show.I tell myself that I can't hold out forever.I said there is no reason for my fear.Cause I feel so secure when we're together.You give my life direction.You make everything so clear.And even as I wander I'm keeping you in sight.You're a candle in the window on a cold dark winter's night.And I'm getting closer than I ever thought I might.And I can't fight this feeling anymore.I've forgotten what I started fighting for.It's time to bring this ship into the shore.And throw away the oars forever.Cause I can't fight this feeling anymore.I've forgotten what I started fighting for.And if I have to crawl upon the floor.Come crashing through your door.Baby I can't fight this feeling anymore.My life has been such a whirlwind since I saw you.I've been running round in circles in my mind.And it always seems that I'm following you girl.Cause you take me to the places that alone I'd never find.And even as I wander I'm keeping you in sight.You're a candle in the window on a cold dark winter's night.And I'm getting closer than I ever thought I might.And I can't fight this feeling anymore.I've forgotten what I started fighting for.It's time to bring this ship into the shore.And throw away the oars forever.Cause I can't fight this feeling anymore.I've forgotten what I started fighting for.And if I have to crawl upon the floor.Come crashing through your door.Baby I can't fight this feeling anymore.</t>
  </si>
  <si>
    <t>Text;Non-Text Graphics</t>
  </si>
  <si>
    <t>One More Night</t>
  </si>
  <si>
    <t>Phil Collins;Hugh Padgham</t>
  </si>
  <si>
    <t>Ab;Bb&amp;</t>
  </si>
  <si>
    <t>One more night one more night.I've been trying oh so long to let you know.Let you know how I feel.And if I stumble if I fall just help me back.So I can make you see.Please give me one more night give me one more night.One more night cause I can't wait forever.Give me just one more night oh just one more night.One more night cause I can't wait forever.I've been sitting here so long.Wasting time just staring at the phone.And I was wondering should I call you.Then I thought maybe you're not alone.Please give me one more night give me just one more night.One more night cause I can't wait forever.Please give me one more night ooh just one more night.One more night cause I can't wait forever.Give me one more night give me just one more night.One more night cause I can't wait forever.Like a river to the sea.I will always be with you.And if you sail away.I will follow you.Give me one more night give me just one more night.One more night cause I can't wait forever.I know there'll never be a time you'll ever feel the same.And I know it's only words.But if you change your mind you know that I'll be here.And maybe we both can learn.Give me just one more night give me just one more night.One more night cause I can't wait forever.Give me just one more night give me just one more night.One more night cause I can't wait forever.</t>
  </si>
  <si>
    <t>We Are the World</t>
  </si>
  <si>
    <t>USA for Africa</t>
  </si>
  <si>
    <t>Michael Jackson;Lionel Richie</t>
  </si>
  <si>
    <t>Quincy Jones;Michael Omartian</t>
  </si>
  <si>
    <t>There comes a time when we heed a certain call.When the world must come together as one.There are people dying.And it's time to lend a hand to life.The greatest gift of all.We can't go on pretending day by day.That someone somewhere will soon make a change.We're all a part of God's great big family.And the truth you know.Love is all we need.We are the world.We are the children.We are the ones who make a brighter day.So let's start giving.There's a choice we're making.We're saving our own lives.It's true we'll make a better day.Just you and me.Send them your heart so they'll know that someone cares.And their lives will be stronger and free.As God has shown us by turning stone to bread.And so we all must lend a helping hand.We are the world.We are the children.We are the ones who make a brighter day.So let's start giving.There's a choice we're making.We're saving our own lives.It's true we'll make a better day.Just you and me.When you're down and out.There seems no hope at all.But if you just believe.There's no way we can fall.Well well well.Let's realize that a change can only come.When we stand together as one.We are the world.We are the children.We are the ones who make a brighter day.So let's start giving.There's a choice we're making.We're saving our own lives.It's true we'll make a better day.Just you and me.</t>
  </si>
  <si>
    <t>Redemption;Respect</t>
  </si>
  <si>
    <t>Crazy for You</t>
  </si>
  <si>
    <t>John Bettis;Jon Lind</t>
  </si>
  <si>
    <t>John "Jellybean" Benitez;Madonna</t>
  </si>
  <si>
    <t>Swaying room as the music starts.Strangers making the most of the dark.Two by two their bodies become one.I see you through the smoky air.Can't you feel the weight of my stare.You're so close but still a world away.What I'm dying to say is that.I'm crazy for you.Touch me once and you'll know it's true.I never wanted anyone like this.It's all brand new.You'll feel it in my kiss.I'm crazy for you crazy for you.Trying hard to control my heart.I walk over to where you are.Eye to eye we need no words at all.Slowly now we begin to move.Every breath I'm deeper into you.Soon we two are standing still in time.If you read my mind you'll see.I'm crazy for you.Touch me once and you'll know it's true.I never wanted anyone like this.It's all brand new.You'll feel it in my kiss.You'll feel it in my kiss.Because I'm crazy for you.Touch me once and you'll know it's true.I never wanted anyone like this.It's all brand new.You'll feel it in my kiss.I'm crazy for you.Crazy for you.Crazy for you.It's all brand new I'm crazy for you.And you know it's true.I'm crazy crazy for you.It's all brand new I'm crazy for you.And you know it's true.Yeah I'm crazy for you.Crazy for you baby.I'm crazy for you.Crazy for you baby.</t>
  </si>
  <si>
    <t>Vision Quest</t>
  </si>
  <si>
    <t>Don't You (Forget About Me)</t>
  </si>
  <si>
    <t>Simple Minds</t>
  </si>
  <si>
    <t>Synth-Pop;Ambient;Soundtrack</t>
  </si>
  <si>
    <t>Keith Forsey;Steve Schiff</t>
  </si>
  <si>
    <t>Won't you come see about me.I'll be alone dancing you know it baby.Tell me your troubles and doubts.Giving me everything inside and out and.Love's strange so real in the dark.Think of the tender things that we were working on.Slow change may pull us apart.When the light gets into your heart baby.Don't you forget about me.Don't don't don't don't.Don't you forget about me.Will you stand above me.Look my way never love me.Rain keeps falling rain keeps falling.Down down down.Will you recognize me.Call my name or walk on by.Rain keeps falling rain keeps falling.Down down down down.Don't you try to pretend.It's my feeling we'll win in the end.I won't harm you or touch your defenses.Vanity and security.Don't you forget about me.I'll be alone dancing you know it baby.Going to take you apart.I'll put us back together at heart baby.Don't you forget about me.Don't don't don't don't.Don't you forget about me.As you walk on by.Will you call my name.As you walk on by.Will you call my name.When you walk away.Oh will you walk away.Will you walk on by.Come on call my name.Will you call my name.</t>
  </si>
  <si>
    <t>The Breakfast Club</t>
  </si>
  <si>
    <t>Everything She Wants</t>
  </si>
  <si>
    <t>Somebody told me.Boy everything she wants is everything she sees.I guess I must have loved you.Cause I said you were the perfect girl for me baby.But now we're six months older.And everything you want and everything you see.Is out of reach not good enough.I don't know what the hell you want from me but boy.Somebody tell me won't you tell me.Why I work so hard for you.Give you money.All to give you money.Some people work for a living.Some people work for fun girl I just work for you.They told me marriage was a give and take.Well show me you can take you've got some giving to do.And now you tell me that you're having my baby.I'll tell you that I'm happy if you want me to.But one step further and my back will break.If my best isn't good enough.Then how can it be good enough for two.I can't work any harder than I do.Somebody tell me won't you tell me.Why I work so hard for you.Give you money.All to give you money.Why do I do the things I do.I'd tell you if I knew.My God I don't even think that I love you.Won't you tell me.Give you money.All to give you money.Somebody tell me won't you tell me.Why I work so hard for you.Give you money.All to give you money.Somebody tell me won't you tell me.Why I work so hard for you.Give you money.All to give you money.Somebody tell me won't you tell me.Why I do the things that I do.Give you money.All to give you money.</t>
  </si>
  <si>
    <t>Marriage;Bad Relationships</t>
  </si>
  <si>
    <t>Everybody Wants to Rule the World</t>
  </si>
  <si>
    <t>Tears for Fears</t>
  </si>
  <si>
    <t>Roland Orzabal;Ian Stanley;Chris Hughes</t>
  </si>
  <si>
    <t>Chris Hughes</t>
  </si>
  <si>
    <t>Welcome to your life.There's no turning back.Even while we sleep.We will find you.Acting on your best behavior.Turn your back on mother nature.Everybody wants to rule the world.It's my own design.It's my own remorse.Help me to decide.Help me make the most.Of freedom and of pleasure.Nothing ever lasts forever.Everybody wants to rule the world.There's a room where the light won't find you.Holding hands while the walls come tumbling down.When they do I'll be right behind you.So glad we've almost made it.So sad they had to fade it.Everybody wants to rule the world.I can't stand this indecision.Married with a lack of vision.Everybody wants to rule the world.Say that you'll never never never never need it.One headline why believe it.Everybody wants to rule the world.All for freedom and for pleasure.Nothing ever lasts forever.Everybody wants to rule the world.</t>
  </si>
  <si>
    <t>Lost Innocence;Violence;War</t>
  </si>
  <si>
    <t>Heaven</t>
  </si>
  <si>
    <t>Bryan Adams</t>
  </si>
  <si>
    <t>Steve Smith (Drums)</t>
  </si>
  <si>
    <t>Bryan Adams;Jim Vallance</t>
  </si>
  <si>
    <t>Bob Clearmountain;Bryan Adams;Jim Vallance</t>
  </si>
  <si>
    <t>Oh thinking about our younger years.There was only you and me.We were young and wild and free.Now nothing can take you away from me.We've been down that road before.But that's over now.You keep me coming back for more.Baby you're all that I want.When you're lying here in my arms.I'm finding it hard to believe.We're in Heaven.And love is all that I need.And I found it there in your heart.It isn't too hard to see.We're in Heaven.Oh once in your life you find someone.Who will turn your world around.Bring you up when you're feeling down.Yeah nothing could change what you mean to me.Oh there's lots that I could say.But just hold me now.Cause our love will light the way.And baby you're all that I want.When you're lying here in my arms.I'm finding it hard to believe.We're in Heaven.Yeah love is all that I need.And I found it there in your heart.It isn't too hard to see.We're in Heaven yeah.I've been waiting for so long.For something to arrive.For love to come along.Now our dreams are coming true.Through the good times and the bad.Yeah I'll be standing there by you.And baby you're all that I want.When you're lying here in my arms.I'm finding it hard to believe.We're in Heaven.And love is all that I need.And I found it there in your heart.It isn't too hard to see.We're in Heaven Heaven.You're all that I want.You're all that I need.</t>
  </si>
  <si>
    <t>A Night in Heaven</t>
  </si>
  <si>
    <t>Sussudio</t>
  </si>
  <si>
    <t>There's this girl that's been on my mind.All the time Sussudio oh oh.Now she don't even know my name.But I think she likes me just the same.Sussudio oh oh.Oh if she called me I'd be there.I'd come running anywhere.She's all I need all my life.I feel so good if I just say the word.Sussudio just say the word.Oh Sussudio.Now I know that I'm too young.My love has just begun.Sussudio oh oh.Oh give me a chance give me a sign.I'll show her anytime.Sussudio oh oh.Oh I've just got to have her have her now.I've got to get closer but I don't know how.She makes me nervous and makes me scared.But I feel so good if I just say the word.Sussudio just say the word.Oh Sussudio oh.Oh she's all I need all of my life.I feel so good if I just say the word.Sussudio I just say the word.Oh Sussudio I just say the word.Oh Sussudio I'll say the word.Sussudio oh oh oh.Just say the word.</t>
  </si>
  <si>
    <t>A View to a Kill</t>
  </si>
  <si>
    <t>Soundtrack;Pop Rock</t>
  </si>
  <si>
    <t>Simon Le Bon;John Taylor;Roger Taylor;Andy Taylor;Nick Rhodes;John Barry</t>
  </si>
  <si>
    <t>Simon Le Bon;Roger Taylor;Andy Taylor;Nick Rhodes;Bernard Edwards;Jason Corsaro</t>
  </si>
  <si>
    <t>Cm;E</t>
  </si>
  <si>
    <t>Meeting you with a view to a kill.Face to face in secret places feel the chill.Night fall covers me but you know the plans I'm making.Still oversea could it be the whole world opening wide.A sacred why a mystery gaping inside.The weekend's why.Until we dance into the fire that fatal kiss is all we need.Dance into the fire to fatal sounds of broken dreams.Dance into the fire that fatal kiss is all we need.Dance into the fire.Choice for you is the view to a kill.Between the shades assassination's standing still.The first crystal tears fall as snowflakes on your body.First time in years to drench you skin with lover’s rosy stain.A chance to find the phoenix for the flame.A chance to die.But can we dance into the fire that fatal kiss is all we need.Dance into the fire to fatal sounds of broken dreams.Dance into the fire that fatal kiss is all we need.Dance into the fire when all we see is the view to a kill.</t>
  </si>
  <si>
    <t>A View to Kill</t>
  </si>
  <si>
    <t>Everytime You Go Away</t>
  </si>
  <si>
    <t>Paul Young</t>
  </si>
  <si>
    <t>Laurie Latham</t>
  </si>
  <si>
    <t>Hey if we can solve any problem.Then why do we lose so many tears.Oh and so you go again.When the leading man appears.Always the same thingCan't you see we've got everything going on and on and on.Every time you go away.You take a piece of me with you.Every time you go away.You take a piece of me with you.Go on and go free yeah.Maybe you're too close to see.I can feel your body move.It doesn't mean that much to me.I can't go on saying the same thing.Cause can't you see we've got everything do you even know we know.Every time you go away.You take a piece of me with you.Every time you go away.You take a piece of me with you.I can't go on saying the same thing.Cause baby can't you see we've got everything going on and on and on.Every time you go away.You take a piece of me with you.Every time you go away.You take a piece of me with you.Picking up the pieces oh. Every time you go away.You take a piece of me with you.Be careful.Every time you go away.Every time you go.You take a piece of me with you.You take a piece of me.Every time you go away.You take a piece of me with you.Every time you go.</t>
  </si>
  <si>
    <t>Shout</t>
  </si>
  <si>
    <t>Electronic;Rock;Pop</t>
  </si>
  <si>
    <t>New Wave;Pop Rock;Synth-Pop</t>
  </si>
  <si>
    <t>Roland Orzabal;Ian Stanley</t>
  </si>
  <si>
    <t>Shout shout.Let it all out.These are the things I can do without.Come on I'm talking to you.Come on.In violent times.You shouldn't have to sell your soul.In black and white.They really really ought to know.Those one track minds.That took you for a working boy.Kiss them goodbye.You shouldn't have to jump for joy.You shouldn't have to jump for joy.Shout shout.Let it all out.These are the things I can do without.Come on I'm talking to you.Come on.They gave you life.And in return you gave them hell.As cold as ice.I hope we live to tell the tale.I hope we live to tell the tale.Shout shout.Let it all out.These are the things I can do without.Come on I'm talking to you.Come on.Shout shout.Let it all out.These are the things I can do without.Come on I'm talking to you.Come on.Shout shout.Let it all out.These are the things I can do without.Come on I'm talking to you.Come on.And when you've taken down your guard.If I could change your mind.I'd really love to break your heart.I'd really love to break your heart.Shout shout.Let it all out.These are the things I can do without.Come on I'm talking to you.So come on.Shout shout.Let it all out.These are the things I can do without.Come on I'm talking to you.Come on.</t>
  </si>
  <si>
    <t>Anger;Escape</t>
  </si>
  <si>
    <t>The Power of Love</t>
  </si>
  <si>
    <t>Huey Lewis &amp; the News</t>
  </si>
  <si>
    <t>John Colla;Chris Hayes;Huey Lewis</t>
  </si>
  <si>
    <t>Huey Lewis;Chris Hayes;Johnny Colla;Sean Hopper;Mario Cipollina;Bill Gibson</t>
  </si>
  <si>
    <t>The power of love is a curious thing.Make a one man weep make another man sing.Change a hawk to a little white dove.More than a feeling that's the power of love.Tougher than diamonds rich like cream.Stronger and harder than a bad girl's dream.Make a bad one good make a wrong one right.Power of love that keeps you home at night.You don't need money don't take fame.Don't need no credit card to ride this train.It's strong and it's sudden and it's cruel sometimes.But it might just save your life.That's the power of love.That's the power of love.First time you feel it it might make you sad.Next time you feel it it might make you mad.But you'll be glad baby when you've found.That's the power makes the world go around.And it don't take money don't take fame.Don't need no credit card to ride this train.It's strong and it's sudden it can be cruel sometimes.But it might just save your life.They say that all in love is fair.Yeah but you don't care.But you'll know what to do.When it gets hold of you.And with a little help from above.You feel the power of love.You feel the power of love.Can you feel it.It don't take money and it don't take fame.Don't need no credit card to ride this train.Tougher than diamonds and stronger than steel.You won't feel nothing till you feel.You feel the power just feel the power of love.That's the power that's the power of love.You feel the power of love.You feel the power of love.Feel the power of love.</t>
  </si>
  <si>
    <t>Back to the Future</t>
  </si>
  <si>
    <t>St. Elmo's Fire (Man in Motion)</t>
  </si>
  <si>
    <t>John Parr</t>
  </si>
  <si>
    <t>Pop Rock;Theme</t>
  </si>
  <si>
    <t>David Foster;John Parr</t>
  </si>
  <si>
    <t>David Foster;Humberto Gatica</t>
  </si>
  <si>
    <t>A;Gb</t>
  </si>
  <si>
    <t>Growing up.You don't see the writing on the wall.Passing by.Moving straight ahead you knew it all.But maybe sometime if you feel the pain.You'll find you're all alone.Everything has changed.Play the game.You know you can't quit until it's won.Soldier on.Only you can do what must be done.You know in some way.You're a lot like me.You're just a prisoner.And you're trying to break free.I can see a new horizon.Underneath the blazing sky.I'll be where the eagle's flying.Higher and higher.Gonna be your man in motion.All I need's this pair of wheels.Take me where the future's lying.St. Elmo's Fire.Burning up.Don't know just how far that I can go.Soon be home.Only just a few miles down the road.I can make it.I know I can.You broke the boy in me.But you won't break the man.I can see a new horizon.Underneath the blazing sky.I'll be where the eagle's flying.Higher and higher.Gonna be your man in motion.All I need's this pair of wheels.Take me where my future's lying.Saint Elmo's Fire.I can climb the highest mountain.Cross the wildest sea.I can feel Saint Elmo's Fire.Burning in me burning in me.Just once in his life.A man has his time.And my time is now.I'm coming alive.I can hear the music playing.I can see the banners fly.Feel like your man again.And hope riding high.Gonna be your man in motion.All I need's this pair of wheels.Take me where my future's lying.Saint Elmo's Fire.I can see a new horizon.Underneath the blazing sky.I'll be where the eagle's flying.Higher and higherGonna be your man in motion.All I need's this pair of wheels.Take me where the future's lying.Saint Elmo's Fire.I can climb the highest mountain.Cross the wildest sea.I can feel Saint Elmo's Fire burning in me.Burning.Burning in me.I can feel it burning.Oh burning inside of me.</t>
  </si>
  <si>
    <t>St. Elmo's Fire</t>
  </si>
  <si>
    <t>Money for Nothing</t>
  </si>
  <si>
    <t>Dire Straits</t>
  </si>
  <si>
    <t>Pop Rock;Blues Rock</t>
  </si>
  <si>
    <t>Sting (Vocals)</t>
  </si>
  <si>
    <t>Mark Knopfler;Sting</t>
  </si>
  <si>
    <t>Mark Knopfler</t>
  </si>
  <si>
    <t>Neil Dorfsman;Mark Knopfler</t>
  </si>
  <si>
    <t>I want my MTV.Now look at them yo-yos that's the way you do it.You play the guitar on the MTV.That ain't working that's the way you do it.Money for nothing and your chicks for free.Now that ain't working that's the way you do it.Let me tell you them guys ain't dumb.Maybe get a blister on your little finger.Maybe get a blister on your thumb.We got to install microwave ovens.Custom kitchen deliveries.We got to move these refrigerators.We got to move these color TVs.See the little faggot with the earring and the make-up.Yeah buddy that's his own hair.That little faggot got his own jet airplane.That little faggot he's a millionaire.We got to install microwave ovens.Custom kitchens deliveries.We got to move these refrigerators.We got to move these color TVs.We got to install microwave ovensCustom kitchens deliveriesWe got to move these refrigeratorsWe got to move these color TVs.I should have learned to play the guitar.I should have learned to play them drums.Look at that mama she got it sticking in the camera man.We could have some fun.And he's up there what's that Hawaiian noises.Banging on the bongos like a chimpanzee.Oh that ain't working that's the way you do itGet your money for nothing get your chicks for freeWe got to install microwave ovens.Custom kitchen deliveries.We got to move these refrigerators.We got to move these color TVs.Now that ain't working that's the way you do it.You play the guitar on the MTV.That ain't working that's the way you do it.Money for nothing and your chicks for free.Money for nothing and chicks for free.Get your money for nothing and your chicks for free.Money for nothing chicks for free.Get your money for nothing chicks for free.Money for nothing chicks for free.Get you money for nothing get your chicks for free.Get you money for nothing and the chicks for free.Get you money for nothing and the chicks for free.Look at that look at that.I want my I want my I want my MTV.</t>
  </si>
  <si>
    <t>Band;Racism;Materialism</t>
  </si>
  <si>
    <t>Image Not Related to Song</t>
  </si>
  <si>
    <t>Oh Sheila</t>
  </si>
  <si>
    <t>Ready for the World</t>
  </si>
  <si>
    <t>Electro;Funk;Disco</t>
  </si>
  <si>
    <t>Melvin Riley Jr.;Gordon Strozier;Gerald Valentine</t>
  </si>
  <si>
    <t>Melvin Riley Jr.;Gordon Strozier;Gregory Potts;Willie Triplett;John Eaton;Gerard Valentine</t>
  </si>
  <si>
    <t>Oh Sheila.Oh baby love me right.Let me love you till we get it right.Why can't you let the others be.Cause with you is where I got to be.Oh sugar where you been.Hanging out with your male friends.Listen somebody's gonna hurt you.The way you love to keep hurting me.And we sing.Oh oh Sheila.Let me love you till the morning comes.Oh oh Sheila.You know I want to be the only one.Oh baby understand.That I want to be the only man.But it seems as though it's getting too hard.And I think I'll start to have my own fun.Oh baby it's plain to see.That you're qualified to fill your needs.You think you've pulled one over on me.Well honey baby just you wait and see.And we sing.Oh oh Sheila.Let me love you till the morning comes.Oh oh Sheila.You know I want to be the only one.For her.Oh baby it's one two three.I love you baby from A to C.I want to di-da di-da-li.A di-da-li-da-loo.Oh oh Sheila.Uh uh uh.Oh Sheila.Oh oh Sheila.Uh uh uh.Oh Sheila.Oh baby love me right.Let me love you till we get it right.Why can't you let the others be.Cause with you is where I wanna be yeah.Oh baby it's plain to see.That you're qualified to fill your needs.You think you've pulled one over on me.Well honey baby just you wait and see.And we sing.Oh Sheila.Oh oh Sheila.Let me love you till the morning comes.Oh oh Sheila.You know I want to be the only one.Oh oh Sheila.Let me love you till the morning comes.Oh oh Sheila.You know I want to be the only one.And we sing.</t>
  </si>
  <si>
    <t>Take on Me</t>
  </si>
  <si>
    <t>a-ha</t>
  </si>
  <si>
    <t>Norway</t>
  </si>
  <si>
    <t>Magne Furuholmen;Morten Harket;Pål Waaktaar</t>
  </si>
  <si>
    <t>Tony Masnfield;Alan Tarney</t>
  </si>
  <si>
    <t>Talking away.I don't know what I'm to say.I'll say it anyway.Today is another day to find you.Shying away.I'll be coming for your love okay.Take on me.Take on me.Take me on.Take on me.I'll be gone.In a day or two.So needless to say.Of odds and ends.But I'll be stumbling away.Slowly learning that life is okay.Say after me It's no better to be safe than sorry.Take on me.Take on me.Take me on.Take on me.I'll be gone.In a day or two.Oh things that you say. Is it life or just to play my worries away.You're all the things I've got to remember.You're shying away.I'll be coming for you anyway.Take on me.Take on me.Take me on.Take on me.I'll be gone.In a day or two.Take on me.Take on me.Take me on.Take on me.I'll be gone.In a day or two.</t>
  </si>
  <si>
    <t>Saving All My Love for You</t>
  </si>
  <si>
    <t>Whitney Houston</t>
  </si>
  <si>
    <t>A few stolen moments is all that we share.You've got your family and they need you there.Though I've tried to resist being last on your list.But no other man's gonna do.So I'm saving all my love for you.It's not very easy living all alone.My friends try and tell me find a man of my own.But each time I try I just break down and cry.Cause I'd rather be home feeling blue.So I'm saving all my love for you.You used to tell me we'd run away together.Love gives you the right to be free.You said Be patient just wait a little longer.But that's just an old fantasy.I've got to get ready.Just a few minutes more.Gonna get that old feeling.When you walk through that door.Cause tonight is the night for a feeling alright.We'll be making love the whole night through.So I'm saving all my love.Yes I'm saving all my love.Yes I'm saving all my love for you.No other woman is gonna love you more.Cause tonight is the night that I'm feeling alright.We'll be making love the whole night through.So I'm saving all my love.Yeah I'm saving all my loving.Yes I'm saving all my love for you.For you for you.</t>
  </si>
  <si>
    <t>Forbidden Love;Infidelity;Lust/Sex</t>
  </si>
  <si>
    <t>Part-Time Lover</t>
  </si>
  <si>
    <t>Synth-Pop;Disco;Soul</t>
  </si>
  <si>
    <t>Luther Vandross (Vocals);Philip Bailey (Vocals)</t>
  </si>
  <si>
    <t>Stevie Wonder;Gary Olazabal</t>
  </si>
  <si>
    <t>Call up ring once hang up the phone.To let me know you made it home.Don't want nothing to be wrong with part time lover.If she isn't with me I'll blink the lights.To let you know tonight's the night.For me and you my part time lover.We are undercover passion on the run.Chasing love up against the sun.We are strangers by day lovers by night.Knowing it's so wrong but feeling so right.If I'm with friends and we should meet.Just pass me by don't even speak.Know the word's discreet with part time lovers.But if there's some emergency.Have a male friend to ask for me.So then she won't peek its really you my part time lover.We are undercover passion on the run.Chasing love up against the sun.We are strangers by day lovers by night.Knowing it's so wrong but feeling so right.We are undercover passion on the run.Chasing love up against the sun.We are strangers by day lovers by night.Knowing it's so wrong but feeling so right.I've got something that I must tell.Last night someone rang our doorbell.And it was not you my part time lover.And then a man called our exchange.But didn't want to leave his name.I guess that two can play the game.Of part time lovers.You and me part time lovers.But she and he part time lovers.</t>
  </si>
  <si>
    <t>Miami Vice Theme</t>
  </si>
  <si>
    <t>Jan Hammer</t>
  </si>
  <si>
    <t>Electro</t>
  </si>
  <si>
    <t>Electronic;Pop;Stage &amp; Screen</t>
  </si>
  <si>
    <t>Electro;Synth-Pop;Theme</t>
  </si>
  <si>
    <t>Czech Republic</t>
  </si>
  <si>
    <t>We Built This City</t>
  </si>
  <si>
    <t>Starship</t>
  </si>
  <si>
    <t>Grunt</t>
  </si>
  <si>
    <t>Bernie Taupin;Martin Page;Dennis Lambert;Peter Wolf</t>
  </si>
  <si>
    <t>Peter Wolf;Jeremy Smith;Dennis Lambert</t>
  </si>
  <si>
    <t>We built this city.We built this city on rock and roll.Built this city.We built this city on rock and roll.Say you don't know me or recognize my face.Say you don't care who goes to that kind of place.Knee deep in the hoopla sinking in your fight.Too many runaways eating up the night.Marconi plays the mambo listen to the radio.Don't you remember.We built this city.We built this city on rock and roll.We built this city.We built this city on rock and roll.Built this city.We built this city on rock and roll.Someone's always playing corporation games.Who cares they're always changing corporation names.We just want to dance here someone stole the stage.They call us irresponsible write us off the page.Marconi plays the mambo listen to the radio.Don't you remember.We built this city.We built this city on rock and roll.We built this city.We built this city on rock and roll.Built this city.We built this city on rock and roll.It's just another Sunday.In a tired old street.Police have got the choke hold.Then we just lost the beat.Who counts the money underneath the bar.Who rides the wrecking ball into our guitars.Don't tell us you need us cause we're the ship of fools.Looking for America coming through your schools.Don't you remember.Marconi plays the mambo listen to the radio.Don't you remember.We built this city.We built this city on rock and roll.We built this city.We built this city on rock and roll.Built this city.We built this city on rock and roll.Built this city.We built this city on rock and roll.Built this city.We built this city on rock and roll.</t>
  </si>
  <si>
    <t>Separate Lives</t>
  </si>
  <si>
    <t>Phil Collins &amp; Marilyn Martin</t>
  </si>
  <si>
    <t>Stephen Bishop</t>
  </si>
  <si>
    <t>Arif Mardin;Hugh Padgham;Phil Collins</t>
  </si>
  <si>
    <t>You called me from the room in your hotel.All full of romance for someone that you met.And telling me how sorry you were leaving so soon.And that you miss me sometimes when you're alone in your room.Do I feel lonely too.You have no right to ask me how I feel.You have no right to speak to me so kind.I can't go on just holding on to times.Now that we're living separate lives.Well I held on to let you go.And if you lost your love for me well you never let it show.There was no way to compromise.So now we're living separate lives.Oh it's so typical love leads to isolation.So you build that wall.Yes you build that wall.And you make it stronger.Well you have no right to ask me how I feel.You have no right to speak to me so kind.Someday I might find myself looking in your eyes.But for now we'll go on living separate lives.Yes for now we'll go on living separate lives.Separate lives.</t>
  </si>
  <si>
    <t>White Nights</t>
  </si>
  <si>
    <t>Broken Wings</t>
  </si>
  <si>
    <t>Mr. Mister</t>
  </si>
  <si>
    <t>Soft Rock;Synth-Rock</t>
  </si>
  <si>
    <t>Richard Page;Steve George;John Lang</t>
  </si>
  <si>
    <t>Paul De Villiers;Richard Page;Steve George;Pat Mastelotto;Steve Farris</t>
  </si>
  <si>
    <t>Baby don't understand.Why we can't just hold on to each other’s hands.This time might be the last I fear.Unless I make it all too clear.I need you so.Take these broken wings.And learn to fly again.Learn to live so free.When we hear the voices sing.The book of love will open up and let us in.Take these broken wings.Baby I think tonight.We can take what was wrong and make it right.Baby it's all I know.That you're half of the flesh.And blood that makes me whole.I need you so.So take these broken wings.And learn to fly again.Learn to live so free.And when we hear the voices sing.The book of love will open up and let us in.Take these broken wings.You've got to learn to fly.Learn to live and love so free.And when we hear the voices sing.The book of love will open up and let us in.Let us in.Let us in.Baby it's all I know.That you're half of the flesh.And blood that makes me whole.Yeah yeah yeah yeah yeah.So take these broken wings.And learn to fly again.Learn to live so free.And when we hear the voices sing.The book of love will open up and let us in.Take these broken wings.You've got to learn to fly.Learn to live and love so free.And when we hear the voices sing.The book of love will open up for us and let us in.</t>
  </si>
  <si>
    <t>Say You, Say Me</t>
  </si>
  <si>
    <t>Soul;Synth-Pop;Disco;Theme</t>
  </si>
  <si>
    <t>Steve Luthaker (Guitar)</t>
  </si>
  <si>
    <t>Say you say me.Say it for always. That's the way it should be.Say you say me.Say it together naturally.I had a dream.I had an awesome dream.People in the park.Playing games in the dark.And what they played.Was a masquerade.From behind the walls of doubt.A voice was crying out.Say you say me.Say it for always. That's the way it should be.Say you say me.Say it together naturally.As we go down.Life's lonesome highway.Seems the hardest thing to do.Is to find a friend or two.That helping hand.Someone who understands.That when you feel you lost your way.You've got someone there to say.I'll show you.Say you say me.Say it for always. Oh that's the way it should be.Say you say me.Say it together naturally.So you think you know the answers.Oh no.Well the whole world's got you dancing.That's right. I'm telling you.It's time to start believing.Oh yes.Believing who you are.You are a shining star.Say you say me.Say it for always. Oh that's the way it should be.Say you say me.Say it together naturally.Say it together naturally.</t>
  </si>
  <si>
    <t>That's What Friends are For</t>
  </si>
  <si>
    <t>Dionne &amp; Friends</t>
  </si>
  <si>
    <t>Gladys Knight (Vocals);Stevie Wonder (Vocals/Harmonica);Elton John (Vocals)</t>
  </si>
  <si>
    <t>Burt Bacharach;Carole Bayer Sager</t>
  </si>
  <si>
    <t>And I never thought I'd feel this way.And as far as I'm concerned.I'm glad I got the chance to say.That I do believe I love you.And if I should ever go away.Well then close your eyes and try.To feel the way we do today.And then if you can remember.Keep smiling keep shining.Knowing you can always count on me for sure.That's what friends are for.For good times and bad times.I'll be on your side forever more.That's what friends are for.Well you came and opened me.And now there's so much more I see.And so by the way.I thank you.Oh and then for the times when we're apart.Well then close your eyes and know.The words are coming from my heart.And then if you can remember.Keep smiling and keep shining.Knowing you can always count on me for sure.That's what friends are for.In good times and bad times.I'll be on your side forever more.That's what friends are for.Keep smiling keep shining.Knowing you can always count on me for sure.That's what friends are for.For good times and bad times.I'll be on your side forever more.That's what friends are for.Keep smiling keep shining.Knowing you can always count on me for sure.Cause I tell you that's what friends are for.For good times and the bad times.I'll be on your side forever more.That's what friends are for.</t>
  </si>
  <si>
    <t>Appreciation;Friendship</t>
  </si>
  <si>
    <t>How Will I Know</t>
  </si>
  <si>
    <t>Cissy Houston (Vocals)</t>
  </si>
  <si>
    <t>George Merrill;Shannon Rubican;Narada Michael Walden</t>
  </si>
  <si>
    <t>Narada Michael Walden</t>
  </si>
  <si>
    <t>Gb;Eb</t>
  </si>
  <si>
    <t>There's a boy I know he's the one I dream of.Looks into my eyes takes me to the clouds above.Oh I lose control can't seem to get enough.When I wake from dreaming tell me is it really love.How will I know.Don't trust your feelings.How will I know.How will I know.Love can be deceiving. How will I know.How will I know if he really loves me.I say a prayer with every heartbeat.I fall in love whenever we meet.I'm asking you cause you know about these things.How will I know if he's thinking of me.I try to phone but I'm too shy.Falling in love is so bittersweet.This love is strong why do I feel weak.Oh wake me I'm shaking wish I had you near me now.Said there's no mistaking what I feel is really love.Oh tell me.How will I know.Don't trust your feelings.How will I know.How will I know.Love can be deceiving.How will I know.How will I know if he really loves me.I say a prayer with every heartbeat.I fall in love whenever we meet.I'm asking you cause you know about these things.How will I know if he's thinking of me.I try to phone but I'm too shy.Falling in love is so bittersweet.This love is strong why do I feel weak.If he loves me if he loves me not.If he loves me if he loves me not.If he loves me if he loves me not.How will I know.How will I know.How will I know.How will I know.How will I know if he really loves me.I say a prayer with every heartbeat.I fall in love whenever we meet.I'm asking you cause you know about these things.How will I know if he's thinking of me.I try to phone but I'm too shy.Falling in love is so bittersweet.This love is strong why do I feel weak.How will I know.How will I know.How will I know.How will I know.I say a prayer.How will I know.How will I know.I fall in love.How will I know.Hey how will I know.I'm asking you.</t>
  </si>
  <si>
    <t>Kyrie</t>
  </si>
  <si>
    <t>Kyrie eleison.Kyrie eleison.Kyrie.The wind blows hard against this mountainside.Across the sea into my soul.It reaches into where I cannot hide.Setting my feet upon the road.My heart is old it holds my memories.My body burns a gem like flame.Somewhere between the soul and soft machine.Is where I find myself again.Kyrie eleison.Down the road that I must travel.Kyrie eleison.Through the darkness of the night.Kyrie eleison.Where I'm going will you follow.Kyrie eleison.On a highway in the light.When I was young I thought of growing old.Of what my life would mean to me.Would I have followed down my chosen road.Or only wished what I could be.Kyrie eleison.Down the road that I must travel.Kyrie eleison.Through the darkness of the night.Kyrie eleison.Where I'm going will you follow.Kyrie eleison.On a highway in the light.Kyrie eleison.Down the road that I must travel.Kyrie eleison.Through the darkness of the night.Kyrie eleison.Where I'm going will you follow.Kyrie eleison.On a highway in the light.Kyrie eleison.Down the road that I must travel.Kyrie eleison.Through the darkness of the night.Kyrie eleison.Where I'm going will you follow.Kyrie eleison.On a highway in the light.Kyrie eleison.Down the road that I must travel.Kyrie eleison.Through the darkness of the night.Kyrie eleison.Where I'm going will you follow.Kyrie eleison.On a highway in the light.Kyrie eleison.Down the road that I must travel.Kyrie eleison.Through the darkness of the night.Kyrie eleison.Where I'm going will you follow.</t>
  </si>
  <si>
    <t>Sara</t>
  </si>
  <si>
    <t>Peter Wolf;Ina Wolf</t>
  </si>
  <si>
    <t>Peter Wolf;Jeremy Smith</t>
  </si>
  <si>
    <t>Go now.Don't look back we've drawn the line.Move on.It's no good to go back in time.I'll never find another girl like you.For happy endings it takes two.We're fire and ice a dream won't come true.Sara Sara.Storms are brewing in your eyes.Sara Sara.No time is a good time for goodbyes.Danger.In the game when the stakes are high.Branded.My heart was branded while my senses stood by.I'll never find another girl like you.For happy endings it takes two.We're fire and ice a dream won't come true.Sara Sara.Storms are brewing in your eyes.Sara Sara.No time is a good time for.Sara Sara.Storms are brewing in your eyesSara Sara.No time is a good time for goodbyesLoved me like no one ever loved me before.Hurt me no one could ever hurt me more.Sara.Nobody loved me anymore.I'll never find another girl like you.We're fire and ice a dream won't come true.Sara Sara.No time is a good time.Sara Sara.Storms are brewing in your eyes.Sara Sara.No time is a good time for goodbyes.Sara Sara.Storms are brewing in your eyes.Sara Sara.No time is a good time no.Oh Sara.Why did it why did it.Why did it all fall apart.</t>
  </si>
  <si>
    <t>These Dreams</t>
  </si>
  <si>
    <t>Heart</t>
  </si>
  <si>
    <t>Bernie Taupin;Martin Page</t>
  </si>
  <si>
    <t>Ron Nevison</t>
  </si>
  <si>
    <t>Spare a little candle.Save some light for me.Figures up ahead.Moving in the trees.White skin in linen.Perfume on my wrist.And the full moon that hangs over.These dreams in the mist.Darkness on the edge.Shadows where I stand.I search for the time.On a watch with no hands.I want to see you clearly.Come closer than this.But all I remember.Are the dreams in the mist.These dreams go on when I close my eyes.Every second of the night I live another life.These dreams that sleep when it's cold outside.Every moment I'm awake the further I'm away.Is it cloak and dagger.Could it be spring or fall.I walk without a cut.Through a stained glass wall.Weaker in my eyesight.The candle in my grip.And words that have no form.Are falling from my lips.These dreams go on when I close my eyes.Every second of the night I live another life.These dreams that sleep when it's cold outside.Every moment I'm awake the further I'm away.There's something out there.I can't resist.I need to hide away from the pain.There's something out there.I can't resist.The sweetest song is silence.That I've ever heard.Funny how your feet.In dreams never touch the earth.In a wood full of princes.Freedom is a kiss.But the prince hides his face.From dreams in the mist.These dreams go on when I close my eyes.Every second of the night I live another life.These dreams that sleep when it's cold outside.Every moment I'm awake the further I'm away.These dreams go on when I close my eyes.Every second of the night I live another life.These dreams that sleep when it's cold outside.Every moment I'm awake the further I'm away.</t>
  </si>
  <si>
    <t>Rock Me Amadeus</t>
  </si>
  <si>
    <t>Falco</t>
  </si>
  <si>
    <t>Electronic;Hip Hop</t>
  </si>
  <si>
    <t>Synth-Pop;Pop Rap</t>
  </si>
  <si>
    <t>Austria</t>
  </si>
  <si>
    <t>Falco;Rob Bolland;Ferdi Bolland</t>
  </si>
  <si>
    <t>Rob Bolland;Ferdi Bolland</t>
  </si>
  <si>
    <t>Am;Bm&amp;%</t>
  </si>
  <si>
    <t>Kiss</t>
  </si>
  <si>
    <t>Paisley Park</t>
  </si>
  <si>
    <t>Funk;Minneapolis Sound</t>
  </si>
  <si>
    <t>You don't have to be beautiful.To turn me on.I just need your body baby.From dusk till dawn.You don't need experience.To turn me out.You just leave it all up to me.I'm gonna show you what it's all about.You don't have to be rich.To be my girl.You don't have to be cool.To rule my world.Ain't no particular sign I'm more compatible with.I just want your extra time and your kiss.You got to not talk dirty baby.If you wanna impress me.You can't be too flirty mama.I know how to undress me.I want to be your fantasy.Maybe you could be mine.You just leave it all up to me.We could have a good time.You don't have to be rich.To be my girl.You don't have to be cool.To rule my world.Ain't no particular sign I'm more compatible with.I just want your extra time and your kiss.Yes.I think I wanna dance.Gotta Gotta.Little girl Wendy's parade.Gotta gotta gotta.Women not girls rule my world.I said they rule my world.Act your age.Not your shoe size.Maybe we could do the twirl.You don't have to watch Dynasty.To have an attitude.You just leave it all up to me.My love will be your food.You don't have to be rich.To be my girl.You don't have to be cool.To rule my world.Ain't no particular sign I'm more compatible with.I just want your extra time and your kiss.</t>
  </si>
  <si>
    <t>Under the Cherry Moon</t>
  </si>
  <si>
    <t>Addicted to Love</t>
  </si>
  <si>
    <t>Robert Palmer</t>
  </si>
  <si>
    <t>Bernard Edwards</t>
  </si>
  <si>
    <t>Your lights are on but you're not home.Your mind is not your own.Your heart sweats your body shakes.Another kiss is what it takes.You can't sleep you can't eat.There's no doubt you're in deep.Your throat is tight you can't breathe.Another kiss is all you need.You like to think that you're immune to the stuff.It's closer to the truth to say you can't get enough.You know you're gonna have to face it.You're addicted to love.You see the signs but you can't read.You're running at a different speed.You heart beats in double time.Another kiss and you'll be mine a one-track mind.You can't be saved.Oblivion is all you crave.If there's some left for you.You don't mind if you do.You like to think that you're immune to the stuff.It's closer to the truth to say you can't get enough.You know you're gonna have to face it.You're addicted to love.Might as well face it you're addicted to love.Might as well face it you're addicted to love.Might as well face it you're addicted to love.Might as well face it you're addicted to love.Might as well face it you're addicted to love.Your lights are on but you're not home.Your will is not your own.Your heart sweats and teeth grind.Another kiss and you'll be mine.You like to think that you're immune to the stuff.It's closer to the truth to say you can't get enough.You know you're gonna have to face it.You're addicted to love.Might as well face it you're addicted to love.Might as well face it you're addicted to love.Might as well face it you're addicted to love.Might as well face it you're addicted to love.Might as well face it you're addicted to love.Might as well face it you're addicted to love.Might as well face it you're addicted to love.Might as well face it you're addicted to love.</t>
  </si>
  <si>
    <t>West End Girls</t>
  </si>
  <si>
    <t>Pet Shop Boys</t>
  </si>
  <si>
    <t>New Wave;Electro</t>
  </si>
  <si>
    <t>Electro;Synth-Pop</t>
  </si>
  <si>
    <t>Neil Tennant;Chris Lowe</t>
  </si>
  <si>
    <t>Stephen Hague</t>
  </si>
  <si>
    <t>Sometimes you're better off dead.There's gun in your hand and it's pointing at your head.You think you're mad too unstable.Kicking in chairs and knocking down tables.In a restaurant in a West End town.Call the police there's a madman around.Running down underground to a dive bar.In a West End town.In a West End town a dead-end world.The East End boys and West End girls.In a West End town a dead-end world.The East End boys and West End girls.West End girls.Too many shadows whispering voices.Faces on posters too many choices.If when why what.How much have you got.Have you got it do you get it if so how often.And which do you choose a hard or soft option.How much do you need.In a West End town a dead-end world.The East End boys and West End girls.In a West End town a dead-end world.The East End boys and West End girls.West End girls.West End girls.In a West End town a dead-end world.The East End boys and West End girls.Oh West End town a dead-end world.East End boys West End Girls.West End girls.You've got a heart of glass or a heart of stone.Just you wait 'til I get you home.We've got no future we've got no past.Here today built to last.In every city in every nation.From Lake Geneva to the Finland station.How far have you been.In a West End town a dead-end world.The East End boys and West End girls.A West End town a dead-end world.East End Boys West End girls.West End girls.West End girls.West End girls.How far have you been.Girls.East End boys.And West End girls.And West End girls.And West End girls.How far have you been.East End boys.The West End girls.The West End boys.And West End girls.The West End girls.The West End boys.The West End girls.</t>
  </si>
  <si>
    <t>Materialism;Poverty;Lust/Sex</t>
  </si>
  <si>
    <t>Greatest Love of All</t>
  </si>
  <si>
    <t>Michael Masser;Linda Creed</t>
  </si>
  <si>
    <t>I believe the children are our future.Teach them well and let them lead the way.Show them all the beauty they possess inside.Give them a sense of pride.To make it easier.Let the children's laughter remind us how we used to be.Everybody's searching for a hero.People need someone to look up to.I never found anyone who fulfilled my needs.A lonely place to be.And so I learned to depend on me.I decided long ago never to walk in anyone's shadows.If I fail if I succeed.At least I'll live as I believe.No matter what they take from me.They can't take away my dignity.Because the greatest love of all is happening to me.I found the greatest love of all inside of me.The greatest love of all is easy to achieve.Learning to love yourself.It is the greatest love of all.I believe the children are our future.Teach them well and let them lead the way.Show them all the beauty they possess inside.Give them a sense of pride.To make it easier.Let the children's laughter remind us how we used to be.I decided long ago never to walk in anyone's shadows.If I fail if I succeed.At least I'll live as I believe.No matter what they take from me.They can't take away my dignity.Because the greatest love of all is happening to me.I found the greatest love of all inside of me.The greatest love of all is easy to achieve.Learning to love yourself.It is the greatest love of all.And if by chance that special place.That you've been dreaming of.Leads you to a lonely place.Find your strength in love.</t>
  </si>
  <si>
    <t>Love;Appreciation;Respect</t>
  </si>
  <si>
    <t>Live to Tell</t>
  </si>
  <si>
    <t>Downtempo;Ballad</t>
  </si>
  <si>
    <t>Madonna;Patrick Leonard</t>
  </si>
  <si>
    <t>I have a tale to tell.Sometimes it gets so hard to hide it well.I was not ready for the fall.Too blind to see the writing on the wall.A man can tell a thousand lies.I've learned my lesson well.Hope I live to tell.The secret I have learned till then.It will burn inside of me.I know where beauty lives.I've seen it once I know the warm she gives.The light that you could never see.It shines inside you can't take that from me.A man can tell a thousand lies.I've learned my lesson well.Hope I live to tell.The secret I have learned till then.It will burn inside of me.The truth is never far behind.You kept it hidden well.If I live to tell.The secret I knew then.Will I ever have the chance again.If I ran away I'd never have the strength.To go very far.How would they hear the beating of my heart.Will it grow cold.The secret that I hide will I grow old.How will they hear.When will they learn.How will they know.A man can tell a thousand lies.I've learned my lesson well.Hope I live to tell.The secret I have learned till then.It will burn inside of me.The truth is never far behind.You kept it hidden well.If I live to tell.The secret I knew then.Will I ever have the chance again.A man can tell a thousand lies.I've learned my lesson well.Hope I live to tell.The secret I have learned till then.It will burn inside of me.</t>
  </si>
  <si>
    <t>Survival;Secrets</t>
  </si>
  <si>
    <t>At Close Range</t>
  </si>
  <si>
    <t>On My Own</t>
  </si>
  <si>
    <t>Patti LaBelle &amp; Michael McDonald</t>
  </si>
  <si>
    <t>Synth-Pop;Soul;Ballad</t>
  </si>
  <si>
    <t>So many times.Said it was forever.Said our love would always be true.Something in my heart always knew.I'd be lying here beside you.On my own.On my own.On my ownSo many promises never should be spoken.Now I know what loving you cost.Now we're up to talking divorce.And we weren't even married.On my own.Once again now.One more time.By myself.No one said it was easy.But it once was so easy.Well I believed in love.Now here I stand.I wonder why.I'm on my own.Why did it end this way.On my own.This wasn't how it was supposed to be.On my own.I wish that we could do it all again.So many times.I know I should have told you.Losing you it cut like a knife.You walked out and there went my life.I don't want to live without you.On my own.On my own.On my own.This wasn't how it was supposed to end.I wish that we could do it all again.I never dreamed I'd spend one night alone.On my own I've got to find where I belong again.I've got to learn how to be strong again.I never dreamed I'd spend one night alone.By myself by myself.I've got to find out what was mine again.My heart is saying that it's my time again.And I have faith that I will shine again.I have faith in me.On my own.On my own.On my own.</t>
  </si>
  <si>
    <t>Illustration Not Related to Song Title;Text</t>
  </si>
  <si>
    <t>There'll Be Sad Songs (To Make You Cry)</t>
  </si>
  <si>
    <t>Wayne Brathwaite;Barry J. Eastmond;Billy Ocean</t>
  </si>
  <si>
    <t>Wayne Brathwaite;Barry J. Eastmond</t>
  </si>
  <si>
    <t>Sometimes I wonder by the look in your eyes.When I'm standing beside you.There's a fever burning deep inside.Is there another in your memory.Do you think of that someone.When you hear that special melody.I always stop and think of you especially.When the words of a love song touch the very heart of me.There'll be sad songs to make you cry.Love songs often do.They can touch the heart of someone new.Saying I love you.I Love you.I often wonder how it could be you loving me.Two hearts in perfect harmony.I'll count the hours until that day.A rhapsody plays a melody for you and me.Until the moment that you give your love to me.You're the one I care for.The one that I would wait for.There'll be sad songs to make you cry.Love songs often do.They can touch the heart of someone new.Saying I love you.I Love you.There'll be sad songs to make you cry.Love songs often do.They can touch the heart of someone new.Saying I love you.I Love you.You're my desire.You take me higher.My love is like a river running so deep.I always stop and think of you especially.When the words of a love song touch the very heart of me.There'll be sad songs to make you cry.Love songs often do.They can touch the heart of someone new.Saying I love you.I Love you.There'll be sad songs to make you cry.Love songs often do.They can touch the heart of someone new.Saying I love you.I Love you.Saying I love you.I love you.</t>
  </si>
  <si>
    <t>Holding Back the Years</t>
  </si>
  <si>
    <t>Simply Red</t>
  </si>
  <si>
    <t>Mick Hucknall;Neil Moss</t>
  </si>
  <si>
    <t>Holding back the years.Thinking of the fear I've had so long.When somebody hears.Listen to the fear that's gone.Strangled by the wishes of pater.Hoping for the arms of mater.Get to me the sooner or later.Holding back the years.Chance for me to escape from all I've known.Holding back the tears.Cause nothing here has grown.I've wasted all my tears.Wasted all those years.And nothing had the chance to be good.Nothing ever could yeah.I'll keep holding on.I'll keep holding on.I'll keep holding on.I'll keep holding on.So tight.I've wasted all my tears.Wasted all of those years.And nothing had the chance to be good.Cause nothing ever could oh yeah.I'll keep holding on.I'll keep holding on.I'll keep holding on.I'll keep holding on.Holding holding holding.That's all I have today.It's all I have to say.</t>
  </si>
  <si>
    <t>Invisible Touch</t>
  </si>
  <si>
    <t>Genesis</t>
  </si>
  <si>
    <t>Phil Collins;Mike Rutherford;Tony Banks</t>
  </si>
  <si>
    <t>Phil Collins;Mike Rutherford;Tony Banks;Hugh Padgham</t>
  </si>
  <si>
    <t>F;Eb;G</t>
  </si>
  <si>
    <t>Well I've been waiting waiting here so long.But thinking nothing nothing could go wrong oh now I know.She has a built-in ability.To take everything she sees.And now it seems I'm falling falling for her.She seems to have an invisible touch yeah.She reaches in and grabs right hold of your heart.She seems to have an invisible touch yeah.It takes control and slowly tears you apart.Well I don't really know her I only know her name.But she crawls under your skin you're never quite the same and now I know.She's got something you just can't trust.It's something mysterious.And now it seems I'm falling falling for her.She seems to have an invisible touch yeah.She reaches in and grabs right hold of your heart.She seems to have an invisible touch yeah.It takes control and slowly tears you apart.She don't like losing to her it's still a game.And though she will mess up your life.You'll want her just the same and now I know.She has a built-in ability.To take everything she sees.And now it seems I've fallen fallen for her.She seems to have an invisible touch yeah.She reaches in and grabs right hold of your heart.She seems to have an invisible touch yeah.It takes control and slowly tears you apart.She seems to have an invisible touch.She seems to have an invisible touch.She seems to have an invisible touch.She seems to have an invisible touch.</t>
  </si>
  <si>
    <t>Sledgehammer</t>
  </si>
  <si>
    <t>Peter Gabriel</t>
  </si>
  <si>
    <t>Funk-Rock</t>
  </si>
  <si>
    <t>Daniel Lanois;Peter Gabriel</t>
  </si>
  <si>
    <t>You could have a steam train.If you'd just lay down your tracks.You could have an aeroplane flying.If you bring your blue sky back.All you do is call me.I'll be anything you need.You could have a big dipper.Going up and down all around the bends.You could have a bumper car bumping.This amusement never ends.I want to be your sledgehammer.Why don't you call my name.Oh let me be your sledgehammer.This will be my testimony.Show me round your fruit cage.Cause I will be your honeybee.Open up your fruit cage.Where the fruit is as sweet as can be.I want to be your sledgehammer.Why don't you call my name.You'd better call the sledgehammer.Put your mind at rest.I'm going to be the sledgehammer.This can be my testimony.I'm your sledgehammer.Let there be no doubt about it.Sledge sledge sledgehammer.I've kicked the habit.Shed my skin.This is the new stuff.I go dancing in we go dancing in.Oh won't you show for me.And I will show for you.Show for me I will show for you.Yea yeah yeah yeah yeah yeah I do mean you.Only you.You've been coming through.Going to build that power.Build build up that power hey.I've been feeding the rhythm.I've been feeding the rhythm.Going to feel that power build in you.Come on come on help me do.Yeah yeah yeah yeah yeah yeah yeah yeah you.I've been feeding the rhythm.I've been feeding the rhythm.It's what we're doing doing.All day and night.</t>
  </si>
  <si>
    <t>Image Related to Song</t>
  </si>
  <si>
    <t>Glory of Love</t>
  </si>
  <si>
    <t>Soundtrack;Pop Rock;Ballad</t>
  </si>
  <si>
    <t>Tonight it's very clear.Cause we're both lying here.There's so many things I wanna say.I will always love you.I would never leave you alone.Sometimes I just forget.Say things I might regret.It breaks my heart to see you crying.I don't wanna lose you.I could never make it alone.I am a man who will fight for your honor.I'll be the hero you're dreaming of.We'll live forever.Knowing together.That we did it all for the glory of love.You keep me standing tall.You help me through it all.I'm always strong when you're beside me.I have always needed you.I could never make it alone.I am a man who will fight for your honor.I'll be the hero.You've been dreaming of.We'll live forever.Knowing together that we did it all.For the glory of love.It's like a knight in shining armor.From a long time ago.Just in time I will save the day.Take you to my castle far away.I am a man who will fight for your honor.I'll be the hero that you're dreaming of.We're gonna live forever.Knowing together.That we did it all for the glory of love.We'll live forever.Knowing together.That we did it all for the glory of love.We did it all for love.We did it all for love.We did it all for love.We did it all for love.</t>
  </si>
  <si>
    <t>The Karate Kid II</t>
  </si>
  <si>
    <t>Papa Don't Preach</t>
  </si>
  <si>
    <t>Brian Elliot;Madonna</t>
  </si>
  <si>
    <t>Madonna;Stephen Bray</t>
  </si>
  <si>
    <t>Papa I know you're going to be upset.Cause I was always your little girl.But you should know by now.I'm not a baby.You always taught me right from wrong.I need your help daddy please be strong.I may be young at heart.But I know what I'm saying.The one you warned me all about.The one you said I could do without.We're in an awful mess and I don't mean maybe please.Papa don't preach I'm in trouble deep.Papa don't preach I've been losing sleep.But I made up my mind I'm keeping my baby oh.I'm gonna keep my baby.He says that he's going to marry me.We can raise a little family.Maybe we'll be all right.It's a sacrifice.But my friends keep telling me to give it up.Saying I'm too young I ought to live it up.What I need right now is some good advice please.Papa don't preach I'm in trouble deep.Papa don't preach I've been losing sleep.But I made up my mind I'm keeping my baby oh.I'm gonna keep my baby.Daddy daddy if you could only seeJust how good he's been treating meYou'd give us your blessing right nowCause we are in love we are in love so pleasePapa don't preach I'm in trouble deep.Papa don't preach I've been losing sleep.But I made up my mind I'm keeping my baby oh.I'm gonna keep my baby.Papa don't preach I'm in trouble deep.Papa don't preach I've been losing sleep.Papa don't preach I'm in trouble deep.Papa don't preach I've been losing sleep.Oh I'm gonna keep my baby.Don't you stop loving me daddy.I know I'm keeping my baby.</t>
  </si>
  <si>
    <t>Illigitimacy;Child Birth;Growing Up</t>
  </si>
  <si>
    <t>Higher Love</t>
  </si>
  <si>
    <t>Steve Winwood</t>
  </si>
  <si>
    <t>Chaka Khan (Vocals);Nile Rogers (Guitar)</t>
  </si>
  <si>
    <t>Steve Winwood;Will Jennings</t>
  </si>
  <si>
    <t>Russ Titelman;Steve Winwood</t>
  </si>
  <si>
    <t>Think about it there must be higher love.Down in the heart or hidden in the stars above.Without it life is a wasted time.Look inside your heart I'll look inside mine.Things look so bad everywhere.In this whole world what is fair.We walk blind and we try to see.Falling behind in what could be.Bring me a higher love.Bring me a higher love.Bring me a higher love.Where's that higher love I keep thinking of.Worlds are turning and we're just hanging on.Facing our fear and standing out there alone.A yearning and it's real to me.There must be someone who's feeling for me.Things look so bad everywhere.In this whole world what is fair.We walk blind and we try to see.Falling behind in what could be.Bring me a higher love.Bring me a higher love.Bring me a higher love.Where's that higher love I keep thinking of.Bring me a higher love.Bring me a higher love.Bring be a higher love.I could rise above on a higher love.I will wait for it.I'm not too late for it.Until then I'll sing my song.To cheer the night along.Bring it oh bring it.I could light the night up with my soul on fire.I could make the sunshine from pure desire.Let me feel that love come over me.Let me feel how strong it could be.Bring me a higher love.Bring me a higher love.Bring me a higher love.Where's that higher love I keep thinking of.</t>
  </si>
  <si>
    <t>Bananarama</t>
  </si>
  <si>
    <t>Mike Stock;Matt Aitken;Pete Waterman</t>
  </si>
  <si>
    <t>Goddess on the mountain top.Burning like a silver flame.The summit of beauty and love.And Venus was her name.She's got it.Yeah baby she's got it.I'm your Venus I'm your fire.At your desire.Well I'm your Venus I'm your fire.At your desire.Her weapons were her crystal eyes.Making every man mad.Black as the dark night she was.Got what no one else had.She's got it.Yeah baby she's got it.I'm your Venus I'm your fire.At your desire.Well I'm your Venus I'm your fire.At your desire.Venus.She's got it.Yeah baby she's got it.I'm your Venus I'm your fire.At your desire.Well I'm your Venus I'm your fire.At your desire.Goddess on the mountain top.Burning like a silver flame.The summit of beauty and love.And Venus was her name.She's got it.Yeah baby she's got it.I'm your Venus I'm your fire.At your desire.Well I'm your Venus I'm your fire.At your desire.Venus was her name.Yeah baby she's got it.Yeah baby she's got it.Yeah baby she's got it.Yeah baby she's got it.</t>
  </si>
  <si>
    <t>Take My Breath Away</t>
  </si>
  <si>
    <t>Berlin</t>
  </si>
  <si>
    <t>Synth-Pop;Downtempo</t>
  </si>
  <si>
    <t>Giorgio Moroder;Tom Whitlock</t>
  </si>
  <si>
    <t>Ab;Bb;B&amp;</t>
  </si>
  <si>
    <t>Watching every motion.In my foolish lover's game.On this endless ocean.Finally lovers know no shame.Turning and returning.To some secret place inside.Watching in slow motion.As you turn around and say.Take my breath away.Take my breath away.Watching I keep waiting.Still anticipating love.Never hesitating.To become the fated ones.Turning and returning.To some secret place to find.Watching in slow motion.As you turn to me and say.My love.Take my breath away.Through the hourglass I saw you.In time you slipped away.When the mirror crashed I called you.And turned to hear you say.If only for todayI am unafraid.Take my breath away.Take my breath away.Watching every motion.In this foolish lover's game.Haunted by the notion.Somewhere there's a love in flames.Turning and returning.To some secret place insideWatching in slow motion.As you turn my way and say.Take my breath away.My love.Take my breath away.My love.Take my breath away.My love.Take my breath away.My love.</t>
  </si>
  <si>
    <t>Top Gun</t>
  </si>
  <si>
    <t>Artist Photograph;Photograph Not Related to Song</t>
  </si>
  <si>
    <t>Stuck with You</t>
  </si>
  <si>
    <t>Chris Hayes;Huey Lewis</t>
  </si>
  <si>
    <t>We've had some fun and yes we've had our ups and downs.Been down that rocky road but here we are still around.We thought about someone else but neither one took the bait.We thought about breaking up but now we know it's much too late.We are bound by all the rest.Like the same phone number.All the same friends.And the same address.Yes it's true I am happy to be stuck with you.Yes it's true I'm so happy to be stuck with you.Cause I can see that you're happy to be stuck with me.We've had our doubts we never took them seriously.And we've had our ins and outs but that's the way it's supposed to beWe thought about giving up but we could never stay away.Thought about breaking up but now we know it's much too late.And it's no great mystery.If we change our minds.Eventually it's back to you and me.Yes it's true I am happy to be stuck with you.Yes it's true I'm so happy to be stuck with you.Cause I can see that you're happy to be stuck with me.We are bound by all the rest.Like the same phone number.All the same friends.And the same address.Yes it's true I am happy to be stuck with you.Yes it's true I'm so happy to be stuck with you.Cause I can see that you're happy to be stuck with me.I'm so happy to be stuck with you.I'm happy to be stuck with you.</t>
  </si>
  <si>
    <t>When I Think of You</t>
  </si>
  <si>
    <t>Janet Jackson</t>
  </si>
  <si>
    <t>Hip Hop;Pop</t>
  </si>
  <si>
    <t>New Jack Swing</t>
  </si>
  <si>
    <t>Jimmy Jam;Terry Lewis</t>
  </si>
  <si>
    <t>Jimmy Jam;Terry Lewis;Janet Jackson</t>
  </si>
  <si>
    <t>Oh baby anytime my world gets crazyAll I have to do to calm itIs just think of youCause when I think of you baby.Nothing else seems to matter.Cause when I think of you baby.All I think about is our love.I just get more attached to you whenYou hold me in your arms and squeeze me.And you leave me making me blue.Cause when I think of you baby.Nothing else seems to matter.Cause when I think of you baby.All I think about is our love.So in love.With you.Baby.So in love.So in love.With you.So in love.So in love.When I think of you.When I think of you.When I think of you.When I think of you.Bass.I'm so in love.I just think of you.If you're not around.When I think of you.So in love.So in love.So in love.So in love.With you.So in love.Baby you.So in love.So in love.So in love.So in love.With you.So in love.Break.</t>
  </si>
  <si>
    <t>True Colors</t>
  </si>
  <si>
    <t>Acoustic;Synth-Pop;Ballad</t>
  </si>
  <si>
    <t>Cyndi Lauper;Lennie Petze</t>
  </si>
  <si>
    <t>You with the sad eyes.Don't be discouraged.Oh I realize.It's hard to take courage.In a world full of people.You can lose sight of it all.And the darkness inside you.Can make you feel so small.But I see your true colors.Shining through.I see your true colors.And that's why I love you.So don't be afraid to let them show.Your true colors.True colors are beautiful.Like a rainbow.Show me a smile then.Don't be unhappy can't remember.When I last saw you laughing.If this world makes you crazy.And you've taken all you can bear.You call me up.Because you know I'll be there.And I'll see your true colors.Shining through.I see your true colors.And that's why I love you.So don't be afraid to let them show.Your true colors.True colors are beautiful.Like a rainbow.Can't remember when I last saw you laughing.If this world makes you crazy.And you've taken all you can bear.You call me up.Because you know I'll be there.And I'll see your true colors.Shining through.I see your true colors.And that's why I love you.So don't be afraid to let them show.Your true colors.True colors.True colors are shining through.I see your true colors.And that's why I love you.So don't be afraid to let them show.Your true colors.True colors are beautiful.Like a rainbow.</t>
  </si>
  <si>
    <t>Appreciation</t>
  </si>
  <si>
    <t>Artist Photograph;Non-Text Graphics;Text</t>
  </si>
  <si>
    <t>Amanda</t>
  </si>
  <si>
    <t>Boston</t>
  </si>
  <si>
    <t>Tom Scholz</t>
  </si>
  <si>
    <t>Babe tomorrow's so far away.There's something I just have to say.I don't think I can hide what I'm feeling inside.Another day knowing I love you.And I I'm getting too close again.I don't want to see it end.If I tell you tonight will you turn out the light.And walk away knowing I love you.I'm gonna take you by surprise and make you realize Amanda.I'm gonna tell you right away I can't wait another day Amanda.I'm gonna say it like a man and make you understand Amanda.I love you.And I feel like today's the day.I'm looking for the words to say.Do you wanna be free are you ready for me.To feel this way.I don't wanna lose you.So it may be too soon I know.The feeling takes so long to grow.If I tell you today will you turn me away.And let me go.I don't wanna lose you.I'm gonna take you by surprise and make you realize Amanda.I'm gonna tell you right away I can't wait another day Amanda.I'm gonna say it like a man and make you understand Amanda.You and I.I know that we can't wait.And I swear I swear it's not a lie girl.Tomorrow may be too late.You you and I girl.We can share a life together.It's now or never.And tomorow may be too late.And feeling the way I do.I don't wanna wait my whole life through.To say I'm in love with you.</t>
  </si>
  <si>
    <t>Human</t>
  </si>
  <si>
    <t>Downtempo;Synth-Pop</t>
  </si>
  <si>
    <t>Come on baby dry your eyes.Wipe your tears.Never like to see you cry.Won't you please forgive me.I wouldn't ever try to hurt you.I just needed someone to hold me.To fill the void while you were gone.To fill this space of emptiness.I'm only human.Of flesh and blood I'm made.Human.Born to make mistakes.So many nights I longed to hold you.So many times I looked and saw your face.Nothing could change the way I feel.No one else could ever take your place.I'm only human.Of flesh and blood I'm made.Human.Born to make mistakes.I am just a man.Human.HumanPlease forgive me.The tears I cry aren't tears of pain.They're only to hide my guilt and shame.I forgive you now I ask the same of you.While we were apart I was human too.Human.Human.I'm only human.Of flesh and blood I'm made.I am just a man.Human.Born to make mistakes.Human.Human.</t>
  </si>
  <si>
    <t>Infidelity</t>
  </si>
  <si>
    <t>You Give Love a Bad Name</t>
  </si>
  <si>
    <t>Bon Jovi</t>
  </si>
  <si>
    <t>Hard Rock;Pop Rock</t>
  </si>
  <si>
    <t>Jon Bon Jovi;Richie Sambora;Desmond Child</t>
  </si>
  <si>
    <t>Bruce Fairbairn</t>
  </si>
  <si>
    <t>Shot through the heart.And you're to blame.Darling you give love a bad name.An angel's smile is what you sell.You promise me heaven then put me through hell.Chains of love got a hold on me.When passion's a prison you can't break free.Oh oh you're a loaded gun.Oh oh there's nowhere to run.No one can save me.The damage is done.Shot through the heart.And you're to blame.You give love a bad name.I play my part.And you play your game.You give love a bad name.You give love.A bad name.Paint your smile on your lips.Blood red nails on your fingertips.A schoolboy’s dream you act so shy.Your very first kiss was your first kiss goodbye.Oh oh you're a loaded gun.Oh oh there's nowhere to run.No one can save me.The damage is done.Shot through the heart.And you're to blame.You give love a bad name.I play my part.And you play your game.You give love a bad name.You give love.Shot through the heart.And you're to blame.You give love a bad name.I play my part.And you play your game.You give love a bad name.Shot through the heart.And you're to blame.You give love a bad name.I play my part.And you play your game.You give love a bad name.You give love.You give love.You give love.You give love.You give love.You give love.You give love.You give love.</t>
  </si>
  <si>
    <t>The Next Time I Fall</t>
  </si>
  <si>
    <t>Peter Cetera &amp; Amy Grant</t>
  </si>
  <si>
    <t>Full Moon</t>
  </si>
  <si>
    <t>Bobby Caldwell;Paul Gordon</t>
  </si>
  <si>
    <t>Ab;A&amp;%</t>
  </si>
  <si>
    <t>Love like a road that never end.How it leads me back again to heartache.I'll never understand.Darling I put my heart up on the shelf.Til the moment was right.And I told myself.Next time I fall in love.I'll know better what to do.Next time I fall in love.The next time I fall in love.the next time I fall in love.It will be with you.Oh now as I look into your eyes.Well I wonder if it's wise to hold you.Like I've wanted to before.Tonight I was thinking that you might.Be the one who breathes life.In this heart of mine.Next time I fall in love.I'll know better what to do.Next time I fall in love.The next time I fall in love.the next time I fall in love.It will be with you.Next time I'm gonna follow through.And if it drives me crazy.I will know better why.The next time I try.Next time I fall in love.I'll know better what to do.Next time I fall in love.The next time I fall in love.the next time I fall in love.It will be with you.</t>
  </si>
  <si>
    <t>The Way It Is</t>
  </si>
  <si>
    <t>Bruce Hornsby &amp; the Range</t>
  </si>
  <si>
    <t>Bruce Hornsby</t>
  </si>
  <si>
    <t>Bruce Hornsby;Elliot Scheiner</t>
  </si>
  <si>
    <t>Standing in line marking time.Waiting for the welfare dime.Cause they can't buy a job.The man in the silk suit hurries by.As he catches the poor old lady's eyes.Just for fun he says Get a job.That's just the way it is.Some things will never change.That's just the way it is.But don't you believe them.Said hey little boy you can't go where the others go.Cause you don't look like they do.Said hey old man how can you stand to think that way.And did you really think about it before you made the rules.He said son.That's just the way it is.Some things will never change.That's just the way it is.But don't you believe them yeah.That's just the way it is.That's just the way it is.Well they passed a law in sixty-four.To give those who ain't got a little more.But it only goes so far.Cause the law don't change another's mind.When all it sees at the hiring time.Is the light on the color bar no.That's just the way it is.Some things will never change.That's just the way it is.That's just the way it is it is it is it is.</t>
  </si>
  <si>
    <t>Racism;Jobs</t>
  </si>
  <si>
    <t>Walk Like an Egyptian</t>
  </si>
  <si>
    <t>The Bangles</t>
  </si>
  <si>
    <t>Liam Sternberg</t>
  </si>
  <si>
    <t>David Kahne</t>
  </si>
  <si>
    <t>All the old paintings on the tomb.They do the sand dance don't you know.If they move too quick.They're falling down like a domino.All the bazaar men by the Nile.They got the money on a bet.Gold crocodiles.They snap their teeth on your cigarette.Foreign types with the hookah pipes say.Walk like an Egyptian.The blonde waitresses take their trays.They spin around and they cross the floor.They've got the moves.You drop your drink then they bring you more.All the school kids so sick of books.They like the punk and the metal band.When the buzzer rings.They're walking like an Egyptian.All the kids in the marketplace say.Walk like an Egyptian.Slide your feet up the street bend your back.Shift your arm then you pull it back.Life is hard you know.So strike a pose on a CadillacIf you want to find all the cops.They're hanging out in the donut shop.They sing and dance.They spin the clubs cruise down the block.All the Japanese with their yen.The party boys call the Kremlin.And the Chinese know.They walk the line like Egyptian.All the cops in the donut shop say.Walk like an Egyptian.Walk like an Egyptian.</t>
  </si>
  <si>
    <t>Shake You Down</t>
  </si>
  <si>
    <t>Gregory Abbott</t>
  </si>
  <si>
    <t>Girl I've been watching you.From so far across the floor now baby.That's nothing new.I've watched you so many times before now baby.I see that look in your eyes.And what it's telling me.And you know oh girl that I'm not shy.I'm glad you picked up on my telepathy now baby.You read my mind you know you did.Girl I wanna shake you down well oh well.I can give you all the loving you need I'm gonna love you.Come on let me take you down oh baby.We'll go all the way to heaven.Oh I've been missing you.And the way you make me feel inside.What can I do.I can tell you've got your pride now baby.Oh come to me well oh well won't you come to me.Let me ease your mind oh babe.I've got the remedy huh yes I do.Now give me just a little time.You read my mind.Girl I wanna shake you down I wanna rock you down.I can give you all the loving you need I'm gonna love you.Come on let me take you down well oh well.We'll go all the way to heaven.Girl I've been missing you.And you know it's funny.Every time I get to feeling this way.I wish I had you near me.I wanna reach out and touch you.I can't stop thinking of the things we do.The way you call me baby when I'm holding you.I shake and I shiver when I know your near.Then you whisper in my ear.Oh baby well oh well.You read my mind you know you did.Girl I wanna shake you down oh baby.I can give you all the loving you need loving you'll need.Come on let me take you down well oh well.We'll go all the way to heaven.Eenie meenie minie moe you read my mind.Come on girl let's start the show girl I wanna shake you down.I can give you all the loving you need.Roses are red and violets are blue.I'm gonna rock this town for you come on let me take you down.Hey baby we'll go all the way to heaven.Come on sugar let me shake you down.I'm gonna take you down to the ground.I shake and I shiver when I know you're near.Come on baby whisper in my ear.Come on sugar let me shake you down.I'm gonna take you down to the ground.I shake and I shiver when I know you're near.Come on baby whisper in my ear.</t>
  </si>
  <si>
    <t>At This Moment</t>
  </si>
  <si>
    <t>Billy Vera &amp; the Beaters</t>
  </si>
  <si>
    <t>Rhino</t>
  </si>
  <si>
    <t>Rock &amp; Roll;Soft Rock;Ballad</t>
  </si>
  <si>
    <t>Billy Vera</t>
  </si>
  <si>
    <t>Jeff Baxter</t>
  </si>
  <si>
    <t>What did you think I would do at this moment.When you're standing before me.With tears in your eyes.Trying to tell me that you have found you another.And you just don't love me no more.What did you think I would say at this moment.When I'm faced with the knowledge.That you just don't love me.Did you think I would curse you.Or say things to hurt youCause you just don't love me no more.Did you think I could hate you.Or raise my hands to you.Now come on you know me too well.How could I hurt you when darling I love you.And you know I'd never hurt you.What do you think I would give at this moment.If you'd stay I'd subtract twenty years from my life.I'd fall down on my knees.And kiss the ground that you walk on.If I could just hold you again.I'd fall down on my knees.And kiss the ground that you walk on baby.If I could just hold you.If I could just hold you.If I.If I could just hold you.Again.</t>
  </si>
  <si>
    <t>Family Ties</t>
  </si>
  <si>
    <t>Open Your Heart</t>
  </si>
  <si>
    <t>Madonna;Gardner Cole;Peter Rafelson</t>
  </si>
  <si>
    <t>Watch out.I see you on the street and you walk on by.You make me wanna hang my head down and cry.If you gave me half a chance you'd see.My desire burning inside of me.But you choose to look the other way.I've had to work much harder than this.For something I want don't try to resist me.Open your heart to me baby.I hold the lock and you hold the key.Open your heart to me darling.I'll give you love if you you turn the key.I think that you're afraid to look in my eyes.You look a little sad boy I wonder why.I follow you around but you can't see.You're too wrapped up in yourself to notice.So you choose to look the other way.Well I've got something to say.Don't try to run I can keep up with you.Nothing can stop me from trying you've got to.Open your heart to me baby.I hold the lock and you hold the key.Open your heart to me darling.I'll give you love if you you turn the key.Open your heart with the key.One is such a lonely number.Open your heart I'll make you love me.It's not that hard if you just turn the key.Don't try to run I can keep up with you.Nothing can stop me from trying you've got to.Open your heart to me baby.I hold the lock and you hold the key.Open your heart to me darling.I'll give you love if you you turn the key.Open your heart with the key.Open your heart I'll make you love me.It's not that hard if you just turn the key.Open your heart I'll make you love me.It's not that hard if you just turn the key.Open your heart I'll make you love me.It's not that hard if you just turn the key.</t>
  </si>
  <si>
    <t>Livin' on a Prayer</t>
  </si>
  <si>
    <t>Synth-Rock;Hard Rock</t>
  </si>
  <si>
    <t>Em;Gm&amp;%</t>
  </si>
  <si>
    <t>Once upon a time not so long ago.Tommy used to work on the docks.Union's been on strike.He's down on his luck.It's tough so tough.Gina works the diner all day.Working for her man.She brings home her pay.For love for love.She says We've gotta hold on to what we've got.It doesn't make a difference if we make it or not.We've got each other and that's a lot.For love we'll give it a shot.Oh we're half-way there.Oh living on a prayer.Take my hand we'll make it I swear.Oh living on a prayer.Tommy's got his six string in hock.Now he's holding in.What he used to make it talk.So tough it's tough.Gina dreams of running away.When she cries in the night.Tommy whispers.Baby it's okay someday.We've gotta hold on to what we've got.It doesn't make a difference if we make it or not.We've got each other and that's a lot.For love we'll give it a shot.Oh we're half-way there.Oh living on a prayer.Take my hand we'll make it I swear.Oh living on a prayer.Living on a prayer.We've gotta hold on ready or not.You live for the fight when it's all that you've got.Oh we're half-way there.Oh living on a prayer.Take my hand we'll make it I swear.Oh living on a prayer.Oh we're half-way there.Oh living on a prayer.Take my hand we'll make it I swear.Oh living on a prayer.</t>
  </si>
  <si>
    <t>Survival;Love</t>
  </si>
  <si>
    <t>Jacob's Ladder</t>
  </si>
  <si>
    <t>Bruce Hornsby;John Hornsby</t>
  </si>
  <si>
    <t>I met a fan dancer.Down in Southside Birmingham.She was running from a fat man.Selling salvation in his hand.Now he's trying to save me.When I'm doing all right.The best that I can.Just another fallen angel.Trying to get through the night.Step by step one by one.Higher and higher.Step by step rung by rung.Climbing Jacob's ladder.Coming over the airwaves.The man says I'm overdue.Sing along send some money.Join the chosen few hey.Mister I'm not in a hurry.And I don't want to be like you.All I want from tomorrow.Is to get it better than today.Step by step one by one.Higher and higher.Step by step rung by rung.Climbing Jacob's ladder.All I want from tomorrow.Is to get it better than today.Step by step one by one.Higher and higher.Step by step rung by rung.Climbing and climbing.Step by step one by one.Step by step rung by rung.Step by step.And step by step.Step by step.</t>
  </si>
  <si>
    <t>Empowerment;Better Days</t>
  </si>
  <si>
    <t>Club Nouveau</t>
  </si>
  <si>
    <t>Hip Hop</t>
  </si>
  <si>
    <t>New Jack Swing;Electro</t>
  </si>
  <si>
    <t>Jay King;Thomas McElroy;Denzil Foster</t>
  </si>
  <si>
    <t>Sometimes in our lives.We all have pain.We all have sorrow.But if we are wise.We know that there's always tomorrow.Lean on me.When you're not strong.And I'll be your friend.I'll help you carry on.For it won't be long.Til I'm gonna need.Somebody to lean on.Please swallow your pride.If I have things you need to borrow.For no one can fill.Those of your needs.That you won't let show.Lean on me.When you're not strong.And I'll be your friend.I'll help you carry on.For it won't be long.Til I'm gonna need.Somebody to lean on.So just call on me brother.When you need a hand.We all need somebody to lean on.I just might have a problem.That you'd understand.We all need somebody to lean on.Lean on me.When you're not strong.And I'll be your friend.I'll help you carry on.For said.It won't be long.Til I'm gonna need somebody to lean on.We be jamming.We be jamming.We be jamming.We be jamming.We be jamming.We be jamming.We be jamming.We be jamming.Just call me.When you need a friend.Call me.Call me.When you need a friend.Call me.Oh baby now.Call me.When you need a friend.Call me.</t>
  </si>
  <si>
    <t>Nothing's Gonna Stop Us Now</t>
  </si>
  <si>
    <t>Diane Warren;Albert Hammond</t>
  </si>
  <si>
    <t>Gb;G&amp;%</t>
  </si>
  <si>
    <t>Looking in your eyes.I see a paradise.This world that I found.Is too good to be true.Standing here beside you.Want so much to give you.This love in my heart.That I'm feeling for you.Let them say we're crazy.I don't care about that.Put your hand in my hand.Baby don't ever look back.Let the world around us.Just fall apart.Baby we can make it.If we're heart to heart.And we can build this dream together.Standing strong forever.Nothing's gonna stop us now.And if this world runs out of lovers.We'll still have each other.Nothing's gonna stop us.Nothing's gonna stop us now.I'm so glad I found you.I'm not gonna lose you.Whatever it takes.I will stay here with you.Take it to the good times.See it through the bad times.Whatever it takes.Is what I'm gonna do.Let them say we're crazy.What do they know.Put your arms around me.Baby don't ever let go.Let the world around us.Just fall apart.Baby we can make it.If we're heart to heart.And we can build this dream together.Standing strong forever.Nothing's gonna stop us now.And if this world runs out of lovers.We'll still have each other.Nothing's gonna stop us.Nothing's gonna stop us.Oh all that I need is you.All that I ever need.And all that I want to do.Is hold you forever ever and ever hey.And we can build this dream together.Standing strong forever.Nothing's gonna stop us now.And if this world runs out of lovers.We'll still have each other.Nothing's gonna stop us.Nothing's gonna stop us.We can build this dream together.Standing strong forever.Nothing's gonna stop us now.Nothing's gonna stop us.And if this world runs out of lovers.We'll still have each other.Nothing's gonna stop us now.We can build this dream together.Standing strong forever.Nothing's gonna stop us now.World runs out of lovers.Nothing's gonna stop us.We'll still have each other.We can build this dream together.Standing strong forever.Nothing's gonna stop us now.</t>
  </si>
  <si>
    <t>Mannequin</t>
  </si>
  <si>
    <t>I Knew You Were Waiting (For Me)</t>
  </si>
  <si>
    <t>Aretha Franklin &amp; George Michael</t>
  </si>
  <si>
    <t>Synth-Pop;Soul</t>
  </si>
  <si>
    <t>Simon Climie;Dennis Morgan</t>
  </si>
  <si>
    <t>Like a warrior that fights.And wins the battle.I know the taste of victory.Though I went through some nights.Consumed by shadows.I was crippled emotionally.Somehow I made it through the heartache.Yes I did I escaped.I found my way out of the darkness.I kept my faith kept my faith.When the river was deep I didn't falter.When the mountain was high I still believed.When the valley was low it didn't stop me no no.I knew you were waiting.I knew you were waiting for me.With an endless desire.I kept on searching.Sure in time our eyes would meet.Like the bridge is on fire.The hurt is over.One touch and you set me free.No I don't regret a single moment.No I don't looking back.When I think of all those disappointments.I just laugh I just laugh.When the river was deep I didn't falter.When the mountain was high I still believed.When the valley was low it didn't stop me.I knew you were waiting.I knew you were waiting for me.So we were drawn together through destiny.I know this love we shared was meant to be.I knew you were waiting.Knew you were waitingI knew you were waiting.Knew you were waiting for me.I didn't falter.I still believed.When the valley was low it didn't stop me.I knew you were waiting.I knew you were waiting for me.I didn't falter.When the mountain was high I still believed.When the valley was low it didn't stop me.I knew you were waiting.I knew you were waiting for me.</t>
  </si>
  <si>
    <t>(I Just) Died in Your Arms</t>
  </si>
  <si>
    <t>Cutting Crew</t>
  </si>
  <si>
    <t>Nick Van Eede</t>
  </si>
  <si>
    <t>Terry Brown;John Jansen;Nick Van Eede;Kevin MacMichael;Colin Farley;Martin Beedle</t>
  </si>
  <si>
    <t>Oh I I just died in your arms tonight.It must've been something you said.I just died in your arms tonight.I keep looking for something I can't get.Broken hearts lie all around me.And I don't see an easy way.To get out of this.Her diary sits by the bedside table.The curtains are closed the cat's in her cradle.Who would've thought.That a boy like me could come to this.Oh I I just died in your arms tonight.It must've been something you said.I just died in your arms tonight.Oh I I just died in your arms tonight.It must've been some kind of kiss.I should've walked away.I should've walked away.Is there any just cause for feeling like this.On the surface I'm a name on a list.I try to be discreet.But then blow it again.I've lost and found it's my final mistake.She's loving by proxy no give and all take.Cause I've been thrilled to fantasy.One too many times.Oh I I just died in your arms tonight.It must've been something you said.I just died in your arms tonight.Oh I I just died in your arms tonight.It must've been some kind of kiss.I should've walked away.I should've walked away.It was a long hot night.She made it easy she made it feel right.But now it's over the moment is gone.I followed my hands not my head.I know I was wrong.Oh I I just died in your arms tonight.It must've been something you said.I just died in your arms tonight.Oh I I just died in your arms tonight.It must've been some kind of kiss.I should've walked away.I should've walked away.</t>
  </si>
  <si>
    <t>Lust/Sex;Bad Relationships</t>
  </si>
  <si>
    <t>With or Without You</t>
  </si>
  <si>
    <t>U2</t>
  </si>
  <si>
    <t>Bono;The Edge;Adam Clayton;Larry Mullen Jr.</t>
  </si>
  <si>
    <t>Daniel Lanois;Brian Eno</t>
  </si>
  <si>
    <t>See the stone set in your eyes.See the thorn twist in your side.I wait for you.Sleight of hand and twist of fate.On a bed of nails she makes me wait.And I wait without you.With or without you.With or without you.Through the storm we reach the shore.You give it all but I want more.And I'm waiting for you.With or without you.With or without you.I can't live.With or without you.And you give yourself away.And you give yourself away.And you give.And you give.And you give yourself away.My hands are tied.My body bruised she's got me with.Nothing to win and.Nothing left to lose.And you give yourself away.And you give yourself away.And you give.And you give.And you give yourself away.With or without you.With or without you.I can't live.With or without you.With or without you.With or without you.I can't live.With or without you.With or without you.</t>
  </si>
  <si>
    <t>Kim Wilde</t>
  </si>
  <si>
    <t>Electro;Synth-Rock</t>
  </si>
  <si>
    <t>Synth-Pop;Hi NRG</t>
  </si>
  <si>
    <t>Ricky Wilde</t>
  </si>
  <si>
    <t>Gm;Ab</t>
  </si>
  <si>
    <t>Set me free why don't you babe.Get out of my life why don't you babe.Cause you don't really love me.You just keep me hanging on.Set me free why don't you babe.Get out of my life why don't you babe.You don't really need me.But you keep me hanging on.Why do you keep a coming around.Playing with my heart.Why don't you get out of my life.And let me make a brand new start.Let me get over you.The way you've gotten over me yeah.You say although we broke up.You still just wanna be friends.But how can we still be friends.When seeing you only breaks my heart again.Get out get out of my life.And let me sleep at night.'Cos you don't really love me.You just keep me hanging on.You say you still care for me.But your heart and soul needs to be free.And now that you've got your freedom.You wanna still hold on to me.You don't want me for yourself.So let me find somebody else.Why don't you be a man about it and set me free.Now you don't care a thing about me.You're just using me Hey abusing me.Get out get out of my life.And let me sleep at night.Cause you don't really love me.You just keep me hanging on.You don't really need me.You just keep me hanging on.</t>
  </si>
  <si>
    <t>Always</t>
  </si>
  <si>
    <t>Atlantic Starr</t>
  </si>
  <si>
    <t>Jonathan Lewis;David Lewis;Wayne Lewis</t>
  </si>
  <si>
    <t>Girl you are to me.All that a woman should be.And I dedicate my life.To you always.A love like yours is rare.It must have been sent from up above.And I know you'll stay this way.For always.And we both know that our love will grow.And forever it will be you and me.Oh you're like the sun chasing all of the rain away.When you come around you bring brighter days.You're the perfect one for me and you forever will be.And I will love you so for always.Come with me my sweet let's go make a family.They will bring us joy for always.Oh boy I love you so I can't find enough ways.To let you know but you can be sure I'm yours for always.And we both know that our love will grow.And forever it will be you and me.Oh you're like the sun chasing all of the rain away.When you come around you bring brighter days.You're the perfect one for me and you forever will be.And I will love you so for always.Oh you're like the sun chasing all of the rain away.When you come around you bring brighter days.You're the perfect one for me and you forever will be.And I will love you so for always.I will love you so for always.I will love you so for always.I will love you so for always.</t>
  </si>
  <si>
    <t>Head to Toe</t>
  </si>
  <si>
    <t>Lisa Lisa &amp; Cult Jam</t>
  </si>
  <si>
    <t>Curt Bedeau;Gerry Charles;Hugh L. Clarke;Brian George;Lucien George;Paul George</t>
  </si>
  <si>
    <t>Head to toe.I know.Today started with a crazy kiss.On our way home.We were in for a surprise.Who would have known.Who would have thought that we would become lovers.As friends we were so so tight.Can't help myself you make me feel so right.I got to got to got to tell you darling.Oh baby I think I love you.From head to toe.Oh baby I think I love you.From head to toe.I think I love you from head to toe.I know.Here today gone tomorrow.It's possible but I doubt it.His kiss is credit in the bank of love.I never leave home without it.He's different from any boy I know.Body supreme.Bedroom eyes head back to the side.Please don't be so mean.Fourteen karat love you are my jewel of the Nile.When we make love diamonds are forever.Top to bottom I love you I will leave you never.I got to got to got to tell you darling.Oh baby I think I love you.From head to toe.Oh baby I've got to kiss you.From head to toe.Oh baby I think I love you.You got to know.Oh baby I think I love you.From head to toe.I think I love you from head to toe.You can't hurry love you got to take it slow.But my angel you forget your wings tonight.Baby you got the love.Fourteen karat love you are my jewel of the Nile.When we make love diamonds are forever.Top to bottom I love you I will leave you never.I got to got to got to tell you darling.Oh baby I think I love you.From head to toe.Oh baby I want to kiss you.From head to toe.Oh baby I think I love you.You got to know.Oh baby I think I love you.From head to toe.I think I love you from head to toe.I know.Oh baby I want to kiss youFrom head to toe.Oh baby I think I love you.You got to know.Oh baby I think I love you.From head to toe.</t>
  </si>
  <si>
    <t>I Wanna Dance with Somebody (Who Loves Me)</t>
  </si>
  <si>
    <t>Disco;Dance-Pop;Vocal</t>
  </si>
  <si>
    <t>Randy Jackson (Bass)</t>
  </si>
  <si>
    <t>George Merrill;Shannon Rubicam</t>
  </si>
  <si>
    <t>Gb;Ab&amp;%</t>
  </si>
  <si>
    <t>I want to dance.Clock strikes upon the hour.And the sun begins to fade.Still enough time to figure out.How to chase my blues away.I've done alright up til now.It's the light of day that shows me how.And when the night falls.The loneliness calls.Oh I wanna dance with somebody.I wanna feel the heat with somebody.Yeah I wanna dance with somebody.With somebody who loves me.Oh I wanna dance with somebody.I wanna feel the heat with somebody.Yeah I wanna dance with somebody.With somebody who loves me.I've been in love and lost my senses.Spinning through the town.Sooner or later the fever ends.And I wind up feeling down.I need a man who'll take a chance.On a love that burns hot enough to last.So when the night falls.My lonely heart calls.Oh I wanna dance with somebody.I wanna feel the heat with somebody.Yeah I wanna dance with somebody.With somebody who loves me.Oh I wanna dance with somebody.I wanna feel the heat with somebody.Yeah I wanna dance with somebody.With somebody who loves me.Somebody who.Somebody who.Somebody who loves me.Somebody who.Somebody who.To hold me in his arms.I need a man who'll take a chance.On a love that burns hot enough to last.So when the night falls.My lonely heart calls.Oh I wanna dance with somebody.I wanna feel the heat with somebody.Yeah I wanna dance with somebody.With somebody who loves me.Oh I wanna dance with somebody.I wanna feel the heat with somebody.Yeah I wanna dance with somebody.With somebody who loves me.Don't you wanna dance with me baby.Don't you wanna dance with me boy.Don't you wanna dance with me baby.With somebody who loves me.Don't you wanna dance.Say you wanna dance.Don't you wanna dance.Don't you wanna dance.Say you wanna dance.Don't you wanna dance.Don't you wanna dance.Say you wanna dance.With somebody who loves me.Hey baby.</t>
  </si>
  <si>
    <t>Alone</t>
  </si>
  <si>
    <t>I hear the ticking of the clock.I'm lying here the room's pitch dark.I wonder where you are tonight.No answer on the telephone.And the night goes by so very slow.Oh I hope that it won't end though.Alone.Till now I always got by on my own.I never really cared until I met you.And now it chills me to the bone.How do I get you alone.How do I get you alone.You don't know how long I have wanted.To touch your lips and hold you tight oh.You don't know how long I have waited.And I was going to tell you tonight.But the secret is still my own.And my love for you is still unknown.Alone.Till now I always got by on my own.I never really cared until I met you.And now it chills me to the bone.How do I get you alone.How do I get you alone.How do I get you alone.How do I get you alone.Alone alone.</t>
  </si>
  <si>
    <t>Shakedown</t>
  </si>
  <si>
    <t>Bob Seger</t>
  </si>
  <si>
    <t>Harold Faltermeyer;Keith Forsey;Bob Seger</t>
  </si>
  <si>
    <t>Keith Forsey;Harold Faltermeyer</t>
  </si>
  <si>
    <t>No matter what you think you pull you'll find it's not enough.No matter who you think you know you won't get through.It's a given LA law.Someone's faster on the draw.No matter where you hide I'm coming after you yeah.No matter how the race is run it always ends the same.Another room without a view awaits downtown.You can shake me for a while.Live it up in style.No matter what you do I'm gonna take you down.Shakedown.Breakdown.Takedown.Everybody wants into the crowded line.Breakdown.Takedown.You're busted.Let down.Your guard.Honey just about the time you're thinking it's alright.Breakdown.Takedown.You're busted.This is a town where everyone is reaching for the top.This is a place where second best will never do.It's okay to want to shine.But once you step across that line.No matter where you hide I'm coming after you.Shakedown.Breakdown.Takedown.Everybody wants into the crowded line.Breakdown.Takedown.You're busted.Shakedown.Breakdown.Honey just about the time you're thinking it's alright.Breakdown.Takedown.You're busted.Busted.Shakedown.Breakdown.Takedown.Everybody wants into the crowded line.Breakdown.Takedown.You're busted.Shakedown.Breakdown.Honey just about the time you're thinking it's alright.Breakdown.Takedown.You're busted.Shakedown.Breakdown.Takedown.Everybody wants into the crowded line.Breakdown.Takedown.You're busted.Let down.Your guard.Honey just about the time you're thinking it's alrightBreakdownTakedownYou're bustedShakedown.Breakdown.Takedown.Everybody wants into the crowded line.Breakdown.Takedown.You're busted.Let down.Your guard.Honey just about the time you're thinking it's alright.</t>
  </si>
  <si>
    <t>Beverly Hills Cop II</t>
  </si>
  <si>
    <t>I Still Haven't Found What I'm Looking For</t>
  </si>
  <si>
    <t>Alternative Rock;Soft Rock;Gospel</t>
  </si>
  <si>
    <t>I have climbed highest mountain.I have run through the fields.Only to be with you.Only to be with you.I have run.I have crawled.I have scaled these city walls.These city walls.Only to be with you.But I still haven't found what I'm looking for.But I still haven't found what I'm looking for.I have kissed honey lips.Felt the healing in her fingertips.It burned like fire.This burning desire.I have spoke with the tongue of angels.I have held the hand of a devil.It was warm in the night.I was cold as a stone.But I still haven't found what I'm looking for.But I still haven't found what I'm looking for.I believe in the kingdom come.Then all the colors will bleed into one.Bleed into one.Well yes I'm still running.You broke the bonds and you.Loosed the chains.Carried the cross.Of my shame.Of my shame.You know I believed it.But I still haven't found what I'm looking for.But I still haven't found what I'm looking for.But I still haven't found what I'm looking for.But I still haven't found what I'm looking for.</t>
  </si>
  <si>
    <t>God;Faithfulness;Doubt</t>
  </si>
  <si>
    <t>Who's That Girl</t>
  </si>
  <si>
    <t>Soundtrack;Synth-Pop</t>
  </si>
  <si>
    <t>Who's that girl.Who's that girl.When you see her say a prayer.And kiss your heart goodbye.She's trouble in a word get closer to the fire.Run faster her laughter burns you up inside.You're spinning around and around.You can't get up you try but you can't.Quién es esa niña.Who's that girl.Señorita más fina.Who's that girl.Quién es esa niña.Who's that girl.Señorita más fina.Who's that girl.You try to avoid her fate is in your hands.She's smiling an invitation to the dance.Her heart is on the street tu corazón es suyo.Now you're falling at her feet.You try to get away but you can't.Quién es esa niña.Who's that girl.Señorita más fina.Who's that girl.Quién es esa niña.Who's that girl.Señorita más fina.Who's that girl.Light up my life so blind I can't see.Light up my life no one can help me now.Run faster her laughter burns you up inside.You're spinning around and around.You can't get up you try but you can't.Quién es esa niña.Who's that girl.Señorita más fina.Who's that girl.Quién es esa niña.Who's that girl.Señorita más fina.Who's that girl.Light up my life so blind I can't see.Light up my life no one can help me now.Who's that girl.Now who's that girl.Now who's that girl.Now who's that girl.Quién es esa niña.Who's that girl.Señorita más fina.Who's that girl.Quién es esa niña.Who's that girl.Señorita más fina.Who's that girl.Quién es esa niña.Who's that girl.Señorita más fina.Who's that girl.Quién es esa niña.Who's that girl.Señorita más fina.Who's that girl.Quién es esa niña.Who's that girl.Señorita más fina.Who's that girl.</t>
  </si>
  <si>
    <t>La Bamba</t>
  </si>
  <si>
    <t>Los Lobos</t>
  </si>
  <si>
    <t>Slash</t>
  </si>
  <si>
    <t>Rock &amp; Roll;Flamenco</t>
  </si>
  <si>
    <t>Rock;Latin;Stage &amp; Screen</t>
  </si>
  <si>
    <t>Rock &amp; Roll;Theme;Flamenco</t>
  </si>
  <si>
    <t>Ritchie Valens</t>
  </si>
  <si>
    <t>Richie Valens</t>
  </si>
  <si>
    <t>Mitchell Froom</t>
  </si>
  <si>
    <t>I Just Can't Stop Loving You</t>
  </si>
  <si>
    <t>Michael Jackson &amp; Siedah Garrett</t>
  </si>
  <si>
    <t>C;Db</t>
  </si>
  <si>
    <t>Each time the wind blows.I hear your voice so.I call your name.Whispers at morning.Our love is dawning.Heaven's glad you came.You know how I feel.This thing can't go wrong.I'm so proud to say.I love you.Your love's got me high.I long to get by.This time is forever.Love is the answer.I hear your voice now.You are my choice now.The love you bring.Heaven's in my heart.At your call I hear harps.And angels sing.You know how I feel.This thing can't go wrong.I can't live my life without you.I just can't hold on.I feel we belong.My life ain't worth living.If I can't be with you.I just can't stop loving you.I just can't stop loving you.And if I stop.Then tell me just what will I do.Cause I just can't stop loving you.At night when the stars shine.I pray in you I'll find.A love so true.When morning awakes me.Will you come and take me.I'll wait for you.You know how I feel.I won't stop until.I hear your voice saying.I do.I do.This thing can't go wrong.This feeling's so strong.Well my life ain't worth living.If I can't be with you.I just can't stop loving you.I just can't stop loving you.And if I stop.Then tell me just what will I do.I just can't stop loving you.We can change all the world tomorrow.We can sing songs of yesterday.I can say hey farewell to sorrow.This is my life and I.Want to see you for always.I just can't stop loving you.No baby.I just can't stop loving you.If I can't stop.And if I stop.No.Then tell me just what will I do.What will I do.I just can't stop loving you.Know I do girl.I just can't stop loving you.You know I do.And if I stop.Then tell me just what will I do.I just can't stop loving you.</t>
  </si>
  <si>
    <t>Didn't We Almost Have It All</t>
  </si>
  <si>
    <t>Michael Masser;Will Jennings</t>
  </si>
  <si>
    <t>Bb;G</t>
  </si>
  <si>
    <t>Remember when we held on in the rain.The nights we almost lost it.Once again we can take the night into tomorrow.Living on feelings.Touching you I feel it all again.Didn't we almost have it all.When love was all we had worth giving.The ride with you was worth the fall my friend.Loving you makes life worth living.Didn't we almost have it all.The nights we held on till the morning.You know you'll never love that way again.Didn't we almost have it all.The way you used to touch me felt so fineWe kept our hearts together down the lineA moment in the soul can last foreverComfort and keep usHelp me bring the feeling back againDidn't we almost have it all.When love was all we had worth giving.The ride with you was worth the fall my friend.Loving you makes life worth living.Didn't we almost have it all.The nights we held on till the morning.You know you'll never love that way again.Didn't we almost have it all.Didn't we have the best of times.When love was young and new.Couldn't we reach inside and find.That world of me and you.We'll never lose it again.Cause once you know what love is.You never let it end.Didn't we almost have it all.When love was all we had worth giving.The ride with you was worth the fall my friend.Loving you makes life worth living.Didn't we almost have it all.The nights we held on till the morning.You know you'll never love that way again.Didn't we almost have it all.</t>
  </si>
  <si>
    <t>Here I Go Again</t>
  </si>
  <si>
    <t>Whitesnake</t>
  </si>
  <si>
    <t>Classic Rock;Hard Rock;Pop Rock</t>
  </si>
  <si>
    <t>David Coverdale;Bernie Marsden</t>
  </si>
  <si>
    <t>Keith Olsen;Mike Stone</t>
  </si>
  <si>
    <t>I don't know where I'm going.But I sure know where I've been.Hanging on the promises.In songs of yesterday.And I've made up my mind.I ain't wasting no more time.Here I go again.Here I go again.Though I keep searching for an answer.I never seem to find what I'm looking for.Oh Lord I pray.You give me strength to carry on.Cause I know what it means.To walk along the lonely street of dreams.Here I go again on my own.Going down the only road I've ever known.Like a drifter I was born to walk alone.But I've made up my mind.I ain't wasting no more time.Just another heart in need of rescue.Waiting on love's sweet charity.I am gonna hold on.For the rest of my days.Cause I know what it means.To walk along the lonely street of dreams.Here I go again on my own.Going down the only road I've ever known.Like a drifter I was born to walk alone.And I've made up my mind.I ain't wasting no more time.But here I go again.Here I go again.Here I go again.Here I go.And I've made up my mind.I ain't wasting no more time.Here I go again on my own.Going down the only road I've ever known.Like a drifter I was born to walk alone.Cause I know what it means.To walk along the lonely street of dreams.Here I go again on my own.Going down the only road I've ever known.Like a drifter I was born to walk alone.I have made up my mind.I ain't wasting no more time.But here I go again.Here I go again.Here I go again.Here I go.Here I go again.</t>
  </si>
  <si>
    <t>Empowerment;Redemption</t>
  </si>
  <si>
    <t>Lost in Emotion</t>
  </si>
  <si>
    <t>Dance-Pop;Contemporary R&amp;B;Freestyle</t>
  </si>
  <si>
    <t>C4</t>
  </si>
  <si>
    <t>Hit the beat now.Lost in emotion.Some guys will promise you a marriage made in heaven.But I'm gonna stick to my guns.Like waiting for that love that I might be getting.My dreams haven't yet begun oh baby.Am I a fool cause I don't know just how you feel.And my love for you oh I can't conceal.Oh I'm lost in emotion.Telling you things you really shouldn't know.Oh baby I'm lost in emotion.Am I a fool At least my friends think so.Que sera que sera.Baby whatever will be.Que sera que sera.Between you and me.Just how true are the rumors I am hearing.About the crash you have on me.Maybe I'm blind cause I just don't see it.But I wanna believe what they see.I find myself telling you things.I don't even tell my best friend.I keep showing emotions not knowing.Just where it all stands for us.From time to time I wonder what I am in your heart.And even though I don't live there yet.I'm afraid it will be cold and dark.I'm lost in emotion.Telling you things you really shouldn't know.Oh baby I'm lost in emotion.Am I a fool At least my friends think so.Que sera que sera.Baby whatever will be.Que sera que sera.Between you and me.Baby am I a fool cause I don't know just how you feel.Just how you feel.And my love for you oh I can't conceal.Hit the beat now.Lost With my feeling.Lost I hit the ceiling.Lost With big emotions.Lost I can't be dealing.Lost I wanna be with you.Lost but I don't know how.Lost In my heart babe.I can feel the beat now.Lost in emotion.Lost in emotion.We're lost in emotion.Lost My baby.You know that I'm.Lost My baby.Lost in emotion.Lost in emotion.Lost in emotion.Lost.</t>
  </si>
  <si>
    <t>Bad</t>
  </si>
  <si>
    <t>Dance-Pop</t>
  </si>
  <si>
    <t>Am;Bm&amp;</t>
  </si>
  <si>
    <t>Your butt is mine.Gonna tell you right.Just show your face.In broad daylight.I'm telling you.On how I feel.Gonna hurt your mind.Don't shoot to kill.Come on come on.Lay it on me.All right.I'm giving you.On count of three.To show your stuff.Or let it be.I'm telling you.Just watch your mouth.I know your game.What you're about.Well they say the sky's the limit.And to me that's really true.But my friend you have seen nothing.Just wait till I get through.Because I'm bad I'm bad come on.You know I'm bad I'm bad you know it.You know I'm bad I'm bad come on you know.And the whole world has to answer right now.Just to tell you once again who's bad.The word is out.You're doing wrong.Gonna lock you up.Before too long.Your lying eyes.Gonna tell you right.So listen up.Don't make a fight.Your talk is cheap.You're not a man.You're throwing stones.To hide your hands.But they say the sky's the limit.And to me that's really true.But my friend you have seen nothing.Just wait till I get through.Because I'm bad I'm bad come on.You know I'm bad I'm bad you know it.You know I'm bad I'm bad you know it you know.And the whole world has to answer right now.Just to tell you once again who's bad.We can change the world tomorrow.This could be a better place.If you don't like what I'm saying.Then won't you slap my face.Because I'm bad I'm bad come on.You know I'm bad I'm bad you know it.You know I'm bad I'm bad you know it you know.You know I'm bad I'm bad come on.You know I'm bad I'm bad you know it you know it.You know you know you know come on.And the whole world has to answer right now.Just to tell you.You know I'm smooth I'm bad you know it.You know I'm bad I'm bad baby.You know you know you know it come on.And the whole world has to answer right now.You know I'm bad I'm bad you know it.You know I'm bad you know.You know I'm bad I'm bad you know it you know.And the whole world has to answer right now.Just to tell you once again who's bad.</t>
  </si>
  <si>
    <t>Anger;Fighting;Badassery</t>
  </si>
  <si>
    <t>I Think We're Alone Now</t>
  </si>
  <si>
    <t>Tiffany</t>
  </si>
  <si>
    <t>Pop;Electronic/Dance</t>
  </si>
  <si>
    <t>Ritchie Cordell</t>
  </si>
  <si>
    <t>George Tobin</t>
  </si>
  <si>
    <t>Children behave.That's what they say when we're together.And watch how you play.They don't understand.And so we're running just as fast as we can.Holding on to one another's hand.Trying to get away into the night.And then you put your arms around me.And we tumble to the ground.And then you say.I think we're alone now.There doesn't seem to be anyone around.I think we're alone now.The beating of our hearts is the only sound.Look at the way.We gotta hide what we're doing.Cause what would they say.If they ever knew.And so we're running just as fast as we can.Holding on to one another's hand.Trying to get away into the night.And then you put your arms around me.And we tumble to the ground.And then you say.I think we're alone now.There doesn't seem to be anyone around.I think we're alone now.The beating of our hearts is the only sound.I think we're alone now.There doesn't seem to be anyone around.I think we're alone now.The beating of our hearts is the only sound.Running just as fast as we can.Holding on to one another's hand.Trying to get away into the night.And then you put your arms around me.And we tumble to the ground.And then you say.I think we're alone now.There doesn't seem to be anyone around.I think we're alone now.The beating of our hearts is the only sound.I think we're alone now.There doesn't seem to be anyone around.I think we're alone now.The beating of our hearts is the only sound.I think we're alone now.There doesn't seem to be anyone around.I think we're alone now.The beating of our hearts is the only sound.I think we're alone now.There doesn't seem to be anyone around.I think we're alone now.The beating of our hearts is the only sound.I think we're alone now.</t>
  </si>
  <si>
    <t>Lust/Sex;Growing Up</t>
  </si>
  <si>
    <t>Mony Mony</t>
  </si>
  <si>
    <t>Billy Idol</t>
  </si>
  <si>
    <t>Tommy James;Bo Gentry;Ritchie Cordell;Bobby Bloom</t>
  </si>
  <si>
    <t>Keith Forsey</t>
  </si>
  <si>
    <t>All right.You wanna dance.Yeah.All right.Here she come now singing Mony Mony.Shoot it up come on Mony Mony.Hey she look good and I feel all right now.I said don't stop now come on Mony.Come on yeah.I said yeah yeah yeah yeah yeah.Cause you make me feel.So good so good.Feel all right.So fine so fine.It's all mine yes I feel all right.I said yeah yeah yeah yeah yeah.Well you could shake it Mony Mony.I said shotgun dead and I'll come on Mony.Oh don't stop cooking cause I feel too good yeah.Well don't stop now come on Mony come on yeah.I said yeah yeah yeah yeah yeah.Cause you make me feel.So good so good.Feel all right.So fine so fine.It's all mine yes I feel all right.I said yeah yeah yeah yeah yeah.Oh I love you Mony mony said I do.I love you Mony mony yes I do.I love you Mony mony said I do.I love you Mony mony.I said Mony Mony.I said yeah yeah yeah yeah yeah.Wow.Mony Mony.Mony Mony.Mony Mony.I said come on come on come on.Mony Mony.Mony Mony.Mony Mony.Feel all right I said yeah yeah yeah yeah yeah.Come on.Ride your pony.Mony Mony.Mony Mony.Come on come on come on.Mony Mony.Mony Mony.Oh feel all right.I said yeah yeah yeah yeah yeah.All right.</t>
  </si>
  <si>
    <t>(I've Had) The Time of My Life</t>
  </si>
  <si>
    <t>Bill Medley &amp; Jennifer Warnes</t>
  </si>
  <si>
    <t>John DeNicola;Donald Markowitz;Franke Previte</t>
  </si>
  <si>
    <t>Now I've had the time of my life.No I never felt like this before.Yes I swear it's the truth.And I owe it all to you.Cause I've had the time of my life.And I owe it all to you.I've been waiting for so long.Now I've finally found someone to stand by me.We saw the writing on the wall.As we felt this magical fantasy.Now with passion in our eyes.There's no way we could disguise it secretly.So we take each other's hand.Cause we seem to understand the urgency.Just remember.You're the one thing.I can't get enough of.So I'll tell you something.This could be love.Because.I've had the time of my life.No I never felt like this before.Yes I swear it's the truth.And I owe it all to you.With my body and soul.I want you more than you'll ever know.So we'll just let it go.Don't be afraid to lose control.No.Yes I know what's on your mind.When you say.Stay with me tonight.I've had the time of my life.No I never felt like this before.Yes I swear it's the truth.And I owe it all to you.Cause I had the time of my life.And I've searched through every open door.Till I found the truth.And I owe it all to you.Now I've had the time of my life.No I never felt like this before.Yes I swear it's the truth.And I owe it all to you.I've had the time of my life.No I never felt this way before.Yes I swear it's the truth.And I owe it all to you.Cause I had the time of my life.And I've searched through every open door.Till I found the truth.And I owe it all to you.</t>
  </si>
  <si>
    <t>Heaven Is a Place on Earth</t>
  </si>
  <si>
    <t>Belinda Carlisle</t>
  </si>
  <si>
    <t>Michelle Phillips (Vocals)</t>
  </si>
  <si>
    <t>Rick Nowels;Ellen Shipley</t>
  </si>
  <si>
    <t>Rick Nowels</t>
  </si>
  <si>
    <t>Oh baby do you know what that's worth.Oh heaven is a place on earth.They say in heaven love comes first.We'll make heaven a place on earth.Oh heaven is a place on earth.When the night falls down.I wait for you.And you come around.And the world's alive.With the sound of kids.On the street outside.When you walk into the room.You pull me close and we start to move.And we're spinning with the stars above.And you lift me up in a wave of love.Oh baby do you know what that's worth.Oh heaven is a place on earth.They say in heaven love comes first.We'll make heaven a place on earth.Oh heaven is a place on earth.When I feel alone.I reach for you.And you bring me home.When I'm lost at sea.I hear your voice.And it carries me.In this world we're just beginning.To understand the miracle of living.Baby I was afraid before.But I'm not afraid anymore.Oh baby do you know what that's worth.Oh heaven is a place on earth.They say in heaven love comes first.We'll make heaven a place on earth.Oh heaven is a place on earth.In this world we're just beginning.To understand the miracle of living.Baby I was afraid before.But I'm not afraid anymore.Oh baby do you know what that's worth.Oh heaven is a place on earth.They say in heaven love comes first.We'll make heaven a place on earth.Oh heaven is a place on earth.Oh heaven is a place on earth.Oh heaven is a place on earth.Oh heaven is a place on earth.Oh heaven is a place on earth.Oh heaven is a place on earth.</t>
  </si>
  <si>
    <t>Faith</t>
  </si>
  <si>
    <t>Sony</t>
  </si>
  <si>
    <t>Well I guess it would be nice.If I could touch your body.I know not everybody.Has got a body like you.But I've got to think twice.Before I give my heart away.And I know all the games you play.Because I play them too.Oh but I need some time off from that emotion.Time to pick my heart up off the floor.Oh when that love comes down without devotion.Well it takes a strong man baby.But I'm showing you the door.Cause I gotta have faith.I gotta have faith.Cause I gotta have faith faith.Cause I gotta have faith faith faith.Baby I know you're asking me to stay.Say please please please don't go away.You say I'm giving you the blues.Maybe you mean every word you say.Can't help but think of yesterday.And another who tied me down to lover boy rules.Before this river becomes an ocean.Before you throw my heart back on the floor.Oh oh baby I reconsider my foolish notion.Well I need someone to hold me.But I'll wait for something more.Cause I gotta have faith.I gotta have faith.Cause I gotta have faith faith.Cause I gotta have faith faith faith.Before this river becomes an ocean.Before you throw my heart back on the floor.Oh oh baby I reconsider my foolish notion.Well I need someone to hold me.But I'll wait for something more.Cause I gotta have faith.I gotta have faith.Cause I gotta have faith faith.Cause I gotta have faith faith faith.</t>
  </si>
  <si>
    <t>So Emotional</t>
  </si>
  <si>
    <t>I don't know why I like it.I just do.I've been hearing your heartbeat inside of me.I keep your photograph beside my bed.Living in a world of fantasies.I can't get you out of my head.I've been waiting for the phone to ring all night.Why you wanna make me feel so good.I got a love of my own baby.I shouldn't get so hung up on you.Oh I remember the way that we touch.I wish I didn't like it so much.Oh I get so emotional baby.Every time I think of you.I get so emotional baby.Ain't it shocking what love can do.Ain't it shocking what love can do.Ain't it shocking what love can do.I gotta watch you walk in the room baby.I gotta watch you walk out.I like the animal way you move.And when you talk.I just watch your mouth.Oh I remember the way that we touch.I wish I didn't like it so much.Oh I get so emotional baby.Every time I think of you.I get so emotional baby.Ain't it shocking what love can do.I get so emotional baby.Every time I think of you.I get so emotional baby.Ain't it shocking what love can do.Ain't it shocking what love can do.Ain't it shocking what love can do.See I remember the way that we touch.I wish I didn't like it so much.No no no I get so emotional baby.Every time I think of you.I get so emotional baby.Ain't it shocking what love can do.I get so emotional baby.Every time I think of you.I get so emotional baby.Ain't it shocking what love can do.I get so emotional baby.I get so emotional baby.Ain't it shocking what love can do.I get so emotional baby.Every time I think of you.I get so emotional baby.Ain't it shocking what love can do.I get so emotional baby.Every time I think of you.I get so emotional baby.Ain't it shocking what love can do.</t>
  </si>
  <si>
    <t>Got My Mind Set On You</t>
  </si>
  <si>
    <t>Dark Horse</t>
  </si>
  <si>
    <t>Rudy Clark</t>
  </si>
  <si>
    <t>Jeff Lynne;George Harrison</t>
  </si>
  <si>
    <t>I got my mind set on you.I got my mind set on you.I got my mind set on you.I got my mind set on you.But it's gonna take money.A whole lotta spending money.It's gonna take plenty of money.To do it right child.It's gonna take time.A whole lot of precious time.It's gonna take patience and time.To do it to do it to do it to do it to do it.To do it right child.I got my mind set on you.I got my mind set on you.I got my mind set on you.I got my mind set on you.And this time I know it's for real.The feelings that I feel.I know if I put my mind to it.I know that I really can do it.I got my mind set on you.Set on you.I got my mind set on you.Set on you.But it's gonna take money.A whole lotta spending money.It's gonna take plenty of money.To do it right child.It's gonna take time.A whole lot of precious time.It's gonna take patience and time.To do it to do it to do it to do it to do it.To do it right child.I got my mind set on you.I got my mind set on you.I got my mind set on you.I got my mind set on you.And this time I know it's for real.The feelings that I feel.I know if I put my mind to it.I know that I really can do it.But it's gonna take money.A whole lotta spending money.It's gonna take plenty of money.To do it right child.It's gonna take time.A whole lot of precious time.It's gonna take patience and time.To do it to do it to do it to do it to do it.To do it right.Set on you.Set on you.Set on you.Set on you.Set on you.Set on you.Set on you.I got my mind set on you.Set on you.</t>
  </si>
  <si>
    <t>The Way You Make Me Feel</t>
  </si>
  <si>
    <t>Electronic/Dance;Funk/Soul</t>
  </si>
  <si>
    <t>Go on girl.Hey pretty baby with the high heels on.You give me fever like I've never ever known.You're just a product of loveliness.I like the groove of your walk your talk your dress.I feel your fever from miles around.I'll pick you up in my car.And we'll paint the town.Just kiss me baby and tell me twice.That you're the one for me.The way you make me feel.You really turn me on.You knock me off of my feet.My lonely days are gone.I like the feeling you're giving me.Just hold me baby and I'm in ecstasy.Oh I'll be working from nine to five.To buy you things to keep you by my side.I never felt so in love before.Just promise baby you'll love me forevermore.I swear I'm keeping you satisfied.Cause you're the one for me.The way you make me feel.You really turn me on.You knock me off of my feet.My lonely days are gone.Go on girl.Go on.Go on girl.I never felt so in love before.Promise baby you'll love me forevermore.I swear I'm keeping you satisfied.Cause you're the one for me.The way you make me feel.You really turn me on.You knock me off of my feet.My lonely days are gone.Ain't nobody's business.Ain't nobody's business.Ain't nobody's business.Ain't nobody's business but.Mine and my baby.Give it to me.Give me some time.Come on be my girl.I want you to be mine.Ain't nobody's business.Ain't nobody's business.But mine and my baby's.Go on girl.</t>
  </si>
  <si>
    <t>Need You Tonight</t>
  </si>
  <si>
    <t>INXS</t>
  </si>
  <si>
    <t>Andrew Farriss;Michael Hutchence</t>
  </si>
  <si>
    <t>Chris Thomas</t>
  </si>
  <si>
    <t>All you got is this moment.Twenty-first century's yesterday.You can care all you want.Everybody does yeah that's okay.So slide over here.And give me a moment.Your moves are so raw.I've got to let you know.I've got to let you know.You're one of my kind.I need you tonight.Cause I'm not sleeping.There's something about you girl.That makes me sweat.How do you feel.I'm lonely.What do you think.Can't think at all.What you gonna do.Gonna live my life.So slide over here.And give me a moment.Your moves are so raw.I've got to let you know.I've got to let you know.You're one of my kind.I need you tonight.Cause I'm not sleeping.There's something about you girl.That makes me sweat.So how do you feel.I'm lonely.What do you think.Can't think at all.What you gonna do.Gonna live my life.So how do you feel.I'm lonely.What do you think.Can't think at all.Whatcha gonna do.Gonna live my life.So slide over here.And give me a moment.Your moves are so raw.I've got to let you know.I've got to let you know.So slide over here.And give me a moment.I've got to let you know.I've got to let you know.You're one of my kind.</t>
  </si>
  <si>
    <t>Could've Been</t>
  </si>
  <si>
    <t>Lois Blaisch</t>
  </si>
  <si>
    <t>The flowers you gave me.Are just about to die.When I think about what could've been.Makes me want to cry.The sweet words you whispered.Didn't mean a thing.I guess our song is over.As we began to sing.Could've been so beautiful.Could've been so right.Could've been my lover.Everyday of my life.Could've been so beautiful.Could've been so right.I'll never hold what could've been.On a cold and lonely night.The memories of our loving.Still linger in the air.Like the faded scent of your roses.Stay with me everywhere.Every time I get my hopes up.They always seem to fall.Still what could've been.Is better than what can never be at all at all.Could've been so beautiful.Could've been so right.Could've been my lover.Everyday of my life.Could've been so beautiful.Could've been so right.You can't hold what could've been.On a cold and lonely night.Could've been so beautiful.Could've been so right.You can't hold what could've been.On a cold and lonely night.How can you hold what could've been.On a cold and lonely night.</t>
  </si>
  <si>
    <t>Seasons Change</t>
  </si>
  <si>
    <t>Exposé</t>
  </si>
  <si>
    <t>Soul;Freestyle</t>
  </si>
  <si>
    <t>Lewis Martineé</t>
  </si>
  <si>
    <t>Some dreams are in the nighttime.And some seem like yesterday.But leaves turn brown and fade.Ships sail away.You long to say a thousand words but.Seasons change.It feels like it's forever.No reason for emptiness.But time just runs away.No more day by day.You dream again it seems in vain when seasons change.I want to feel you by my side.Don't you know I need you baby.Seasons change feelings change.It's been so long since I found you.Yet it seems like yesterday.Seasons change people change.I'll sacrifice tomorrow.Just to have you here today.Forever seems so far away.There's time for love and for play.You dream about today.Feeling slips away.The winds that blow they go away and seasons changeDon't hide your feelings from insideI've got to have your love now babySeasons change feelings change.It's been so long since I found you.Yet it seems like yesterday.Seasons change people change.I want to feel you by my side.I've got to have your love now baby.Seasons change feelings change.It's been so long since I found you.Yet it seems like yesterday.Seasons change people change.I'll sacrifice tomorrow.Just to have you here today.Just to have you here today.Seasons change feelings change.It's been so long since I found you.Yet it seems like yesterday.Seasons change people changeSeasons change feelings change.Change the season.Seasons change people change.Seasons change feelings change.</t>
  </si>
  <si>
    <t>Father Figure</t>
  </si>
  <si>
    <t>That's all I wanted.Something special something sacred.In your eyes.For just one moment.To be bold and naked.At your side.Sometimes I think that you never.Understand me.Maybe this time is forever.Say it can be.That's all you wanted.Something special someone sacred.In your life.Just for one moment.To be warm and naked.At my side.Sometimes I think that you never.Understand me.But something tells me together.We'd be happy.I will be your father figure.Put your tiny hand in mine.I will be your preacher teacher.Anything you have in mind.I will be your father figure.I have had enough of crime.I will be the one who loves youTill the end of time.That's all I wanted.But sometimes love can be mistaken.For a crime.That's all I wanted.Just to see my baby's.Blue eyes shine.This time I think that my lover.Understands me.Please.If we have faith in each other.Then we can be.Strong.I will be your father figure.Put your tiny hand in mine.I will be your preacher teacher.Anything you have in mind.I will be your father figure.I have had enough of crime.I will be the one who loves youTill the end of time.If you are the desert.I'll be the sea.If you ever hunger.Hunger for me.Whatever you ask for.That's what I'll be.So when you remember the ones who have lied.Who said that they cared.But then laughed as you cried.Beautiful darling.Don't think of me.Because all I ever wanted.It's in your eyes baby baby.And love can't lie.No.Greet me with the eyes of a child.My love is always telling me so.Heaven is a kiss and a smile.Just hold on hold on.And I won't let you go my baby.I will be your father figure.Put your tiny hand in mine.I will be your preacher teacher.Anything you have in mind baby.I will be your father figure.And I have had enough of crime.I will be the one who loves you.So I am gonna love you.Till the end of time.I will be your father.I will be your preacher.I will be your father.I'll be your daddy.I will be the one who loves youTill the end of time.</t>
  </si>
  <si>
    <t>Never Gonna Give You Up</t>
  </si>
  <si>
    <t>Rick Astley</t>
  </si>
  <si>
    <t>Euro-Disco</t>
  </si>
  <si>
    <t>We're no strangers to love.You know the rules and so do I.A full commitment's what I'm thinking of.You wouldn't get this from any other guy.I just wanna tell you how I'm feeling.Gotta make you understand.Never gonna give you up.Never gonna let you down.Never gonna run around and desert you.Never gonna make you cry.Never gonna say goodbye.Never gonna tell a lie and hurt you.We've known each other for so long.Your heart's been aching but.You're too shy to say it.Inside we both know what's been going on.We know the game and we're gonna play it.And if you ask me how I'm feeling.Don't tell me you're too blind to see.Never gonna give you up.Never gonna let you down.Never gonna run around and desert you.Never gonna make you cry.Never gonna say goodbye.Never gonna tell a lie and hurt you.Never gonna give you up.Never gonna let you down.Never gonna run around and desert you.Never gonna make you cry.Never gonna say goodbye.Never gonna tell a lie and hurt you.Never gonna give never gonna give.Never gonna give never gonna give.We've known each other for so long.Your heart's been aching but.You're too shy to say it.Inside we both know what's been going on.We know the game and we're gonna play it.I just wanna tell you how I'm feeling.Gotta make you understand.Never gonna give you up.Never gonna let you down.Never gonna run around and desert you.Never gonna make you cry.Never gonna say goodbye.Never gonna tell a lie and hurt you.Never gonna give you up.Never gonna let you down.Never gonna run around and desert you.Never gonna make you cry.Never gonna say goodbye.Never gonna tell a lie and hurt you.Never gonna give you up.Never gonna let you down.Never gonna run around and desert you.Never gonna make you cry.Never gonna say goodbye.Never gonna tell a lie and hurt you.</t>
  </si>
  <si>
    <t>Man in the Mirror</t>
  </si>
  <si>
    <t>Glen Ballard;Siedah Garrett</t>
  </si>
  <si>
    <t>I'm gonna make a change.For once in my life.It's gonna feel real good.Gonna make a difference.Gonna make it right.As I turn up the collar on.My favorite winter coat.This wind is blowing my mind.I see the kids in the street.With not enough to eat.Who am I to be blind.Pretending not to see their needs.A summer's disregard.A broken bottle top.And a one man's soul.They follow each other on the wind you know.Cause they got nowhere to go.That's why I want you to know.I'm starting with the man in the mirror.I'm asking him to change his ways.And no message could have been any clearer.If you wanna make the world a better place.Take a look at yourself and then make a change.I've been a victim of.A selfish kind of love.It's time that I realize.That there are some with no home.Not a nickel to loan.Could it be really me.Pretending that they're not alone.A willow deeply scarred.Somebody's broken heart.And a washed-out dream.They follow the pattern of the wind.You see cause they got no place to be.That's why I'm starting with me.I'm starting with the man in the mirror.I'm asking him to change his ways.And no message could have been any clearer.If you wanna make the world a better place.Take a look at yourself and then make a change.I'm starting with the man in the mirror.I'm asking him to change his ways.And no message could have been any clearer.If you wanna make the world a better place.Take a look at yourself and then make that change.I'm starting with the man in the mirror.I'm asking him to change his ways.No message could have been any clearer.If you wanna make the world a better place.Take a look at yourself and then make the change.You gotta get it right.While you got the time.Cause when you close your heart.You can't close your your mind.That man that man that man that man.With that man in the mirror.That man that man that man.I'm asking him to change his ways.You know that man.No message could have been any clearer.If you wanna make the world a better place.Take a look at yourself and then make a change.Gonna feel real good now.Oh no oh no.I'm gonna make a change.It's gonna feel real good.Come on.Change.Just lift yourself.You know.You've got to stop it yourself.I've gotta make that change today.You got to.You got to not let yourself brother.You know.I've got to get that man that man.You've got to.You've got to move.Come on come on.You got to stand up stand up stand up.Stand up and lift yourself nowGonna make that change.Come on.You know it.You know it.You know it.You know.Change.Make that change.</t>
  </si>
  <si>
    <t>Growing Up;Enlightenment</t>
  </si>
  <si>
    <t>Get Outta My Dreams, Get Into My Car</t>
  </si>
  <si>
    <t>Billy Ocean;Robert "Mutt" Lange</t>
  </si>
  <si>
    <t>Robert "Mutt" Lange</t>
  </si>
  <si>
    <t>E;G;F</t>
  </si>
  <si>
    <t>Hey you get into my car.Who me.Yes you get into my car.Yeah.Who's that lady.Coming down the road.Who's that lady.Who's that woman.Walking through my door.What's the score.I'll be the sun.Shining on you.Hey Cinderella.Step in your shoe.I'll be your non-stop lover.Get it while you can.Your non-stop miracle.I'm your man.Get outta my dreams.Get into my car.Get outta my dreams.Get in the backseat baby.Get into my car.Beep beep yeah.Get outta my mind.Get into my life.Oh I said hey you.Get into my car.Lady driver.Let me take your wheel.Smooth operator.Touch my bumper.Hey let's make a deal.Make it real.Like a road runner.Coming after you.Just like a hero.Outta the blue.I'll be your non-stop lover.Get it while you can.Your non-stop miracle.I'm your man.Get outta my dreams.Get into my car.Get outta my dreams.Get in the backseat baby.Get into my car.Beep beep yeah.Get outta my mind.Get into my life.Oh I said hey you.Get into my car.Oh baby let's go.I said open the door.Get in the back.Tread on the floor.Get on the track.Yeah Yeah.Yeah Yeah.Let's go.Oh baby.Oh wow yeah.I'll be the sun.Shining on you.Hey Cinderella.Step in your shoe.I'll be your non-stop lover.Get it while you can.Your non-stop miracle.I'm your man.Get outta my.Get outta my.Get outta my dreams.Get into my car.Get outta my dreams.Get in the backseat baby.Get into my car.Beep beep yeah.Get outta my mind.Get into my life.Oh I said hey you.Get into my hey you.Get into my hey you.Get into my car.</t>
  </si>
  <si>
    <t>Where Do Broken Hearts Go</t>
  </si>
  <si>
    <t>Frank Wildhorn;Chuck Jackson</t>
  </si>
  <si>
    <t>I know it's been some time.But there's something on my mind.You see I haven't been the same.Since that cold November day.We said we needed space.But all we found was an empty place.And the only thing I learned.Is that I need you desperately.So here I am.And can you please tell me.Where do broken hearts go.Can they find their way home.Back to the open arms.Of a love that's waiting there.And if somebody loves you.Won't they always love you.I look in your eyes.And I know that you still care for me.I've been around enough to know.That dreams don't turn to gold.And that there is no easy way.No you just can't run away.And what we have is so much more.Than we ever had before.And no matter how I try.You're always on my mind.Where do broken hearts go.Can they find their way home.Back to the open arms.Of a love that's waiting there.And if somebody loves you.Won't they always love you.I look in your eyes.And I know that you still care for me.And now that I am here with you.I'll never let you go.I look into your eyes.And now I know now I know.Where do broken hearts go.Can they find their way home.Back to the open arms.Of a love that's waiting there.And if somebody loves you.Won't they always love you.I look in your eyes.And I know that you still care for me.</t>
  </si>
  <si>
    <t>Wishing Well</t>
  </si>
  <si>
    <t>Terence Trent D'Arby</t>
  </si>
  <si>
    <t>Terence Trent D'Arby;Sean Oliver</t>
  </si>
  <si>
    <t>Terence Trent D'Arby;Martyn Ware</t>
  </si>
  <si>
    <t>Kissing like a bandit stealing time.Underneath a sycamore tree.Cupid by the hour sends valentines.To my sweet lover and me.Slowly but surely.Your appetite is more than I knew.Sweetly softly.I'm falling in love with you.Wish me love a wishing well to kiss and tell.A wishing well of butterfly tears.Wish me love a wishing well to kiss and tell.A wishing well of crocodile cheers.Hugging like a monkey see monkey do.Right beside a riverboat gambler.Erotic images float through my head.Say you wanna be a midnight rambler.Quickly but quickly.The blood races through my veins.Quickly loudly.I wanna hear those sugar bells ring.Wish me love a wishing well to kiss and tell.A wishing well of butterfly tears.Wish me love a wishing well to kiss and tell.A wishing well of crocodile cheers get up.On the beat now.Wish me love a wishing well to kiss and tell.A wishing well of butterfly tears come on.Wish me love a wishing well to kiss and tell.A wishing well of crocodile cheers.Yeah I feel like going on.Come on come on.You're my midnight rambler baby.Dig it for you anywhere.But all I know is what I want baby.</t>
  </si>
  <si>
    <t>Anything for You</t>
  </si>
  <si>
    <t>Gloria Estefan &amp; Miami Sound Machine</t>
  </si>
  <si>
    <t>Latin;Pop</t>
  </si>
  <si>
    <t>Gloria Estefan</t>
  </si>
  <si>
    <t>Emilio Estefan, Jr.;Lawrence Dermer;Joe Galdo;Rafael Vigil</t>
  </si>
  <si>
    <t>Anything for you.Though you're not here.Since you said we're through.It seems like years.Time keeps dragging on and on.And forever's been and gone.Still I can't figure what went wrong.I'd still do anything for you.I'll play your game.You hurt me through and through.But you can have your way.I can pretend each time I see you.That I don't care and I don't need you.And though you'll never see me crying.You know inside I feel like dying.And I'd do anything for you.In spite of it all.I've learned so much from you.You made me strong.But don't you ever think that I don't love you.That for one minute I forgot you.But sometimes things don't work out right.And you just have to say goodbye.I hope you find someone to please you.Someone who'll care and never leave you.But if that someone ever hurts you.You just might need a friend to turn to.And I'd do anything for you.I'll give you up.If that's what I should do.To make you happy.I can pretend each time I see you.That I don't care and I don't need you.And though inside I feel like dying.You know you'll never see me crying.Don't you ever think that I don't love you.That for one minute I forgot you.But sometimes things don't work out right.And you just have to say goodbye.</t>
  </si>
  <si>
    <t>One More Try</t>
  </si>
  <si>
    <t>I've had enough of danger.And people on the streets.I'm looking out for angels.Just trying to find some peace.Now I think it's time.That you let me know.So if you love me.Say you love me.But if you don't.Just let me go.Cause teacher.There are things that I don't want to learn.And the last one I had.Made me cry.So I don't want to learn to.Hold you touch you.Think that you're mine.Because it ain't no joy.For an uptown boy.Whose teacher has told him goodbye goodbye goodbye.When you were just a stranger.And I was at your feet.I didn't feel the danger.Now I feel the heat.That look in your eyes.Telling me No.So you think that you love me.Know that you need me.I wrote the song I know it's wrong.Just let me go.And teacher.There are things that I don't want to learn.Oh the last one I had.Made me cry.So I don't want to learn to.Hold you touch you.Think that you're mine.Because it ain't no joy.For an uptown boy.Whose teacher has told him goodbye goodbye goodbye.So when you say that you need me.That you'll never leave me.I know you're wrong you're not that strong.Let me go.And teacher.There are things that I still have to learn.But the one thing I have is my pride.Oh so I don't want to learn to.Hold you touch you.Think that you're mine.Because there ain't no joy.For an uptown boy.Who just isn't willing to try.I'm so cold inside.Maybe just one more try.</t>
  </si>
  <si>
    <t>Together Forever</t>
  </si>
  <si>
    <t>If there's anything you need.All you have to do is say.You know you satisfy everything in me.We shouldn't waste a single day.So don't stop me falling.It's destiny calling.A power I just can't deny.It's never changing.Can't you hear me I'm saying.I want you for the rest of my life.Together forever and never to part.Together forever we two.And don't you know.I would move heaven and earth.To be together forever with you.If they ever get you down.There's always something I can do.Because I wouldn't ever wanna see you frown.I'll always do what's best for you.There ain't no mistaking.It's true love we're making.Something to last for all time.It's never changing.Can't you hear me I'm saying.I want you for the rest of my life.Together forever and never to part.Together forever we two.And don't you know.I would move heaven and earth.To be together forever with you.So don't stop me falling.It's destiny calling.A power I just can't deny.It's never changing.Can't you hear me I'm saying.I want you for the rest of my life.Together forever and never to part.Together forever we two.And don't you know.I would move heaven and earth.To be together forever with you.</t>
  </si>
  <si>
    <t>Foolish Beat</t>
  </si>
  <si>
    <t>Debbie Gibson</t>
  </si>
  <si>
    <t>Synth-Pop;Ballad</t>
  </si>
  <si>
    <t>Deborah Gibson</t>
  </si>
  <si>
    <t>There was a time when.Broken hearts and broken dreams were over.There was a place where.All you could do was.Wish on a four-leaf clover.But now is a new time.There is a new place.Where dreams just can't come true.It started the day when I left you.I could never love again the way that I loved you.I could never cry again like I did when I left you.And when we said goodbye.Oh the look in your eyes.Just left me beside myself without your heart.I could never love again now that we're apart.When I was sorry.It was too late to turn around.And tell you so.There was no reason.There was no reason.Just a foolish beat of my heart.I could never love again the way that I loved you.I could never cry again like I did when I left you.And when we said goodbye.Oh the look in your eyes.Just left me beside myself without your heart.I could never love again now that we're apart.Oh can't you see I'm not fooling nobody.Don't you see the tears are falling down my face.Since you went away.Break my heart you slipped away.Didn't know I was wrong.Never meant to hurt you now you're gone.I could never love again now that we're apart.I could never love again now that we're apart.</t>
  </si>
  <si>
    <t>Dirty Diana</t>
  </si>
  <si>
    <t>Steve Stevens (Guitar)</t>
  </si>
  <si>
    <t>You'll never make me stay.So take your weight off of me.I know your every move.So won't you just let me be.I've been here times before.But I was too blind to see.That you seduce every man.This time you won't seduce me.She's saying That's Okay.Hey baby do what you please.I have the stuff that you want.I am the thing that you need.She looked me deep in the eyes.She's touching me so to start.She says There's no turning back.She trapped me in her heart.Dirty Diana no.Dirty Diana no.Dirty Diana no.Dirty Diana let me be.She likes the boys in the band.She knows when they come to town.Every musician's fan after the curtain comes down.She waits at backstage doors.For those who have prestige.Who promise fortune and fame.A life that's so carefree.She's saying That's OK.Hey baby do what you want.I'll be your night loving thing.I'll be the freak you can taunt.And I don't care what you say.I wanna go too far.I'll be your everything.If you make me a star.Dirty Diana no.Dirty Diana no.Dirty Diana no.Dirty Diana.Dirty Diana no.Dirty Diana no.Dirty Diana no.Dirty Diana.Diana Diana Dirty Diana.It's Diana.No.She said I have to go home.Cause I'm real tired you see.But I hate sleeping alone.Why don't you come with me.I said My baby's at home.She's probably worried tonight.I didn't call on the phone.To say that I'm alright.Diana walked up to me.She said I'm all yours tonight.At that I ran to the phone.Saying Baby I'm alright.I said But unlock the door.Cause I forgot the key.She said He's not coming back.Because he's sleeping with me.Dirty Diana no.Dirty Diana no.Dirty Diana no.Dirty Diana no.Dirty Diana no.Dirty Diana no.Dirty Diana no.Dirty Diana.</t>
  </si>
  <si>
    <t>The Flame</t>
  </si>
  <si>
    <t>Cheap Trick</t>
  </si>
  <si>
    <t>Bob Mitchell;Nick Graham</t>
  </si>
  <si>
    <t>Richard Zito</t>
  </si>
  <si>
    <t>Another night slowly closes in.And I feel so lonely.Touching heat freezing on my skin.I pretend you still hold me.I'm going crazy I'm losing sleep.I'm in too far I'm in way too deep over you.I can't believe you're gone.You were the first you'll be the last.Wherever you go I'll be with you.Whatever you want I'll give it to you.Whenever you need someone.To lay your heart and head upon.Remember after the fire after all the rain.I will be the flame.I will be the flame.Watching shadows move across the wall.I feel so frightened.I wanna run to you I wanna call.But I've been hit by lightning.Just can't stand up for falling apart.Can't see through this veil across my heart over you.You'll always be the one.You were the first you'll be the last.Wherever you go I'll be with you.Whatever you want I'll give it to you.Whenever you need someone.To lay your heart and head upon.Remember after the fire after all the rain.I will be the flame.I will be the flame.I'm going crazy I'm losing sleep.I'm in too far I'm in way too deep over you.You'll always be the one.You were the first you'll be the last.Wherever you go I'll be with you.Whatever you want I'll give it to you.Whenever you need someone.To lay your heart and head upon.Remember after the fire after all the rain.I will be the flame.I will be the flame.Whatever you want I'll give it to you.Wherever you go I'll be with you.And whatever you want I'll give it to you.</t>
  </si>
  <si>
    <t>Hold On to the Nights</t>
  </si>
  <si>
    <t>Richard Marx</t>
  </si>
  <si>
    <t>EMI-Manhattan</t>
  </si>
  <si>
    <t>Richard Marx;David Cole</t>
  </si>
  <si>
    <t>Eb;F&amp;%</t>
  </si>
  <si>
    <t>Just when I believed I couldn't ever want for more.This ever-changing world pushes me through another door.I saw you smile.And my mind could not erase the beauty of your face.Just for awhile.Won't you let me shelter you.Hold on to the nights.Hold on to the memories.I wish that I could give you something more.That I could be yours.How do we explain something that took us by surprise.Promises in vain love that is real but in disguise.What happens now.Do we break another rule.Let our lovers play the fool.I don't know how.To stop feeling this way.Hold on to the nights.Hold on to the memories.If only I could give you more.Well I think that I've been true to everybody else but me.And the way I feel about you makes my heart long to be free.Every time I look into your eyes I'm helplessly aware.That the someone I've been searching for is right there.Hold on to the nights.Hold on to the memories.I wish that I could give you more.Hold on to the nights.</t>
  </si>
  <si>
    <t>Roll With It</t>
  </si>
  <si>
    <t>Steve Winwood;Will Jennings;Brian Holland;Lamont Dozier;Eddie Holland</t>
  </si>
  <si>
    <t>Steve Winwood;Tom Lord-Alge;John Clarke</t>
  </si>
  <si>
    <t>When life is too much roll with it baby.Don't stop and lose your touch oh no baby.Hard times knocking on your door.I'll tell them you ain't there no more.Get on through it roll with it baby.Luck will come and then slip away.You've gotta move bring it back to stay.You just roll with it baby come on and just roll with it baby.You and me roll with it baby hang on and just roll with it baby.The way that you love is good as money.I swear by stars above sweet as honey.People think you're down and out.You show them what it's all about.You can make it roll with it baby.When this world turns its back on you.Hang in and do that sweet thing you do.You just roll with it baby you just roll with it baby.Come on and just roll with it baby you and me just roll with it baby.Now there'll be a day you'll get there baby You'll hear the music play you'll dance baby.You'll leave bad times way behind.Nothing but good times on your mind.You can do it roll with it baby.Then you'll see life will be so nice it's just a step up to paradise.You just roll with it baby you just roll with it baby.You and me just roll with it baby.Come on and just roll with it baby.</t>
  </si>
  <si>
    <t>Better Times;Positivity</t>
  </si>
  <si>
    <t>Monkey</t>
  </si>
  <si>
    <t>Jimmy Jam;Terry Lewis;George Michael</t>
  </si>
  <si>
    <t>Gbm;Abm&amp;</t>
  </si>
  <si>
    <t>Better watch out.Baby who’s that.Don’t look now.There’s a monkey on your back.Watch out.Baby who’s that.Don’t look now.There’s a monkey on your back.Watch out.Baby who’s that.Don’t look now.There’s a monkey on your back.Watch out.Baby who’s that.Why Can't You Do It.Why can't you set your monkey free.Always giving in to it.Do you love the monkey or do you love me.Why can't you do it.Why do I have to share my baby with a monkey.Oh I count to ten.But I don't know how and I don't know when.To open my eyes.If you kiss me again.Like you did just now like you did just then.I've had the rest.Now it's time I had the best.So you tell me that you won't do anymore.Well I'd write your heart a letter.But I think you know me better.If I keep on asking baby maybe.I'll get what I'm asking for.Why can't you do it.Why can't you set your monkey free?Always giving in to it.Do you love the monkey or do you love me.Why can't you do it.Why do I have to share my baby with a monkey.Oh I hate your friends.But I don't know how and I don't know when.To open your eyes.Yes the monkey's back again.Do you want him now like you did back then.I tried my best.But your head is such a mess.So I guess that I don't want you anymore.Well you say you care about me.That you just can't do without me.But you keep on dancing baby.Till that monkey has you on the floor.Why can't you do it.Why can't you set your monkey free.Always giving in to it.Do you love the monkey or do you love me.Why can't you do it.Why do I have to share my baby with a monkey.Don't look now.There's a monkey on your back.Don't look now.There's a monkey on you.</t>
  </si>
  <si>
    <t>Lust/Sex;Forbidden Love</t>
  </si>
  <si>
    <t>Sweet Child O' Mine</t>
  </si>
  <si>
    <t>Guns N' Roses</t>
  </si>
  <si>
    <t xml:space="preserve">Axl Rose;Duff McKagan;Slash;Izzy Stradlin;Steven Adler </t>
  </si>
  <si>
    <t>Mike Clink</t>
  </si>
  <si>
    <t>She's got a smile that it seems to me.Reminds me of childhood memories.Where everything.Was as fresh as the bright blue sky.Now and then when I see her face.It takes me away to that special place.And if I stared too long.I'd probably break down and cry.Sweet child of mine.Sweet love of mine.She's got eyes of the bluest skies.As if they thought of rain.I'd hate to look into those eyes.And see an ounce of pain.Her hair reminds me of a warm safe place.Where as a child I'd hide.And pray for the thunder and the rain.To quietly pass me by.Sweet child of mine.Sweet love of mine.Sweet child of mine.Sweet love of mine.Sweet child of mine.Sweet love of mine.Where do we go.Where do we go now.Where do we go.Where do we go.Where do we go.Where do we go now.Where do we go.Sweet child of mine.Where do we go now.Where do we go.Where do we go.Where do we go now.Where do we go.Where do we go now.Where do we go.Where do we go now.Where do we go.Where do we go now now now now now now now now.Sweet child sweet child of mine.</t>
  </si>
  <si>
    <t>Don't Worry, Be Happy</t>
  </si>
  <si>
    <t>Bobby McFerrin</t>
  </si>
  <si>
    <t>Reggae;A Capella</t>
  </si>
  <si>
    <t>Vocal;Easy Listening</t>
  </si>
  <si>
    <t>Linda Goldstein</t>
  </si>
  <si>
    <t>Here's a little song I wrote.You might want to sing it note for note.Don't worry be happy.In every life we have some trouble.When you worry you make it double.Don't worry be happy.Don't worry be happy now.Don't worry.Be happy.Don't worry be happy.Don't worry.Be happy.Don't worry be happy.Ain't got no place to lay your head.Somebody came and took your bed.Don't worry be happy.The landlord say your rent is late.He may have to litigate.Don't worry be happy.Don't worry.Be Happy.Here I give you my phone number.When you worry call me I make you happy.Don't worry.Be happy.Ain't got no cash ain't got no style.Ain't got no gal to make you smile.But don't worry be happy.Cause when you worry your face will frown.And that will bring everybody down.So don't worry be happy.Don't worry be happy now.Don't worry.Be happy.Don't worry be happyDon't worry.Be happy.Don't worry be happyNow there is this song I wrote.I hope you learned it note for note.Like good little children.Don't worry be happy.Listen to what I say.In your life expect some trouble.When you worry you make it double.Don't worry be happy be happy now.Don't worry.Be happy.Don't worry be happyDon't worry.Be happy.Don't worry be happyDon't worry.Don't worry don't worry don't do it be happy.Put a smile on your face don't bring everybody down like this.Don't worry.It will soon pass whatever it is.Don't worry be happy.I'm not worried I'm happy.</t>
  </si>
  <si>
    <t>Positivity</t>
  </si>
  <si>
    <t>Cocktail</t>
  </si>
  <si>
    <t>Love Bites</t>
  </si>
  <si>
    <t>Def Leppard</t>
  </si>
  <si>
    <t>Robert "Mutt" Lange;Phil Collen;Steve Clark;Joe Elliott;Rick Savage;Rick Allen</t>
  </si>
  <si>
    <t>If you've got love in your sights.Watch out love bites.When you make love do you look in the mirror.Who do you think of does he look like me.Do you tell lies and say that it's forever.Do you think twice or just touch and see.Oh babe oh yeah.When you're alone do you let go.Are you wild and willing or is it just for show.Oh come on.I don't wanna touch you too much baby.Cause making love to you might drive me crazy.I know you think that love is the way you make it.So I don't wanna be there when you decide to break it.Love bites love bleeds.It's bringing me to my knees.Love lives love dies.It's no surprise.Love begs love pleads.It's what I need.When I'm with you are you somewhere else.Am I getting thru or do you please yourself.When you wake up will you walk out.It can't be love if you throw it about.Oh babe.I don't wanna touch you too much baby.Cause making love to you might drive me crazy.Love bites love bleeds.It's bringing me to my knees.Love lives love dies.It's no surprise.Love begs love pleads.It's what I need.I don't wanna touch you too much baby.Cause making love to you might drive me crazy.I know you think love is the way you make it.So I don't wanna be there when you decide to break it.Love bites love bleeds.It's bringing me to my knees.Love lives love dies.Love bites love bleeds.It's bringing me to my knees.Love lives love dies.It's no surprise.Love begs love pleads.It's what I need.If you've got love in your sights.Watch out love bites.Yes it does.It will be hell.</t>
  </si>
  <si>
    <t>Non-Text Graphics;Text</t>
  </si>
  <si>
    <t>Red Red Wine</t>
  </si>
  <si>
    <t>UB40</t>
  </si>
  <si>
    <t>Electronic;Reggae</t>
  </si>
  <si>
    <t>Reggae;Dub</t>
  </si>
  <si>
    <t>Ali Campbell;Astro;Robin Campbell;Brian Travers;Mickey Virtue;Earl Falconer;Jimmy Brown;Norman Hassan;Ray "Pablo" Falconer</t>
  </si>
  <si>
    <t>Red red wine.Goes to my head.Makes me forget that I.Still need her so.Red red wine.It's up to you.All I can do I've done.Memories won't go.Memories won't go.I'd have sworn that with time.Thoughts of you would leave my head.I was wrong now I find.Just one thing makes me forget.Red red wine.Stay close to me.Don't let me be alone.It's tearing apart.My blue heart.I'd have sworn that with time.Thoughts of you would leave my head.I was wrong now I find.Just one thing makes me forget.Red red wine.Stay close to me.Don't let me be alone.It's tearing apart.My blue blue heart.Red red wine.Stay close to me.Don't let me be alone.It's tearing apart.My blue blue heart.</t>
  </si>
  <si>
    <t>A Groovy Kind of Love</t>
  </si>
  <si>
    <t>Pop Rock;Soundtrack</t>
  </si>
  <si>
    <t>Toni Wine;Carole Bayer Sager</t>
  </si>
  <si>
    <t>Phil Collins;Anne Dudley</t>
  </si>
  <si>
    <t>When I'm feeling blue all I have to do.Is take a look at you then I'm not so blue.When you're close to me I can feel your heartbeat.I can hear you breathing in my ear.Wouldn't you agree baby you and me got a groovy kind of love.Anytime you want to you can turn me onto.Anything you want to anytime at all.When I kiss your lips oh I start to shiver.Can't control the quivering inside.Wouldn't you agree baby you and me got a groovy kind of love.When I'm feeling blue all I have to do.Is take a look at you then I'm not so blue.When I'm in your arms nothing seems to matter.My whole world could shatter I don't care.Wouldn't you agree baby you and me got a groovy kind of love.We got a groovy kind of love.We got a groovy kind of love.We got a groovy kind of love.</t>
  </si>
  <si>
    <t>Buster</t>
  </si>
  <si>
    <t>Kokomo</t>
  </si>
  <si>
    <t>John Phillips;Mike Love;Terry Melcher;Scott McKenzie</t>
  </si>
  <si>
    <t>Aruba Jamaica oh I wanna take you.Bermuda Bahama come on pretty mama.Key Largo Montego.Baby why don't we go.Jamaica.Off the Florida Keys.there's a place called Kokomo.That's where you wanna go.To get away from it all.Bodies in the sand.Tropical drink melting in your hand.We'll be falling in love.To the rhythm of a steel drum band.Down in Kokomo.Aruba Jamaica oh I wanna take you to.Bermuda Bahama come on pretty mama.Key Largo Montego.Baby why don't we go.Oh I wanna take you down to Kokomo.We'll get there fast.And then we'll take it slow.That's where we wanna go.Way down in Kokomo.Martinique that Monserrat mystique.We'll put out to sea.And we'll perfect our chemistry.By and by we'll defy.A little bit of gravity.Afternoon delight.Cocktails and moonlit nights.That dreamy look in your eye.Give me a tropical contact high.Way down in Kokomo.Aruba Jamaica oh I wanna take you to.Bermuda Bahama come on pretty mama.Key Largo Montego.Baby why don't we go.Oh I wanna take you down to Kokomo.We'll get there fast.And then we'll take it slow.That's where we wanna go.Way down in Kokomo.Port au Prince I wanna catch a glimpse.Everybody knows a little place like Kokomo.Now if you wanna go to get away from it all.Go down to Kokomo.Aruba Jamaica oh I wanna take you to.Bermuda Bahama come on pretty mama.Key Largo Montego.Baby why don't we go.Oh I wanna take you down to Kokomo.We'll get there fast.And then we'll take it slow.That's where we wanna go.Way down in Kokomo.</t>
  </si>
  <si>
    <t>Escape</t>
  </si>
  <si>
    <t>Wild Wild West</t>
  </si>
  <si>
    <t>The Escape Club</t>
  </si>
  <si>
    <t>Trevor Steel;John Holliday;Johnnie Christo;Milan Zekavica;Amos Pizzey</t>
  </si>
  <si>
    <t>Chris Kimsey</t>
  </si>
  <si>
    <t>Gun</t>
  </si>
  <si>
    <t>Forty-seven dead beats living in the back street.North east west south all in the same house.Sitting in a back room waiting for the big boom.I'm in a bedroom waiting for my baby.She's so mean but I don't care.I love her eyes and her wild wild hair.Dance to the beat that we love best.Heading for the nineties.Living in the wild wild west.The wild wild west.Well Mandy's in the backroom handing out Valium.Sheriff's on the airwaves talking to the deejays.Forty-seven heartbeats beating like a drum.Got to live it up live it up Ronnie's got a new gun.She's so mean but I don't care.I love her eyes and her wild wild hair.Dance to the beat that we love best.Heading for the nineties.Living in the wild wild west.The wild wild west.Now put your flags in the air and march them up and down.You can live it up live it up all over the town.And turn to the left turn to the right.I don't care as long as she comes tonight.She's so mean but I don't care.I love her eyes and her wild wild hair.Dance to the beat that we love best.Heading for the nineties.Living in the wild wild west.The wild wild west.The wild wild west.Wild west.Here comes a musical disc.Cause some people them a keep waiting for.This one's called the outlaw wow.They want me.Ride the rhythm like me riding a bike.Shine on me.Murder me chatter when me chat on the mic.Shorties thought this could keep them rocking till the broad daylight.And here comes the Escape Club to rock it all night say.Live it up live it up.Live it up live it up.Living in the wild wild west.The wild wild west.The wild wild west.The wild wild west.Heading for the nineties living in the eighties.Screaming in a back room waiting for the big boom.Give me give me wild west give me give me safe sex.Give me love give me love give me time to live it up.She's so mean but I don't care.I love her eyes and her wild wild hair.Dance to the beat that we like best.Heading for the nineties.Living in the wild wild west.The wild wild west.The wild wild west.The wild wild west.Wild west.</t>
  </si>
  <si>
    <t>Dystopia</t>
  </si>
  <si>
    <t>Bad Medicine</t>
  </si>
  <si>
    <t>Your love is like bad medicine.Bad medicine is what I need.Shake it up just like bad medicine.There ain't no doctor that can cure my disease.I ain't got a fever got a permanent disease.And it'll take more than a doctor to prescribe a remedy.I got lots of money but it isn't what I need.Gonna take more than a shot to get this poison out of me.And I got all the symptoms count them one two three.First you need.That's what you get for falling in love.Then you bleed.You get a little and it’s never enough.And then you're on your knees.That's what you get for falling in love.Now this boy's addicted cause your kiss is the drug.Your love is like bad medicine.Bad medicine is what I need.Shake it up just like bad medicine.There ain't no doctor that can cure my disease.Bad bad medicine.I don't need no needle to be giving me a thrill.And I don't need no anesthesia or a nurse to bring a pill.I got a dirty down addiction that doesn't leave a track.I got a jones for your affection like a monkey on my back.There ain't no paramedic gonna save this heart attack.When you need.That's what you get for falling in love.Then you bleed.You get a little and it's never enough.And then you're on your knees.That's what you get for falling in love.Now this boy's addicted cause your kiss is the drug.Your love is like bad medicine.Bad medicine is what I need.Shake it up just like bad medicine.So let's play doctor baby cure my disease.Bad bad medicine.Is what I want.Bad bad medicine.Is what I need.I need a respirator cause I'm running out of breath.For you're an all night generator wrapped in stockings and a dress.When you find your medicine you take what you can get.Cause if there's something better baby well they haven't found it yet.Your love is like bad medicine.Bad medicine is what I need.Shake it up just like bad medicine.There ain't no doctor that can cure my disease.Your love bad medicine.Bad medicine is what I need.Shake it up just like bad medicine.Your love's the potion that can cure my disease.</t>
  </si>
  <si>
    <t>Baby, I Love Your Way / Freebird Medley</t>
  </si>
  <si>
    <t>Will to Power</t>
  </si>
  <si>
    <t>Peter Frampton;Allen Collins;Ronnie Van Zant</t>
  </si>
  <si>
    <t>Bob Rosenberg</t>
  </si>
  <si>
    <t>Shadows grow so long before my eyes.And they're moving across the page.Suddenly the day turns into night.Far away from the city.But don't hesitate.Cause your love.Your love won't wait oh no no.Baby I love your way every day.Wanna tell you I love your way every day.Wanna be with you night and day.Hey I love your way.If I leave here tomorrow.Would you still remember me.For I must be traveling on now.There's so many places I've gotta see.But if I stayed here with you girl.Things just wouldn't be the same.Cause I'm as free as a bird now.And this bird will never change.And this bird will never change.Shadows grow so long before my eyes.With the help of some fireflies.I wonder how they have the power to shine.I can see them under the pines.But don't hesitate.Cause your love.Your love won't wait.Oh baby.I love your way.Wanna tell you I love your way.Oh baby I love your way.Every day now.Oh wanna tell you I love your way.I love your way.Oh baby.I love your way.Cause I'm as free as a bird now.Give me you way.Wanna tell you I love your way.A free bird now.Oh baby I love your ways.Oh baby I love your way.Oh wanna tell you I love your way.Oh baby I love your way.Oh wanna tell you I love your way.Oh baby I love your way.</t>
  </si>
  <si>
    <t>Look Away</t>
  </si>
  <si>
    <t>Diane Warren</t>
  </si>
  <si>
    <t>A;B&amp;%</t>
  </si>
  <si>
    <t>When you called me up this morning.Told me 'bout the new love you found.I said "'m happy for you.I'm really happy for you.Found someone else.I guess I won't be coming around.I guess it's over baby.It's really over baby.And from what you said.I know you've gotten over me.It'll never be the way it used to be.So if it's gotta be this way.Don't worry baby I can take the news okay.But if you see me walking by.And the tears are in my eyes.Look away baby look away.If we meet on the streets someday.And I don't know what to say.Look away baby look away.Don't look at me.I don't want you to see me this way.When we both agreed as lovers.We were better off as friends.That's how it had to be.Yeah that's how it had to be.I tell you I'm fine.But sometimes I just pretend.Wish you were holding me.Wish you were still holding me.I just never thought.That I would be replaced so soon.I wasn't prepared to hear those words from you.I know I wanted to be free.Yeah baby this is how we wanted it to be.But if you see me walking by.And the tears are in my eyes.Look away baby look away.If we meet on the streets someday.And I don't know what to say.Look away baby look away.Don't look at me.I don't want you to see me this way.But if you see me walking by.And the tears are in my eyes.Look away baby look away.If we meet on the streets someday.And I don't know what to say.Look away baby look away.Don't look at me.I don't want you to see me this way.When you called me up this morning.Told me 'bout the new love you found.I said I'm happy for you.I'm really happy for you.</t>
  </si>
  <si>
    <t>Every Rose Has Its Thorn</t>
  </si>
  <si>
    <t>Poison</t>
  </si>
  <si>
    <t>Acoustic Rock;Power Ballad</t>
  </si>
  <si>
    <t>Soft Rock;Pop Rock;Acoustic</t>
  </si>
  <si>
    <t>Bret Michaels;C.C. DeVille;Bobby Dall;Rikki Rockett</t>
  </si>
  <si>
    <t>Tom Werman</t>
  </si>
  <si>
    <t>We both lie silently still in the dead of the night.Although we both lie close together we feel miles apart inside.Was it something I said or something I did.Did my words not come out right.Though I tried not to hurt you.Though I tried.But I guess that's why they say.Every rose has its thorn.Just like every night has its dawn.Just like every cowboy sings his sad sad song.Every rose has its thorn.Yeah it does.I listen to our favorite song playing on the radio.Hear the deejay say love's a game of easy come and easy go.But I wonder does he know.Has he ever felt like this.And I know that you'd be here right now.If I could have let you know somehow.I guess.Every rose has its thorn.Just like every night has its dawn.Just like every cowboy sings his sad sad song.Every rose has its thorn.Though it's been a while now.I can still feel so much pain.Like a knife that cuts you the wound heals.But the scar that scar remains.I know I could have saved a love that night if I'd known what to say.Instead of making love we both made our separate ways.And now I hear you found somebody new.And that I never meant that much to you.To hear that tears me up inside.And to see you cuts me like a knife.I guess.Every rose has its thorn.Just like every night has its dawn.Just like every cowboy sings his sad sad song.Every rose has its thorn.</t>
  </si>
  <si>
    <t>My Prerogative</t>
  </si>
  <si>
    <t>Bobby Brown</t>
  </si>
  <si>
    <t>Pop Rap</t>
  </si>
  <si>
    <t>Bobby Brown;Aaron Hall;Teddy Riley</t>
  </si>
  <si>
    <t>Gene Griffin;Bobby Brown</t>
  </si>
  <si>
    <t>C5</t>
  </si>
  <si>
    <t>Everybody's talking all this stuff about me.Why don't they just let me live.I don't need permission.Make my own decisions.That's my prerogative.They say I'm crazy.I really don't care.That's my prerogative.They say I'm nasty.But I don't give a damn.Getting girls is how I live.Some ask me questions.Why am I so real.But they don't understand me.I really don't know the deal.About a brother.Trying hard to make it right.Not long ago.Before I win this fight.Sing.Everybody's talking all this stuff about me.Why don't they just let me live.I don't need permission.Make my own decisions.That's my prerogative.It's my prerogative.It's the way that I wanna live.It's my prerogative.I can do just what I feel.It's my prerogative.No one can tell me what to do.It's my prerogative.Cause what I'm doing.I'm doing for you now.Don't get me wrong.I'm really not zooped.Ego trips is not my thing.All these strange relationships.Really gets me down.I see nothing wrong.With spreading myself around.Sing.Everybody's talkin all this stuff about me.Why don't they just let me live.I don't need permission.Make my own decisions.That's my prerogative.It's my prerogative.I can do what I wanna do.It's my prerogative.Truly live my life.It's my prerogative.I'm doing it just for you.It's my prerogative.Tell me tell meWhy can't I live my life.Without all of the things that people say.Yo tell it kick it like this.I can do what I wanna do.Me and you.Together together together together togetherEverybody's talking all this stuff about me.Why don't they just let me live.I don't need permission.Make my own decisions.That's my prerogative.What is this a blizzard that I can't have money in my pocket.And people not talk about me.This world is a trip.I don't know what's going on these days.Got this person over here talking about me this person.Hey listen let me tell you something it's my prerogative.I can do what I wanna do.I made this money you didn't right Ted.We out of here.</t>
  </si>
  <si>
    <t>Badassery;Lust/Sex</t>
  </si>
  <si>
    <t>Two Hearts</t>
  </si>
  <si>
    <t>Phil Collins;Lamont Dozier</t>
  </si>
  <si>
    <t>G;Gb</t>
  </si>
  <si>
    <t>Well there was no reason to believe she'd always be there.But if you don't put faith in what you believe in.It's getting you nowhere.Cause it hurts you never let go.Don't look down just look up.Cause she's always there to behind you just to remind you.Two hearts believing in just one mind.You know we're two hearts believing in just one mind.Cause there's no easy way to to understand it.There's so much of my life in her and it's like I'm blinded.And it teaches you to never let go.There's so much love you'll never know.She can reach you no matter how far.Wherever you are.Two hearts believing in just one mind.Beating together till the end of time.You know we're two hearts believing in just one mind.Together forever till the end of time.She knows.There'll always be a special place in my heart for her.She knows she knows she knows.Yeah she knows.No matter how far apart we are.She knows I'm always right there beside her.Two hearts believing in just one mind.Beating together till the end of time.You know we're two hearts believing in just one mind.Together forever till the end of time.You know we're two hearts believing in just one mind.</t>
  </si>
  <si>
    <t>When I'm With You</t>
  </si>
  <si>
    <t>Sheriff</t>
  </si>
  <si>
    <t>Arnold Lanni</t>
  </si>
  <si>
    <t>Stacy Heydon</t>
  </si>
  <si>
    <t>I never needed love.Like I need you.And I never lived for nobody.But I live for you.Oh babe.Lost in love is what.I feel when I'm with you.Maybe it's the way you touch me.With the warmth of a sun.Maybe it's the way you smile.I come all undone.Oh babe.Lost in love is what.I feel when I'm with you.Baby oh I get chills.When I'm with you oh.Oh baby my world stands still.When I'm with you.When I'm with you.I never cared for nobody.Like I care for you.And I never wanted.To share the things I want to share with you.Oh babe.Lost in love is what.I feel when I'm with you.Baby oh.I get chills.When I'm with you oh.Oh baby my world stands still.When I'm with you.When I'm with you.Baby ooh.I get chills.When I'm with you oh.Oh baby my world stands still.When I'm with you.When I'm with you.When I'm with you.</t>
  </si>
  <si>
    <t>Straight Up</t>
  </si>
  <si>
    <t>Paula Abdul</t>
  </si>
  <si>
    <t>House;Downtempo</t>
  </si>
  <si>
    <t>Elliot Wolf</t>
  </si>
  <si>
    <t>Elliot Wolf;Keith Cohen</t>
  </si>
  <si>
    <t>Lost in a dream.I don't know which way to go.If you are all that you seem.Then baby I'm moving way too slow.I've been a fool before.Wouldn't like to get my love caught in the slamming door.How about some information please.Straight up.Now tell me do you really wanna love me forever.Or am I caught in a hit and run.Straight up.Now tell me is it gonna be you and me together.Or are you just having fun.Time's standing still.Waiting for some small clue.I keep getting chills.When I think your love is true.I've been a fool before.Wouldn't like to get my love caught in the slamming door.How about some information please.Straight up.Now tell me do you really want to love me forever.Or am I caught in a hit-and-run.Straight up.Now tell me is it gonna be you and me together.Or are you just having fun.You are so hard to read.You play hide-and-seek.With your true intentions.If you're only playing games.I'll just have to say.Bye bye bye bye bye bye bye bye bye.Do do you love me do do you love me baby.Do do you love me do-do you love me.Hey baby.Do do you love me do-do you love me baby.Come on now.Do do you love me do-do you love me.Tell me baby.I've been a fool before.Wouldn't like to get my love caught in the slamming door.Are you more than hot for me.Or am I a page in your history book.I don't mean to make demands.But the word and the deed go hand in hand.How about some information please.Straight up. Now tell me.Straight up. Now tell me.Straight up. Now tell me.Straight up. Now tell me.Straight up. Now tell me.Straight up.Now tell me do you really want to love me forever.Or am I caught in a hit and run.Straight up.Now tell me is it gonna be you and me together.Or are you just having fun.Straight up.Now tell me do you really want to love me forever.Or am I caught in a hit-and-run.Straight up.Now tell me is it gonna be you and me together.Or are you just having fun.Straight up.Now tell me do you really want to love me forever.</t>
  </si>
  <si>
    <t>Longing for Love;Bad Relationships;Lost Love</t>
  </si>
  <si>
    <t>Lost in Your Eyes</t>
  </si>
  <si>
    <t>I get lost in your eyes.And I feel my spirits rise.And soar like the wind.Is it love that I am in.I get weak in a glance.Isn't this what's called romance.And now I know.Cause when I'm lost I can let go.I don't mind not knowing what I'm heading for.You can take me to the skies.It's like being lost in heaven.When I'm lost in your eyes.I just fell don't know why.Something's there we can't deny.And when I first knew.Was when I first looked at you.And if I can't find my way.If salvation is worlds away.Oh I'll be found.When I am lost in your eyes.I don't mind not knowing what I'm heading for.You can take me to the skies.Oh it's like being lost in heaven.When I'm lost in your eyes.I get weak in a glance.Isn't this what's called romance.Oh I'll be found.When I am lost in your eyes.</t>
  </si>
  <si>
    <t>The Living Years</t>
  </si>
  <si>
    <t>Mike &amp; the Mechanics</t>
  </si>
  <si>
    <t>Mike Rutherford;B.A. Robertson</t>
  </si>
  <si>
    <t>Christopher Neil;Mike Rutherford</t>
  </si>
  <si>
    <t>Every generation.Blames the one before.And all of their frustrations.Come beating on your door.I know that I'm a prisoner.To all my Father held so dear.I know that I'm a hostage.To all his hopes and fears.I just wish I could have told him in the living years.Crumpled bits of paper.Filled with imperfect thought.Stilted conversations.I'm afraid that's all we've got.You say you just don't see it.He says it's perfect sense.You just can't get agreement.In this present tense.We all talk a different language.Talking in defense.Say it loud say it clear.You can listen as well as you hear.It's too late when we die.To admit we don't see eye to eye.So we open up a quarrel.Between the present and the past.We only sacrifice the future.It's the bitterness that lasts.So don't yield to the fortunes.You sometimes see as fate.It may have a new perspective.On a different date.And if you don't give up and don't give in.You may just be okay.Say it loud say it clear.You can listen as well as you hear.It's too late when we die.To admit we don't see eye to eye.I wasn't there that morning.When my Father passed away.I didn't get to tell him.All the things I had to say.I think I caught his spirit..Later that same yearI'm sure I heard his echo.In my baby's newborn tears.I just wish I could have told him in the living years.Say it loud say it clear.You can listen as well as you hear.It's too late when we die.To admit we don't see eye to eye.</t>
  </si>
  <si>
    <t>Death;Family;Regret;Time</t>
  </si>
  <si>
    <t>Eternal Flame</t>
  </si>
  <si>
    <t>Susanna Hoffs;Tom Kelly;Billy Steinberg</t>
  </si>
  <si>
    <t>Davitt Sigerson</t>
  </si>
  <si>
    <t>Close your eyes give me your hand darling.Do you feel my heart beating.Do you understand.Do you feel the same.Am I only dreaming.Is this burning an eternal flame.I believe it's meant to be darling.I watch you when you are sleeping.You belong with me.Do you feel the same.Am I only dreaming.Or is this burning an eternal flame.Say my name.Sun shines through the rain.A whole life so lonely.And then come and ease the pain.I don't want to lose this feeling oh.Say my name.Sun shines through the rain.A whole life so lonely.And then come and ease the pain.I don't want to lose this feeling oh.Close your eyes give me your hand.Do you feel my heart beating.Do you understand.Do you feel the same.Am I only dreaming.Or is this burning an eternal flame.Close your eyes give me your hand darling.Do you feel my heart beating.Do you understand.Do you feel the same.Am I only dreaming.Is this burning an eternal flame.Close your eyes give me your hand darling.Do you feel my heart beating.Do you understand.Do you feel the same.Am I only dreaming.An eternal flame.Close your eyes give me your hand darling.Do you feel my heart beating.Do you understand.Do you feel the same.Am I only dreaming.Is this burning an eternal flame.Close your eyes give me your hand darling.</t>
  </si>
  <si>
    <t>The Look</t>
  </si>
  <si>
    <t>Roxette</t>
  </si>
  <si>
    <t>Per Gessle</t>
  </si>
  <si>
    <t>Clarence Öfwerman</t>
  </si>
  <si>
    <t>One two three four.Walking like a man.Hitting like a hammer.She's a juvenile scam.Never was a quitter.Tasty like a raindrop.She's got the look.Heavenly bound.Cause heaven's got her number.When she's spinning me around.Kissing is a color.Her loving is a wild dog.She's got the look.She's got the look.She's got the look.What in the world can make a.Brown eyed girl turn blue.When everything I'll ever do.I'll do for you.And I go la la la la la.She's got the look.Fire in the ice.Naked to the T bone.Is a lover's disguise.Banging on the head drum.Shaking like a mad bull.She's got the look.Swaying to the band.Moving like a hammer.She's a miracle man.Loving is the ocean.And kissing is the wet sand.She's got the look.She's got the look.She's got the look.What in the world can make a.Brown eyed girl turn blue.When everything I'll ever do.I'll do for you.And I go la la la la la.She's got the look.Walking like a man.Hitting like a hammer.She's a juvenile scam.Never was a quitter.Tasted like a raindrop.She's got the look.And she goes.She's got the look.She's got the look.She's got the look.What in the world can make a.Brown eyed girl turn blue.When everything I'll ever do.I'll do for you.And I go la la la la la.She's got the look.What in the world.Can make you so blue.When everything I'll ever do.I'll do for you.And I go la la la la la.She's got the look.She goes.She's got the look.She's got the look.She goes.She's got the look.She's got the look.She goes.</t>
  </si>
  <si>
    <t>She Drives Me Crazy</t>
  </si>
  <si>
    <t>Fine Young Cannibals</t>
  </si>
  <si>
    <t>IRS</t>
  </si>
  <si>
    <t>House;Synth-Pop</t>
  </si>
  <si>
    <t>Roland Gift;David Steele</t>
  </si>
  <si>
    <t>David Z;Andy Cox;Roland Gift;David Steele</t>
  </si>
  <si>
    <t>I can't stop.The way I feel.Things you do.Don't seem real.Tell you what I got in mind.Cause we're running out of time.Won't you ever set me free.This waiting around's killing me.She drives me crazy.Like no one else.She drives me crazy.And I can't help myself.I can't get.Any rest.People say.I'm obsessed.Everything you say is lies.But to me that's no surprise.What I had for you was true.Things go wrong they always do.She drives me crazy.Like no one else.She drives me crazy.And I can't help myself.I won't make it.On my own.No one likes.To be alone.She drives me crazy.Like no one else.She drives me crazy.And I can't help myself.She drives me crazy.Like no one else.She drives me crazy.And I can't help myself.She drives me crazy.Like no one else.She drives me crazy.And I can't help myself.</t>
  </si>
  <si>
    <t>Like a Prayer</t>
  </si>
  <si>
    <t>Synth-Pop;Gospel</t>
  </si>
  <si>
    <t>Life is a mystery.Everyone must stand alone.I hear you call my name.And it feels like home.When you call my name.It's like a little prayer.I'm down on my knees.I wanna take you there.In the midnight hour.I can feel your power.Just like a prayer.You know I'll take you there.I hear your voice.It's like an angel sighing.I have no choice.I hear your voice.Feels like flying.I close my eyes.Oh God I think I'm falling.Out of the sky.I close my eyes.Heaven help me.When you call my name.It's like a little prayer.I'm down on my knees.I wanna take you there.In the midnight hour.I can feel your power.Just like a prayer.You know I'll take you there.Like a child.You whisper softly to me.You're in control.Just like a child.Now I'm dancing.It's like a dream.No end and no beginning.You're here with me.It's like a dream.Let the choir sing.When you call my name.It's like a little prayer.I'm down on my knees.I wanna take you there.In the midnight hour.I can feel your power.Just like a prayer.You know I'll take you there.When you call my name.It's like a little prayer.I'm down on my knees.I wanna take you there.In the midnight hour.I can feel your power.Just like a prayer.You know I'll take you there.Life is a mystery.Everyone must stand alone.I hear you call my name.And it feels like home.Just like a prayer.Your voice can take me there.Just like a muse to me.You are a mystery.Just like a dream.You are not what you seem.Just like a prayer no choice.Your voice can take me there.Just like a prayer I'll take you there.It's like a dream to me.Just like a prayer I'll take you there.It's like a dream to me.Just like a prayer I'll take you there.It's like a dream to me.Just like a prayer I'll take you there.It's like a dream to me.Just like a prayer.Your voice can take me there.Just like a muse to me.You are a mystery.Just like a dream.You are not what you seem.Just like a prayer no choice.Your voice can take me there.Just like a prayer.Your voice can take me there.Just like a muse to me.You are a mystery.Just like a dream.You are not what you seem.Just like a prayer no choice.Your voice can take me there.Your voice can take me there.Like a prayer.Just like a prayer your voice can take me there.It's like a prayer.Just like a prayer your voice can take me there.It's like a prayer.Just like a prayer your voice can take me there.It's like a prayer.Just like a prayer your voice can take me there.It's like a prayer.</t>
  </si>
  <si>
    <t>I'll Be There for You</t>
  </si>
  <si>
    <t>Jon Bon Jovi;Richie Sambora</t>
  </si>
  <si>
    <t>D;E&amp;%</t>
  </si>
  <si>
    <t>I guess this time you're really leaving.I heard your suitcase say goodbye.Well as my broken heart lies bleeding.You say true love is suicide.You say you've cried a thousand rivers.And now you're swimming for the shore.You left me drowning in my tears.And you won't save me anymore.I'm praying to God you'll give me one more chance girl.I'll be there for you.These five words I swear to you.When you breathe I wanna be the air for you.I'll be there for you.I'd live and I'd die for you.I'd steal the sun from the sky for you.Words can't say what love can do.I'll be there for you.I know you know we've had some good times.Now they have their own hiding place.Well I can promise you tomorrow.But I can't buy back yesterday.And baby you know my hands are dirty.But I wanted to be your Valentine.I'll be the water when you get thirsty baby.When you get drunk I'll be the wine.I'll be there for you.These five words I swear to you.When you breathe I wanna be the air for you.I'll be there for you.I'd live and I'd die for you.I'd steal the sun from the sky for you.Words can't say what love can do.I'll be there for you.I wasn't there when you were happy.And I wasn't there when you were down.I didn't mean to miss your birthday baby.I wish I'd seen you blow those candles out.I'll be there for you.These five words I swear to you.When you breathe I wanna be the air for you.I'll be there for you.I'd live and I'd die for you.I'd steal the sun from the sky for you.Words can't say what love can do.I'll be there for.I'll be there for you.These five words I swear to you.When you breathe I want to be the air for you.I'll be there for you.I'd live and I'd die for you.I'd steal the sun from the sky for you.Words can't say what a love can do.I'll be there for you.</t>
  </si>
  <si>
    <t>Forever Your Girl</t>
  </si>
  <si>
    <t>The Wild Pair (Vocals)</t>
  </si>
  <si>
    <t>Oliver Leiber</t>
  </si>
  <si>
    <t>Hey baby.You gotta remember.I'm forever your girl.A baby forever.And ever and ever.You know I am.Baby pick your head up.Come on and look me in the face.Cause I can tell that something is bringing you down.Is it the rumor.That another boy wants to take your place.Have you been hearing the stories.They're going around.Baby just remember I gave you my heart.Ain't no one gonna tear us apart.He could promise the moon and the stars above.Even if he promised me the world.Just remember.I'm forever your girl.He could promise the world.You gotta remember.I'm forever your girl.Honey listen to me.Your love is all I need.You should know that I don't need nothing that money can buy.So if a boy were to come along.And try to make me leave you.There'd be no need to worry.I'm telling you why.Baby don't you know that I love you.And I'd never put nobody above you.He could promise the moon and the stars above.Even if he promised me the world.Just remember.I'm forever your girl.He could promise the world.You gotta remember.I'm forever your girl.I'm forever your baby.Just remember.I'm forever your girl.He could promise the world.You gotta remember.I'm forever your girl.When the mountains crumble into the sea.That's the day someone'll come between you and me.Baby just remember I gave you my heart.Tell me ain't no one gonna tear us apart.Baby he could promise me diamonds.Even if he promised me pearls.Honey you know I ain't lying.Listen as I tell it to the world.You gotta remember.A baby remember.You gotta remember.I'm forever your girl.Baby forever.And ever and ever.We'll be together.I'm forever your girl.Baby forever.And ever and ever.You gotta remember.I'm forever.Hey baby he could promise the world.Girl you know I love you.And I always will.Hey baby.If we live til forever.You got to remember.I'll be loving you.I'll be loving you still.Just remember.I'm forever your girl.I'm forever your girl.Just remember.I'm forever your girl.</t>
  </si>
  <si>
    <t>Rock On</t>
  </si>
  <si>
    <t>Michael Damian</t>
  </si>
  <si>
    <t>Cypress</t>
  </si>
  <si>
    <t>David Essex</t>
  </si>
  <si>
    <t>Larry Weir</t>
  </si>
  <si>
    <t>Hey kids rock and roll.Rock on oh my soul.Hey kids boogie too did you.Hey shout summertime blues.Jump up and down in my blue suede shoes.Hey kids rock and roll rock on.And where do we go from here.Which is the way that's clear.Still looking for that blue jean.Baby queen.Prettiest girl I've ever seen.See her shake on the movie screen.Jimmy Dean.And where do we go from here.Which is the way that's clear.Still looking for that blue jean.Baby queen.Prettiest girl I've ever seen.See her shake on the movie screen.Jimmy Dean.Jimmy Dean.Rock on.Rock on.Rock on.Rock on.Rock on.Hey kid rock and roll.Rock on.Hey shout summertime blues.Rock on.Hey kid boogie too.Rock on.Hey kid rock and roll.Rock on.</t>
  </si>
  <si>
    <t>Playing Music;Dancing;Bands</t>
  </si>
  <si>
    <t>Dream a Little Dream</t>
  </si>
  <si>
    <t>Wind Beneath My Wings</t>
  </si>
  <si>
    <t>Bette Midler</t>
  </si>
  <si>
    <t>Larry Henley;Jeff Silbar</t>
  </si>
  <si>
    <t>It must have been cold there in my shadow.To never have sunlight on your face.You were content to let me shine that's your way.You always walked a step behind.So I was the one with all the glory.While you were the one with all the strength.A beautiful face without a name for so long.A beautiful smile to hide the pain.Did you ever know that you're my hero.and everything I would like to be.I can fly higher than an eagle.Cause you are the wind beneath my wings.It might have appeared to go unnoticed.But I've got it all here in my heart.I want you to know I know the truth of course I know it.I would be nothing without you.Did you ever know that you're my hero.You're everything I wish I could be.I could fly higher than an eagle.Cause you are the wind beneath my wings.Did I ever tell you you're my hero.You're everything everything I wish I could be.Oh and I I could fly higher than an eagle.Cause you are the wind beneath my wings.Cause you are the wind beneath my wings.Oh the wind beneath my wings.You you you you are the wind beneath my wings.Fly fly fly away. You let me fly so high.Oh you you you the wind beneath my wings.Oh you you you the wind beneath my wings.Fly fly fly high against the sky.So high I almost touch the sky.Thank you thank you.Thank God for you the wind beneath my wings.</t>
  </si>
  <si>
    <t>Beaches</t>
  </si>
  <si>
    <t>I'll Be Loving You (Forever)</t>
  </si>
  <si>
    <t>New Kids on the Block</t>
  </si>
  <si>
    <t>Maurice Starr</t>
  </si>
  <si>
    <t>B;D;C</t>
  </si>
  <si>
    <t>E5</t>
  </si>
  <si>
    <t>I'm not that kind of guy who can take a broken heart.So don't ever leave.I don't want to see us part.The very thought of losing you means.That everything.Would go down under.I'll be loving you forever.Just as long as you want me to be.I'll be loving you forever.All this love's for you and me yeah.I'll be loving you.I'll be.I'll be loving you.Loving you.The things you do.Yeah it's forever.I'll be loving you.I'll be.I'll be loving you.Loving you yeah.I count the blessings that keep our love new.There's one for me.And a million for you.There's just so much that I want to say.But when I look at you.All my thoughts get in the way.I'll be loving you forever.Just as long as you want me to be.I'll be loving you forever.All this love's for you and me yeah.I'll be loving you.I'll be.I'll be loving you.Loving you.The things you do.Yeah it's forever.I'll be loving you.I'll be.I'll be loving you.Loving you yeah.We've learned to fall to every turn by now.This love will last forever.I can see it all now.I'll be loving you.I'll be.I'll be loving you.Loving you.The things you do.Yeah it's forever.I'll be loving you.I'll be.I'll be loving you.Loving only you girl.Oh girl.I'll be loving only you.I'll be loving you.I'll be loving you.Be loving you girl.</t>
  </si>
  <si>
    <t>Satisfied</t>
  </si>
  <si>
    <t>We work our bodies weary to stay alive.There must be more to living than nine to five.Why should we wait for some better time.There may not even be a tomorrow.Ain't no sense in losing your mind.I'm gonna make it worth the ride.Don't you know I won't give up until.I'm satisfied.Don't you know why should I stop until.I'm satisfied.Ignore the hesitation that ties your hands.Use your imagination and take a chance.I won't let my moment of truth pass me by.I've gotta make my move now or never.And if they turn me loose on this town.They're gonna have to hold me down.Don't you know I won't give up until.I'm satisfied.Don't you know why should I stop until.I'm satisfied.Oh don't you know ain't gonna stop until.Were satisfied.Don't you know we shouldn't stop until.We're satisfied.Don't you know ain't gonna stop until.I'm satisfied.Don't you know we won't give up until.We're satisfied.</t>
  </si>
  <si>
    <t>Baby Don't Forget My Number</t>
  </si>
  <si>
    <t>Milli Vanilli</t>
  </si>
  <si>
    <t>Downtempo;Euro House</t>
  </si>
  <si>
    <t>France;Germany</t>
  </si>
  <si>
    <t>Frank Farian;Brad Howell;Bernd Berwanger</t>
  </si>
  <si>
    <t>Frank Farian</t>
  </si>
  <si>
    <t>Okay Eddie this one's for you.Baby don't be shy.When you're holding my hand.Cause as time goes by.You got to understand it's you.It's with you.Baby in your eyes.I see it so clearly that our love it's so strong.And you never go wrong.I do the best for you.So when you're in doubt and needing someone.Baby call my line.Call me anytime.I'll be there for you you you.I've been searching high.I've been searching low.Baby don't forget my number.Baby love is stronger than thunder.Baby don't forget my number.Don't forget my number.Love will see you through.I've been searching high.I've been searching low.I want to spend my life with you.Love will see you throughBaby in your eyes.I see it so clearly that our love it's so strong.And you never go wrong.I do the best for you.So when you're in doubt and needing someone.Baby call my line.Call me anytime.I'll be there for you.I've been searching high.I've been searching low.Baby don't forget my number.Baby love is stronger than thunder.Baby don't forget my number.Love will see you through.I've been searching high.I've been searching low.I want to spend my life with you.And I’ll dance with you.Love will see you through.Baby love is stronger than thunder.Baby don't forget my number.Love will see you through.Is Eddie okay.I don't know.</t>
  </si>
  <si>
    <t>Good Thing</t>
  </si>
  <si>
    <t>Breakbeat;Pop Rock;Synth-Pop</t>
  </si>
  <si>
    <t>Jools Holland (Piano)</t>
  </si>
  <si>
    <t>Andy Cox;Roland Gift;David Steele</t>
  </si>
  <si>
    <t>The one good thing in my life.Has gone away I don't know why.She's gone away I don't know where.Somewhere I can't follow her.The one good thing didn't stay too long.My back was turned and she was gone.Good thing where have you gone.My good thing you've been gone too long.People say I should forget.New friend tomorrow don't get upset.People say she's doing fine.Mutual friends I see sometime.That's not what I want to hear.I want to hear she wants me near.Good thing where have you gone.My good thing you've been gone too long.Then one day she came back.I was so happy that I didn't ask.Morning came into my room.Caught me dreaming like a fool.Good thing my good thing.My my my my good thing.Where have you gone.My good thing my good thing.Girl where have you gone.It's been so long.Good God girl.Good God girl.Good God girl.Good God.Good God.</t>
  </si>
  <si>
    <t>If You Don't Know Me By Now</t>
  </si>
  <si>
    <t>Bb;Db</t>
  </si>
  <si>
    <t>If you don't know me by now.You will never never never know me.All the things that we've been through.You should understand me.Like I understand you.Now girl I know the difference.Between right and wrong.I ain't gonna do nothing.To break up our happy home.Don't get so excited.When I come home.A little late at night.Cause we only act like children.When we argue fuss and fight.If you don't know me by now.You will never never never know me.If you don't know me by now.You will never never never know me.We've all got our own funny moods.I've got mine.Woman you've got yours too.Just trust in me like I trust in you.As long as we've been together.It should be so easy to do.Just get yourself together.Or we might as well say goodbye.What good is a love affair.When you can't see eye to eye.If you don't know me by now.You will never never never know me.If you don't know me by now.You will never never never know me.If you don't know me by now.You will never never never know me.</t>
  </si>
  <si>
    <t>Lost Love;Infidelity</t>
  </si>
  <si>
    <t>Toy Soldiers</t>
  </si>
  <si>
    <t>Martika</t>
  </si>
  <si>
    <t>Martika;Michael Jay</t>
  </si>
  <si>
    <t>Michael Jay</t>
  </si>
  <si>
    <t>Step by step.Heart to heart.Left right left.We all fall down.Like toy soldiers.It wasn't my intention to mislead you.It never should have been this way.What can I say.It's true I did extend the invitation.I never knew how long you'd stay.When you hear temptation call.It's your heart that takes takes the fall.Won't you come out and play with me.Step by step.Heart to heart.Left right left.We all fall down.Like toy soldiers.Bit by bit.Torn apart.We never win.But the battle wages on.For toy soldiers.It's getting hard to wake up in the morning.My head is spinning constantly.How can it be.How could I be so blind to this addiction.If I don't stop the next one's gonna be me.Only emptiness remains.It replaces all all the pain.Won't you come out and play with me.Step by step.Heart to heart.Left right left.We all fall down.Like toy soldiers.Bit by bit.Torn apart.We never win.But the battle wages on.For toy soldiers.We never win.Only emptiness remains.It replaces all all the pain.Won't you come out and play with me.Step by step.Heart to heart.Left right left.We all fall down.Like toy soldiers.Bit by bit.Torn apart.We never win.But the battle wages on.For toy soldiers.Step by step.Heart to heart.Left right left.We all fall down.Like toy soldiers.Bit by bit.Torn apart.We never win.But the battle wages on.For toy soldiers.</t>
  </si>
  <si>
    <t>Addiction</t>
  </si>
  <si>
    <t>Batdance</t>
  </si>
  <si>
    <t>Funk;Novelty;Hard Rock</t>
  </si>
  <si>
    <t>Laughter</t>
  </si>
  <si>
    <t>Oh I got a live one here.Get the funk up.Batman.Get the funk up.Batman.Get the funk up.Go go go with a smile.Batman.Do it.Keep busting.I've seen the future and it will be.I've seen the future and it will be.Batman Batman.I've seen the future and it will be.Batman.And where and where is the Batman.Do it do it.Let's do it let's do it.Do it do it do it do it.Stop the press.Stop the press who is that.Vicky Vale Vicky Vale.I like.Batman Batman Batman.Oh that's nice.Hi Bruce Wayne.I've tried to avoid all this but I can't.I just gotta know are we gonna try to love each other.Stop the press who is that.Vicky Vale.She's great isn't she.Oh yeah oh yeah.I wanna bust that body.Oh yeah oh yeah.I wanna bust that body right.I'd like to.Oh yeah oh yeah.But he's out there right now.I wanna bust that body.Oh yeah ooh yeah to night.Well miss Vale.Ever dance with the devil in the pale moon light.I always ask that of all my pray.I just like the sound of it.I've got to go to work.Batman.I've got 2 go 2 work.Batman.If a man is considered guilty.Work.For what goes on in his mind.Work.Then give me the electric chair.Work.For all my future crimes.Work.Electric chair.Hey Ducky let me stick the seven inch.In the computer.Hey we got the power.Oh we got the soul.Hey we got to show enough get off.To make the devil go go.This town needs an enema.I'm gonna kill you.Power.I'm gonna kill you.Soul.I'm gonna kill you.Power.I'm gonna kill you.Soul.Let's do itI'm Batman.Batman.Don't stop dancing.I'm Batman.Batman.Don't stop dancing.Do it do it do it do it.Batman Batman Batman.Don't stop don't stop.Let's do it.Don't stop dancing.Let's do it Batman.Let's do it Batman.Don't stop dancing.Don't stop dancing.No damn it. Turn the music back up.You son of a bitch.Have you ever heard of the healing power of laughter.Who's gonna stop two hundred balloons.Nobody.Batman.Stop.</t>
  </si>
  <si>
    <t>Lust/Sex;Batman</t>
  </si>
  <si>
    <t>Batman</t>
  </si>
  <si>
    <t>Right Here Waiting</t>
  </si>
  <si>
    <t>Oceans apart day after day.And I slowly go insane.I hear your voice on the line.But it doesn't stop the pain.If I see you next to never.How can we say forever.Wherever you go.Whatever you do.I will be right here waiting for you.Whatever it takes.Or how my heart breaks.I will be right here waiting for you.I took for granted all the times.That I thought would last somehow.I hear the laughter I taste the tears.But I can't get near you now.Oh can't you see it baby.You've got me going crazy.Wherever you go.Whatever you do.I will be right here waiting for you.Whatever it takes.Or how my heart breaks.I will be right here waiting for you.I wonder how we can survive.This romance.But in the end if I'm with you.I'll take the chance.Oh can't you see it baby.You've got me going crazy.Wherever you go.Whatever you do.I will be right here waiting for you.Whatever it takes.Or how my heart breaks.I will be right here waiting for you.Waiting for you.</t>
  </si>
  <si>
    <t>Cold Hearted</t>
  </si>
  <si>
    <t>He's a cold hearted snake.Look into his eyes.He's been telling lies.He's a lover boy at play.He don't play by rules.Girl don't play the fool now.You're the one giving up the love.Anytime he needs it.But you turn your back and then he's off and running with the crowd.You're the one to sacrifice.Anything to please him.Do you really think he thinks about you when he's out.He's a cold hearted snake.Look into his eyes.He's been telling lies.He's a lover boy at play.He don't play by rules.Girl don't play the fool now.It was only late last night.He was out there sneakingThen he called you up to check.That you were waiting by the phone.All the world's a candy store.He's been trick or treating.When it comes to true love girl.With him there's no one home.He's a cold hearted snake.Look into his eyes.He's been telling lies.He's a lover boy at play.He don't play by rules.Girl don't play the fool now.How come how come he can he can tell tell you're you're always always number number one without a doubt.When when he is he is always always squirming squirming like a little snake under every rock.You've been you've been working working on the on the love and he's been only only playing undercover all the while.Take a take another another look into his eyes and you will only see a reptile.You could find somebody better girl.He could only make you cry.You deserve somebody better girl.He's cold as ice.He's cold as ice.He's cold as ice.Stay away from him girl.Cold hearted.Cold hearted snake.Cold hearted.Cold hearted snake.He's a cold hearted snake.Look into his eyes.He's been telling lies.He's a lover boy at play.He don't play by rules.Girl don't play the fool.Look into his eyes.He's been telling lies.He don't play by rules.Girl don't play the fool.He's a cold hearted snake.Look into his eyes.He's been telling lies.He's a lover boy at play.He don't play by rules.Girl don't play the fool.He's a cold hearted snake.Look into his eyes.He's been telling lies.He's a lover boy at play.</t>
  </si>
  <si>
    <t>Hangin' Tough</t>
  </si>
  <si>
    <t>Rap Rock</t>
  </si>
  <si>
    <t>Pop Rap;Synth-Pop</t>
  </si>
  <si>
    <t>Listen up everybody if you wanna take a chance.Just get on the floor and do the New Kids' dance.Don't worry about nothing cause it won't take long.We're gonna put you in a trance with a funky song cause you gotta be.Hanging tough hanging tough hanging tough.We're rough.Everybody's always talking about who's on top.Don't cross our path cause you're gonna get stomped.We ain't gonna give anybody any slack.And if you try to keep us down we're gonna come right back.And you know we're.Hanging tough hanging tough hanging tough.Are you tough enough.Hanging tough hanging tough hanging tough.We're rough.Get loose everybody cause we're gonna do our thing.Cause you know it ain't over till the fat lady sings.Hanging tough hanging tough hanging tough.Are you tough enough.Hanging tough hanging tough hanging tough.We're rough.Hanging tough.Hanging tough.Hanging tough.Hanging tough.Hanging tough.Hanging tough.</t>
  </si>
  <si>
    <t>Badassery;Dancing</t>
  </si>
  <si>
    <t>Don't Wanna Lose You</t>
  </si>
  <si>
    <t>Emilio Estefan, Jr;Jorge Casas;Clay Ostwald</t>
  </si>
  <si>
    <t>Sometimes it's hard to make things clear.Or know when to face the truth.And I know that the moment is here.I'll open my heart and show you inside.My love has no pride.I feel with you I've got nothing to hide.So open your eyes and see who I am.And not who you want for me to be.I am only myself myself.I don't wanna lose you now.We're gonna get through somehow.I don't wanna lose you now or ever.Cause baby I've finally found.The courage to stand my ground.But if you want me.I'll be around Forever.We all make mistakes We all lose our way.But we stood the test of time and I hope.That's the way it will stay.It's all up to you to tell me to go.Cause it won't be me to walk away.When you're all that I know.And I know that.I don't wanna lose you now.We're gonna get through somehow.I don't wanna lose you now or ever.Cause baby I've finally found.The courage to stand my ground.But if you want me.I'll be around Forever.I don't wanna lose you now.We're gonna get through somehow.I don't wanna lose you now or ever.</t>
  </si>
  <si>
    <t>Girl I'm Gonna Miss You</t>
  </si>
  <si>
    <t>Europop;Contemporary R&amp;B</t>
  </si>
  <si>
    <t>Frank Farian;Peter Bischof-Fallenstein;Dietmar Kawohl</t>
  </si>
  <si>
    <t>I knew it from the start.You would break my heart.But you still I had to play this painful part.You wrapped me around your itty bitty finger.With your magic smileYou kept me hanging on a lover's cross a while.You put your spell on me.Took my breath away.But there was nothing I could do to make you stay.I'm gonna miss you.All the love I feel for you.Nothing could make me change my point of view.Oh girl I'm gonna miss you baby.Giving all the love I feel for you.Couldn't make you change your point of view.You're leaving.Now I'm sitting here wasting my time.I just don't know what I should do.It's a tragedy for me.To see the dream is over.And I never will forget the day we met.Girl I'm gonna miss you.Like a honey bee.You took the best of me.Now I can't erase those memories.Like a fairy tale.You are so unreal.You left a scar that's so hard to heal.When you had a taste of paradise.Back on Earth can feel as cold as ice.I'm gonna miss you.I'm gonna miss you.I miss you.Giving all the love I feel for you.Couldn't make you change your point of view.You're leaving.Now I'm sitting here wasting my time.I just don't know what I should do.It's a tragedy for me.To see the dream is over.And I never will forget the day we met.Girl I'm gonna miss you.It's a tragedy for me.To see the dream is over.And I never will forget the day we met.Girl I'm gonna miss you.Giving all the love I feel for you.Couldn't make you change your point of view.You're leaving.Now I'm sitting here wasting my time.I just don't know what I should do.It's a tragedy for me.To see the dream is over.And I never will forget the day we met.Girl I'm gonna miss you.It's a tragedy for me.To see the dream is over.And I never will forget the day we met.Girl I'm gonna miss you.</t>
  </si>
  <si>
    <t>Miss You Much</t>
  </si>
  <si>
    <t>Shot like an arrow going through my heart.That's the pain I feel.I feel whenever we're apart.Not to say that I'm in love with you.But who's to say that I'm not.I just know that it feels wrong.When I'm away too long.It makes my body hot.So let me tell you baby.I'll tell your mama.I'll tell your friends.I'll tell anyone whose heart can comprehend.Send it in a letter baby.Tell you on the phone.I'm not the kind of girl.Who likes to be alone.I miss you much.I really miss you much.I miss you much.Baby I really miss you much.I'm rushing home.Just as soon as I can.I'm rushing home to see.Your smiling face.And feel your warm embrace.It makes feel so good.So I'll tell you baby.I'll tell your mama.I'll tell your friends.I'll tell anyone whose heart can comprehend.Send it in a letter baby.Tell you on the phone.I'm not the kind of girl.Who likes to be alone.I miss you much.I really miss you much.I miss you much.Baby I really miss you much.I miss you much.I really really miss you much.I miss you much.I'm not ashamed to tell the world.I miss you.I'll tell your mama.I'll tell your friends.I'll tell anyone whose heart can comprehend.Send it in a letter baby.Tell you on the phone.I'm not the kind of girl.Who likes to be alone.I miss you much.I really miss you much.I miss you much.Baby I really miss you much.</t>
  </si>
  <si>
    <t>Listen to Your Heart</t>
  </si>
  <si>
    <t>Per Gessle;Mats Persson</t>
  </si>
  <si>
    <t>Bm;E;Ebm</t>
  </si>
  <si>
    <t>I know there's something in the wake of your smile.I get a notion from the look in your eyes.You've built a love but that love falls apart.Your little piece of heaven turns too dark.Listen to your heart.When he's calling for you.Listen to your heart.There's nothing else you can do.I don't know where you're going.And I don't know why.But listen to your heart.Before you tell him goodbye.Sometimes you wonder if this fight is worthwhile.The precious moments are all lost in the tide.They're swept away and nothing is what it seems.The feeling of belonging to your dreams.Listen to your heart.When he's calling for you.Listen to your heart.There's nothing else you can do.I don't know where you're going.And I don't know why.But listen to your heart.Before you tell him goodbye.And there are voices.That want to be heard.So much to mention.But you can't find the words.The scent of magic.The beauty that's been.When love was wilder than the wind.Listen to your heart.Take a listen.When he's calling for you.Listen to your heart.Take a listen.There's nothing else you can do.I don't know where you're going.And I don't know why.But listen to your heart.Listen to your heart.Take a listen.When he's calling for you.Listen to your heart.Take a listen.There's nothing else you can do.I don't know where you're going.And I don't know why.But listen to your heart.Before you tell him goodbye.Listen to your heart.Listen to your heart.Listen to your heart.Listen to your heart.Listen to your heart.</t>
  </si>
  <si>
    <t>When I See You Smile</t>
  </si>
  <si>
    <t>Bad English</t>
  </si>
  <si>
    <t>Arena Rock</t>
  </si>
  <si>
    <t>Sometimes I wonder how I'd ever make it through.Through this world without having you.I just wouldn't have a clue.Cause sometimes it seems like this world's closing in on me.And there's no way of breaking free.And then I see you reach for me.Sometimes I wanna give up wanna give in.I wanna quit the fight.And then I see you baby.And everything's alright everything's alright.When I see you smile I can face the world.You know I can do anything.When I see you smile I see a ray of light.I see it shining right through the rain.When I see you smile.Baby when I see you smile at me.Baby there's nothing in this world that could ever do.What a touch of your hand can do.It's like nothing that I ever knew.And when the rain is falling I don't feel it.Cause you're here with me now.And one look at you baby.Is all I'll ever need is all I'll ever need.When I see you smile I can face the world.You know I can do anything.When I see you smile I see a ray of light.I see it shining right through the rain.When I see you smile.Baby baby when I see you smile at me.Sometimes I wanna give up I wanna give in.I wanna quit the fight.Then one look at you baby.And everything's alright.Hey everything's alright.It's alright.When I see you smile I can face the world.You know I can do anything.When I see you smile I see a ray of light.I see it shining right through the rain.When I see you smile I can face the world.You know I can do anything.When I see you smile oh yeah.Baby when I see you smile.Smile at me.</t>
  </si>
  <si>
    <t>Blame it On the Rain</t>
  </si>
  <si>
    <t>Bb;B;C&amp;%</t>
  </si>
  <si>
    <t>Blame it on the rain.Blame on the stars.You said you didn't need her.You told her good-bye.You sacrificed a good love.To satisfy your pride.Now you wished that you should had her.And you feel like such a fool.You let her walk away.Now it just don't feel the same.Gotta blame it on something.Gotta blame it on something.Blame it on the rain that was falling falling.Blame it on the stars that did shine at night.Whatever you do don't put the blame on you.Blame it on the rain.You can blame it on the rain.Should've told her you were sorry.Could have said you were wrong.But no you couldn't do that.You had to prove you were strong.Oh if you hadn't been so blinded.She might still be there with you.You want her back again.But she just don't feel the same.Gotta blame it on something.Gotta blame it on something.Blame it on the rain that was falling falling.Blame it on the stars that did shine at night.Whatever you do don't put the blame on you.Blame it on the rain.Go on and blame it on the rain.Cause the rain don't mind.And the rain don't care.You got to blame it on something.Blame it on the rain that was falling falling.Blame it on the stars that did shine at night.Whatever you do don't put the blame on you.Blame it on the rain.You can blame it on the rain.Blame it on the rain yeah yeah.Blame it on the rain yeah yeah.Blame it on the rain yeah yeah.You can blame it on the rain.Blame it on the rain.Blame it on the rain baby.Blame it on the rain yeah yeah.Blame it on the stars that did shine that night.Blame it on the rain yeah yeah.Blame it blame it on the rain.</t>
  </si>
  <si>
    <t>We Didn't Start the Fire</t>
  </si>
  <si>
    <t>Billy Joel;Mick Jones</t>
  </si>
  <si>
    <t>Harry Truman Doris Day Red China Johnnie Ray.South Pacific Walter Winchell Joe DiMaggio.Joe McCarthy Richard Nixon Studebaker Television.North Korea South Korea Marilyn Monroe.Rosenbergs H-Bomb Sugar Ray Panmunjom.Brando The King And I and The Catcher In The Rye.Eisenhower Vaccine England's got a new queen.Marciano Liberace Santayana goodbye.We didn't start the fire.It was always burning.Since the world's been turning.We didn't start the fire.No we didn't light it.But we tried to fight it.Joseph Stalin Malenkov Nasser and Prokofiev.Rockefeller Campanella Communist Bloc.Roy Cohn Juan Peron Toscanini Dacron.Dien Bien Phu Falls Rock Around the Clock.Einstein James Dean Brooklyn's got a winning team.Davy Crockett Peter Pan Elvis Presley Disneyland.Bardot Budapest Alabama Khrushchev.Princess Grace Peyton Place Trouble in the Suez.We didn't start the fire.It was always burning.Since the world's been turning.We didn't start the fire.No we didn't light it.But we tried to fight it.Little Rock Pasternak Mickey Mantle Kerouac.Sputnik Chou En-Lai Bridge On The River Kwai.Lebanon Charles de Gaulle California baseball.Starkweather Homicide Children of Thalidomide.Buddy Holly Ben-Hur Space Monkey Mafia.Hula Hoops Castro Edsel is a no go.U2 Syngman Rhee payola and Kennedy.Chubby Checker Psycho Belgians in the Congo.We didn't start the fire.It was always burning.Since the world's been turning.We didn't start the fire.No we didn't light it.But we tried to fight it.Hemingway Eichmann Stranger in a Strange Land.Dylan Berlin Bay of Pigs invasion.Lawrence of Arabia British Beatlemania.Ole Miss John Glenn Liston beats Patterson.Pope Paul Malcolm X British Politician Sex.JFK blown away what else do I have to say.We didn't start the fire.It was always burning.Since the world's been turning.We didn't start the fire.No we didn't light it.But we tried to fight it.Birth control Ho Chi Minh Richard Nixon back again.Moonshot Woodstock Watergate punk rock.Begin Reagan Palestine Terror on the airline.Ayatollah's in Iran Russians in Afghanistan.Wheel of Fortune Sally Ride heavy metal suicide.Foreign debts homeless Vets AIDS Crack Bernie Goetz.Hypodermics on the shores China's under martial law.Rock and Roller Cola wars I can't take it anymore.We didn't start the fire.It was always burning.Since the world's been turning.We didn't start the fire.But when we are gone.It will still burn on and on and on and on.And on and on and on and on.We didn't start the fire.It was always burning.Since the world's been turning.We didn't start the fire.No we didn't light it.But we tried to fight it.We didn't start the fire.It was always burning.Since the world's been turning.We didn't start the fire.No we didn't light it.But we tried to fight it.We didn't start the fire.It was always burning.Since the world's been turning.We didn't start the fire.No we didn't light it.But we tried to fight it.</t>
  </si>
  <si>
    <t>Growing Up;War;Restlessness</t>
  </si>
  <si>
    <t>Another Day in Paradise</t>
  </si>
  <si>
    <t>Soft Rock;Synth-Pop</t>
  </si>
  <si>
    <t>David Crosby (Vocals)</t>
  </si>
  <si>
    <t>She calls out to the man on the street.Sir can you help me.It's cold and I've nowhere to sleep.Is there somewhere you can tell me.He walks on doesn't look back.He pretends he can't hear her.Starts to whistle as he crosses the street.Seems embarrassed to be there.Oh think twice.Cause it's another day for you and me in paradise.Oh think twice.Cause it's another day for you you and me in paradise.Think about it.She calls out to the man on the street.He can see she's been crying.She's got blisters on the soles of her feet.She can't walk but she's trying.Oh think twice.Cause it's another day for you and me in paradise.Oh think twice.It's just another day for you you and me in paradise.Just think about it.Oh Lord is there nothing more anybody can do.Oh my Lord there must be something you can say.You can tell from the lines on her face.You can see that she's been there.Probably been moved on from every place.Cause she didn't fit in there.Oh think twice.Cause it's another day for you and me in paradise.Oh think twice.It's just another day for you you and me in paradise.Just think about it.Just think about it.It's just another day for you and me in paradise.It's just another day for you and me in paradise.It's just another day for you and me in paradise.Just think about it.</t>
  </si>
  <si>
    <t>Homelessness</t>
  </si>
  <si>
    <t>How Am I Supposed to Live Without You</t>
  </si>
  <si>
    <t>Michael Bolton</t>
  </si>
  <si>
    <t>Michael Bolton;Doug James</t>
  </si>
  <si>
    <t>I could hardly believe it.When I heard the news today.I had to come and get it straight from you.They said you were leaving.Someone's swept your heart away.From the look upon your face I see it's true.So tell me all about it.Tell me about the plans you're making.Then tell me one thing more before I go.Tell me how am I supposed to live without you.Now that I've been loving you so long.How am I supposed to live without you.How am I supposed to carry on.When all that I've been living for is gone.I'm too proud for crying.Didn't come here to break down.It's just a dream of mine is coming to an end.And how can I blame you.When I build my world around.The hope that one day.We'd be so much more than friends.And I don't wanna know the price I'm gonna pay for dreaming.When even now it's more than I can take.Tell me how am supposed to live without you.Now that I've been loving you so long.How am I supposed to live without you.And how am I supposed to carry on.When all that I've been living for is gone.And I don't wanna know the price I'm gonna pay for dreaming.Now that your dream has come true.Tell me how am supposed to live without you.Now that I've been loving you so long.How am I supposed to live without you.And how am I supposed to carry on.When all that I've been living for is gone.</t>
  </si>
  <si>
    <t>Opposites Attract</t>
  </si>
  <si>
    <t>Paula Abdul &amp; Wild Pair</t>
  </si>
  <si>
    <t>Derrick Delite (Rap)</t>
  </si>
  <si>
    <t>Unites States</t>
  </si>
  <si>
    <t>Broken Glass</t>
  </si>
  <si>
    <t>C1V</t>
  </si>
  <si>
    <t>I'm MC Kat on the rap so mic it.Here's a little story and you're sure to like it.Swift and sly and I'm playing it cool.With my homegirl Paula Abdul.Baby seems we never.Ever agree.You like the movies.And I like TV.I take things serious.And you take them light.I go to bed early.And I party all night.Our friends are saying.We ain't gonna last.Cause I move slowly.And baby I'm fast.I like it quiet.And I love to shout.But when we get together.It just all works out.I take two steps forward.I take two steps back.We come together.Cause opposites attract.And you know it ain't fiction.Just a natural fact.We come together.Cause opposites attract.Who would've thought.We could be lovers.She makes the bed.And he steals the covers.She likes it neat.And he makes a mess.I take it easy.Baby I get obsessed.She's got the money.And he's always broke.I don't like cigarettes.I like to smoke.Things in common.There just ain't a one.But when we get together.We have nothing but fun.I take two steps forward.I take two steps back.We come together.Cause opposites attract.And you know it ain't fiction.Just a natural fact.We come together.Cause opposites attract.two steps forward.two steps back.We come together.Cause opposites attract.And you know it ain't fiction.Just a natural fact.We come together.Cause opposites attract.You know it baby.Nothing in common but this trust.I'm like a minus she's like a plus.One going up one coming down.But we seem to land on common ground.When things go wrong we make corrections.To keep things moving in the right direction.Try to fight it but I'm telling you Jack.It's useless opposites attract.Baby ain't it something how we lasted this long.You and me proving everyone wrong.I don't think we'll ever get our differences patched.It don't really matter cause we perfectly matched.Well I take two steps forward.I take two steps back.We come together.Cause opposites attract.And you know it ain't fiction.Just a natural fact.We come together.Cause opposites attract.two steps forward.two steps back.We come together.Cause opposites attract.And you know it ain't fiction.Just a natural fact.We come together.Cause opposites attract.Two steps forward.We come together.It ain't fiction.We come together.Cause opposites.Cause opposites.</t>
  </si>
  <si>
    <t>Escapade</t>
  </si>
  <si>
    <t>Electronic;Hip Hop;Pop</t>
  </si>
  <si>
    <t>New Jack Swing;House</t>
  </si>
  <si>
    <t>As I was walking by.Saw you standing there.With a smile.Looking shy.You caught my eye.Thought you'd want to hang.For a while.Well I'd like to be with you.And you know it's Friday too.I hope you can find the time.This weekend to relax and unwind.My mind's tired.I've worked so hard all week.Cashed my check.I'm ready to go.I promise you.I'll show you such a good time.Come on baby let's get away.Let's save your troubles for another day.Come go with me we've got it made.Let me take you on an escapade.Escapade.We'll have a good time.Escapade.Leave your worries behind.Escapade.You can be mine.Escapade.An escapade.So don't hold back.Just have a good time.We'll make the rules up.As we go along.And break them all.If we're not having fun.Come on baby let's get away.Let's save your troubles for another day.Come go with me we've got it made.Let me take you on an escapade.My mind's tired I've worked.Worked so hard all week.I just got paid we've got it made.Ready to go.I promise you I'll show you.Such a good time.Come on baby let's get away.Let's save your troubles for another day.Come go with me we've got it made.Let me take you on an escapade.</t>
  </si>
  <si>
    <t>Black Velvet</t>
  </si>
  <si>
    <t>Alannah Myles</t>
  </si>
  <si>
    <t>TimeWarner</t>
  </si>
  <si>
    <t>Blues</t>
  </si>
  <si>
    <t>David Tyson;Christopher Ward</t>
  </si>
  <si>
    <t>David Tyson</t>
  </si>
  <si>
    <t>Mississippi in the middle of a dry spell.Jimmy Rogers on the Victrola up high.Mama's dancing with baby on her shoulder.The sun is setting like molasses in the sky.The boy could sing knew how to move everything.Always wanting more he'd leave you longing for.Black velvet and that little boy's smile.Black velvet with that slow southern style.A new religion that'll bring you to your knees.Black velvet if you please.Up in Memphis the music's like a heatwave.White lightning bound to drive you wild.Mama's baby's in the heart of every schoolgirlLove me tender leaves them crying in the aisle.The way he moved it was a sin so sweet and true.Always wanting more he'd leave you longing for.Black velvet and that little boy's smile.Black velvet with that slow southern style.A new religion that'll bring you to your knees.Black velvet if you please.Every word of every song that he sang was for you.In a flash he was gone it happened so soon what could you do.Black velvet and that little boy's smile.Black velvet with that slow southern style.A new religion that'll bring you to your knees.Black velvet if you please.Black velvet and that little boy's smile.Black velvet with that slow southern style.A new religion that'll bring you to your knees.Black velvet if you please.If you please if you please if you please.</t>
  </si>
  <si>
    <t>Death;Music</t>
  </si>
  <si>
    <t>Love Will Lead You Back</t>
  </si>
  <si>
    <t>Taylor Dayne</t>
  </si>
  <si>
    <t>Downtempo</t>
  </si>
  <si>
    <t>Ric Wake</t>
  </si>
  <si>
    <t>Saying goodbye.Is never an easy thing.But you never said that you'd stay forever.So if you must go.Well darling I'll set you free.But I know in time that we'll be together.I won't try to stop you now from leaving.Cause in my heart I know.Love will lead you back.Someday I just know that.Love will lead you back to my arms.Where you belong.I'm sure sure as stars are shining.One day you will find me again.It won't be long.One of these days our love will lead you back.One of these nights.Well I'll hear your voice again.You're gonna say oh how much you missed me.You'll walk out this door.But someday you'll walk back in.Darling I know I know this will be.Sometimes it takes sometime out on your own now.To find your way back home.Love will lead you back.Someday I just know that.Love will lead you back to my arms.Where you belong.I'm sure sure as stars are shining.One day you will find me again.It won't be long.One of these days our love will lead you back.I won't try to stop you now from leaving.Cause in my heart I know oh yeah.Love will lead you back.Someday I just know that.Love will lead you back to my arms.Where you belong.I'm sure sure as stars are shining.One day you will find me again.It won't be long.One of these days our love will lead you back oh yeah.Love will lead you back.Someday I just know that.Love will lead you back to my arms.It won't be long.One of these days.Our love will lead you back.</t>
  </si>
  <si>
    <t>I'll Be Your Everything</t>
  </si>
  <si>
    <t>Tommy Page</t>
  </si>
  <si>
    <t>New Kids on the Block (Vocals)</t>
  </si>
  <si>
    <t>Jordan Knight;Danny Wood;Tommy Page</t>
  </si>
  <si>
    <t>Jordan Knight;Donnie Wahlberg;Michael Jonzun</t>
  </si>
  <si>
    <t>So long that I've waited for a girl.To come into my life and in my world.I can't explain my feelings for you.I guess you're just all my dreams come true.And I'll be your lover.And I'll be your best friend.I'll be there when you're needing me.I'll be your everything your everything.I'll be your everything.I'll be all that you want and all that you need.I'll be your everything.I'll give you all that I have my love my life and me.I'll be your everything.Now that we're together at last.We shouldn't think about our problems in the past.Cause true love takes a miracle to find.I guess that I've been blessed cause I've got you by my side.And I'll be your lover.And I'll be your best friend.I'll be there when you're needing me.I'll be your everything your everything.I'll be your everything.I'll give you all that I have my love my life and me.I'll be your everything.When you're lost and you're down and you're seeing darkness.And there's no one there that can be found.Just turn around I'll be there holding out my arms for you.Just reach for me I'll be the one to set you free.I'll be your everything.I'll be all that you want and all that you need.I'll lift you up when you're feeling down.I'll make your whole world turn around.I'll give my heart and soul to you.To let you know this love is true.I'll be your everything.I'll give you all that I have my love my life and me.I'll be your everything.I'll lift you up when you're feeling down.I'll make your whole world turn around.I'll give my heart and soul to you.To let you know this love is true.Oh I'll be your everything.</t>
  </si>
  <si>
    <t>Longing For Love;Love</t>
  </si>
  <si>
    <t>Nothing Compares 2 U</t>
  </si>
  <si>
    <t>Sinead O'Connor</t>
  </si>
  <si>
    <t>Ensign</t>
  </si>
  <si>
    <t>Soft Rock;Downtempo;Synth-Pop;Soul</t>
  </si>
  <si>
    <t>It's been seven hours and fifteen days.Since you took your love away.I go out every night and sleep all day.Since you took your love away.Since you've been gone I can do whatever I want.I can see whomever I choose.I can eat my dinner in a fancy restaurant.But nothing.I said nothing can take away these blues.Cause nothing compares.Nothing compares to you.It's been so lonely without you here.Like a bird without a song.Nothing can stop these lonely tears from falling.Tell me baby where did I go wrong.I could put my arms around every boy I see.But they'd only remind me of you.I went to the doctor and guess what he told me.Guess what he told me.He said Girl you better try to have fun no matter what you do.But he's a fool.Cause nothing compares.Nothing compares to you.All the flowers that you planted mama in the back yard.All died when you went away.I know that living with you baby was sometimes hard.But I'm willing to give it another try.Nothing compares.Nothing compares to you.Nothing compares.Nothing compares to you.Nothing compares.Nothing compares to you.</t>
  </si>
  <si>
    <t>Vogue</t>
  </si>
  <si>
    <t>House</t>
  </si>
  <si>
    <t>Madonna;Shep Pettibone</t>
  </si>
  <si>
    <t>Strike a pose.Strike a pose.Vogue.Vogue.Look around everywhere you turn is heartache.It's everywhere that you go.You try everything you can to escape.The pain of life that you know.When all else fails and you long to be.Something better than you are today.I know a place where you can get away.It's called a dance floor.And here's what it's for.Come on vogue.Let your body move to the music.Hey hey hey.Come on vogue.Let your body go with the flow.You know you can do it.All you need is your own imagination.So use it that's what it's for.Go inside for your finest inspiration.Your dreams will open the door.It makes no difference if you're black or white.If you're a boy or a girl.If the music's pumping it will give you new life.You're a superstar.Yes that's what you are.You know it.Come on vogue.Let your body groove to the music.Hey hey hey.Come on vogue.Let your body go with the flow.You know you can do it.Beauty's where you find it.Not just where you bump and grind it.Soul is in the musical.That's where I feel so beautiful.Magical life's a ball.So get up on the dance floor.Come on vogue.Let your body move to the music.Hey hey hey.Come on vogue.Let your body go with the flow.You know you can do it.Vogue.Beauty's where you find it.Vogue.Beauty's where you find it.Greta Garbo and Monroe.Dietrich and DiMaggio.Marlon Brando Jimmy Dean.On the cover of a magazine.Grace Kelly Harlow Jean.Picture of a beauty queen.Gene Kelly Fred Astaire.Ginger Rogers dance on air.They had style they had grace.Rita Hayworth gave good face.Lauren Katherine Lana too.Bette Davis we love you.Ladies with an attitude.Fellas that were in the mood.Don't just stand there let's get to it.Strike a pose there's nothing to it.Vogue vogue.Oh you've got to.Let your body move to the music.Ooh you've got to just.Let your body go with the flow.Oh you've got to.Vogue.</t>
  </si>
  <si>
    <t>Hold On</t>
  </si>
  <si>
    <t>Wilson Phillips</t>
  </si>
  <si>
    <t>SBK</t>
  </si>
  <si>
    <t>Carnie Wilson;Chynna Phillips;Glen Ballard</t>
  </si>
  <si>
    <t>Glen Ballard</t>
  </si>
  <si>
    <t>I know this pain.Why do you lock yourself up in these chains.No one can change your life except for you.Don't ever let anyone step all over you.Just open your heart and your mind.Is it really fair to feel this way inside.Someday somebody's gonna make you want to.Turn around and say goodbye.Until then baby are you going to let them.Hold you down and make you cry.Don't you know.Don't you know things can change.Things will go your way.If you hold on for one more day.Can you hold on for one more day.Things will go your way.Hold on for one more day.You could sustain.Or are you comfortable with the pain.You've got no one to blame for your unhappiness.You got yourself into your own mess.Letting your worries pass you by.Don't you think it's worth your time.To change your mind.Someday somebody's gonna make you want to.Turn around and say goodbye.Until then baby are you going to let them.Hold you down and make you cry.Don't you know.Don't you know things can change.Things will go your way.If you hold on for one more day.Can you hold on for one more day.Things will go your way.Hold on for one more day.I know that there is pain.But you hold on for one more day and.Break free from the chains.Yeah I know that there is pain.But you hold on for one more day and you.Break free break from the chains.Someday somebody's gonna make you want to.Turn around and say goodbye.Until then baby are you going to let them.Hold you down and make you cry.Don't you know.Don't you know things can change.Things will go your way.If you hold on for one more day yeah.If you hold on.Don't you know things can change.Things will go your way.If you hold on for one more day.If you hold on.Can you hold on.Hold on baby.Won't you tell me now.Hold on for one more day cause.It's gonna go your way.Don't you know things can change.Things will go your way.If you hold on for one more day.Can't you change it this time.Make up your mind.Hold on.Hold on.Baby hold on.</t>
  </si>
  <si>
    <t>Positivity;Empowerment</t>
  </si>
  <si>
    <t>It Must Have Been Love</t>
  </si>
  <si>
    <t>It must have been love but it's over now.Lay a whisper on my pillow.Leave the winter on the ground.I wake up lonely there's air of silence.In the bedroom and all around.Touch me now I close my eyes and dream away.It must have been love but it's over now.It must have been good but I lost it somehow.It must have been love but it's over now.From the moment we touched till the time had run out.Make believing we're together.That I'm sheltered by your heart.But in and outside I've turned to water.Like a teardrop in your palm.And it's a hard winter's day I dream away.It must have been love but it's over now.It was all that I wanted now I'm living without.It must have been love but it's over now.It's where the water flows it's where the wind blows.It must have been love but it's over now.It must have been good but I lost it somehow.It must have been love but it's over now.From the moment we touched till the time had run out.Yeah it must have been love but it's over now.It was all that I wanted now I'm living without.It must have been love but it's over now.It's where the water flows it's where the wind blows.Must have been love but it's over now.Must have been love but it's over now.</t>
  </si>
  <si>
    <t>Pretty Love</t>
  </si>
  <si>
    <t>Step by Step</t>
  </si>
  <si>
    <t>Step by step.Oh baby.Gonna get to you girl.Step by step.Step by step.Oh baby.Gonna get to you girl.Step by step.Oh baby.Really want you in my world.Hey girl in your eyes.I see a picture of me all the time.And girl when you smile.You got to know that you drive me wild.Oh baby.You're always on my mind.Oh girl.I really think its just a matter of time.Step by step.Oh baby.Gonna get to you girl.Step by step.Oh baby.Really want you in my world.Hey girl can't you see.I've got to have you all just for me.And girl yes it's true.No one else will ever do.Oh baby.You're always on my mind.Oh girl.I really think its just a matter of time.Step by step.Oh baby.Gonna get to you girl.Step by step.Oh baby.Really want you in my world.Step one We can have lots of fun.Step two There's so much we can do.Step three It's just you and me.Step four I can give you more.Step five Don't you know that the time has arrived.Don't you know I need you.Yes I do girl.Oh baby.You're always on my mind.Oh girl.I really think it's just a matter of time.Step by step.Oh baby.Gonna get to you girl.Step by step.Oh baby.I want you I need you I want you in my world.Step by step.To you girl.Step by step.Really want you in my world.Step by step.Oh baby.Gonna get to you girl.</t>
  </si>
  <si>
    <t>She Ain't Worth It</t>
  </si>
  <si>
    <t>Glenn Medeiros ft. Bobby Brown</t>
  </si>
  <si>
    <t>Electronic;Hip Hop;Funk/Soul</t>
  </si>
  <si>
    <t>Pop Rap;Synth-Pop;New Jack Swing</t>
  </si>
  <si>
    <t>Bobby Brown (Rap)</t>
  </si>
  <si>
    <t>Antonina Armato;Bobby Brown;Ian Prince</t>
  </si>
  <si>
    <t>Denny Diante;Ian Prince</t>
  </si>
  <si>
    <t>C3V</t>
  </si>
  <si>
    <t>Better make tracks.Fast on the double.The girl's jazzy.But she's nothing but trouble.You take her where she wants to go.And every day you let her know.She's the one who's always on your mind.But she just got an attitude.Leads you on.Then leaves you blue.Can't you see.She's really just a waste of time.One day she'll treat you nice.Then she turn as cold as ice.But you think.Your love will win her in the end.Think again.She ain't worth it.The girl ain't worth it.All this grief.That she's been putting you through.She ain't worth it.The girl ain't worth it.Believe me.I know.I know better than.Better than better than.Bet bet better than you.She gets you hot.Then leaves you cold.Keeps you waiting on the phone.Cause she knows.You'll always give her one more try.You're not the only boy in town.And she loves playing to the crowd.But tell me.Do you really like standing in line.You give her everything you have.And all she does is make you sad.What she really wants to do.Is tell her friends.She did it again.She ain't worth it.The girl ain't worth it.All this grief.That she's been putting you through.She ain't worth it.The girl ain't worth it.Believe me.I know.I know better than.Better than better than.Bet bet better than you.I'd like to say she used to be my girl.But that would be a lie.Cause there's no one.In this whole wide world.That could keep her satisfied I know.Cause I tried.Jump in.One thing I hate.Is when a girl plays fake.And tries to make me late for another date.Cause I've tried to make you mine.For the last time.So take this here as a dis.And a goodbye.She ain't worth it.Even though she's on the high tip.She better get a grip.And get a grip quick.Fast in a hurry.Cause I won't buckle.The girl's jazzy.But she's nothing but trouble.Give her everything you have.And all she does is make you sad.What she really wants to do.Is tell her friends.She did it again.She ain't worth it.The girl ain't worth it.All this grief.That she's been putting you through.She ain't worth it.The girl ain't worth it.Believe me.I know.I know better than.Better than better than.Bet bet better than you.She ain't worth it.The girl ain't worth it.All this grief.That she's been putting you through.She ain't worth it.The girl ain't worth it.Believe me.I know.I know better than.Better than better than.Bet bet better than you.She ain't worth it.The girl ain't worth it.All this grief.That she's been putting you through.She ain't worth it.The girl ain't worth it.Believe me.I know.I know better than.Better than better than.Bet bet better than you.</t>
  </si>
  <si>
    <t>Vision of Love</t>
  </si>
  <si>
    <t>Mariah Carey</t>
  </si>
  <si>
    <t>Mariah Carey;Ben Margulies</t>
  </si>
  <si>
    <t>Rhett Lawrence;Narada Michael Walden</t>
  </si>
  <si>
    <t>Treated me kind.Sweet destiny.Carried me through desperation.To the one that was waiting for me.It took so long.Still I believed.Somehow the one that I needed.Would find me eventually.I had a vision of love.And it was all that you've given to me.Prayed through the nights.Felt so alone.Suffered from alienation.Carried the weight on my own.Had to be strong.So I believed.And now I know I've succeeded.In finding the place I conceived.I had a vision of love.And it was all that you've given to me.I had a vision of love.And it was all that you've given me.I've realized a dream.And I visualized.The love that came to be.Feel so alive.I'm so thankful that I've received.The answer that heaven.Has sent down to me.You treated me kind.Sweet destiny.And you know that you did.And I'll be eternally grateful.Holding you so close to me.Prayed through the nights.Prayed through the nights.So faithfully.So faithfully.Knowing the one that I needed.Would find me eventually.I had a vision of love.And it was all that you've given to me.I had a vision of love.And it was all that you.Turned out to be.</t>
  </si>
  <si>
    <t>If Wishes Came True</t>
  </si>
  <si>
    <t>Sweet Sensation</t>
  </si>
  <si>
    <t>Disco;Dance-Pop</t>
  </si>
  <si>
    <t>Deena Charles;Robert Steele;Russ DeSalvo</t>
  </si>
  <si>
    <t>Steve Peck</t>
  </si>
  <si>
    <t>All alone silence fills my room.But in a memory I hear you calling me.Close my eyes and I'm there with you.Like it was yesterday but then it fades away.Take me back turn back the hands of time.When you kissed me in the warm September rain.Back before my heart was filled with pain.If only we could be in love that way again.If wishes came true.Then all the dreams at night of love were real.I'd be holding you.If wishes came true.Then I would be that someone always special in your heart.And we would still be lovers not apart.If wishes came true.Now you're gone and I'm on my own.Feeling lost inside since you said goodbye.In my dreams I still feel your touch.Lying next to me feeling ecstasy.Take me back turn back the hands of time.When you kissed me in the warm September rain.Back before my heart was filled with pain.If only we could be in love that way again.If wishes came true.Then all the dreams at night of love were real.I'd be holding you.If wishes came true.Then I would be that someone always special in your heart.And we would still be lovers not apart.If wishes came true.I love you madly.I need you badly.Give our love one more chance.If wishes came true.Then all the dreams at night of love were real.I'd be holding you.If wishes came true.Then I would be that someone always special in your heart.And we would still be lovers not apart.If wishes came true.</t>
  </si>
  <si>
    <t>Blaze of Glory</t>
  </si>
  <si>
    <t>Jon Bon Jovi</t>
  </si>
  <si>
    <t>Rock;Country</t>
  </si>
  <si>
    <t>Jeff Beck (Guitar)</t>
  </si>
  <si>
    <t>Danny Kortchmar;Jon Bon Jovi</t>
  </si>
  <si>
    <t>I wake up in the morning.And I raise my weary head.I've got an old coat for a pillow.And the earth was last night's bed.I don't know where I'm going.Only God knows where I've been.I'm a devil on the run.A six gun lover.A candle in the wind.When you're brought into this world.They say you're born in sin.Well at least they gave me something.I didn't have to steal or have to win.Well they tell me that I'm wanted.Yeah I'm a wanted man.I'm a colt in your stable.I'm what Cain was to Abel.Mister catch me if you can.I'm going down in a blaze of glory.Take me now but know the truth.I'm going out in a blaze of glory.And Lord I never drew first.But I drew first blood.I'm no one's son.Call me young gun.You ask about my conscience.And I offer you my soul.You ask if I'll grow to be a wise man.Well I ask if I'll grow old.You ask me if I've known love.And what it's like to sing songs in the rain.Well I've seen love come.I've seen it shot down.I've seen it die in vain.Shot down in a blaze of glory.Take me now but know the truth.Cause I'm going out in a blaze of glory.Lord I never drew first.But I drew first blood.I'm the devil's son.Call me young gun.Each night I go to bed.I pray the Lord my soul to keep.No I ain't looking for forgiveness.But before I'm six foot deep.Lord I gotta ask a favor.And I'll hope you'll understand.Cause I've lived life to the fullest.Let this boy die like a man.Staring down a bullet.Let me make my final stand.Shot down in a blaze of glory.Take me now but know the truth.I'm going out in a blaze of glory.Lord I never drew first.But I drew first blood.And I'm no one's son.Call me young gun.I'm a young gun.Young gun.Young gun.</t>
  </si>
  <si>
    <t>Badassery;Survival;Violence</t>
  </si>
  <si>
    <t>Young Guns II</t>
  </si>
  <si>
    <t>Release Me</t>
  </si>
  <si>
    <t>Carnie Wilson;Wendy Wilson;Chynna Phillips</t>
  </si>
  <si>
    <t>How many times have I tried to turn this love around.I don't want to give up.But baby it's time I had two feet on the ground.Can you release me.Can you release me.Now that you're gone I can't help myself from wondering.Oh if you'd have come down from your high.Would we've been all right.Release me.Can you release me.Come on baby come on baby.You knew it was time to just let go.Cause we want to be free.But somehow it's just not that easy.Come on Darling hear me Darling.Cause you're a waste of time for me.I'm trying to make you see.That baby you've just got to release me.Release me.I'm not going back to you anymore.Finally my weakened heart is healing though very slow.So stop coming around my door.Cause you're not gonna find.What you're looking for.Come on baby come on baby.You knew it was time to just let go.Cause we want to be free.But somehow it's just not that easy.Come on Darling hear me Darling.Cause you're a waste of time for me.I'm trying to make you see.That baby you've just got to release me.Release me.What is this power you've got on me.What is this power.What is it What is it.Come on baby come on baby.You knew it was time to just let go.Cause we want to be free.But somehow it's just not that easy.Come on Darling hear me Darling.Cause you're a waste of time for me.I'm trying to make you see.That baby you've just got to release me.Release me.</t>
  </si>
  <si>
    <t>(Can't Live Without Your) Love and Affection</t>
  </si>
  <si>
    <t>Nelson</t>
  </si>
  <si>
    <t>DGC</t>
  </si>
  <si>
    <t>Matthew Nelson;Gunnar Nelson;Marc Tanner</t>
  </si>
  <si>
    <t>Marc Tanner;David Thoener</t>
  </si>
  <si>
    <t>Here she comes just like an angel.Seems like forever that she's been on my mind.But nothing has changed.She thinks I'm a waste of her time.There she goes she don't know what she's missing.Can't she see I'll never give up the fight.I'll do all I can.Till she understands my desire.I've been on the outside looking in.Let me into your heart.There's nothing on earth that should keep us apart.I can't live without your love and affection.I can't face another night on my own.I'd give up my pride to save me from being alone.Cause I can't live without your love.Your love.So I wait here for an answer.And wonder if tomorrow will be like yesterday.I'll keep holding on.Can't go on living this way baby.I've been on the outside looking in.Bring my tears to an end.I realize there's no use for me to pretend.I can't live without your love and affection.I can't face another night on my own.I'd give up my pride to save me from being alone.Cause I can't live without your love.For your love I'd put my arms around you.For your love I'd find the strength to tell you.For your love That I can't live without your.I can't live without your love and affection.I can't face another night on my own.I'd give up my pride to save me from being alone.I can't live without your love and affection.I just can't go on this way anymore.As hard as I try there's one thing that I know for sure.I can't live without your love.There she goes.I can't live without your love baby.There she goes.Oh I can't live without your love.There she goes.Oh I can't live without your love.</t>
  </si>
  <si>
    <t>Longing For Love</t>
  </si>
  <si>
    <t>Close to You</t>
  </si>
  <si>
    <t>Maxi Priest</t>
  </si>
  <si>
    <t>Charisma</t>
  </si>
  <si>
    <t>Reggae;Pop</t>
  </si>
  <si>
    <t>Dancehall;Vocal</t>
  </si>
  <si>
    <t>Gary Benson;Winston Sela;Maxi Priest</t>
  </si>
  <si>
    <t>Geoffrey Chung;Sly Dunbar;Handel Tucker</t>
  </si>
  <si>
    <t>She was a jezebel this Brixton queen.Living the life like a back street dream.Telling me lies when the truth was clear.I think she knew what I wanted to hear.Spinning me round like a wheel on fire.Walking on tightrope my love's high wire.Fatal attraction is where I'm at.There's no escaping me.I just wanna be close to you.And do all the things you want me to.I just wanna be close to you.And show you the way I feel.I feel love.When I'm lying in the midnight hour.Holding you just like a dream.Love is never what it seems.When we touch.And you're holding me the way you do.Girl you make my dreams come true.You make my dreams come true.I just wanna be close to you.And do all the things you want me to.I just wanna be close to you.And show you the way I feel.She was a Gemini on the cusp of Mars.She holds me back or she too far.Winding me up just to let her down.So emotional gagged and bound.There's more to this than meets the eye.A devil woman locked inside.With the full moon rising I was scared.I think I was possessed.I just wanna be close to you.And do all the things you want me to.I just wanna be close to you.And show you the way I feel.I feel love.Every time your body's next to mine.Something deep inside of me.Wants to love you endlessly.When we touch.Girl you don't know how it makes me feel.I just can't believe it's real.I can't believe it's real.I just wanna be close to you.And do all the things you want me to.I just wanna be close to you.And show you the way I feel.She got an attitude I can't explain.You never know if you're in frame.Tying me up with elastic words.I'm on the countdown till I get heard.Her blood was hot she burned so bright.A neon sign there in the night.It's hard to say if I went too far.My heart still bears a scar.I just wanna be close to you.I just wanna be close to you.She was a jezebel this Brixton queen.Living the life like a back street dream.Telling me lies when the truth was clear.I think she knew what I wanted to hear.Spinning me round like a wheel on fire.Walking on tightrope my love's high wire.Fatal attraction is where I'm at.There's no escaping me.I wanna be close to you.And do all the things you want me to.I just wanna be close to you.And show you the way I feelI wanna be close to you.And do all the things you want me to.I just wanna be close to you.And show you the way I feel.</t>
  </si>
  <si>
    <t>Praying For Time</t>
  </si>
  <si>
    <t>These are the days of the open hand.They will not be the last.Look around now.These are the days of the beggars and the choosers.This is the year of the hungry man.Whose place is in the past.Hand in hand with ignorance.And legitimate excuses.The rich declare themselves poor.And most of us are not sure.If we have too much.But we'll take our chances.Cause God's stopped keeping score.I guess somewhere along the way.He must have let us all out to play.Turned his back and all God's children.Crept out the back door.And it's hard to love there's so much to hate.Hanging on to hope.When there is no hope to speak of.And the wounded skies above say it's much much too late.Well maybe we should all be praying for time.These are the days of the empty hand.Oh you hold on to what you can.And charity is a coat you wear twice a year.This is the year of the guilty man.Your television takes a stand.And you find that what was over there is over here.So you scream from behind your door.Say What's mine is mine and not yours.I may have too much but I'll take my chances.Cause God's stopped keeping score.And you cling to the things they sold you.Did you cover your eyes when they told you.That he can't come back.Cause he has no children to come back for.It's hard to love there's so much to hate.Hanging on to hope when there is no hope to speak of.And the wounded skies above say it's much too late.So maybe we should all be praying for time.</t>
  </si>
  <si>
    <t>Materialism;Poverty;God</t>
  </si>
  <si>
    <t>I Don't Have the Heart</t>
  </si>
  <si>
    <t>James Ingram</t>
  </si>
  <si>
    <t>Alan Rich;Jud Friedman</t>
  </si>
  <si>
    <t>Thom Bell;James Ingram</t>
  </si>
  <si>
    <t>Your face is beaming.You say it's cause you're dreaming.Of how good it's going to be.You say you've been around.And now you've finally found.Everything you wanted and needed in me.I don't have the heart to hurt you.It's the last thing I want to do.But I don't have the heart to love you.Not the way you want me to.Inside I'm dying.To see you crying.How can I make you understand.I care about you.So much about you baby.I'm trying to say this as gently as I can.Cause I don't have the heart to hurt you.It's the last thing I want to do.But I don't have the heart to love you.Not the way you want me to.You're so trusting and open.Hoping that love will start.But I don't have the heart oh no.I don't have the heart.I don't have the heart to hurt you.It's the last thing I want to do.But I don't have the heart to love you.Not the way that you want me to.I don't have the heart.Baby I don't have the heart I don't have the heart.I don't have the heart.Baby I don't have.I don't have the heart.I don't have the heart.I don't have the heart.</t>
  </si>
  <si>
    <t>Black Cat</t>
  </si>
  <si>
    <t>Dave Barry (Guitar)</t>
  </si>
  <si>
    <t>Jellybean Johnson;Janet Jackson;John McClain</t>
  </si>
  <si>
    <t>Roar</t>
  </si>
  <si>
    <t>All the lonely nights I spend alone.Never around to love me.You're always gone.Cause you're hanging out.Breaking the rules.Oh the man has come.Looking for you.You're a rebel now.Don't give a damn.Always carrying on.With the gang.I'm trying to tell you boy.It's a mistake.You won't realize.Til it's too late.Don't understand.Why you insist.On ways of living such a dangerous life.Time after time you stay away.And I just know that you're telling me lies.Black cat.Nine lives.Short days.Long nights.Living on the edge.Not afraid to die.Heartbeat.Real strong.But not.For long.Better watch your step.Or you're gonna die.You're so together boy.But just at a glance.You'll do anything.If given a chance.Scheming planning lies.To get what you need.So full of promises.That you never keep.Don't you tell yourself.That it's okay.Sick and tired of.All of your games.And you want me to stay.Better change.Makes no sense to me.Your crazy ways.Don't understand.Why you insist.On ways of living such a dangerous life.Time after time you stay away.And I just know that you're telling me lies.Not afraid to die.Don't understand.Why you insist.On ways of living such a dangerous life.Time after time you stay away.And I just know that you're telling me lies.Black cat.Nine lives.Short days.Long nights.Living on the edge.Not afraid to die.Heartbeat.Real strong.But not.For long.Better watch your step.Or you're gonna die.Black cat.Nine lives.Short days.Long nights.Living on the edge.Not afraid to die.Heartbeat.Real strong.But not.For long.Better watch your step.Or you're gonna die.</t>
  </si>
  <si>
    <t>Ice Ice Baby</t>
  </si>
  <si>
    <t>Vanilla Ice</t>
  </si>
  <si>
    <t>Vanilla Ice;DJ Earthquake;David Bowie;Brian May;Freddie Mercury;Roger Taylor;John Deacon;Mario Johnson</t>
  </si>
  <si>
    <t>Vanilla Ice;DJ Earthquake;Mario Johnson</t>
  </si>
  <si>
    <t>Yo VIP let's kick it.Ice Ice Baby Ice Ice Baby.All right stop Collaborate and listen.Ice is back with my brand new invention.Something grabs a hold of me tightly.Flow like a harpoon daily and nightly.Will it ever stop.Yo I don't know.Turn off the lights and I'll glow.To the extreme I rock a mic like a vandal.Light up a stage and wax a chump like a candle.Dance go rush the speaker that booms.I'm killing your brain like a poisonous mushroom.Deadly when I play a dope melody.Anything less than the best is a felony.Love it or leave it you better gangway.You better hit bull's eye the kid don't play.If there was a problem yo I'll solve it.Check out the hook while my DJ revolves it.Ice Ice Baby Vanilla Ice Ice Baby Vanilla.Ice Ice Baby Vanilla Ice Ice Baby Vanilla.Now that the party is jumping.With the bass kicked in and the Vegas are pumping.Quick to the point to the point no faking.Cooking MCs like a pound of bacon.Burning them they ain't quick and nimble.I go crazy when I hear a cymbal.And a hi hat with a souped up tempo.I'm on a roll and it's time to go solo.Rolling in my five point oh.With my ragtop down so my hair can blow.The girlies on standby waving just to say Hi.Did you stop.No I just drove by.Kept on pursuing to the next stop.I busted a left and I'm heading to the next block.That block was dead Yo.So I continued to A1A Beachfront Ave.Girls were hot wearing less than bikinis.Rockman lovers driving Lamborghinis.Jealous cause I'm out getting mine.Shay with a gauge and Vanilla with a nine.Ready for the chumps on the wall.The chumps acting ill because they're so full of Eight Ball.Gunshots ranged out like a bell.I grabbed my nine all I heard was shells.Falling on the concrete real fast.Jumped in my car slammed on the gas.Bumper to bumper the avenue's packed.I'm trying to get away before the jackers jack.Police on the scene you know what I mean.They passed me up confronted all the dope fiends.If there was a problem yo I'll solve it.Check out the hook while my DJ revolves it.Ice Ice Baby Vanilla Ice Ice Baby Vanilla.Ice Ice Baby Vanilla Ice Ice Baby Vanilla.Take heed cause I'm a lyrical poet.Miami's on the scene just in case you didn't know it.My town that created all the bass sound.Enough to shake and kick holes in the ground.Cause my style's like a chemical spill.Feasible rhymes that you can vision and feel.Conducted and formed this is a hell of a concept.We make it hype and you want to step with this.Shay plays on the fade slice like a ninja.Cut like a razor blade so fast other DJs say Damn.If my rhyme was a drug I'd sell it by the gram.Keep my composure when it's time to get loose.Magnetized by the mic while I kick my juice.If there was a problem Yo I'll solve it.Check out the hook while D-Shay revolves it.Ice Ice Baby Vanilla Ice Ice Baby Vanilla.Ice Ice Baby Vanilla Ice Ice Baby Vanilla.Yo man let's get out of here.Word to your mother.Ice Ice Baby Too cold Ice Ice Baby Too cold Too cold.Ice Ice Baby Too cold Too cold Ice Ice Baby Too cold Too cold.</t>
  </si>
  <si>
    <t>Bragging;Playing Music;Partying</t>
  </si>
  <si>
    <t>Love Takes Time</t>
  </si>
  <si>
    <t>Walter Afanasieff;Howie Weinberg</t>
  </si>
  <si>
    <t>I had it all.But I let it slip away.Couldn't see I treated you wrong.Now I wander around.Feeling down and cold.Trying to believe that you're gone.Love takes time.To heal when you're hurting so much.Couldn't see that I was blind.To let you go.I can't escape the pain inside.Cause love takes time.I don't wanna be here.I don't wanna be here alone.Losing my mind.From this hollow in my heart.Suddenly I'm so incomplete.Lord I'm needing you now.Tell me how to stop the rain.Tears are falling down endlessly.Love takes time.To heal when you're hurting so much.Couldn't see that I was blind.To let you go.I can't escape the pain inside.Cause love takes time.I don't wanna be here.I don't wanna be here alone.You might say that it's over.You might say that you don't care.You might say you don't miss me.You don't need me.But I know that you do.And I feel that you do inside.Love takes time.To heal when you're hurting so much.Couldn't see that I was blind.To let you go.I can't escape the pain inside.Cause love takes time.I don't wanna be here.I don't wanna be here alone.</t>
  </si>
  <si>
    <t>I'm Your Baby Tonight</t>
  </si>
  <si>
    <t>New Jack Swing;Disco;Garage House</t>
  </si>
  <si>
    <t>L.A. Reid;Babyface</t>
  </si>
  <si>
    <t>From the moment I saw you.I went out of my mind.Though I never believed in love at first sight.But you got a magic.That I just can't explain.Well you got a you got a way that you make me feel.I can do I can do anything for you baby.I'll be down for you baby.Lay all my cards out tonight.Just call on me baby.I'll be there in a hurry.It's your move so baby.Baby decide.Whatever you want from me.I'm giving you everything.I'm your baby tonight.You've given me ecstasy.You are my fantasy.I'm your baby tonight.From the second you touched me.I was ready to die.I've never been fatal you're my first time.I feel like an angel who just started to fly.Well you got a you got a way that you make me.Feel I can feel I can do anything for you baby.I will fly for you baby hold on and enjoy the ride.I'm not in no hurry We can fly all night baby.It's your move now baby.Baby let's fly.Whatever you want from me.I'm giving you everything.I'm your baby tonight.You've given me ecstasy.You are my fantasy.I'm your baby tonight.Whatever I do boy.It's all about you baby.And ain't the truth boy.I'm helplessly in love with you.What else can I do boy.But be there for you baby.You got a you got a way that you make a me.Feel I can feel I can do any do anything.Whatever you want from me.I'm giving you everything.I'm your baby tonight.You've given me ecstasy.You are my fantasy.I'm your baby tonight.Looks like I'm fatal It's all on the table.And baby you hold the cards You got the magic.And I've got to have it I don't want the pieces.I want every single part I'll be your angel.I'm ready and able Whatever you want is fine.Whenever you're ready just call on your lady.And I'll be your baby tonight.Whatever you want from me.I'm giving you everything.I'm your baby tonight.You've given me ecstasy.You are my fantasy.I'm your baby tonight.</t>
  </si>
  <si>
    <t>Because I Love You (The Postman Song)</t>
  </si>
  <si>
    <t>Stevie B</t>
  </si>
  <si>
    <t>LMR</t>
  </si>
  <si>
    <t>Warren Allen Brooks</t>
  </si>
  <si>
    <t>I got your letter from the postman just the other day.So I decided to write you this song.And just to let you know exactly the way I feel.And let you know my love's for real.Because I love you and I'll do anything.I'll give you my heart my everything.Because I love you I'll be right by your side.To be your light to be your guide.If you should feel that I don't really care.And that you're starting to lose ground.Just let me reassure you that you can count on me.And that I'll always be around.Because I love you my heart's an open door.Girl won't you please come on in.Because I love you I'll be right by your side.To be your light to be your guide.If you should feel that I don't really care.And that you're starting to lose your ground.Just let me reassure you that you can count on me.And that I will always be around.Because I love you my heart's an open door.Girl won't you please come on in.Because I love you I'll be right by your side.To be your light to be your guide.</t>
  </si>
  <si>
    <t>Justify My Love</t>
  </si>
  <si>
    <t>Trip Hop;Downtempo;Dance Pop</t>
  </si>
  <si>
    <t>Lenny Kravitz (Vocals)</t>
  </si>
  <si>
    <t>Lenny Kravitz;Ingrid Chavez;Madonna</t>
  </si>
  <si>
    <t>Lenny Kravitz</t>
  </si>
  <si>
    <t>I want to kiss you in Paris.I want to hold your hand in Rome.I want to run naked in a rainstorm.Make love in a train cross country.You put this in me.So now what so now what.Wanting needing waiting.For you to justify my love.Hoping praying.For you to justify my love.I want to know you.Not like that.I don't want to be your mother.I don't want to be your sister either.I just want to be your lover.I want to be your baby.Kiss me that's right kiss me.Wanting needing waiting.For you to justify my love.Hoping praying.For you to justify my love.Yearning burning.For you to justify my love.What are you gonna do.What are you gonna do.Talk to me tell me your dreams.Am I in them.Tell me your fears.Are you scared.Tell me your stories.I'm not afraid of who you are.We can fly.Poor is the man.Whose pleasures depend.On the permission of another.Love me that's right love me.I want to be your baby.Wanting needing waiting.For you to justify my love.Hoping praying.For you to justify my love.I'm open and ready.For you to justify my love.To justify my love.Wanting to justify.Waiting to justify my love.Praying to justify.To justify my love.I'm open to justify my love.</t>
  </si>
  <si>
    <t>Love Will Never Do (Without You)</t>
  </si>
  <si>
    <t>Our friends think we're opposites.Falling in and out of love.They all said we'd never last.Still we manage to stay together.There's no easy explanation for it.But whenever there's a problem.We always work it out somehow.Work it out somehow.They said it wouldn't last.We had to prove them wrong.Cause I've learned in the past.That love will never do without you.Other guys have tried before.To replace you as my lover.Never did I have a doubt.Boy it's you I can't do without.I feel better when I have you near me.Cause no other love around.Has quite the same.Like you do do do do babe.They said it wouldn't last.We had to prove them wrong.Cause I've learned in the past.That love will never do without you.Love will never do never do without you.Love will never do never do without you.Love will never do never do without you.Love will never do never do without you.Love will never do.Never never do without you.They said it wouldn’t they said it wouldn’t last.They said it wouldn’t they said it wouldn’t last.They said it wouldn’t they said it wouldn’t last.They said it wouldn’t they said it wouldn’t last.They said it wouldn't last.We had to prove them wrong.Cause I've learned in the past.That love will never do without you.</t>
  </si>
  <si>
    <t>The First Time</t>
  </si>
  <si>
    <t>Surface</t>
  </si>
  <si>
    <t>Contemporary R&amp;B;Soul;Ballad</t>
  </si>
  <si>
    <t>Bernard Jackson;Brian Simpson</t>
  </si>
  <si>
    <t>Bernard Jackson;David Townsend;David Conley</t>
  </si>
  <si>
    <t>Ab;Bb;F;Db</t>
  </si>
  <si>
    <t>You know I won't forget the times.We shared together holding hands.And walking in the park.Sometimes we'll have to do it all again.We were so happy then.I've no regrets.Can't you tell from the look on my face.That I love you more today.The first time I looked into your eyes I cried.Do you remember the first time we fell in love.You looked into my eyes wiped the tears away.The first time when we fell in love.Although some time has passed.I still remember just like it was yesterday.The time is moving fast.The love I have for you time won't ever change.I always feel the same.Now until the end.Memories we share will live forever.Deep inside my heart I know I'll never forget.The first time I looked into your eyes I cried.Do you remember the first time we fell in love.You looked into my eyes wiped the tears away.The first time when we fell in love.The first time I looked into your eyes I cried.Do you remember the first time we fell in love.You looked into my eyes wiped the tears away.The first time when we fell in love.Oh when we fell in love.</t>
  </si>
  <si>
    <t>Gonna Make You Sweat (Everybody Dance Now)</t>
  </si>
  <si>
    <t>C+C Music Factory ft. Freedom Williams</t>
  </si>
  <si>
    <t>Hip House</t>
  </si>
  <si>
    <t>Freedom Williams (Rap)</t>
  </si>
  <si>
    <t>Robert Clivillés;Freedom Williams</t>
  </si>
  <si>
    <t>Robert Clivillés;David Cole</t>
  </si>
  <si>
    <t>C5V</t>
  </si>
  <si>
    <t>Everybody dance now.Everybody dance now.Give me the music.Give me the music.Everybody dance now.Give me the music.Everybody dance now.Everybody dance now.Everybody dance now.Here is the dome back with the bass.The jam is live in effect and I don't waste time.On the mike with a dope rhyme.Jump to the rhythm jump jump to the rhythm jump.And I'm here to combine.Beats and lyrics to make your shake your pants.Take a chance come on and dance.Guys grab a girl don't wait make her twirl.It's your world and I'm just a squirrel.Trying to get a nut to move your butt.To the dance floor so yo what's up.Hands in the air come on say yeah.Everybody over here everybody over there.The crowd is live and I pursue this groove.Party people in the house move.Let your mind groove.Put me on line.Come on let's sweat baby.Let the music take control.Let the rhythm move you.Sweat sweat.Let the music take control.Let the rhythm move you.Everybody dance now.Everybody dance now.Everybody dance now.Pause take a breath and go for yours.On my command now hit the dance floor.It's gonna make you sweat til you bleed.Is that dope enough indeed.I paid the price to control the dice.I'm more precise to the point I'm nice.The music takes control your heart and soul.Unfold your body is free and a whole.Dance till you can't dance.Till you can't dance no more.Get on the floor and get raw.Then come back and upside down.Easy now let me see you move.Let your mind groove.Put me on lineThe music is my life.Everybody dance now.Everybody dance now.Everybody dance now.Everybody dance now.Come on let's sweat baby.Let the music take control.Let the rhythm move you.Sweat sweat.Let the music take control.Let the rhythm move you.</t>
  </si>
  <si>
    <t>All the Man that I Need</t>
  </si>
  <si>
    <t>Hip Hop;Funk/Soul</t>
  </si>
  <si>
    <t>New Jack Swing;Soul;Disco</t>
  </si>
  <si>
    <t>Kenny G (Saxophone)</t>
  </si>
  <si>
    <t>Michael Gore;Dean Pitchford</t>
  </si>
  <si>
    <t>Fm;Gbm&amp;%</t>
  </si>
  <si>
    <t>I used to cry myself to sleep at night.But that was all before he came.I thought love had to hurt to turn out right.But now he's here.It's not the same it's not the same.He fills me up.He gives me love.More love than I've ever seen.He's all I've got.He's all I've got in this world.But he's all the man that I need.And in the morning when I kiss his eyes.He takes me down and rocks me slow.And in the evening when the moon is high.He holds me close and won't let go.He won't let go.He fills me up.He gives me love.More love than I've ever seen.He's all I've got.He's all I've got in this world.But he's all the man that I need.He fills me up.He gives me love.More love than I've ever seen.He's all I've got.He's all I've got in this world.But he's all the man that I need.He fills me up.He gives me love.More love than I've ever seen.He's all I've got.He's all I've got in this world.But he's all the man that I need.</t>
  </si>
  <si>
    <t>Someday</t>
  </si>
  <si>
    <t>Electronic;Hip Hop;Funk/Soul;Pop</t>
  </si>
  <si>
    <t>You were so blind to let me go.You had it all but did not know.No one you'll find will ever be.Closer to all your dreams than me.Believing the grass would be greener.You told yourself I just don't need her now.But I know you'll soon discover.You're never satisfied with any other.Someday someday.One you gave away will be the only one you're wishing for.Someday hey hey.Boy you're gonna pay cause baby I'm the one who's keeping score.You'll change your mind and call my name.Soon as you find they're all the same.And when you find yourself alone.Don't come back crying.You should have known.Believe me I'm not pretending.It's not hard to predict this ending now.Cause I know you'll soon discover.You're needing me in spite of all the others.Someday someday.One you gave away will be the only one you're wishing for.Someday hey hey.Boy you're gonna pay cause baby I'm the one who's keeping score.Someday someday.One you gave away will be the only one you're wishing for.Someday hey hey.Boy you're gonna pay cause baby I'm the one who's keeping score.Maybe now you just can't conceive.That there'll ever come a time.When you're cold and lonely.Baby how could you ever believe.That another could replace me.The one and only.But when you're down.In your time of need.And you're thinking.That you might be coming back to own me.Just think again.Cause I won't need your love anymore.Someday someday.One you gave away will be the only one you're wishing for.Someday hey hey.Boy you're gonna pay cause baby I'm the one who's keeping score.Someday someday.One you gave away will be the only one you're wishing for.Someday hey hey.Boy you're gonna pay cause baby I'm the one who's keeping score.</t>
  </si>
  <si>
    <t>Lost Love;Empowerment</t>
  </si>
  <si>
    <t>Timmy T</t>
  </si>
  <si>
    <t>Quality</t>
  </si>
  <si>
    <t>Timothy Torres;Russell Hildreth</t>
  </si>
  <si>
    <t>Timothy Torres</t>
  </si>
  <si>
    <t>It's been a long time since you left me.I didn't mean to make you cry.I didn't mean to disappiont you.I didn't mean to tell you lies.And after all that we have been through.Won't you let me tell you why.One more try.I didn't know how much I loved you.One more try.Let me put my arms around you.Living all these lonely nights without you.Oh baby can we give it one more try.It's been a long time since I've kissed you.It always used to feel so good.And if you knew how much I missed you.You'd forgive me if you could.And now that we have found each other.Can't we give it one more try.One more try.I didn't know how much I loved you.One more try.Let me put my arms around you.Living all these lonely nights without you.Oh baby can we give it one more try.And after all that we have been through.Won't you let me tell you why.And now that we have found each other.Can't we give it one more try.One more try.I didn't know how much I loved you.One more try.Let me put my arms around you.Living all these lonely nights without you.Oh baby can we give it one more try.Oh girl you know I love you.I just want you to know.Our love I'll always treasure.So please just don't let me go.</t>
  </si>
  <si>
    <t>Coming Out of the Dark</t>
  </si>
  <si>
    <t>Vocal;Gospel</t>
  </si>
  <si>
    <t>Betty White (Vocals)</t>
  </si>
  <si>
    <t>Gloria Estefan;Emilio Estefan, Jr.;Jon Secada</t>
  </si>
  <si>
    <t>Emilio Estefan, Jr.;Jorge Casas;Clay Ostwald</t>
  </si>
  <si>
    <t>Why be afraid if I'm not alone.Though life is never easy the rest is unknown.Up to now for me it's been hands against stone.Spent each and every moment.Searching for what to believe.Coming out of the dark I finally see the light now.It's shining on me.Coming out of the dark I know the love that saved me.You're sharing with me.Starting again is part of the plan.And I'll be so much stronger holding your hand.Step by step I'll make it through I know I can.It may not make it easier but I have felt you.Near all the way.Coming out of the dark I finally see the light now.It's shining on me.Coming out of the dark I know the love that saved me.You're sharing with me.Forever forever I stand on the rock of your love.Forever I'll stand on the rock.Forever forever I stand on the rock of your love.Love is all it takes no matter what we face.Coming out of the dark I finally see the light now.It's shining on me.Coming out of the dark I know the love that saved me.You're sharing with me.</t>
  </si>
  <si>
    <t>I've Been Thinking About You</t>
  </si>
  <si>
    <t>Londonbeat</t>
  </si>
  <si>
    <t>Radioactive</t>
  </si>
  <si>
    <t>House;Synth-Pop;Dance-Pop</t>
  </si>
  <si>
    <t>Jimmy Chambers;George Chandler;Jimmy Helms;William Henshall</t>
  </si>
  <si>
    <t>Martyn Phillips</t>
  </si>
  <si>
    <t>We must have been stone crazy.When we thought we were just friends.Cause I miss you baby.And I've got those feelings again.I guess I'm all confused about you.I feel so in love.Oh baby what can I do.I've been thinking about you.I've been thinking about you.I've been thinking about you oh baby.I've been thinking about you oh.Suddenly we're strangers.I watch you walking away.She was my one temptation.Oh I did not want her to stay.Deep down I'm still confused about you.Oh yes I am baby.I feel so in love.Oh baby what can I do.I've been thinking about you.I've been thinking about you.I've been thinking about you oh yeah.I've been thinking about you got you on my mind.I've been thinking about you.I've been thinking about you.I've been thinking about you.Oh I'm thinking about you got you on my mind.What good is being here without you.I wanna know.I feel so in love.Oh baby what can I do.I've been thinking about you.I've been thinking about you.I've been thinking about you oh yeah.I've been thinking about you oh.I've been thinking about you.I've been thinking about you.I've been thinking about you.You and me baby I'm been thinking about you all the time.I've been thinking about you.</t>
  </si>
  <si>
    <t>You're in Love</t>
  </si>
  <si>
    <t>Carnie Wilson;Wendy Wilson;Chynna Phillips;Glen Ballard</t>
  </si>
  <si>
    <t>D;B</t>
  </si>
  <si>
    <t>Open the door and come in.I'm so glad to see you my friend.Don't know how long it has been.Having those feelings again.And now I see that you're so happy.And oh it just sets me free.And I'd like to see.Us as good of friends.As we used to be.My love.You're in love.That's the way.It should be.Cause I want you to be happy.You're in love.And I know.That you're not in love with me.Oh it's enough.For me to know.That you're in love.Now I'll let you go.Cause I know.That you're in love.Sometimes it's hard to believe.That you're never coming back to me.I've had this dream that you'd always be by my side.Oh I could have died.But now I see that you're so happy.And oh it just sets me free.And I'd like to see.Us as good of friends.As we used to be.My love.You're in love.That's the way.It should be.Cause I want you to be happy.You're in love.And I know.That you're not in love with me.Oh it's enough.For me to know.That you're in love.Now I'll let you go.Cause I know.That you're in love.I tried to find you but you were so far away.I was praying that fate would bring you back to me.Someday someday someday.Oh you're in love.Oh it's enough.For me to know.That you're in love.Now I'll let you go.Cause I know.That you're in love.</t>
  </si>
  <si>
    <t>Baby Baby</t>
  </si>
  <si>
    <t>Amy Grant</t>
  </si>
  <si>
    <t>House;Pop Rock;Synth-Pop</t>
  </si>
  <si>
    <t>Keith Thomas;Amy Grant</t>
  </si>
  <si>
    <t>Keith Thomas</t>
  </si>
  <si>
    <t>Gb;Ab&amp;</t>
  </si>
  <si>
    <t>Baby baby.I'm taken with the notion.To love you with the sweetest of devotion.Baby baby.My tender love will flow from.The bluest sky to the deepest ocean.Stop for a minute.Baby I'm so glad you're mine yeah.You're mine.Baby baby.The stars are shining for you.And just like me I'm sure that they adore you.Baby baby.Go walking through the forest.The birds above a' singing you a chorus.Stop for a minute.Baby they're so glad you're mine oh yeah.And ever since the day you put my heart in motion.Baby I realize that there's just no getting over you.Baby baby.In any kind of weather.I'm here for you always and forever.Baby baby.No muscle man could sever.My love for you is true and it will never.Stop for a minute.Baby I'm so glad you're mine.And ever since the day you put my heart in motion.Baby I realize that there's just no getting over you.And ever since the day you put my heart in motion.Baby I realize that there's just no getting over you.Over you.Baby baby.Always and forever.Baby I'm so glad that.Here for you baby.So glad you're mine.Baby I'm so glad that.When I think about you it makes me smile.Baby baby be mine.Baby I'm so glad that.Don't stop giving love.Don't stop no.Baby I'm so glad that you're mine.Baby I'm so glad.Baby I'm so glad that.When I think about you it makes me smile.</t>
  </si>
  <si>
    <t>Joyride</t>
  </si>
  <si>
    <t>I hit the road out of nowhere.I had to jump in my car.And be a rider in a love game.Following the stars.Don't need no book of wisdom.I get no money talk at all.She has a train going downtown.She's got a club on the moon.And she's telling all her secrets.In a wonderful balloon.She's the heart of the funfair.She's got me whistling her private tune.And it all begins where it ends.And she's all mine my magic friend.She says Hello you fool I love you.Come on join the joyride.Join the joyride.She's a flower I can paint her.She's a child of the sun.We're a part of this together.Could never turn around and run.Don't need no fortune teller.To know where my lucky love belongs.Cause it all begins again when it ends.And we're all magic friends.She says Hello you fool I love you.Come on join the joyride.Join the joyride.Be a joyrider.I take you on a skyride.A feeling like you're spellbound.The sunshine is a lady.Who rocks you like a baby.She says Hello you fool I love you.Come on join the joyride.Join the joyride.</t>
  </si>
  <si>
    <t>I Like The Way (Kissing Game)</t>
  </si>
  <si>
    <t>Hi-Five</t>
  </si>
  <si>
    <t>Teddy Riley;Bernard Belle;Dave Way</t>
  </si>
  <si>
    <t>Teddy Riley</t>
  </si>
  <si>
    <t>All summer long we've been together.And I never felt so good.Cause when I'm with you.You're such a good time yes it is.And when you get next to me.You make my heart beat fast.You throw me bad when you smile.And when we're alone I know we're in love.Cause I can't get enough cause.Cause I like the way.You kiss me when we're playing the kissing game.I like the way.You keep me looking forward to another day.We've got it good we have it all it seems.We're living dream yeah.This is our time this wasn't meant to be.Just you and me.This is still new.We're still young in heart and breaking too.But I know our love will always be there.I like the way.You kiss me when we're playing the kissing game.I like the way.You keep me looking forward to another day babe.Yeah I like the.Keep me looking forward to another day another day.Oh I like.The way you make me feel baby.I like the way.I like the way the way you love me baby.I like the way.You kiss me when we're playing the kissing game oh my.I like the way.You keep me looking forward to another day.I like you you know.You kiss me when we're playing the kissing game.I like the way.You keep me looking forward to another day.I like the way.I like the way.I like the way.I like the way.I like the way.I like the way.I like the way.</t>
  </si>
  <si>
    <t>I Don't Wanna Cry</t>
  </si>
  <si>
    <t>Contemporary R&amp;B;Soul;Vocal</t>
  </si>
  <si>
    <t>Mariah Carey;Narada Michael Walden</t>
  </si>
  <si>
    <t>Once again we sit in silence.After all is said and done.Only emptiness inside us.Baby look what we've become.We can make a million promises.But we still won't change.It isn't right to stay together.When you only bring each other pain.I don't wanna cry.Don't wanna cry.Nothing in the world.Could take us back.To where we used to be.Though I've given you my heart and soul.I must find a way of letting go.Cause baby.I don't wanna cry.Too far apart to bridge the distance.But something keeps us hanging on and on.Pretending not to know the difference.Denying what we had is gone.Every moment we're together.It's just breaking me down.I know we swore it was forever.But it hurts too much to stay around.I don't wanna cry.Don't wanna cry.Nothing in the world.Could take us back.To where we used to be.Though I've given you my heart and soul.I must find a way of letting go.Cause baby.I don't wanna cry.All the magic's gone.There's just a shadow of a memory.Something just went wrong.We can't go on make believing.On make believingI don't wanna cry.Don't wanna cry.Nothing in the world.Could take us back.To where we used to be.Though I've given you my heart and soul.I must find a way of letting go.Cause baby.I don't wanna cry.</t>
  </si>
  <si>
    <t>More Than Words</t>
  </si>
  <si>
    <t>Extreme</t>
  </si>
  <si>
    <t>Vocal;Acoustic Rock</t>
  </si>
  <si>
    <t>Gary Cherone;Nuno Bettencourt</t>
  </si>
  <si>
    <t>Michael Wagener</t>
  </si>
  <si>
    <t>Saying I love you.Is not the words I want to hear from you.It's not that I want you.Not to say but if you only knew.How easy it would be to show me how you feel.More than words is all you have to do to make it real.Then you wouldn't have to say that you love me.Cause I'd already know.What would you do if my heart was torn in two.More than words to show you feel.That your love for me is real.What would you say if I took those words away.Then you couldn't make things new.Just by saying I love you.More than words.Now that I've tried to talk to you and make you understand.All you have to do is close your eyes.And just reach out your hands and touch me.Hold me close don't ever let me go.More than words is all I ever needed you to show.Then you wouldn't have to say that you love me.Cause I'd already know.What would you do if my heart was torn in two.More than words to show you feel.That your love for me is real.What would you say if I took those words away.Then you couldn't make things new.Just by saying I love you.More than words.More than words.More than words.More than words.More than words.</t>
  </si>
  <si>
    <t>Rush Rush</t>
  </si>
  <si>
    <t>Captive</t>
  </si>
  <si>
    <t>Peter Lord</t>
  </si>
  <si>
    <t>V. Jeffrey  Smith;Peter Lord</t>
  </si>
  <si>
    <t>You're the whisper of a summer breeze.You're the kiss that puts my soul at ease.What I'm saying is I'm into you.Here's my story and the story goes.You give love you get love.And more than heaven knows.You're gonna see.I'm gonna run I'm gonna try.I'm gonna take this love right to ya.All my heart all the joy.Oh baby baby please.Rush rush.Hurry hurry lover come to me.Rush rush.I wanna see you I wanna see you get free with me.Rush rush.I can feel it I can feel you all through me.Rush rush.Oh what you do to me.And all I want from you is what you are.And even if you're right next to me.You're still too far away.If I'm not inside your arms.I get dramatic baby yes I know.But I need you I want you oh man I love you so.You're gonna see.I'm gonna run I'm gonna try.I'm gonna take this love right to you.All my heart all the joy.Oh baby baby please.Rush rush.Hurry hurry lover come to me.Rush rush.I wanna see you I wanna see you get free with me.Rush rush.I can feel it I can feel you all through me.Rush rush.Oh what you do to me.When you kiss me up and down.You turn my senses all around.Oh baby oh baby.I don't know just how or why.But no one else has touched me.So deep so deep so deep inside.You're gonna see.I'm gonna run I'm gonna try.I'm gonna take this love right to you.All my heart all the joy.Oh baby baby please.Rush rush.Hurry hurry lover come to me.Rush rush.I wanna see you I wanna see you get free with me.Rush rush.I can feel it I can feel you all through me.Rush rush.Oh what you do to me.</t>
  </si>
  <si>
    <t>Unbelievable</t>
  </si>
  <si>
    <t>EMF</t>
  </si>
  <si>
    <t>Big Beat</t>
  </si>
  <si>
    <t>Andrew Dice Clay (Spoken Word)</t>
  </si>
  <si>
    <t>James Atkin;Ian Dench;Zac Foley;Marc Decloedt;Derry Brownson</t>
  </si>
  <si>
    <t>Ralph Jezzard</t>
  </si>
  <si>
    <t>You burden me with your questions.You'd have me tell no lies.You're always asking what it's all about.But don't listen to my replies.You say to me I don't talk enough.But when I do I'm a fool.These times I've spent I've realized.I'm going to shoot through.And leave you.The things you say.Your purple prose just gives you away.The things you say.You're unbelievable.You burden me with your problems.By telling me more than mine.I'm always so concerned.With the way you say.You've always go to stop.To think of us being one.Is more than I ever know.But this time I realize.I'm going to shoot through.And leave you.The things you say.Your purple prose just gives you away.The things you say.You're unbelievable.Seemingly lastless don't mean.You can ask us.Pushing down the relative.Bringing out your higher self.Think of the fine times.Pushing down the better few.Instead of bringing out the clues.To want the world and everything your asked to.Brace yourself with the grace of ease.I know this world ain't what it seems.You burden me with your questions.You'd have me tell no lies.You're always asking what it's all about.But don't listen to my replies.You say to me I don't talk enough.But when I do I'm a fool.These times I've spent I've realized.I'm going to shoot through.And leave you.The things you say.Your purple prose just gives you away.The things you say.It's why I love you more.The things you say.Your purple prose just gives you away.The things you say.You're unbelievable.You're so unbelievable.You're unbelievable.It's unbelievable.You're unbelievable.</t>
  </si>
  <si>
    <t>(Everything I Do) I Do It For You</t>
  </si>
  <si>
    <t>Ballad;Pop Rock</t>
  </si>
  <si>
    <t>Bryan Adams;Michael Kamen;Robert "Mutt" Lange</t>
  </si>
  <si>
    <t>Robert "Mutt" Lange;Bryan Adams</t>
  </si>
  <si>
    <t>Look into my eyes you will see.What you mean to me.Search your heart search your soul.And when you find me there you'll search no more.Don't tell me it's not worth trying for.You can't tell me it's not worth dying for.You know it's true.Everything I do I do it for you.Look into your heart you will find.There's nothing there to hide.Take me as I am take my life.I would give it all I would sacrifice.Don't tell me it's not worth fighting for.I can't help it there's nothing I want more.You know it's true.Everything I do I do it for you oh yeah.There's no love like your love.And no other could give more love.There's nowhere unless you're there.All the time all the way yeah.Look into your heart baby.Oh you can't tell me it's not worth trying for.I can't help it there's nothing I want more.Yeah I would fight for you I'd lie for you.Walk the wire for you yeah I'd die for you.You know it's true.Everything I do oh I do it for you.</t>
  </si>
  <si>
    <t>Robin Hood: Prince of Thieves</t>
  </si>
  <si>
    <t>The Promise of a New Day</t>
  </si>
  <si>
    <t>Paula Abdul;Peter Lord;Sandra St. Victor;V. Jeffrey Smith</t>
  </si>
  <si>
    <t>Peter Lord;V. Jeffrey Smith</t>
  </si>
  <si>
    <t>Eagle's calling and he's calling your name.Tides are turning bringing winds of change.Why do I feel this way.The promise of a new day.The promise of a new day.As through time the earth moves under my feet.One step closer to make love complete.What has the final say.The promise of a new day.The promise of a new day.The promise of a new day.The promise of a new day.And so time over time.What will change the world.No one knows.So the only promise is a day to live to give.And share with one another.See the wisdom from mistakes in our past.Hear the younger generation ask.Why do I feel this way.The promise of a new day.The promise of a new day.The promise of a new day.The promise of a new day.The promise of a new day.The promise of a new day.The promise of a new day.We can make it better baby.So time over time.What will change the world.No one knows.So the only promise.Is a day to live to give.And share with one another.Eagle's calling and he's calling your name.Tides are turning bringing winds of change.Why do I feel this way.The promise of a new day.The promise of a new day.As through time the earth moves under my feet.One step closer to make love complete.What has the final say.The promise of a new day.The promise of a new day.Don't promise me.The promise of a new day.The promise of a new day.See the wisdom from mistakes in our past.Hear the younger generation ask.What has the final say.The promise of a new day.The promise of a new day.Eagle's calling and he's calling your name.Tides are turning bringing winds of change.Why do I feel this way.The promise of a new day.The promise of a new day.The promise of a new day.The promise of a new day.Why do I feel this way.Eagle's calling and he's calling your name.Tides are turning bringing winds of change.The promise of a new day.The promise of a new day.As through time.The earth moves under my feet.The promise of a new day.One step closer to make love complete.The promise of a new day.The promise of a new day.</t>
  </si>
  <si>
    <t>Empowerment;Redemption;Better Days</t>
  </si>
  <si>
    <t>I Adore Mi Amor</t>
  </si>
  <si>
    <t>Color Me Badd</t>
  </si>
  <si>
    <t>Giant</t>
  </si>
  <si>
    <t>New Jack Swing;Soul</t>
  </si>
  <si>
    <t>Mark Calderon;Sam Watters;Kevin "K.T." Thornton;Bryan Abrams;Hamza Lee</t>
  </si>
  <si>
    <t>Hamza Lee;Royal Bayyan</t>
  </si>
  <si>
    <t>Dream on Dream away.I think I'm gonna have to stay.Stay foreverI adore mi amor.I adore mi amor.You want to take her place.You say you'd treat me better.But better I know for sure.You see she loves me.And I could never leave her.Never baby never.Chica tu eres mi vida la ternura.Y alegria amor.Y este sueño.Contigo sera verdad.Dream on Dream away.I think I'm gonna have to stay.Stay foreverI adore mi amor.I adore mi amor.Listen my love the girl of my dreams.And I will never leave.She's all that I need and more.I'll love her always.What more could a man ask for.What more could I ask for.You know that I really love my baby.She can give me everything I need.There is no one to take her place.She's got my heart in her hands.Baby I adore.Dream on Dream away.I think I'm gonna have to stay.Stay foreverI adore mi amor.I adore mi amor.Oh mi amor es por ti que yo vivo y por ti suspiro.No solo hoy solo hoy si no siempre.Tu estrella brilla siempre en mi.Y este sueño contigo sera realidad te quiero muchoBaby te quiero mucho mi amor.You know I love you.I adore.You know I need you girl.Mi amor.You know that I really love my baby.I adore.She can give me everything I need.Mi amor.And there would never be no one that could take her place.I adore.She got my heart in her hands.Mi amor.You're the one that I adore.I adore.I'll be forever your love.Mi amor.You're the one that I wanna see.I adore.I want you to stay with meMi amor.</t>
  </si>
  <si>
    <t>Marky Mark &amp; the Funky Bunch ft. Loleatta Holloway</t>
  </si>
  <si>
    <t>Interscope</t>
  </si>
  <si>
    <t>Electronic/Dance;Hip Hop</t>
  </si>
  <si>
    <t>House;Pop Rap</t>
  </si>
  <si>
    <t>Loleatta Holloway (Vocals)</t>
  </si>
  <si>
    <t>Donnie Wahlberg;Mark Wahlberg;MC Spice the Legend;Dan Hartman</t>
  </si>
  <si>
    <t>Donnie Wahlberg;Mark Wahlberg;MC Spice the Legend</t>
  </si>
  <si>
    <t>Donnie Wahlberg</t>
  </si>
  <si>
    <t>Can you feel it baby.I can too.Come on swing it.Come on swing it.Come on swing it.Come on swing it.One two three now we come to the pay off.It's such a good vibration.It's such a sweet sensation.Yo it's about that time.To bring forth the rhythm and the rhyme.I'm a get mine so get yours.I wanna see sweat coming out your pores.On the house tip is how I'm swinging this.Strictly hip hop boy I ain't singing this.Bringing this to the entire nation.Black white red brown.Feel the vibration.Come on come on.Feel it feel it.Feel the vibration.It's such a good vibration.It's such a sweet sensation.Vibrations good like Sunkist.Many wanna know who done this.Marky Mark and I'm here to move you.Rhymes will groove you.And I'm here to prove to you.That we can party on the positive side.And pump positive vibes.So come along for the ride.Making you feel the rhythm is my occupation.So feel the vibration.Come on come on.Feel it feel it.Feel the vibration.It's such a good vibration.It's such a sweet sensation.Donnie D break it down.Donnie D's on the back up.Drug free so put the crack up.No need for speed.I'm anti druggie.My body is healthy.And rhymes makes me wealthy.And the funky bunch helps me.To bring you a show with no intoxication.Come on feel the vibration.Can you feel it baby.I can too.It's such a good vibration.It's such a sweet sensation.Now the time has come for you to get up.The rest had you fed up but yo I won't let up.On the rhythm and rhyme that’s designed to.Make your behind move to what I'm inclined to.Pure hip hop no sell out.If you ain't in it to win it.Then get the hell out.I command you to dance.I wanna see motivation.Come on now feel the vibration.It's such a good vibration.Come on come on come on.It's such a sweet sensation.Feel it feel it.It's such a good vibration.It's such a sweet sensation.</t>
  </si>
  <si>
    <t>Emotions</t>
  </si>
  <si>
    <t>House;Garage House;Dance-Pop;Contemporary R&amp;B</t>
  </si>
  <si>
    <t>Mariah Carey;Robert Clivillés;David Cole</t>
  </si>
  <si>
    <t>You've got me feeling emotions.Deeper than I've ever dreamed of.You've got me feeling emotions.Higher than the heavens above.I feel good.I feel nice.I've never felt so.Satisfied.I'm in love.I'm alive.Intoxicated.Flying high.It feels like a dream.When you touch me tenderly.I don't know if it's real.But I like the way I feel inside.You've got me feeling emotions.Deeper than I've ever dreamed of.You've got me feeling emotions.Higher than the heavens above.In the morning.When I rise.You are the first thing.On my mind.And in the middle.Of the night.I feel your heartbeat.Next to mine.It feels like a dream.When you love me tenderly.I don't know if you're for real.But I like the way I feel inside.You've got me feeling emotions.Deeper than I've ever dreamed of.You've got me feeling emotions.Higher than the heavens above.You know the way to make me lose control.When you're looking into my eyes.You make me feel so high.You've got me feeling emotions.Deeper than I've ever dreamed of.You've got me feeling emotions.Higher than the heavens above.</t>
  </si>
  <si>
    <t>Romantic</t>
  </si>
  <si>
    <t>Karyn White</t>
  </si>
  <si>
    <t>Jimmy Jam;Terry Lewis;Karyn White</t>
  </si>
  <si>
    <t>Baby baby baby.I wanna get romantic.Turn the lights down.It's time to get romantic.Light a candle.It's time to get romantic.Let's be romantic.Take me in your arms caress me gently.Oh I can't get enough.Thrill me say the word I will surrender.To your poetic charm.Cause when the night falls.I hear seductive voices sing.Romantic songs of love.Let's get intimate.Turn the lights down.It's time to get romantic.Light a candle.It's time to get romantic.Kiss me I feel the waves of steamy passion.I'm burning with desire.Baby free me from the heat my heart's on fire.Cause I still need your love.Under the moonlight.With the stars shining so bright.Baby my mind is on love.When we get home tonight.Turn the lights down.It's time to get romantic.Light a candle.It's time to get romantic.Turn the lights down.It's time to get romantic.Light a candle.It's time to get romantic.Just keep telling me oh baby.Sweet ecstasy oh yeah.Whenever we're all alone and I got this burning flame that's in my heart.Cause I don't ever wanna stop.If you want romance.You got to work it every change you get.If you want romance.You got to work it that's right.I wanna get romantic.Let's get romantic now let's fall in love.Make me surrender to your tender touch.Do you remember I can't get enough.Love me let's be romantic.Hey you're looking so so tender.It's time to get romantic.Just say the word I will surrender.Let's be romantic.All I need to say what would you like.It's time to get romantic.I'll give you my love love love love love.Let's be romantic.Turn the lights down.It's time to get romantic.Light a candle.It's time to get romantic.</t>
  </si>
  <si>
    <t>Cream</t>
  </si>
  <si>
    <t>Prince &amp; the New Power Generation</t>
  </si>
  <si>
    <t>Damon Dickson;Kirk Johnson;Levi Spencer;Lloyd Thompson;Michael Bland;Prince;Rosie Gaines;Tommy Barbarella;Tony Mosley</t>
  </si>
  <si>
    <t>This is it.It's time for you to go to the wire.You will hit.Cause you got the burning desire.It's your time.You got the horn so why don't you blow it.You are fine.You're filthy cute and baby you know it.Cream.Get on top.Cream.You will cop.Cream.Don't you stop.Cream.Sh-boogie bop.You're so good.Baby there ain't nobody better.So you should.Never ever go by the letter.You're so cool.Everything you do is success.Make the rules.Then break them all cause you are the best.Yes you are.Cream.Get on top.Cream.You will cop.Cream.Don't you stop.Cream.Sh-boogie bop.Look up in the air it's your guitar.Do your dance.Why should you wait any longer.Take a chance.It could only make you stronger.It's your time.You got the horn so why don't you blow it.You're so fine.You're filthy cute and baby you know it.Cream.Get on top.Cream.You will cop.Cream.Don't you stop.Cream.Sh-boogie bop.Cream.Cream.Cream.Sh-boogie bop.Cream.Cream.Right there.Cream.Don't you stop.Cream.Sh-boogie bop.Boogie.</t>
  </si>
  <si>
    <t>Walter Afanasieff;Michael Bolton</t>
  </si>
  <si>
    <t>When a man loves a woman.Can't keep his mind on nothing else.He'd trade the world.For a good thing he's found.If she is bad he can't see it.She can do no wrong.Turn his back on his best friend.If he puts her down.When a man loves a woman.Spend his very last dime.Trying to hold on to what he needs.He'd give up all his comforts.And sleep out in the rain.If she said that's the way.It ought to beWhen a man loves a woman.I give you everything I got.Trying to hold on.To your precious love.Baby please don't treat me bad.When a man loves a woman.Deep down in his soul.She can bring him such misery.If she is playing him for a fool.He's the last one to know.Loving eyes can never see.Yes when a man loves a woman.I know exactly how he feels.Cause baby baby baby.I am a man.When a man loves a woman.</t>
  </si>
  <si>
    <t>Set Adrift on Memory Bliss</t>
  </si>
  <si>
    <t>P.M. Dawn</t>
  </si>
  <si>
    <t>Gee Street</t>
  </si>
  <si>
    <t>House;Pop Rap;Conscious</t>
  </si>
  <si>
    <t>Gary Kemp;Attrell Cordes</t>
  </si>
  <si>
    <t>Attrell Cordes</t>
  </si>
  <si>
    <t>Attrell Cordes;DJ Minutemix</t>
  </si>
  <si>
    <t>Baby you send me baby you send me.Set adrift on memory bliss of you.The camera pans the cocktail glass.Behind a blind of plastic plants.I found the lady with the fat diamond ring.Then you know I can't remember a damn thing.I think it's one of those déjà vu things.Or a dream that's trying to tell me something.Or will I ever stop thinking about it.I don't know I doubt it.Subterranean by design.I wonder what I would find.If I met you let my eyes caress you.Until I meet the thought of Misses Princess Who.I often wonder what makes her work.I guess I'll leave that question to the experts.Assuming that there are some out there.They're probably alone solitaire.I can remember when.I caught up with a pastime intimate friend.She said bet you're probably gonna say I look lovely.But you probably don't think nothing of me.She was right though I can't lie.She's just one of those corners in my mind.And I just put her right back with the rest.That's the way it goes I guess.Baby you send me baby you send me.Set adrift on memory bliss of you.Baby you send me baby you send me.Set adrift on memory bliss of you.A careless whisper from a careless man.A neutron dance for a neutron fan.Marionette strings are dangerous things.I thought of all the trouble they bring.An eye for an eye a spy for spy.Rubber bands expand in a frustrating sigh.Tell me that she's not dreaming.She's got an ace in the hole it doesn't have meaning.Reality used to be a friend of mine.Cause complete control I don't take too kind.Christina Applegate you gotta put me on.And guess whose piece of the cake is Jack gone.She broke her wishbone and wished for a sign.I told her whispers in my heart were fine.What did she think she could do.I feel for her I really do.And I stared at the ring finger on her hand.I wanted her to be a big PM Dawn fan.But I had to put her right back with the rest.That's the way it goes I guess.Baby you send me baby you send me.Set adrift on memory bliss of you.Baby you send me baby you send me.Set adrift on memory bliss of you.Baby you send me baby you send me.Set adrift on memory bliss of you.Baby you send me baby you send me.Set adrift on memory bliss of you.Baby you send me baby you send me.Set adrift on memory bliss of you.Baby you send me baby you send me.Baby you send me baby you send me.Baby you send me baby you send me.Baby you send me baby you send me.Set adrift on memory bliss of you.Baby you send me baby you send me.Baby you send me baby you send me.Baby you send me baby you send me.Set adrift on memory bliss of you.</t>
  </si>
  <si>
    <t>Black or White</t>
  </si>
  <si>
    <t>Bill Bottrell (Rap)</t>
  </si>
  <si>
    <t>Michael Jackson;Bill Bottrell</t>
  </si>
  <si>
    <t>I took my baby on a Saturday bang.Boy is that girl with you.Yes we're one and the same.Now I believe in miracles.And a miracle has happened tonight.But if you're thinking about my baby.It don't matter if you're black or white.They print my message in the Saturday Sun.I had to tell them I ain't second to none.And I told about equality.And it's true.Either you're wrong or you're right.But if you're thinking about my baby.It don't matter if you're black or white.Don't look at that.I am tired of this devil.I am tired of this stuff.I am tired of this business.So when the going gets rough.I ain't scared of your brother.I ain't scared of no sheets.I ain't scared of nobody.Girl when the going gets mean.Protection for gangs clubs and nations.Causing grief in human relations.It's a turf war on a global scale.I'd rather hear both sides of the tale.See it's not about races.Just places faces.Where your blood comes from.Is where your space is.I've seen the bright get duller.I'm not going to spend my life being a color.Don't tell me you agree with me.When I saw you kicking dirt in my eye.But if you're thinking about my baby.It don't matter if you're black or white.I said if you're thinking about my baby.It don't matter if you're black or white.I said if you're thinking about my brother.It don't matter if you're black or white.It's black it's white.It's tough for you to get by.It's black it's white.It's black it's white.It's tough for you to get by.It's black it's white.</t>
  </si>
  <si>
    <t>Racism</t>
  </si>
  <si>
    <t>Image Related to Song;Non-Text Graphics;Artist Photograph</t>
  </si>
  <si>
    <t>All 4 Love</t>
  </si>
  <si>
    <t>Mark Calderon;Sam Watters;Kevin "K.T." Thornton;Bryan Abrams;Steve Cropper;Isaac Hayes;Howard Thompson</t>
  </si>
  <si>
    <t>Mark Calderon;Sam Watters;Kevin "K.T." Thornton;Bryan Abrams;Howard Thompson</t>
  </si>
  <si>
    <t>Howie Tee</t>
  </si>
  <si>
    <t>I'm so glad you're my girl.I'll do anything for you.Call you every night.And give you flowers too.I thank the Lord for you.And think about you all the time.I ask him every day.That you'll forever be mine.I wanna hold your hand.To show you I'll be there.I like to do the things.That let you know I care.I sing this lullaby.Cause girl you fill me full.I look into your eves.You're so beautiful.Oh girl I think I love you.I'm always thinking of you.I want you to know I do all for love.I love it when we're together.Girl I need you forever.I want you to know I do it all for love.I will never leave you sugar.This I guarantee.I look into the future.I see you and me.Knight in shining armor.I will be your fairy tale.I wanna take care of you.Girl I'll serve you well.I will be there for you.To catch you when you fall.I'll hold you in my arms.That's were you belong.I sing this lullaby.Cause girl you fill me full.I look into your eyes.You're so beautiful.Oh girl I think I love you.I'm always thinking of you.I want you to know I do all for love.I love it when we're together.Girl I need you forever.I want you to know I do it all for love.Oh girl I think I love you.I'm always thinking of you.I want you to know I do all for love.I love it when we're together.Girl I need you forever.I want you to know I do it all for love.Come here sweetheart.I want you to know something alright.Everyday in my life without you.Is like a hundred years.The distance between us.An ocean of ears.See all the things I do for you.Are for love dig it.All for loving.All for you.All for loving you.Oh girl I think I love you.I'm always thinking of you.I want you to know I do all for love.I love it when we're together.Girl I need you forever.I want you to know I do it all for love.Oh girl I think I love you.I'm always thinking of you.I want you to know I do all for love.I love it when we're together.Girl I need you forever.I want you to know I do it all for love.</t>
  </si>
  <si>
    <t>Don't Let the Sun Go Down on Me</t>
  </si>
  <si>
    <t>George Michael &amp; Elton John</t>
  </si>
  <si>
    <t>Synth-Pop;Downtempo;Ballad</t>
  </si>
  <si>
    <t>I can't light no more of your darkness.All my pictures seem to fade to black and white.I'm growing tired and time stands still before me.Frozen here on the ladder of my life.It's much too late to save myself from falling.I took a chance and changed your way of life.But you misread my meaning when I met you.Closed the door and left me blinded by the light.Don't let the sun go down on me.Although I search myself it's always someone else I see.I'd just allow a fragment of your life to wander free.But losing everything is like the sun going down on me.I can't find oh the right romantic line.But see me once and see the way I feel.Don't discard me just because you think I mean you harm.But these cuts I have oh they need love to help them heal.Don't let the sun go down on me.Although I search myself it's always someone else I see.I'd just allow a fragment of your life to wander free.But losing everything is like the sun going down on me.Don't let the sun go down on me.Although I search myself it's always someone else I see.I'd just allow a fragment of your life to wander free.But losing everything is like the sun going down on me.</t>
  </si>
  <si>
    <t>I'm Too Sexy</t>
  </si>
  <si>
    <t>Right Said Fred</t>
  </si>
  <si>
    <t>House;Vocal</t>
  </si>
  <si>
    <t>Fred Fairbrass;Richard Fairbrass;Rob Manzoli</t>
  </si>
  <si>
    <t>TommyD</t>
  </si>
  <si>
    <t>I'm too sexy for my love.Too sexy for my love.Love's going to leave me.I'm too sexy for my shirt.Too sexy for my shirt.So sexy it hurts.And I'm too sexy for Milan.Too sexy for Milan.New York and Japan.And I'm too sexy for your party.Too sexy for your party.No way I'm disco dancing.I'm a model you know what I mean.And I do my little turn on the catwalk.Yeah on the catwalk on the catwalk yeah.I do my little turn on the catwalk.I'm too sexy for my car.Too sexy for my car.Too sexy by far.And I'm too sexy for my hat.Too sexy for my hat.What do you think about that.I'm a model you know what I mean.And I do my little turn on the catwalk.Yeah on the catwalk on the catwalk yeah.I shake my little tush on the catwalk.I'm too sexy for my.Too sexy for my.Too sexy for my.Cause I'm a model you know what I mean.And I do my little turn on the catwalk.Yeah on the catwalk yeah on the catwalk yeah.I shake my little tush on the catwalk.I'm too sexy for my cat.Too sexy for my cat.Poor pussy.Poor pussy cat.I'm too sexy for my love.Too sexy for my love.Love's going to leave me.And I'm too sexy for this song.</t>
  </si>
  <si>
    <t>Illustration Related to Song Title;Text</t>
  </si>
  <si>
    <t>To Be With You</t>
  </si>
  <si>
    <t>Mr. Big</t>
  </si>
  <si>
    <t>Eric Martin;David Grahame</t>
  </si>
  <si>
    <t>Kevin Elson</t>
  </si>
  <si>
    <t>Hold on little girl.Show me what he's done to you.Stand up little girl.A broken heart can't be that bad.When it's through it's through.Fate will twist the both of you.So come on baby come on over.Let me be the one to show you.I'm the one who wants to be with you.Deep inside I hope you feel it too.Waited on a line of greens and blues.Just to be the next to be with you.Build up your confidence.So you can be on top for once.wake up who cares about.Little boys that talk too much.I seen it all go down.Your game of love was all rained out.So come on baby come on over.Let me be the one to hold you.I'm the one who wants to be with you.Deep inside I hope you feel it too.Waited on a line of greens and blues.Just to be the next to be with you.Why be alone when we can be together baby.You can make my life worthwhile.I can make you start to smile.When it's through it's through.Fate will twist the both of you.So come on baby come on over.Let me be the one to show you.I'm the one who wants to be with you.Deep inside I hope you feel it too.Waited on a line of greens and blues.Just to be the next to be with you.I'm the one who wants to be with you.Deep inside I hope you feel it too.Waited on a line of greens and blues.Just to be the next to be with you.Just to be the next to be with you.</t>
  </si>
  <si>
    <t>Save the Best for Last</t>
  </si>
  <si>
    <t>Vanessa Williams</t>
  </si>
  <si>
    <t>Wing</t>
  </si>
  <si>
    <t>Soul;Ballad;New Jack Swing;House</t>
  </si>
  <si>
    <t>Phil Galdston;Wendy Waldman;Jon Lind</t>
  </si>
  <si>
    <t>Sometimes the snow comes down in June.Sometimes the sun goes round the moon.I see the passion in your eyes.Sometimes it's all a big surprise.Cause there was a time when all I did was wish.You'd tell me this was love.It's not the way I hoped or how I planned.But somehow it's enough.And now we're standing face to face.Isn't this world a crazy place.Just when I thought our chance had passed.You go and save the best for last.All of the nights you came to me.When some silly girl had set you free.You wondered how you'd make it through.I wondered what was wrong with you.Cause how could you give your love to someone else.And share your dreams with me.Sometimes the very thing you're looking for.Is the one thing you can't see.But now we're standing face to face.Isn't this world a crazy place.Just when I thought our chance had passed.You go and save the best for last.Sometimes the very thing you're looking for.Is the one thing you can't see.Sometimes the snow comes down in June.Sometimes the sun goes round the moon.Just when I thought our chance had passed.You go and save the best for last.You went and saved the best for last.</t>
  </si>
  <si>
    <t>Bad Relationships;Longing for Love;Love</t>
  </si>
  <si>
    <t>Kris Kross</t>
  </si>
  <si>
    <t>Ruffhouse</t>
  </si>
  <si>
    <r>
      <rPr>
        <rFont val="Calibri (Body)"/>
        <color theme="1"/>
        <sz val="11.0"/>
      </rPr>
      <t>Jermaine Dupri</t>
    </r>
    <r>
      <rPr>
        <rFont val="Calibri"/>
        <color theme="1"/>
        <sz val="11.0"/>
      </rPr>
      <t>;</t>
    </r>
    <r>
      <rPr>
        <rFont val="Calibri (Body)"/>
        <color theme="1"/>
        <sz val="11.0"/>
      </rPr>
      <t>Berry Gordy Jr.</t>
    </r>
    <r>
      <rPr>
        <rFont val="Calibri"/>
        <color theme="1"/>
        <sz val="11.0"/>
      </rPr>
      <t>;</t>
    </r>
    <r>
      <rPr>
        <rFont val="Calibri (Body)"/>
        <color theme="1"/>
        <sz val="11.0"/>
      </rPr>
      <t>Freddie Perren</t>
    </r>
    <r>
      <rPr>
        <rFont val="Calibri"/>
        <color theme="1"/>
        <sz val="11.0"/>
      </rPr>
      <t>;</t>
    </r>
    <r>
      <rPr>
        <rFont val="Calibri (Body)"/>
        <color theme="1"/>
        <sz val="11.0"/>
      </rPr>
      <t>Fonce Mizell</t>
    </r>
    <r>
      <rPr>
        <rFont val="Calibri"/>
        <color theme="1"/>
        <sz val="11.0"/>
      </rPr>
      <t>;</t>
    </r>
    <r>
      <rPr>
        <rFont val="Calibri (Body)"/>
        <color theme="1"/>
        <sz val="11.0"/>
      </rPr>
      <t>Deke Richards</t>
    </r>
    <r>
      <rPr>
        <rFont val="Calibri"/>
        <color theme="1"/>
        <sz val="11.0"/>
      </rPr>
      <t>;</t>
    </r>
    <r>
      <rPr>
        <rFont val="Calibri (Body)"/>
        <color theme="1"/>
        <sz val="11.0"/>
      </rPr>
      <t>Leroy Bonner</t>
    </r>
    <r>
      <rPr>
        <rFont val="Calibri"/>
        <color theme="1"/>
        <sz val="11.0"/>
      </rPr>
      <t>;</t>
    </r>
    <r>
      <rPr>
        <rFont val="Calibri (Body)"/>
        <color theme="1"/>
        <sz val="11.0"/>
      </rPr>
      <t>Marshall Jones</t>
    </r>
    <r>
      <rPr>
        <rFont val="Calibri"/>
        <color theme="1"/>
        <sz val="11.0"/>
      </rPr>
      <t>;</t>
    </r>
    <r>
      <rPr>
        <rFont val="Calibri (Body)"/>
        <color theme="1"/>
        <sz val="11.0"/>
      </rPr>
      <t>Ralph Middlebrooks</t>
    </r>
    <r>
      <rPr>
        <rFont val="Calibri"/>
        <color theme="1"/>
        <sz val="11.0"/>
      </rPr>
      <t>;</t>
    </r>
    <r>
      <rPr>
        <rFont val="Calibri (Body)"/>
        <color theme="1"/>
        <sz val="11.0"/>
      </rPr>
      <t>Walter Morrison</t>
    </r>
    <r>
      <rPr>
        <rFont val="Calibri"/>
        <color theme="1"/>
        <sz val="11.0"/>
      </rPr>
      <t>;</t>
    </r>
    <r>
      <rPr>
        <rFont val="Calibri (Body)"/>
        <color theme="1"/>
        <sz val="11.0"/>
      </rPr>
      <t>Norman Napier</t>
    </r>
    <r>
      <rPr>
        <rFont val="Calibri"/>
        <color theme="1"/>
        <sz val="11.0"/>
      </rPr>
      <t>;</t>
    </r>
    <r>
      <rPr>
        <rFont val="Calibri (Body)"/>
        <color theme="1"/>
        <sz val="11.0"/>
      </rPr>
      <t>Andrew Noland</t>
    </r>
    <r>
      <rPr>
        <rFont val="Calibri"/>
        <color theme="1"/>
        <sz val="11.0"/>
      </rPr>
      <t>;</t>
    </r>
    <r>
      <rPr>
        <rFont val="Calibri (Body)"/>
        <color theme="1"/>
        <sz val="11.0"/>
      </rPr>
      <t>Marvin Pierce</t>
    </r>
    <r>
      <rPr>
        <rFont val="Calibri"/>
        <color theme="1"/>
        <sz val="11.0"/>
      </rPr>
      <t>;</t>
    </r>
    <r>
      <rPr>
        <rFont val="Calibri (Body)"/>
        <color theme="1"/>
        <sz val="11.0"/>
      </rPr>
      <t>Gregory Webster</t>
    </r>
  </si>
  <si>
    <t>Jermaine Dupri</t>
  </si>
  <si>
    <t>Record Scratch</t>
  </si>
  <si>
    <t>Jump jump.You should know you should know that.Kris Kross is not having anything today.As we stand there totally crossed out.We commence to make you.Jump jumpThe Mac Dad will make you Jump Jump.The Daddy Mac will make you Jump Jump.Kris Kross will make you Jump Jump.Don't try to compare us to another bad little fad.I'm the Mac and I'm bad giving you something that you never had.I'll make you bump hump wiggle and shake your rump.Cause I'll be kicking the flavor that makes you wanna Jump.How high Real high.Cause I'm just so fly.A young lovable huggable type of guy.And everything is to the back with a little slack.Cause inside out its wiggida wiggida wiggida whack.I come stomping with something pumping to keep you jumping.R&amp;B rap is bullcrap is what I'm dumping.And ain't nothing soft about Kris Kross we all that.So when they ask do they rock say believe that.Jump jump.The Mac Dad will make you jump jump.A Daddy Mac will make you jump jump.Kris Kross will make you jump jump.Jump jump.The Mac Dad will make you jump jump.A Daddy Mac will make you jump jump.Kris Kross will make you jump jump.I like my stuff knocking knocking.I love it when a girlies be like jocking jocking.The D A double D Y M A C.Yeah you know me.I got you jumping and bumping and pumping moving all around.G In the mix I made MC's steps back.They tried to step to the Mac then they got jacked.To the back you'll be sporting the gear that's coincidental.Act like you know and don't be claiming that it's mental.Two little kids with a flow you ain't ever heard.And nothing fake and you can understand every word.As you listen to my cool smooth melody.The Daddy makes you jump.Jump Jump.The Mac Dad will make you jump jump.A Daddy Mac will make you jump jump.Kris Kross will make you jump jump.Jump Jump.The Mac Dad will make you jump jump.A Daddy Mac will make you jump jump.Kris Kross will make you jump jump.Now the formalities of this and that.Is that Kris Kross ain't coming off whack.And for all you all sucks that don't know.Check it out.Some of them try to rhyme but they can't rhyme like this.Some of them try to rhyme but they can't rhyme like this.Some of them try to rhyme but they can't rhyme like this.Some of them try to rhyme but they can't.Cause I'm the miggida miggida miggida Mac Daddy.The Miggida miggida miggida Mac.Cause I'm the miggida miggida miggida Mac Daddy.The Miggida miggida miggida Mac.I make you wanna.Jump Jump.The Mac Dad will make you jump jump.A Daddy Mac will make you jump jump.Kris Kross will make you jump jump.Jump Jump.The Mac Dad will make you jump jump.A Daddy Mac will make you jump jump.Kris Kross will make you jump jump.Jump Jump.The Mac Dad will make you jump jump.A Daddy Mac will make you jump jump.Kris Kross will make you jump jump.Jump Jump.The Mac Dad will make you jump jump.A Daddy Mac will make you jump jump.Kris Kross will make you jump jump.</t>
  </si>
  <si>
    <t>Bragging;Dancing;Partying;Playing Music</t>
  </si>
  <si>
    <t>Trey Lorenz (Vocals)</t>
  </si>
  <si>
    <t>Mariah Carey;Walter Afanasieff</t>
  </si>
  <si>
    <t>You and I must make a pact.We must bring salvation back.Where there is love.I'll be there.I'll reach out my hand to you.I'll have faith in all you do.Just call my name.And I'll be there.I'll be there to comfort you.I'll build my world of dreams around you.I'm so glad I found you.I'll be there with a love so strong.I'll be your strength.You know I'll keep holding on.Let me fill your heart with joy and laughterTogetherness well it's all I'm afterJust call my nameAnd I'll be thereI'll be there to protect youWith an unselfish love that respects youJust call my nameAnd I'll be thereI'll be there to comfort you.I'll build my world of dreams around you.I'm so glad I found you.I'll be there with a love so strong.I'll be your strength.You know I'll keep holding on.If you should ever find someone new.I know she better be good to you.Cause if she doesn't.Then I'll be there.Don't you know baby.I'll be there.I'll be there.Just call my name.And I'll be there.I'll be there baby.You know I'll be there.Just call my name.And I'll be there.Just look over your shoulder.Just call my name.And I'll be there.</t>
  </si>
  <si>
    <t>Baby Got Back</t>
  </si>
  <si>
    <t>Sir Mix-a-Lot</t>
  </si>
  <si>
    <t>Def Jam</t>
  </si>
  <si>
    <t>Miami Bass</t>
  </si>
  <si>
    <t>Bass Music;Techno</t>
  </si>
  <si>
    <t>Oh my god Becky look at her butt.It is so big.She looks like one of those rap guys' girlfriends.But you know who understands those rap guys.They only talk to her because she looks like a total prostitute okay.I mean her butt is just so big.I can't believe it's just so round it's like out there I mean gross Look.She's just so black.I like big butts and I cannot lie.You other brothers can't deny.That when a girl walks in with an itty bitty waist.And a round thing in your face.You get sprung wanna pull up tough.Cause you notice that butt was stuffed.Deep in the jeans she's wearing.I'm hooked and I can't stop staring.Oh baby I wanna get with you.And take your picture.My homeboys tried to warn me.But that butt you got makes me so horny.Ooh Rump of smooth skin.You say you wanna get in my Benz.Well use me use me.Cause you ain't that average groupie.I've seen them dancing.To hell with romancing.She's sweat wet.Got it going like a turbo Corvette.I'm tired of magazines.Saying flat butts are the thing.Take the average black man and ask him that.She gotta pack much back.So fellas Fellas.Has your girlfriend got the butt.Tell them to shake it Shake it.Shake that healthy butt.Baby got back.Baby got back.I like them round and big.And when I'm throwing a gig.I just can't help myself I'm acting like an animal.Now here's my scandal.I wanna get you home.And ugh double up ugh ugh.I ain't talking bout Playboy.Cause silicone parts are made for toys.I want them real thick and juicy.So find that juicy double.Mixalot's in trouble.Begging for a piece of that bubble.So I'm looking at rock videos.Knock-kneed bimbos walking like hoes.You can have them bimbos.I'll keep my women like Flo Jo.A word to the thick soul sisters I wanna get with you.I won't cuss or hit you.But I gotta be straight when I say I wanna.Till the break of dawn.Baby got it going on.A lot of simps won't like this song.Cause them punks like to hit it and quit it.And I'd rather stay and play.Cause I'm long and I'm strong.And I'm down to get the friction on.So ladies Ladies.If you wanna roll in my Mercedes.Then turn around Stick it out.Even white boys got to shout.Baby got back.Baby got back.Yeah baby when it comes to females Cosmo ain't got nothing to do with my selection.Thirty six twenty four thirty six only if she's five three.So your girlfriend rolls a Honda playing workout tapes by Fonda.But Fonda ain't got a motor in the back of her Honda.My anaconda don't want none.Unless you've got buns hon.You can do side bends or sit-ups.But please don't lose that butt.Some brothers wanna play that hard role.And tell you that the butt ain't gold.So they toss it and leave it.And I pull up quick to retrieve it.So Cosmo says you're fat.Well I ain't down with that.Cause your waist is small and your curves are kicking.And I'm thinking bout sticking.To the beanpole dames in the magazines.You ain't it Miss Thing.Give me a sister I can't resist her.Red beans and rice didn't miss her.Some knucklehead tried to diss.Cause his girls are on my list.He had game but he chose to hit them.And I pull up quick to get wit them.So ladies if the butt is round.And you want a triple X throw down.Dial one nine hundred MixalotAnd kick them nasty thoughts.Baby got back.Baby got back.Little in the middle but she got much back.</t>
  </si>
  <si>
    <t>This Used to Be My Playground</t>
  </si>
  <si>
    <t>Synth-Pop;Soundtrack</t>
  </si>
  <si>
    <t>This used to be my playground.This used to be my childhood dream.This used to be the place I ran to.Whenever I was in need of a friend.Why did it have to end.And why do they always say.Don't look back.Keep your head held high.Don't ask them why.Because life is short.And before you know.You're feeling old.And your heart is breaking.Don't hold on to the past.Well that's too much to ask.This used to be my playground.This used to be my childhood dream.This used to be the place I ran to.Whenever I was in need of a friend.Why did it have to end.And why do they always say.No regrets.But I wish that you.Were here with me.Well then there's hope yet.I can see your face.In our secret place.You're not just a memory.Say goodbye to yesterday.Those are words I'll never say.This used to be my playground.This used to be our pride and joy.This used to be the place we ran to.That no one in the world could dare destroy.This used to be our playground.This used to be our childhood dream.This used to be the place we ran to.I wish you were standing here with me.This used to be our playground.This used to be our childhood dream.This used to be the place we ran to.The best things in life are always free.Wishing you were here with me.</t>
  </si>
  <si>
    <t>Better Times;Lost Love</t>
  </si>
  <si>
    <t>A League of Their Own</t>
  </si>
  <si>
    <t>End of the Road</t>
  </si>
  <si>
    <t>Boyz II Men</t>
  </si>
  <si>
    <t>Contemporary R&amp;B</t>
  </si>
  <si>
    <t>L.A. Reid;Babyface;Daryl Simmons</t>
  </si>
  <si>
    <t>We belong together.And you know that I'm right.Why do you play with my heart.Why do you play with my mind.Said we'd be forever.Said it'd never die.How could you love me and leave me.And never say goodbye.When I can't sleep at night.Without holding you tight.Girl each time I try.I just break down and cry.Pain in my head.Oh I'd rather be dead.Spinning around and around.Although we've come to the end of the road.Still I can't let go.It's unnatural you belong to me I belong to you.Come to the end of the road.Still I can't let go.It's unnatural you belong to me I belong to you.Girl I know you really love me.You just don't realize.You've never been there before.It's only your first time.Maybe I'll forgive you.Maybe you'll try.We should be happy together.Forever you and I.Will you love me again like you loved me before.This time I want you to love me much more.This time instead just come to my bed.And baby just don't let me down.Although we've come to the end of the road.Still I can't let go.It's unnatural you belong to me I belong to you.Come to the end of the road.Still I can't let go.It's unnatural you belong to me I belong to you.Girl I'm here for you.All those times at night when you just hurt me.And just run out with that other fella.Baby I knew about it I just didn't care.You just don't understand how much I love you do you.I'm here for you.I'm not out to go out and cheat on you all night.Just like you did baby but that's all right.Hey I love you anyway.And I'm still gonna be here for you till my dying day baby.Right now I'm just in so much pain baby.Cause you just won't come back to me.Will you Just come back to me.I'm so lonely.So lonely.So lonely.Lonely.This time instead just come to my bed.And baby don't let me down.Although we've come to the end of the road.Still I can't let go.It's unnatural you belong to me I belong to you.Although we've come to the end of the road.Still I can't let go.It's unnatural you belong to me I belong to you.We've come to the end of the road.Still I can't let go.It's unnatural you belong to me I belong to you.Come to the end of the road.Still I can't let go.It's unnatural you belong to me I belong to you.</t>
  </si>
  <si>
    <t>Boomerang</t>
  </si>
  <si>
    <t>How Do You Talk to an Angel</t>
  </si>
  <si>
    <t>The Heights</t>
  </si>
  <si>
    <t>Barry Coffing;Steve Tyrell;Stephanie Tyrell</t>
  </si>
  <si>
    <t>Steve Tyrell</t>
  </si>
  <si>
    <t>I hear her voice.In my mind.I know her face by heart.Heaven and earth are moving in my soul.And I don’t know where to start.Tell me tell me the words to define.The way I feel about someone so fine.How do you talk to an angel.How do you hold her close to where you are.How do you talk to an angel.It's like trying to catch a falling star.At night I dream and she is there.And I can feel her in the air.Tell me tell me the words to define.The way I feel about someone so fine.How do you talk to an angel.How do you hold her close to where you are.How do you talk to an angel.It's like trying to catch a falling star.How do you talk to an angel.How do you hold her close to where you are.How do you talk to an angel.It's like trying to catch a falling star.How do you talk to an angel.How do you hold her close to where you are.How do you talk to an angel.It's like trying to catch a falling star.</t>
  </si>
  <si>
    <t>I Will Always Love You</t>
  </si>
  <si>
    <t>If I should stay.I would only be in your way.So I'll go but I know.I'll think of you every step of the way.And I will always love you.Will always love you you.My darling you.Bittersweet memories.That is all I'm taking with me.So goodbye.Please don't cry.We both know I'm not what you you need.And I will always love you.I will always love you you.I hope life treats you kind.And I hope you have all you've dreamed of.And I wish you joy and happiness.But above all this I wish you love.And I will always love you.I will always love you.I will always love you.I will always love you.I will always love you.I I will always love you.You darling I love you.I'll always I'll always love you.</t>
  </si>
  <si>
    <t>The Bodyguard</t>
  </si>
  <si>
    <t>A Whole New World</t>
  </si>
  <si>
    <t>Peabo Bryson &amp; Regina Belle</t>
  </si>
  <si>
    <t>Alan Menken;Tim Rice</t>
  </si>
  <si>
    <t>Walter Afanasieff</t>
  </si>
  <si>
    <t>Bb;Db;A;D%</t>
  </si>
  <si>
    <t>I can show you the world.Shining shimmering splendid.Tell me princess now when did.You last let your heart decide.I can open your eyes.Take you wonder by wonder.Over sideways and under.On a magic carpet ride.A whole new world.A new fantastic point of view.No one to tell us no.Or where to go.Or say we're only dreaming.A whole new world.A dazzling place I never knew.But now from way up here.It's crystal clear.That now I'm in a whole new world with you.Unbelievable sights.Indescribable feeling.Soaring tumbling freewheeling.Through an endless diamond sky.A whole new world.Don't you dare close your eyes.A hundred thousand things to see.Hold your breath it gets better.I'm like a shooting star.I've come so far.I can't go back to where I used to be.A whole new world.With new horizons to pursue.I'll chase them anywhere.There's time to spare.Let me share this whole new world with you.A whole new world.A whole new world.A new fantastic point of view.No one to tell us no.Or where to go.Or say we're only dreaming.A whole new world.Every turn a surprise.With new horizons to pursue.Every moment red letter.I'll chase them anywhere.There's time to spare.Anywhere.There's time to spare.Let me share this whole new world with you.A whole new world.A whole new world.That's where we'll be.Where we will be.A thrilling chase.A wondrous place.For you and me.</t>
  </si>
  <si>
    <t>Dreaming;Love;Positivity;Flying</t>
  </si>
  <si>
    <t>Aladdin</t>
  </si>
  <si>
    <t>Informer</t>
  </si>
  <si>
    <t>Snow</t>
  </si>
  <si>
    <t>EastWest</t>
  </si>
  <si>
    <t>Ragga Hip Hop</t>
  </si>
  <si>
    <t>Ragga Hip Hop;Pop Rap</t>
  </si>
  <si>
    <t>MC Shan (Rap)</t>
  </si>
  <si>
    <t>Snow;Shawn Moltke;Edmond Leary</t>
  </si>
  <si>
    <t>MC Shan</t>
  </si>
  <si>
    <t>C2V</t>
  </si>
  <si>
    <t>What's up man hey yo what's up.Yeah what's going on here.Sick and tired of five oh running up on the block here.You know what I'm saying.Yo Snow they came around here looking for you the other day.Word word bust it.Informer.You no say Daddy me Snow me I'll go blameA licky boom boom down.Detective man says Daddy me Snow me stabbed someone down the lane.A licky boom boom down.Informer.You no say Daddy me Snow me I'll go blame.A licky boom boom down.Detective man says Daddy me Snow me stabbed someone down the lane.A licky boom boom down.Police a them a they come anda they blow down me door.One him come crawl through through my window.So they put me in the back the car at the station.From that point on I reach my destination.Well the destination reached on the East Detention.Where they looked down my pants and looked up my bottom so.Informer.You no say Daddy me Snow me I'll go blameA licky boom boom down.Detective man says Daddy me Snow me stabbed someone down the lane.A licky boom boom down.Informer.You no say Daddy me Snow me I'll go blame.A licky boom boom down.Detective man says Daddy me Snow me stabbed someone down the lane.A licky boom boom down.So bigger they are they think they have more power.They're on the phone me say that on hour.Me for want to use it once and now me call me lover.Lover who'll be calling and the one Tammy.I me lovering her heart down to my belly.Yes Daddy me Snow me I feel cool and deadly.The one MC Shan and the one Daddy Snow.Together we are love them as a tornado.Informer.You no say Daddy me Snow me I'll go blameA licky boom boom down.Detective man says Daddy me Snow me stabbed someone down the lane.A licky boom boom down.Informer.You no say Daddy me Snow me I'll go blame.A licky boom boom down.Detective man says Daddy me Snow me stabbed someone down the lane.A licky boom boom down.Listen for me you better listen for me now.Listen for me you better listen for me now.When me a rock with a microphone me a rock it steady.Yes sir Daddy me Snow me are the Article Don.But in the in and out of a dance they say Where you come from.People then say I come from Jamaica.But me born and raised in the ghetto.That's all I want you to know.Pure black people man that's all I man know.Yeah my shoes are them tear up and a me toes used to show up.Where me are born in on the one Toronto so.Informer.You no say Daddy me Snow me I'll go blameA licky boom boom down.Detective man says Daddy me Snow me stabbed someone down the lane.A licky boom boom down.Informer.You no say Daddy me Snow me I'll go blame.A licky boom boom down.Detective man says Daddy me Snow me stabbed someone down the lane.A licky boom boom down.Come with a nice young lady.Intelligent yes she's gentle and irie.Everywhere me go me never left her at all.Yes it Daddy Snow me are the roam the dance mana.Roam between a dance in every nation.You never know say Daddy me Snow.I am the Boom Shakata.I'll never lay down flat in one cardboard box.Yes me Daddy me Snow me I'll go reaching at the top so.Informer.You no say Daddy me Snow me I'll go blameA licky boom boom down.Detective man says Daddy me Snow me stabbed someone down the lane.A licky boom boom down.Informer.You no say Daddy me Snow me I'll go blame.A licky boom boom down.Detective man says Daddy me Snow me stabbed someone down the lane.A licky boom boom down.Why would he.Why would he.Me sitting round cool with my dibby dibby girl.Police knock my door lick up my pal.Rough me up and I can't do a thing.Pick up my line when my telephone ring.Take me to the station black up my hands.Trail me down cause I'm hanging with the Snowman.What I'm gonna do I'm backed and I'm trapped.Slap me in my face took all of my gap.They have no clues and they wanna get warmer.But Shan won't turn informer.Informer.You no say Daddy me Snow me I'll go blameA licky boom boom down.Detective man says Daddy me Snow me stabbed someone down the lane.A licky boom boom down.Informer.You no say Daddy me Snow me I'll go blame.A licky boom boom down.Detective man says Daddy me Snow me stabbed someone down the lane.A licky boom boom down.</t>
  </si>
  <si>
    <t>Violence;Police</t>
  </si>
  <si>
    <t>Freak Me</t>
  </si>
  <si>
    <t>Silk</t>
  </si>
  <si>
    <t>Keia;Elektra</t>
  </si>
  <si>
    <t>Keith Sweat;Roy Murray;Anthony Johnson</t>
  </si>
  <si>
    <t>T.H.</t>
  </si>
  <si>
    <t>Freak me baby.Freak me baby.Freak me baby.Freak me baby.Let me lick you up and down till you say stop.Let me play with your body baby make you real hot.Let me do all the things you want me to do.Cause tonight baby I wanna get freaky with you.Baby don't you understand.I wanna be your nasty man.I wanna make your body scream.And you will know just what I mean.Twenty four carat gold.To warm the nights when you get cold.I wanna lick you up and down.And then I wanna lay you down come on Silk sing.Let me lick you up and down till you say stop.Let me play with your body baby make you real hot.Let me do all the things you want me to do.Cause tonight baby I wanna get freaky with you.I love the taste of whip cream.Spread it on don't be mean.You know I can't resist you girl.I'll fly you all around the world.I wanna see your body drip.Come on let me take a sip.Take off what you cherish most.Cause when I brag I like to brag and boast.Let me lick you up and down till you say stop.Let me play with your body baby make you real hot.Let me do all the things you want me to do.Cause tonight baby I wanna get freaky with you.You you you you.You you you you.You you you you.Yeah come on come on.You you you you.You you you you.Cause tonight baby I wanna get freaky with you.Let me lick you up and down till you say stop.Let me play with your body baby make you real hot.Let me do all the things you want me to do.Cause tonight baby I wanna get freaky with you.Let me lick you up and down till you say stop.Let me play with your body baby make you real hot.Let me do all the things you want me to do.Cause tonight baby I wanna get freaky freaky.Let me lick you up and down till you say stop.Let me play with your body baby make you real hot.Let me make you soaking' wet baby.Let me do all the things you want me to do.I won't play around with your love baby.Cause tonight baby I wanna get freaky with you.</t>
  </si>
  <si>
    <t>That's the Way Love Goes</t>
  </si>
  <si>
    <t>Jimmy Jam;Terry Lewis;Janet Jackson;Charles Bobbit;James Brown;John Starks;Fred Wesley Jr.</t>
  </si>
  <si>
    <t>Like a moth to a flame.Burned by the fire.My love is blind.Can't you see my desire.That's the way love goes.Like a moth to a flame.Burned by the fire.My love is blind.Can't you see my desire.Like a moth to a flame.Burned by the fire.My love is blind.Can't you see my desire.That's the way love goes.Like a moth to a flame.Burned by the fire.That's the way love goes.My love is blind.Can't you see my desire.Come with me.Don't you worry.I'm gonna make you crazy.I'll give you the time of your life.I'm gonna take you places.You've never been before and.You'll be so happy that you came.Oh I'm gonna take you there.That's the way love goes.That's the way love goes.That's the way love goes.That's the way love goes.Don't mind if I light candles.I like to watch us play and.Baby I've got on what you like.Come closer.Baby closer.Reach out and feel my body.I'm gonna give you all my love.Oh sugar don't you hurry.You've got me here all night.Just close your eyes and hold on tight.Oh baby.Don't stop don't stop.Go deeper.Baby deeper.You feel so good I'm gonna cry.Oh I'm gonna take you there.That's the way love goes.That's the way love goes.That's the way love goes it goes it goes.Oh that's the way love goes.Reach out and feel my body.That's the way love goes.Don’t you know.That's the way.Like a moth to a flame.Burned by the fire.My love is blind.Can't you see my desire.Like a moth to a flame.Burned by the fire My love is blind.Can't you see my desire.That's the way love goes.</t>
  </si>
  <si>
    <t>Weak</t>
  </si>
  <si>
    <t>SWV</t>
  </si>
  <si>
    <t>Brian Alexander Morgan;Shirley Murdock;Larry Troutman;Roger Troutman</t>
  </si>
  <si>
    <t>Brian Alexander Morgan</t>
  </si>
  <si>
    <t>Dm;Em&amp;%</t>
  </si>
  <si>
    <t>I don't know what it is that you've done to me.But it's caused me to act in such a crazy way.Whatever it is that you do when you do what you're doing.It's a feeling that I want to stayCause my heart starts beating triple time.With thoughts of loving you on my mind.I can't figure out just what to do.When the cause and cure is you.I get so weak in the knees I can hardly speak.I lose all control and something takes over me.In a daze your love's so amazing.It's not a phase.I want you to stay with me by my side.I swallow my pride.Your love is so sweet.It knocks me right off of my feet.Can't explain why your loving makes me weak.Time after time after time I try to fight it.But your love is strong it keeps on holding on.Resistance is down when you're around cries fading.In my condition I don't want to be alone.Cause my heart starts beating triple time.With thoughts of loving you on my mind.I can't figure out just what to do.When the cause and cure is you.I get so weak in the knees I can hardly speak.I lose all control and something takes over me.In a daze your love's so amazing.It's not a phase.I want you to stay with me by my side.I swallow my pride.Your love is so sweet.It knocks me right off of my feet.Can't explain why your loving makes me weak.I try hard to fight it.No way can I deny it.Your love's so sweet.It knocks me off my feet.I get so weak in the knees I can hardly speak.I lose all control and something takes over me.In a daze your love's so amazing.It's not a phase.I want you to stay with me by my side.I swallow my pride.Your love is so sweet.It knocks me right off of my feet.Can't explain why your loving makes me weak.I get so weak.Blood starts racing through my veins.I get so weak.Boy it's something I can't explain.I get so weak.Something about the way you do.The things you do.It knocks me right off of my feet.Can't explain why your loving makes me weak.I get so weak in the knees I can hardly speak.I lose all control and something takes over me.In a daze your love's so amazing.It's not a phase.I want you to stay with me by my side.I swallow my pride.Your love is so sweet.It knocks me right off of my feet.Can't explain why your loving makes me weak.</t>
  </si>
  <si>
    <t>(I Can't Help) Falling in Love With You</t>
  </si>
  <si>
    <t>Pop;Reggae</t>
  </si>
  <si>
    <t>Dub;Jungle;Reggae Pop</t>
  </si>
  <si>
    <t>Hugo Peretti;Luigi Creatore;George David Weiss</t>
  </si>
  <si>
    <t>Ali Campbell;Astro;Robin Campbell;Brian Travers;Mickey Virtue;Earl Falconer;Jimmy Brown;Norman Hassan;Gary Parchment</t>
  </si>
  <si>
    <t>Wise men say only fools rush in.But I can't help falling in love with you.Wise men say only fools rush in.But I can't help falling in love with you.Shall I stay would it be a sin.But I can't help falling in love with you.As the river flows.Gently to the sea.Darling so we go.Some things were meant to be.Take my hand take my whole life too.But I can't help falling in love with you.As the river flows.Gently to the sea.Darling so we go.Some things were meant to be.Take my hand take my whole life too.But I can't help falling in love with you.I can't help falling in love with you.I can't help falling in love with you.I can't help falling in love with you.</t>
  </si>
  <si>
    <t>Sliver</t>
  </si>
  <si>
    <t>Dreamlover</t>
  </si>
  <si>
    <t>Mariah Carey;David Hall;David Porter</t>
  </si>
  <si>
    <t>Mariah Carey;Walter Afanasieff;Dave Hall</t>
  </si>
  <si>
    <t>I need a lover to give me.The kind of love that will last always.I need somebody uplifting.To take me away baby.I want a lover who knows me.Who understands how I feel inside.Someone to comfort and hold me.Through the long lonely nights.Till the dawn.Why don't you take me away.Dream lover come rescue me.Take me up take me down.Take me anywhere you want to baby now.I need you so desperately.Won't you please come around.Cause I wanna share forever with you baby.I don't want another pretender.To disillusion me one more time.Whispering words of forever.Playing with my mind.I need someone to hold on to.The kind of love that won't fly away.I just want someone to belong to.Every day.Of my life.Always.So come and take me away.Dream lover come rescue me.Take me up take me down.Take me anywhere you want to baby now.I need you so desperately.Won't you please come around.Cause I wanna share forever with you baby.Dream lover come rescue me.Take me up take me down.Take me anywhere you want to baby now.I need you so desperately.Won't you please come around.Cause I wanna share forever with you baby.I need you so I need you so.Take me up.Come on baby.With you baby.</t>
  </si>
  <si>
    <t>I'd Do Anything For Love (But I Won't Do That)</t>
  </si>
  <si>
    <t>Meat Loaf</t>
  </si>
  <si>
    <t>Pansonic</t>
  </si>
  <si>
    <t>Lorraine Crosby (Vocals);Roy Bittan (Piano)</t>
  </si>
  <si>
    <t xml:space="preserve">And I would do anything for love.I'd run right into hell and back.I would do anything for love.I'll never lie to you and that's a fact.But I'll never forget the way you feel right now.Oh no.No way.And I would do anything for love.But I won't do that.No I won't do.Anything for love.Oh I would do anything for love.I would do anything for love.But I won't do that.No I won't do that.And some days it don't come easy.And some days it don't come hard.Some days it don't come at all.And these are the days that never end.And some nights you're breathing fire.And some nights you're carved in ice.Some nights you're like nothing I've ever.Seen before or will again.And maybe I'm crazy.Oh it's crazy and it's true.I know you can save me.No one else can save me now but you.As long as the planets are turning.As long as the stars are burning.As long as your dreams are coming true.You better believe it.And I would do anything for love.Oh I would do anything for love.Oh I would do anything for love.But I won't do that.No I won't do that.I would do anything for love.Anything you've been dreaming of.But I just won't do that.I would do anything for love.Anything you've been dreaming of.But I just won't do.And some days I pray for Silence.And some days I pray for Soul.Some days I just pray to the God.Of Sex and Drums and Rock and Roll.And maybe I'm lonely.That's all I'm qualified to be.There's just one and only.One and only promise I can keep.As long as the wheels are turning.As long as the fires are burning.As long as your prayers are coming true.You better believe it.That I would do anything for love.And you know it's true and that's a fact.I would do anything for love.And there'll never be no turning back.But I'll never do it better than I do it with you.So long.So long.And I would do anything for love.Oh I would do anything for love.I would do anything for love.But I won't do that no.No No I won't do that.Will you raise me up.Will you help me down.Will you help get me right out of this Godforsaken town.Will you make it all a little less cold.I can do that.I can do that.Will you cater to every fantasy I've got.Will you hose me down with holy water If I get too hot.Will you take me to places I'll never know.I can do that.I can do that.I know the territory I've been around.It'll all turn to dust and we'll all fall down.Sooner or later you'll be screwing around.I won't do that.No I won't do that.Anything for love.Oh I would do anything for love.I would do anything for love.But I won't do that.No I won't do that. </t>
  </si>
  <si>
    <t>Love;Doubt;Escape</t>
  </si>
  <si>
    <t>Again</t>
  </si>
  <si>
    <t>I heard from a friend today.And she said you were in town.Suddenly the memories came back to me in my mind.How can I be strong I've asked myself.Time and time I've said.That I'll never fall in love with you again.A wounded heart you gave.My soul you took away.Good intentions you had many.I know you did.I come from a place that hurts.And God knows how I've cried.And I never want to return.Never fall again.Making love to you.Oh it felt so good and.Oh so right.How can I be strong I've asked myself.Time and time I've said.That I'll never fall in love with you again.So here we are alone again.Didn't think it'd come to this.And to know it all began.With just a little kiss.I've come too close to happiness.To have it swept away.Don't think I can take the pain.No never fall again.Kind of late in the game and my heart is in your hands.Don't you stand there and then tell me you love me.Then leave again.Cause I'm falling in love with you again.Hold me.Hold me.Don't ever let me go.Say it just one time.Say you love me.God knows I do.Love you.Again.</t>
  </si>
  <si>
    <t>Bad Relationships;Longing for Love;Lost Love</t>
  </si>
  <si>
    <t>Poetic Justice</t>
  </si>
  <si>
    <t>Hero</t>
  </si>
  <si>
    <t>House;Ballad</t>
  </si>
  <si>
    <t>There's a hero.If you look inside your heart.You don't have to be afraid.Of what you are.There's an answer.If you reach into your soul.And the sorrow that you know.Will melt away.And then a hero comes along.With the strength to carry on.And you cast your fears aside.And you know you can survive.So when you feel like hope is gone.Look inside you and be strong.And you'll finally see the truth.That a hero lies in you.It's a long road.When you face the world alone.No one reaches out a hand.For you to hold.You can find love.If you search within yourself.And the emptiness you felt.Will disappear.And then a hero comes along.With the strength to carry on.And you cast your fears aside.And you know you can survive.So when you feel like hope is gone.Look inside you and be strong.And you'll finally see the truth.That a hero lies in you.Lord knows.Dreams are hard to follow.But don't let anyone.Tear them away.Hold on.There will be tomorrow.In time.You'll find the way.And then a hero comes along.With the strength to carry on.And you cast your fears aside.And you know you can survive.So when you feel like hope is gone.Look inside you and be strong.And you'll finally see the truth.That a hero lies in you.That a hero lies in you.That a hero lies in you.</t>
  </si>
  <si>
    <t>Empowerment;Appreciation</t>
  </si>
  <si>
    <t>All For Love</t>
  </si>
  <si>
    <t>Bryan Adams, Rod Stewart, &amp; Sting</t>
  </si>
  <si>
    <t>Canada;United Kingdom</t>
  </si>
  <si>
    <t>Chris Thomas;David Nicholas;Bryan Adams</t>
  </si>
  <si>
    <t>When it's love you give.I'll be a man of good faith.Then in love you live.I'll make a stand I won't break.I'll be the rock you can build on.Be there when you're old.To have and to hold.When there's love inside.I swear I'll always be strong.Then there's a reason why.I'll prove to you we belong.I'll be the wall that protects you.From the wind and the rain.From the hurt and the pain.Let's make it all for one and all for love.Let the one you hold be the one you want.The one you need.Cause when it's all for one it's one for all.When there's someone that should know.Then just let your feelings show.And make it all for one and all for love.When it's love you make.I'll be the fire in your night.Then it's love you take.I will defend I will fight.I'll be there when you need me.When honor's at stake.This vow I will make.That is all for one and all for love.It's all for love.Let the one you hold be the one you want.The one you need.Cause when it's all for one it's one for all.When there's someone that should know.Then just let your feelings show.And make it all for one and all for love.Don't lay our love to rest.Cause we could stand up to the test.We got everything and more than we had planned.More than the rivers that run the land.We've got it all in our hands.Now it's all for one and all for love.It's all for love.Let the one you hold be the one you wantThe one you need.Cause when it's all for one it's one for all.It's one for all.When there's someone that should know.Then just let your feelings show.When there's someone that you want.When there's someone that you need.Let's make it all all for one and all for love.</t>
  </si>
  <si>
    <t>The Three Muskateers</t>
  </si>
  <si>
    <t>Céline Dion</t>
  </si>
  <si>
    <t>550 Music</t>
  </si>
  <si>
    <t>Gunther Mende;Candy DeRouge;Jennifer Rush;Mary Susan Applegate</t>
  </si>
  <si>
    <t>The whispers in the morning.Of lovers sleeping tight.Are rolling by like thunder now.As I look in your eyes.I hold on to your whole body.And feel each move you make.Your voice is warm and tender.A love that I could not forsake.Cause I'm your lady.And you are my man.Whenever you reach for me.I'll do all that I can.Even though there may be times.It seems I'm far away.Never wonder where I am.Cause I am always by your side.Cause I'm your lady.And you are my man.Whenever you reach for me.I'll do all that I can.We're heading for something.Somewhere I've never been.Sometimes I am frightened but I'm ready to learn.Of the power of love.The sound of your heart beating.Made it clear suddenly.The feeling that I can't go on.Is light years away.Cause I'm your lady.And you are my man.Whenever you reach for me.I'm gonna do all that I can.We're heading for something.Somewhere I've never been.Sometimes I am frightened but I'm ready to learn.Of the power of love.The power of love.The power of love.</t>
  </si>
  <si>
    <t>The Sign</t>
  </si>
  <si>
    <t>Ace of Base</t>
  </si>
  <si>
    <t>Electro-Reggae</t>
  </si>
  <si>
    <t>Euro House</t>
  </si>
  <si>
    <t>Jonas Berggren;Jenny Berggren;Malin Berggren;Ulf Ekberg</t>
  </si>
  <si>
    <t>Jonas Berggren;Denniz Pop;Douglas Carr</t>
  </si>
  <si>
    <t>Gm;G</t>
  </si>
  <si>
    <t>I I got a new life.You would hardly recognize me.I'm so glad.How could a person like me care for you.Why why do I bother.When you're not the one for me.Is enough enough.I saw the sign.And it opened up my eyes.I saw the sign.Life is demanding without understanding.I saw the sign.And it opened up my eyes.I saw the sign.No one's gonna drag you up to get into the light where you belong.But where do you belong.Under the pale moon.For so many years I've wondered who you are.How could a person like you bring me joy.Under the pale moon.Where I see a lot of stars.Is enough enough.I saw the sign.And it opened up my eyes.I saw the sign.Life is demanding without understanding.I saw the sign.And it opened up my eyes.I saw the sign.No one's gonna drag you up to get into the light where you belong.But where do you belong.I saw the sign.And it opened up my mind.And I am happy now living without you.I've left you.I saw the sign.And it opened up my eyes.I saw the sign.No one's gonna drag you up to get into the light where you belong.I saw the sign.I saw the sign.I saw the sign.I saw the sign.I saw the sign.I saw the sign.I saw the sign.I saw the sign.And it opened up my eyes.I saw the sign.</t>
  </si>
  <si>
    <t>Bump n' Grind</t>
  </si>
  <si>
    <t>R. Kelly</t>
  </si>
  <si>
    <t>C6</t>
  </si>
  <si>
    <t>My mind's telling me no.But my body my body's telling me yes.Baby I don't want to hurt nobody.But there is something that I must confess to you.I don't see nothing wrong with a little bump and grind.I don't see nothing wrong with a little bump and grind.I don't see nothing wrong with a little bump and grind.I don't see nothing wrong with a little bump and grind.See I know just what you want and I know just what you need girl.So baby bring your body to me.I'm not fooling around with you.Baby my love is true.With you is where I wanna be.Girl you need someone someone like me yeah.To satisfy your every need.I don't see nothing wrong with a little bump and grind.I don't see nothing wrong with a little bump and grind.I don't see nothing wrong with a little bump and grind.I don't see nothing wrong with a little bump and grind.You say he's not treating you right.Lady spend the night now.I'll love you like you need to be loved.No need to look no more.Because I've opened up my doors.You'll never want another love.You'll never find another me.You see you need someone someone like me yeah.To make love to you baby constantly.I don't see nothing wrong with a little bump and grind.I don't see nothing wrong with a little bump and grind.I don't see nothing wrong with a little bump and grind.I don't see nothing wrong with a little bump and grind.</t>
  </si>
  <si>
    <t>I Swear</t>
  </si>
  <si>
    <t>All-4-One</t>
  </si>
  <si>
    <t>Blitzz;Atlantic</t>
  </si>
  <si>
    <t>Hip Hop;Funk/Soul;Pop</t>
  </si>
  <si>
    <t>Contemporary R&amp;B;Ballad</t>
  </si>
  <si>
    <t>Gary Baker;Frank J. Myers</t>
  </si>
  <si>
    <t>I swear.By the moon and the stars in the skies.And I swear.Like the shadow that's by your side.I see the questions in your eyes.I know what's weighing on your mind.You can be sure I know my part.Cause I stand beside you through the years.You'll only cry those happy tears.And though I make mistakes.I'll never break your heart.And I swear.By the moon and the stars in the skies.I'll be there.I swear.Like the shadow that's by your side.I'll be there.For better or worse.Till death do us part.I'll love you with every beat of my heart.And I swear.I'll give you everything I can.I'll build your dreams with these two hands.We'll hang some memories on the walls.And when just the two of us are there.You won't have to ask if I still care.Cause as the time turns the page.My love won't age at all.And I swear.By the moon and the stars in the skies.I'll be there.I swear.Like the shadow that's by your side.I'll be there.For better or worse.Till death do us part.I'll love you with every beat of my heart.And I swear.I swear.By the moon and the stars in the skies.I'll be there.I swear.Like the shadow that's by your side.I'll be there.For better or worse.Till death do us part.I'll love you with every single beat of my heart.I swear.I swear.I swear.</t>
  </si>
  <si>
    <t>Stay (I Missed You)</t>
  </si>
  <si>
    <t>Lisa Loeb &amp; Nine Stories</t>
  </si>
  <si>
    <t>Indie Rock</t>
  </si>
  <si>
    <t>Soft Rock;Pop Rock;Indie Rock</t>
  </si>
  <si>
    <t>Lisa Loeb</t>
  </si>
  <si>
    <t>Juan Patiño</t>
  </si>
  <si>
    <t>You say I only hear what I want to.You say I talk so all the time so.And I thought what I felt was simple.And I thought that I don't belong.And now that I am leaving.Now I know that I did something wrong cause I missed you.Yeah I missed you.And you say I only hear what I want to.I don't listen hard.I don't pay attention to the distance that you're running.to anyone anywhere.I don't understand if you really care.I'm only hearing negative: no no no.So I I turned the radio on I turned the radio up.And this woman was singing my song.The lover's in love and the other's run away.Lover is crying cause the other won't stay.Some of us hover when we weep for the other who was.Dying since the day they were born.Well. Well this is not that.I think that I'm throwing but I'm thrown.And I thought I'd live forever but now I'm not so sure.You try to tell me that I'm clever.But that won't take me anyhow or anywhere with you.You said that I was naïve.And I thought that I was strong.I thought Hey I can leave I can leave.Oh but now I know that I was wrong cause I missed you.Yeah I missed you.You said you caught me cause you want me.And one day you'd let me go.You try to give away a keeper or keep me cause you know you're just so scared to lose.And you say Stay.And you say I only hear what I want to.</t>
  </si>
  <si>
    <t>Reality Bites</t>
  </si>
  <si>
    <t>I'll Make Love to You</t>
  </si>
  <si>
    <t>Babyface</t>
  </si>
  <si>
    <t>Close your eyes make a wish.And blow out the candlelight.For tonight is just your night.We're gonna celebrate all thru the night.Pour the wine light the fire.Girl your wish is my command.I submit to your demands.I will do anything girl you need only ask.I'll make love to you.Like you want me to.And I'll hold you tight.Baby all through the night.I'll make love to you.When you want me to.And I will not let go.Till you tell me to.Girl relax let's go slow.I ain't got nowhere to go.I'm just gonna concentrate on you.Girl are you ready it's gonna be a long night.Throw your clothes on the floor.I'm gonna take my clothes off too.I made plans to be with you.Girl whatever you ask me you know I could do.I'll make love to you.Like you want me to.And I'll hold you tight.Baby all through the night.I'll make love to you.When you want me to.And I will not let go.Till you tell me to.Baby tonight is your night.And I will do you right.Just make a wish on your night.Anything that you ask.I will give you the love of your life your life your life.I'll make love to you.Like you want me to.And I'll hold you tight.Baby all through the night.I'll make love to you.When you want me to.And I will not let go.Till you tell me to.I'll make love to you.Like you want me to.And I'll hold you tight.Baby all through the night.I'll make love to you.When you want me to.And I will not let go.Till you tell me to.</t>
  </si>
  <si>
    <t>On Bended Knee</t>
  </si>
  <si>
    <t>Eb;E;F&amp;%</t>
  </si>
  <si>
    <t>Darling I I can't explain.Where did we lose our way.Girl it's driving me insane.And I know I just need one more chance.To prove my love to you.If you come back to me.I'll guarantee.That I'll never let you go.Can we go back to the days our love was strong.Can you tell me how a perfect love goes wrong.Can somebody tell me how to get things back the way they used to be.Oh God give me the reason.I'm down on bended knee.I'll never walk again until you come back to me.I'm down on bended knee.So many nights I dream of you.Holding my pillow tight.I know that I don't need to be alone.When I open up my eyes to face reality.Every moment without you.It seems like eternity.I'm begging you begging you come back to me.Can we go back to the days our love was strong.Can you tell me how a perfect love goes wrong.Can somebody tell me how to get things back the way they used to be.Oh God give me the reason.I'm down on bended knee.I'll never walk again until you come back to me.I'm down on bended knee.Baby I'm sorry.Please forgive me for all the wrong I've done.Please come back home girl.I know you put all your trust in me.I'm sorry I let you down.Please forgive me.I'm gonna swallow my pride.Say I'm sorry.Stop pointing fingers.The blame is on me.I want a new life.And I want it with you.If you feel the same.Don't ever let it go.You gotta believe in the spirit of love.It'll heal all things.It won't hurt any more.No I don't believe our love's terminal.I'm down on my knees.Begging you please.Come home.Can we go back to the days our love was strong.Can you tell me how a perfect love goes wrong.Can somebody tell me how to get things back the way they used to be.Oh God give me the reason.I'm down on bended down on bended knee.Wanna build a new life.Just you and me.Gonna make you my wife.Raise a family.I'll never walk again till you come back to me.I'm down on bended knees.</t>
  </si>
  <si>
    <t>Lost Love;Redemption</t>
  </si>
  <si>
    <t>Here Comes the Hotstepper</t>
  </si>
  <si>
    <t>Ini Kamoze</t>
  </si>
  <si>
    <t>Ini Kamoze;Chris Kenner;Salaam Remi</t>
  </si>
  <si>
    <t>Here comes the hotstepper.I'm the lyrical gangster.Big up the crew in the area.Still love you like that.No no we don't die.Yes we multiply.Anyone test will hear the fat lady sing.Act like you know Rico.I know what Bo don't knowTouch them up and go.Chang chang.Here comes the hotstepper.I'm the lyrical gangster.Excuse me Mister Officer.Still love you like that.Extraordinary.Juice like a strawberry.Money to burn baby all of the time.Cut to fit is me.Fit to cut is she.Come juggle with me I say every time.Here comes the hotstepper.I'm the lyrical gangster.Dial emergency number.Still love you like that.Hey start like a jackrabbit.Finish in front of it.On the night is Jack that's it understand.I'm the daddy of the mack daddy.His are left in gold maybe.Ain't no homie gonna play me top celebrity man.Murderer.I'm the lyrical gangster.Excuse me Mister Officer.Still love you like that.No no we don't die.Yes we multiply.Anyone test will hear the fat lady sing.Act like you know go.I know what Bo don't know.Touch them up and go.Chang chang.Here comes the hotstepper.I'm the lyrical gangster.Big up the crew in the area.Still love you like that.Right.Here comes the hotstepper.I'm the lyrical gangster.Big up all crew bow you.Still love you like that.Here comes the hotstepper.I'm the lyrical danger.Big up the crew in the area.Still love you like that.Here comes the hotstepper.I'm the lyrical gangster.I'm gonna live in me danger.Still love you like that.</t>
  </si>
  <si>
    <t>Bragging;Badassery</t>
  </si>
  <si>
    <t>Creep</t>
  </si>
  <si>
    <t>TLC</t>
  </si>
  <si>
    <t>LaFace</t>
  </si>
  <si>
    <t>Contemporary R&amp;B;Pop Rap</t>
  </si>
  <si>
    <t>Dallas Austin</t>
  </si>
  <si>
    <t>Yes it's me again.And I'm back.Creep.Oh I oh I oh I yeah.Creep.Oh I oh I oh I yeah.Creep.Oh I oh I oh I baby.Creep.Oh I oh I oh I yeah.Creep.The twenty second of loneliness.And we've been through so many things.I love my man with all honesty.But I know he's cheating on me.I look him in his eyes.But all he tells me is lies.To keep me near.I'll never leave him down.Though I might mess around.It's only cause I need some affection.So I creep yeah.I just keep it on the down low.Said nobody is supposed to know.So I creep yeah.Cause he doesn't know what I do.And no attention goes to show.So I creep.The twenty third of loneliness.And we don't talk like we used to do.Now it seems pretty strange.But I'm not bugging cause I still feel the same.I'll keep giving loving.Till the day he pushes me away.Never go astray.If he knew the things I did.He couldn't handle it.And I choose to keep him protected.So I creep yeah.I just keep it on the down low.Said nobody is supposed to know.So I creep yeah.Cause he doesn't know what I do.And no attention goes to show.So I creep.I think about us baby all the time.But you know that I'm gonna need some attention.Yeah yeah can you dig it.Love you forever baby soul and mind.And you gotta know if you don't give it.I’m gonna get mine.Oh I oh I oh I.So I creep.Oh I oh I oh I yeah.So I creep.Oh I oh I oh I baby.Oh I oh I oh I yeah.I creep around because I need attention.Don't mess around with my affection.I creep around because I need attention.Don't mess around with my affection.So I creep yeah.Just keep it on the down low.So I creep yeah.Cause he doesn't know what I do.So I creep yeah.Just keep it on the down low.Said nobody is supposed to know.So I creep yeah.Cause he doesn't know what I do.And no attention goes to show.</t>
  </si>
  <si>
    <t>Lust/Sex;Bad Relationships;Infidelity</t>
  </si>
  <si>
    <t>Non-Text Graphics;Text;Artist Photograph</t>
  </si>
  <si>
    <t>Take a Bow</t>
  </si>
  <si>
    <t>Maverick</t>
  </si>
  <si>
    <t>Babyface (Vocals)</t>
  </si>
  <si>
    <t>Madonna;Babyface</t>
  </si>
  <si>
    <t>Take a bow the night is over.This masquerade is getting older.Lights are low the curtains down.There's no one here.There's no one here there's no one in the crowd.Say your lines but do you feel them.Do you mean what you say when there's no one around.No one around.Watching you watching me one lonely star.One lonely star you don't know who you are.I've always been in love with you.Always with you.I guess you've always known it's true.You know it's true.You took my love for granted why oh why.The show is over say goodbye.Say goodbye.Bye bye.Say goodbye.Make them laugh it comes so easy.When you get to the part.Where you're breaking my heart.Breaking my heart.Hide behind your smile all the world loves a clown.Just make them smile the whole world loves a clown.Wish you well I cannot stay.You deserve an award for the role that you played.Role that you played.No more masquerade you're one lonely star.One lonely star and you don't know who you are.I've always been in love with you.Always with you.I guess you've always known it's true.You know it's true.You took my love for granted why oh why.The show is over say goodbye.Say goodbye.I've always been in love with you.Always with you.I guess you've always known it's true.You know it's true.You took my love for granted why oh why.The show is over say goodbye.Say goodbye.Bye bye.Say goodbye.All the world is a stage.World is a stage.And everyone has their part.Has their part.But how was I to know which way the story would go.How was I to know you'd break.You'd break you'd break you'd break.You'd break my heart.I've always been in love with you.I've always been in love with you.I guess you've always known.You took my love for granted why oh why.The show is over say goodbye.I've always been in love with you.Always with you.I guess you've always known it's true.You know it's true.You took my love for granted why oh why.The show is over say goodbye.Say goodbye.Bye bye.Say goodbye.Say goodbye.</t>
  </si>
  <si>
    <t>This Is How We Do It</t>
  </si>
  <si>
    <t>Montell Jordan</t>
  </si>
  <si>
    <t>PMP;Ral</t>
  </si>
  <si>
    <t>Montell Jordan;Oji Pierce;Ricky Walters</t>
  </si>
  <si>
    <t>Montell Jordan;Oji Pierce</t>
  </si>
  <si>
    <t>This is how we do it.This is how we do it.This is how we do it.This is how we do it.It's Friday night.And I feel alright.The party is here on the West Side.So I reach for my forty and I turn it up.Designated driver take the keys to my truck.Hit the shaw cause I'm faded.Honeys in the street say Monty yo We made it.It feels so good.In my hood.Tonight.The summertime skirts and the guys in Kani.All the gang bangers forgot about the drive by.You gotta get your groove on before you go get paid.So tip up your cup.And throw your hands up.And let me hear the party say.I'm kinda buzzed.And it's all because.This is how we do it.South Central does it like nobody does.This is how we do it.To all my neighbors.You got much flavor.This is how we do it.Let's flip the track.Bring the old school back.This is how we do it.This is how we do it.All hands are in the air.And wave them from here to there.If you're an OG mack or a wanna be player.You see the hood's been good to me.Ever since I was a lowercase G.But now I'm a big G.The girls see I got the money.Hundred dollar bills you all.If you were from where I'm from then you would know.That I gotta get mine in a big black truck.You can get yours in a sixty-four.Whatever it is the party's underway.So tip up your cup.And throw your hands up.And let me hear the party say.I'm kinda buzzed.And it's all because.This is how we do it.South Central does it like nobody does.This is how we do it.To all my neighbors.You got much flavor.This is how we do it.Let's flip the track.Bring the old school back.This is how we do it.I'm kinda buzzed.It's all because.This is how we do it.South Central does it like nobody does nobody does.This is how we do it.YNV SCC.This is how we do it.All my homies.I'll never come wack.On an old school track.This is how we do it.Check it out.Once upon a time in ninety-four.Montell made no money.And life sure was slow.And all they said was six eight he stood.And people thought the music that he made was good.There lived a DJ.And Paul was his name.He came up to Monty.This is what he said.You and OG are gonna make some cash.Sell a million records and we're making a dash.Oh I'm buzzing because.This is how we do it.South Central does it like nobody does.This is how we do it.To all my neighbors.You got much flavor.This is how we do it.I'll never come wack.On an old school track.This is how we do it.I'm kinda buzzed.It's all because.This is how we do it.South Central does it like nobody does nobody does.This is how we do it.Oh it's party time.This is how we do it.Straight up coming from the West Side.This is how we do it.OG got the flavor.This is how we do it.And Monty does it like nobody does it.This is how we do it.Come on now Def Jam You know what it.This is how we do it.</t>
  </si>
  <si>
    <t>Partying;Bragging</t>
  </si>
  <si>
    <t>Have You Ever Really Loved a Woman?</t>
  </si>
  <si>
    <t>Soft Rock;Ballad;Acoustic</t>
  </si>
  <si>
    <t>Bryan Adams;Robert "Mutt" Lange</t>
  </si>
  <si>
    <t>To really love a woman.To understand her.You gotta know her deep inside.Hear every thought.See every dream.And give her wings when she wants to fly.Then when you find yourself lying helpless in her arms.You know you really love a woman.When you love a woman you tell her that she's really wanted.When you love a woman you tell her that she's the one.Cause she needs somebody to tell her that it's gonna last forever.So tell me have you ever really really really ever loved a woman.To really love a woman.Let her hold you.Till you know how she needs to be touched.You've gotta breathe her.Really taste her.Till you can feel her in your blood.And when you can see your unborn children in her eyes.You know you really love a woman.When you love a woman you tell her that she's really wanted.When you love a woman you tell her that she's the one.Cause she needs somebody to tell her that you'll always be together.So tell me have you ever really really really ever loved a woman.You've got to give her some faith.Hold her tight.A little tenderness.You gotta treat her right.She will be there for you taking good care of you.You really gotta love your woman.And when you find yourself lying helpless in her arms.You know you really love a woman.When you love a woman you tell her that she's really wanted.When you love a woman you tell her that she's the one.Cause she needs somebody to tell her that it's gonna last forever.So tell me have you ever really—really-really ever loved a woman.Just tell me have you ever really really really ever loved a woman.Just tell me have you ever really really really ever loved a woman.</t>
  </si>
  <si>
    <t>Don Juan DeMarco</t>
  </si>
  <si>
    <t>Waterfalls</t>
  </si>
  <si>
    <t>Sleepy Brown;Marquez Etheridge;Lisa Lopes;Ray Murray;Rico Wade</t>
  </si>
  <si>
    <t>Rico Wade;Ray Murray;Sleepy Brown</t>
  </si>
  <si>
    <t>A lonely mother gazing out of the window.Staring at a son that she just can't touch.If at any time he's in a jam she'll be by his side.But he doesn't realize he hurts her so much.But all the praying just ain't helping at all.Cause he can't seem to keep his self out of trouble.So he goes out and he makes his money the best way he knows how.Another body laying cold in the gutter.Listen to me.Don't go chasing waterfalls.Please stick to the rivers and the lakes that you're used to.I know that you're gonna have it your way or nothing at all.But I think you're moving too fast.Little precious has a natural obsession for temptation.But he just can't see.She gives him loving that his body can't handle.But all he can say is Baby it's good to me.One day he goes and takes a glimpse in the mirror.But he doesn't recognize his own face.His health is fading and he doesn't know why.Three letters took him to his final resting place.You all don't hear me.Don't go chasing waterfalls.Please stick to the rivers and the lakes that you're used to.I know that you're gonna have it your way or nothing at all.But I think you're moving too fast.Don't go chasing waterfalls.Please stick to the rivers and the lakes that you're used to.I know that you're gonna have it your way or nothing at all.But I think you're moving too fast.Come on.I seen a rainbow yesterday but too many storms.Have come and gone leaving a trace of not one God given ray.Is it because my life is ten shades of gray I pray.All ten fade away seldom praise Him for the sunny days.And like His promise is true only my faith can undo.The many chances I blew to bring my life to anew.Clear blue and unconditional skies.Have dried the tears from my eyes no more lonely cries.My only bleeding hope is for the folk who can't cope.With such an enduring pain that it keeps them in the pouring rain.Who's to blame for tooting caine into your own vein.What a shame you shoot and aim for someone else's brain.You claim the insane and name this day in time.For falling prey to crime.I say the system's got you victim to your own mind.Dreams are hopeless aspirations in hopes of coming true.Believe in yourself the rest is up to me and you.Don't go chasing waterfalls.Please stick to the rivers and the lakes that you're used to.I know that you're gonna have it your way or nothing at all.But I think you're moving too fast.Don't go chasing waterfalls.Please stick to the rivers and the lakes that you're used to.I know that you're gonna have it your way or nothing at all.But I think you're moving too fast.Don't go chasing waterfalls.Please stick to the rivers and the lakes that you're used to.I know that you're gonna have it your way or nothing at all.But I think you're moving too fast.</t>
  </si>
  <si>
    <t>Addiction;Death;Poverty;Violence</t>
  </si>
  <si>
    <t>Kiss From a Rose</t>
  </si>
  <si>
    <t>Seal</t>
  </si>
  <si>
    <t>ZTT;Sire</t>
  </si>
  <si>
    <t>G;Gm</t>
  </si>
  <si>
    <t>There used to be a graying tower alone on the sea.You became the light on the dark side of me.Love remained a drug that's the high and not the pill.But did you know.That when it snows.My eyes become large.And the light that you shine can be seen.Baby I compare you to a kiss from a rose on the gray.Oh the more I get of you the stranger it feels yeah.And now that your rose is in bloom.A light hits the gloom on the gray.There is so much a man can tell you so much he can say.You remain my power my pleasure my pain baby.To me you're like a growing addiction that I can't deny.Won't you tell me is that healthy baby.But did you know.That when it snows.My eyes become large.And the light that you shine can be seen.Baby I compare you to a kiss from a rose on the gray.Oh the more I get of you the stranger it feels yeah.And now that your rose is in bloom.A light hits the gloom on the gray.I've been kissed by a rose on the gray.I've been kissed by a rose on the gray.I've been kissed by a rose on the gray.If I should fall along the way.I've been kissed by a rose on the gray.There is so much a man can tell you so much he can say.You remain my power my pleasure my pain.To me you're like a growing addiction that I can't deny yeah.Won't you tell me is that healthy baby.But did you know.That when it snows.My eyes become large.And the light that you shine can be seen.Baby I compare you to a kiss from a rose on the gray.Oh the more I get of you the stranger it feels yeah.And now that your rose is in bloom.A light hits the gloom on the gray.Yes I compare you to a kiss from a rose on the gray.Oh the more I get of you the stranger it feels yeah.And now that your rose is in bloomA light hits the gloom on the grayNow that your rose is in bloom.A light hits the gloom on the gray.</t>
  </si>
  <si>
    <t>Batman Forever</t>
  </si>
  <si>
    <t>You Are Not Alone</t>
  </si>
  <si>
    <t>R. Kelly;Michael Jackson</t>
  </si>
  <si>
    <t>B;G;Db;Eb</t>
  </si>
  <si>
    <t>Another day has gone.I'm still all alone.How could this be.You're not here with me.You never said goodbye.Someone tell me why.Did you have to go.And leave my world so cold.Everyday I sit and ask myself.How did love slip away.Something whispers in my ear and says.That you are not alone.I am here with you.Though you're far away.I am here to stay.But you are not alone.I am here with you.Though we're far apart.You're always in my heart.But you are not alone.Just the other night.I thought I heard you cry.Asking me to come.And hold you in my arms.I can hear your prayers.Your burdens I will bear.But first I need your hand.Then forever can begin.Every day I sit and ask myself.How did love slip away.Something whispers in my ear and says.That you are not alone.I am here with you.Though you're far away.I am here to stay.You are not alone.I am here with you.Though we're far apart.You're always in my heart.You are not alone.Whisper three words and I'll come running.And girl you know that I'll be there.I'll be there.You are not alone.I am here with you.Though you're far away.I am here to stay.You are not alone.I am here with you.Though we're far apart.You're always in my heart.You are not alone.I am here with you.Though you're far away.I am here to stay.You are not alone.I am here with you.Though we're far apart.You're always in my heart.For you are not alone.Not alone oh.You are not alone.You are not alone.Say it again.You are not alone.You are not alone.Not alone not alone.If you just reach out for me girl.In the morning in the evening.Not alone not alone.You and me not alone.Oh together together.Gotta stop being alone.Gotta stop being alone.</t>
  </si>
  <si>
    <t>Lost Love;God;Faithfulness</t>
  </si>
  <si>
    <t>Gangsta's Paradise</t>
  </si>
  <si>
    <t>Coolio ft. LV</t>
  </si>
  <si>
    <t>MCA Soundtracks</t>
  </si>
  <si>
    <t>Seagram</t>
  </si>
  <si>
    <t>Gangsta</t>
  </si>
  <si>
    <t>LV (Vocals)</t>
  </si>
  <si>
    <t>Coolio;L.V.;Stevie Wonder;Doug Rasheed</t>
  </si>
  <si>
    <t>Coolio;L.V.;Doug Rasheed</t>
  </si>
  <si>
    <t>Doug Rasheed</t>
  </si>
  <si>
    <t>As I walk through the valley of the shadow of death.I take a look at my life and realize there's nothing left.Cause I've been blasting and laughing so long.That even my mama thinks that my mind is gone.But I ain't never crossed a man that didn't deserve it.Me be treated like a punk you know that's unheard of.You better watch how you're talking and where you're walking.Or you and your homies might be lined in chalk.I really hate to trip but I gotta loc.As they croak I see myself in the pistol smoke fool.I'm the kinda G the little homies wanna be like.On my knees in the night saying prayers in the streetlight.Been spending most their lives living in the gangsta's paradise.Been spending most their lives living in the gangsta's paradise.Keep spending most our lives living in the gangsta's paradise.Keep spending most our lives living in the gangsta's paradise.Look at the situation they got me facing.I can't live a normal life I was raised by the streets.So I gotta be down with the hood team.Too much television watching got me chasing dreams.I'm an educated fool with money on my mind.Got my 10 in my hand and a gleam in my eye.I'm a loced out gangsta set tripping banger.And my homies is down so don't arouse my anger fool.Death ain't nothing but a heartbeat away.I'm living life do or die what can I say.I'm 23 now but will I live to see 24.The way things are going I don't know.Tell me why are we so blind to see.That the ones we hurt are you and me.Been spending most their lives living in the gangsta's paradise.Been spending most their lives living in the gangsta's paradise.Keep spending most our lives living in the gangsta's paradise.Keep spending most our lives living in the gangsta's paradise.Power and the money money and the power.Minute after minute hour after hour.Everybody's running but half of them ain't looking.What's going on in the kitchen but I don't know what's cooking.They say I gotta learn but nobody's here to teach me.If they can't understand it how can they reach me.I guess they can't I guess they won't.I guess they front that's why I know my life is out of luck fool.Been spending most their lives living in the gangsta's paradise.Been spending most their lives living in the gangsta's paradise.Keep spending most our lives living in the gangsta's paradise.Keep spending most our lives living in the gangsta's paradise.Tell me why are we so blind to see.That the ones we hurt are you and me.Tell me why are we so blind to see.That the ones we hurt are you and me.</t>
  </si>
  <si>
    <t>Poverty;Death;Violence</t>
  </si>
  <si>
    <t>Dangerous Minds</t>
  </si>
  <si>
    <t>Fantasy</t>
  </si>
  <si>
    <t>Contemporary R&amp;B;House</t>
  </si>
  <si>
    <t>Mariah Carey;Chris Frantz;Tina Weymouth;Dave Hall;Adrian Belew;Steven Stanley</t>
  </si>
  <si>
    <t>Mariah Carey;Dave Hall</t>
  </si>
  <si>
    <t>Oh when you walk by every night.Talking sweet and looking fine.I get kind of hectic inside.Baby I'm so into you.Darling if you only knew.All the things that flow through my mind.But it's just a sweet sweet fantasy baby.When I close my eyes you come and take me.On and on and on it's so deep in my daydreams.But it's just a sweet sweet fantasy baby.And I want you so bad.Images of rapture.Creep into me slowly.As you're going to my head.And my heart beats faster.When you take me over.Time and time and time again.But it's just a sweet sweet fantasy baby.When I close my eyes you come and take me.On and on and on it's so deep in my daydreams.But it's just a sweet sweet fantasy baby.Oh oh it's just a sweet sweet fantasy baby.When I close my eyes you come and take me.On and on and on it's so deep in my daydreams.But it's just a sweet sweet fantasy baby.I'm in heaven.With my boyfriend my laughing boyfriend.There's no beginning and there is no end.Feels like I'm dreaming but I'm not sleeping.Oh it's just a sweet sweet fantasy baby.When I close my eyes you come and take me.On and on and on it's so deep in my daydreams.But it's just a sweet sweet fantasy baby.Sweet sweet fantasy baby.When I close my eyes you come and take me.On and on and on it's so deep in my daydreams.But it's just a sweet sweet fantasy baby.Sweet sweet fantasy baby.Sweet sweet fantasy baby.</t>
  </si>
  <si>
    <t>Exhale (Shoop Shoop)</t>
  </si>
  <si>
    <t>Contemporary R&amp;B;Soul</t>
  </si>
  <si>
    <t>Everyone falls in love sometime.Sometimes it's wrong.And sometimes it's right.For every win.Someone must fail.But there comes a point when.When we exhale.Shoop Shoop Shoop.Shoo Be Doop Shoop Shoop.Shoo Be Doop Shoop Shoop.All you got to say is shoo be doop.Shoo Be Doop Shoop Shoop.Shoo Be Doop Shoop Shoop.Shoo Be Doop Shoop Shoop.Shoo Be Doop Shoop Shoop.Shoo Be Doo.Sometimes you'll laugh.Sometimes you'll cry.Life never tells us.The when's or why's.When you've got friends to wish you well.You'll find a point when.You will exhale.Shoop Shoop Shoop.Shoo Be Doop Shoop Shoop.Shoo Be Doop Shoop Shoop.Shoo Be Doop Shoop Shoop.Shoo Be Doop Shoop Shoop.Shoo Be Doop Shoop Shoop.Shoo Be Doop Shoop Shoop.Shoo Be Doo.Hearts are often broken.When there are words unspoken.In your soul there's.Answers to your prayers.If you're searching for.A place you know.A familiar face.Somewhere to go.You should look inside yourself.You're halfway there.Sometimes you'll laugh.Sometimes you'll cry.Life never tells us.The when's or why's.When you've got friends to wish you well.You'll find a point when.You will exhale.Shoop Shoop Shoop.Shoo Be Doop Shoop Shoop.Shoo Be Doop Shoop Shoop.Shoo Be Doop Shoop Shoop.Shoo Be Doop Shoop Shoop.Shoo Be Doop Shoop Shoop.Shoo Be Doop Shoop Shoop.Shoo Be Doo.</t>
  </si>
  <si>
    <t>Waiting to Exhale</t>
  </si>
  <si>
    <t>One Sweet Day</t>
  </si>
  <si>
    <t>Mariah Carey &amp; Boyz II Men</t>
  </si>
  <si>
    <t>Walter Afanasieff;Mariah Carey;Michael McCary;Nathan Morris;Wanya Morris;Shawn Stockman</t>
  </si>
  <si>
    <t>Sorry I've never told you.All I wanted to say.And now it's too late to hold you.Cause you've flown away so far away.Never had I imagined.Living without your smile.Feeling and knowing you hear me.It keeps me alive alive.And I know you're shining down on me from Heaven.Like so many friends we've lost along the way.And I know eventually we'll be together.One sweet day.And I'll wait patiently to see you in heaven.Darling I never showed you.Assumed you'd always be there.I thought you'd always be there.I I took your presence for granted.But I always cared.And I miss the love we shared.And I know you're shining down on me from Heaven.Like so many friends we've lost along the way.And I know eventually we'll be together.One sweet day.And I'll wait patiently to see you in heaven.Although the sun will never shine the same again.I'll always look to a brighter day.Lord I know when I lay me down to sleep.You will always listen as I pray.And I know you're shining down on me from Heaven.Like so many friends we've lost along the way.And I know eventually we'll be together.One sweet day.And I know you're shining down on me from Heaven.Like so many friends we've lost along the way.And I know eventually we'll be together.One sweet day.Sorry I never told you.All I wanted to say.</t>
  </si>
  <si>
    <t>Death;Faithfulness</t>
  </si>
  <si>
    <t>Because You Loved Me</t>
  </si>
  <si>
    <t>Db;Eb&amp;%</t>
  </si>
  <si>
    <t>For all those times you stood by me.For all the truth that you made me see.For all the joy you brought to my life.For all the wrong that you made right.For every dream you made come true.For all the love I found in you.I'll be forever thankful baby.You're the one who held me up.Never let me fall.You're the one who saw me through through it all.You were my strength when I was weak.You were my voice when I couldn't speak.You were my eyes when I couldn't see.You saw the best there was in me.Lifted me up when I couldn't reach.You gave me faith cause you believed.I'm everything I am.Because you loved me.You gave me wings and made me fly.You touched my hand I could touch the sky.I lost my faith you gave it back to me.You said no star was out of reach.You stood by me and I stood tall.I had your love I had it all.I'm grateful for each day you gave me.Maybe I don't know that much.But I know this much is true.I was blessed because I was loved by you.You were my strength when I was weak.You were my voice when I couldn't speak.You were my eyes when I couldn't see.You saw the best there was in me.Lifted me up when I couldn't reach.You gave me faith cause you believed.I'm everything I am.Because you loved me.You were always there for me.The tender wind that carried me.A light in the dark shining your love into my life.You've been my inspiration.Through the lies you were the truth.My world is a better place because of you.You were my strength when I was weak.You were my voice when I couldn't speak.You were my eyes when I couldn't see.You saw the best there was in me.Lifted me up when I couldn't reach.You gave me faith cause you believed.I'm everything I am.Because you loved me.You were my strength when I was weak.You were my voice when I couldn't speak.You were my eyes when I couldn't see.You saw the best there was in me.Lifted me up when I couldn't reach.You gave me faith cause you believed.I'm everything I am.Because you loved me.I'm everything I am.Because you loved me.</t>
  </si>
  <si>
    <t>Up Close and Personal</t>
  </si>
  <si>
    <t>Always Be My Baby</t>
  </si>
  <si>
    <t>P-Funk;Downtempo;Soul</t>
  </si>
  <si>
    <t>Mariah Carey;Jermaine Dupri;Manuel Seal</t>
  </si>
  <si>
    <t>Mariah Carey;Jermaine Dupri</t>
  </si>
  <si>
    <t>We were as one babe.For a moment in time.And it seemed everlasting.That you would always be mine.Now you wanna be free.So I'll let you fly.Cause I know in my heart babe.Our love will never die no.You'll always be a part of me.I'm a part of you indefinitely.Boy don't you know you can't escape me.Oh darling cause you'll always be my baby.And we'll linger on.Time can't erase a feeling this strong.No way you're never gonna shake me.Oh darling 'cause you'll always be my baby.I ain't gonna cry no.And I won't beg you to stay.If you're determined to leave boy.I will not stand in your way.But inevitably.You'll be back again.Cause you know in your heart babe.Our love will never end no.You'll always be a part of me.I'm a part of you indefinitely.Boy don't you know you can't escape me.Oh darling cause you'll always be my baby.And we'll linger on.Time can't erase a feeling this strong.No way you're never gonna shake me.Oh darling cause you'll always be my baby.I know that you'll be back boy.When your days and your nights get a little bit colder.I know that you'll be right back baby.Oh baby believe me it's only a matter of time time.You'll always be a part of me.I'm a part of you indefinitely.Boy don't you know you can't escape me.Oh darling cause you'll always be my baby.And we'll linger on and we will linger on and on.Time can't erase a feeling this strong.No way you're never gonna shake me oh baby.Oh darling cause you'll always be my baby.You'll always be a part of me.I'm a part of you indefinitely.Boy don't you know you can't escape me.Oh darling cause you'll always be my baby.And we'll linger on.Time can't erase a feeling this strong.No way you're never gonna shake me.Oh darling cause you'll always be my baby.You and I will always be.No way you're never gonna shake me.No way you're never gonna shake me.You and I will always be.</t>
  </si>
  <si>
    <t>Tha Crossroads</t>
  </si>
  <si>
    <t>Bone Thugs-N-Harmony</t>
  </si>
  <si>
    <t>Ruthless</t>
  </si>
  <si>
    <t>Tony-C;Krayzie Bone;Layzie Bone;Bizzy Bone;DJ U-Neek;Charles Scruggs</t>
  </si>
  <si>
    <t>DJ U-Neek</t>
  </si>
  <si>
    <t>Bone Bone Bone Bone.Bone Bone Bone Bone Bone.Now tell me what you gonna do.When it ain't nowhere to run.When judgment comes for you.When judgment comes for you.Now tell me what you gonna do.When it ain't nowhere to hide.When judgment comes for you.Cause it's gonna come for you.Dead souls nigga this for Wally.Eazy C's Uncle Charlie.Little Boo but God's got him.And I'm gonna miss everybody.I done rolled with blows like AIDS.Looked at him while he laid and prayed.But destiny played too deep for me to say.Lil' Layzie came to me.Told me if he should decease well then please.Bury me by my Gran Gran.And when you can come follow me.God bless you working on a plan to Heaven.Follow the Lord all twenty four seven days.God is who we praise.Even though the Devil's all up in my face.But He keeping me safe and in my place.Say grace to the gates we race.Without a chance to face the judge.Then I guess my soul won't budge.Grudge because there's no mercy for thugs.Oh what can I do.It's all about a family and how we roll.Can I get a witness? Let it unfold.We living our lives to eternal our souls.Pray and we pray and we pray.And we pray and we pray.Every day every day every day every day.And we pray and we pray.And we pray and we pray.Still we lacing.Now follow me roll stroll.Whether it's Hell or it's Heaven.Come let's go take a visit to the people that's long gone they rest Wally Eazy Terry Boo.Instead of keeping up with they family.Exactly how many days we got lasting.While you laughing we're passing passing away.God rest our souls.Cause I know I might meet you up at the crossroads.You all know you all forever got love from them Bone Thugs baby.Lil Eazy long gone.Really wish he could come home.But when they tell a guy gotta go bye bye.All a lil thug could do was cry cry.Why'd they kill my dog.Damn man I miss my Uncle Charles you all.And he shouldn't be gone.In front of his home what they did to Boo was wrong.Oh so wrong was so wrong.Gotta hold on gotta stay strong.When the day comes.Better believe Bone got a shoulder you can lean on lean on.Pray and we pray and we pray.And we pray and we pray.Every day every day every day every day.And we pray and we pray.And we pray and we pray.See you at the crossroads crossroads crossroads.So you won't be lonely.See you at the crossroads crossroads crossroads.So you won't be lonely.See you at the crossroads crossroads crossroads.So you won't be lonely.See you at the crossroads crossroads crossroads.So you won't be lonely.And I'm gonna miss everybody.And I'm gonna miss everybody.And I'm gonna miss everybody.And I'm gonna miss everybody.And I'm gonna miss everybody.And I'm gonna miss everybody.Living in a hateful world.Sending me straight to Heaven.That's how we roll.Living in a hateful world.Sending me straight to Heaven.That's how we roll.Living in a hateful world.Sending me straight to Heaven.That's how we roll.And I'm asking the good Lord why.He sighed he told me we live to die.What's up with that murder you all.See my nigga cousin was hung.Somebody really wrong anybody wanna test us dawg.And Ms. Sleazy set up Eazy to fall.You know why we sinning because.He intending on ending it when it ends.When he come again again and again.Now tell me what you gonna do.Can somebody anybody tell me why hey.Can somebody anybody tell me why.We die we die.I don't wanna die.Oh so wrong oh wrong oh so wrong oh wrong.See you at the crossroads crossroads crossroads.So you won't be lonely.See you at the crossroads crossroads crossroads.So you won't be lonely.See you at the crossroads crossroads crossroads.So you won't be lonely.See you at the crossroads crossroads crossroads.So you won't be lonely.See you at the crossroads crossroads crossroads.So you won't be lonely.See you at the crossroads crossroads crossroads.So you won't be lonely.See you at the crossroads crossroads crossroads.So you won't be lonely.See you at the crossroads crossroads crossroads.So you won't be lonely.</t>
  </si>
  <si>
    <t>Death</t>
  </si>
  <si>
    <t>How Do U Want It</t>
  </si>
  <si>
    <t>2Pac ft. K-Ci &amp; Jojo</t>
  </si>
  <si>
    <t>Death Row</t>
  </si>
  <si>
    <t>K-Ci &amp; Jojo (Vocals)</t>
  </si>
  <si>
    <t>Bruce Fisher;Johnny Jackson;Quincy Jones;Stanley Richardson;Tupac Shakur;Leon Ware</t>
  </si>
  <si>
    <t>Johnny Jackson;Tupac Shakur</t>
  </si>
  <si>
    <t>Johnny Jackson</t>
  </si>
  <si>
    <t>Breath</t>
  </si>
  <si>
    <t>How do you want it.How do you feel.Coming up as a nigga in the cash game.Living in the fast lane I'm for real.How do you want it yeah.How do you feel.Coming up as a nigga in the cash game.Living in the fast lane I'm for real.I love the way you activate your hips and push your ass out.Got a brother wanting it so bad I'm about to pass out.Wanna dig you and I can't even lie about it.Baby just alleviate your clothes time to fly up out it.Catch you at a club oh shit you got me fiending.Body talking shit to me but I can't comprehend the meaning.Now if you wanna roll with me then here's your chance.Doing eighty on the freeway police catch me if you can.Forgive me I'm a rider still I'm just a simple man.All I want is money fuck the fame I'm a simple man.Mister International player with the passport.Just like Aladdin bitch get you anything you ask for.It's either him or me Champagne Hennessy.A favorite of my homies when we floss on our enemies.Witness as we creep to a low speed peep what a ho need.Puff some more weed funk you don't need.Approaching hoochies with a passion been a long day.But I've been driven by attraction in a strong way.Your body is banging baby I love it when you flaunt it.Time to give it to daddy nigga now tell me how you want it.How do you want it.How does it feel.Coming up as a nigga in the cash game.Living in the fast lane.I'm for real.How do you want it.How do you feel.Coming up as a nigga in the cash game.Living in the fast lane.I'm for real.Tell me is it cool to fuck.Did you think I come to talk.Am I a fool or what.Positions on the floor.It's like erotic.Ironic cause I'm somewhat psychotic.I'm hitting switches on bitches like I been fixed with hydraulics.Up and down like a roller coaster.I'm up inside you I ain't quitting 'til the show is over.Cause I'm a rider in and out just like a robbery I'll probably be a freak and let you get on top of me.Get her rocking these.Nights full of Alize.A living legend you ain't heard about.These niggas play these Cali days.C Delores Tucker you's a motherfucker.Instead of trying to help a nigga you destroy a brother.Worse than the others Bill Clinton Mr. Bob Dole.You're too old to understand the way the game's told.You're lame so I gotta hit you with the hot facts.Once I'm released I'm making millions nigga top that.They wanna censor me they'd rather see me in a cell.Living in hell - only a few of us'll live to tell.Now everybody talking about us I could give a fuck.I'd be the first one to bomb and cuss.Nigga tell me how you want it.How do you want it.How do you feel.Coming up as a nigga in the cash game.Living in the fast lane.I'm for real.How do you want it.How do you feel.Coming up as a nigga in the cash game.Living in the fast lane.I'm for real.Raised as a youth.Tell the truth I got the scoop.On how to get a bulletproof.Cause I jumped from the roof.Before I was a teenager mobile phone Skypager.Game rules I'm living major my adversaries.Is looking worried they paranoid of getting buried.One of us gonna see the cemetery.My only hope to survive if I wish to stay alive.Getting high see the demons in my eyes before I die.I wanna live my life and ball make a couple million.And then I'm chilling fade them all.These taxes got me crossed up and people trying to sue me.Media is in my business and they acting like they know me.But I’m gonna mash out and peel out.I’m with a clique that’s quick to whip that fucking steel out.Yeah nigga it's some new shit so better get up on it.When you see me tell a nigga how you want it.How do you want it.How do you want it.How do you feel.Coming up as a nigga in the cash game.Living in the fast lane.I'm for real.How do you want it.How do you feel.Coming up as a nigga in the cash game.Living in the fast lane.I'm for real.How do you want it.How do you feel.</t>
  </si>
  <si>
    <t>Lust/Sex;Bragging;Badassery</t>
  </si>
  <si>
    <t>California Love</t>
  </si>
  <si>
    <t>You're Makin' Me High</t>
  </si>
  <si>
    <t>Toni Braxton</t>
  </si>
  <si>
    <t>Toni Braxton;Babyface;Bryce Wilson</t>
  </si>
  <si>
    <t>Babyface;Bryce Wilson</t>
  </si>
  <si>
    <t>I'll always think of you.Inside of my private thoughts.I can imagine you.Touching my private parts.And just the thought of you.Can't help but touch myself.That's why I want you so bad.Just one night of moonlight.With you there beside me.All night.Doing it again and again.You know I want you so bad.Baby baby baby baby.Baby baby baby baby.Oh I get so high.When I'm around you baby.I can touch the sky.You make my temperature rise.You're making me high.Baby baby baby baby.Can't get my mind off you.I think I might be obsessed.The very thought of you.Makes me want to get undressed.I wanna be with you.In spite of that my heart says.I guess I want you too bad.All I want is moonlight.With you there inside me.All night oh baby.Doing it again and then again and then again and then again.You know I want you so bad.Baby baby baby baby.Baby baby baby baby.Oh I get so high.When I'm around you baby.I can touch the sky.You make my temperature rise.Ooh boy you're making me high.Baby baby baby baby.I want to feel.Your heart and soul inside of me.Let's make a deal.You roll I lick.And we can go flying into ecstasy.Oh darling you and me.Light my fire.Blow my flame.Take me take me take me away.All I really want is moonlight.With you there inside me.All night.Doing it again and then again and then again and then again.Ooh baby I want you so bad.Baby baby baby baby.Baby baby baby baby.Oh I get so high.When I'm around you baby.I can touch the sky.You make my temperature rise.You know you're making me high.Baby baby baby baby.Oh I get so high.When I'm around you baby.I can touch the sky touch the sky.You make my temperature rise.You know you're making me high.You know you're making me high.Baby baby baby baby.</t>
  </si>
  <si>
    <t>Lust/Sex;Masturbation</t>
  </si>
  <si>
    <t>Let It Flow</t>
  </si>
  <si>
    <t>Macarena (Bayside Boys Mix)</t>
  </si>
  <si>
    <t>Los del Río</t>
  </si>
  <si>
    <t>Electronic/Dance;Latin</t>
  </si>
  <si>
    <t>Latin;Trance</t>
  </si>
  <si>
    <t>Electronic;Latin</t>
  </si>
  <si>
    <t>Euro House;Trance</t>
  </si>
  <si>
    <t>Spain</t>
  </si>
  <si>
    <t>Antonio Romero Monge;Rafael Ruiz</t>
  </si>
  <si>
    <t>Carlos De Yarza;Mike Triay;Antonio Romero Monge;Rafael Ruiz</t>
  </si>
  <si>
    <t>When I dance they call me Macarena.And the boys they say que estoy Buena.They all want me they can't have me.So they all come and dance beside me.Move with me chant with me.And if you're good I'll take you home with me.Dale a tu cuerpo alegría Macarena.Que tu cuerpo es pa' darle alegría y cosa Buena.Dale a tu cuerpo alegría Macarena.Hey Macarena.Dale a tu cuerpo alegría Macarena.Que tu cuerpo es pa' darle alegría y cosa Buena.Dale a tu cuerpo alegría Macarena.Hey Macarena.Now don't you worry about my boyfriend.The boy whose name is Vitorino.Ha I don't want him can't stand him.He was no good so I ha ha ha.Now come on what was I supposed to do.He was out of town and his two friends were so fine.Dale a tu cuerpo alegría Macarena.Que tu cuerpo es pa' darle alegría y cosa Buena.Dale a tu cuerpo alegría Macarena.Hey Macarena.Dale a tu cuerpo alegría Macarena.Que tu cuerpo es pa' darle alegría y cosa Buena.Dale a tu cuerpo alegría Macarena.Hey Macarena.Dale a tu cuerpo alegría Macarena.Que tu cuerpo es pa' darle alegría y cosa Buena.Dale a tu cuerpo alegría Macarena.Hey Macarena.Dale a tu cuerpo alegría Macarena.Que tu cuerpo es pa' darle alegría y cosa Buena.Dale a tu cuerpo alegría Macarena.Hey Macarena.Come and find me my name is Macarena.Always at the party con las chicas que son Buena.Come join me dance with me.And all you fellows chant along with me.Dale a tu cuerpo alegría Macarena.Que tu cuerpo es pa' darle alegría y cosa Buena.Dale a tu cuerpo alegría Macarena.Hey Macarena.Dale a tu cuerpo alegría Macarena.Que tu cuerpo es pa' darle alegría y cosa Buena.Dale a tu cuerpo alegría Macarena.Hey Macarena.Dale a tu cuerpo alegría Macarena.Que tu cuerpo es pa' darle alegría y cosa Buena.Dale a tu cuerpo alegría Macarena.Hey Macarena.Dale a tu cuerpo alegría Macarena.Que tu cuerpo es pa' darle alegría y cosa Buena.Dale a tu cuerpo alegría Macarena.Hey Macarena.Dale a tu cuerpo alegría Macarena.Que tu cuerpo es pa' darle alegría y cosa Buena.Dale a tu cuerpo alegría Macarena.Hey Macarena.</t>
  </si>
  <si>
    <t>No Diggity</t>
  </si>
  <si>
    <t>BLACKstreet ft. Dr. Dre</t>
  </si>
  <si>
    <t>Dr. Dre (Rap);Queen Pen (Rap)</t>
  </si>
  <si>
    <t>Chauncey Hannibal;Teddy Riley;William Stewart;Dr. Dre;Richard Vick;Queen Penn;Bill Withers</t>
  </si>
  <si>
    <t>Chauncey Hannibal;Teddy Riley;William Stewart;Dr. Dre;Richard Vick;Queen Penn</t>
  </si>
  <si>
    <t>Teddy Riley;William Stewart</t>
  </si>
  <si>
    <t>E6V</t>
  </si>
  <si>
    <t>No diggity.You know what.I like the playettes.No diggity no doubt.Play on playette play on playette.Yo Dre drop the verse.It's going down fade to Blackstreet.The homies got at me collab creations bump like acne.No doubt I put it down never slouch.As long as my credit can vouch a dog couldn't catch me ass out.Tell me who can stop when Dre making moves.Attracting honeys like a magnet.Giving them eargasms with my mellow accent.Still moving this flavor.With the homies Blackstreet and Teddy.The original rump shakers.Shorty get down good Lord.Baby got them open all over town.Strictly biz she don't play around.Cover much grounds got game by the pound.Getting paid is her forte.Each and every day true player wayI can't get her out of my mind.I think about the girl all the time.East side to the west side.Pushing phat rides it's no surprise.She got tricks in the stash stacking up the cash.Fast when it comes to the gas.By no means average.She's on when she's got to have it.Baby you're a perfect ten I wanna get in.Can I get down so I can win.I like the way you work it.No diggity I got to bag it up bag it up.I like the way you work it.No diggity I got to bag it up bag it up girl.I like the way you work it.No diggity I got to bag it up bag it up.I like the way you work it.No diggity I got to bag it up get up.She's got class and style.Street knowledge by the pound.Baby never act wild very low key on the profile.Catching feelings is a no.Let me tell you how it goes.Herb's the word spin's the verb.Lovers it curves so freak what you heard.Rolling with the phatness.You don't even know what the half is.You gotta pay to play.Just for shorty bang bang to look your way.I like the way you work it.Trump tight all day every day.You're blowing my mind maybe in time.Baby I can get you in my ride.I like the way you work it.No diggity I got to bag it up bag it up.I like the way you work it.No diggity I got to bag it up oh yeah.I like the way you work it.No diggity I got to bag it up bag it up babe.I like the way you work it.No diggity I got to bag it up get up.Hey yo hey yo hey yo hey yo.Hey yo hey yo hey yo hey yo.Hey yo hey yo hey yo hey yo.Hey yo hey yo hey yo hey yo.Cause that's my peeps and we rolls deep.Flying first class from New York City to Blackstreet.What you know about me Not a motherfucking thing.Cartier wooden frames sported by my shorty.As for me icy gleaming pinkie diamond ring.We be's the baddest clique up on the scene.Ain't you getting bored with these fake ass broads.I shows and proves no doubt how predictably so.Please excuse if I come across rude that's just me.And that's how the playette's got to be.Stay kicking game with a capital G.Ask the peoples on my block I'm as real as can be.Word is bond faking moves never been my thing.So Teddy pass the word to your nigga Chauncy.I be sending the call let's say around three thirty.Queen Pen and Blackstreet it's no diggity.No diggity no doubt baby.I like the way you work it.No diggity I got to bag it up.I like the way you work it.No diggity I got to bag it up.I like the way you work it.No diggity I got to bag it up.I like the way you work it.No diggity I got to bag it up.Yeah come on.Maggie in full effect.Lisa in full effect.Biggie in full effect.Tamika in full effect.Blaze in full effect.Ain't nothing going on but the rent.Yeah play on playette.Play on play on.Cause I like it.No diggity no doubt.Blackstreet productions.We out we out.We out we out.</t>
  </si>
  <si>
    <t>Lust/Sex;Partying</t>
  </si>
  <si>
    <t>Un-Break My Heart</t>
  </si>
  <si>
    <t>R&amp;B;Ballad</t>
  </si>
  <si>
    <t>Ballad;Contemporary R&amp;B;Soul</t>
  </si>
  <si>
    <t>Bm;Dm</t>
  </si>
  <si>
    <t>Don't leave me in all this pain.Don't leave me out in the rain.Come back and bring back my smile.Come and take these tears away.I need your arms to hold me now.The nights are so unkind.Bring back those nights when I held you beside me.Unbreak my heart.Say you'll love me again.Undo this hurt you caused.When you walked out the door.And walked out of my life.Uncry these tears.I cried so many nights.Unbreak my heart.My heart.Take back that sad word goodbye.Bring back the joy to my life.Don't leave me here with these tears.Come and kiss this pain away.I can't forget the day you left.Time is so unkind.And life is so cruel without you here beside me.Unbreak my heart.Say you'll love me again.Undo this hurt you caused.When you walked out the door.And walked out of my life.Uncry these tears.I cried so many nights.Unbreak my heart.Don't leave me in all this pain.Don't leave me out in the rain.Bring back the nights when I held you beside me.Unbreak my heart.Say you'll love me again.Undo this hurt you caused.When you walked out the door.And walked out of my life.Uncry these tears.I cried so many many nights.Unbreak my.Unbreak my heart oh baby.Come back and say you love me.Unbreak my heart.Sweet darling.Without you I just can't go on.Say that you love me.Say that you love me.Tell me you love me.Unbreak my.Can't go on.Say that you love me.Say that you love me.Tell me you love me.Unbreak my.Say that you love me.Say that you love me.Tell me you love me.Unbreak my.Say that you love me.Say that you love me.</t>
  </si>
  <si>
    <t>Wannabe</t>
  </si>
  <si>
    <t>Spice Girls</t>
  </si>
  <si>
    <t>Electronic;Pop;Rock</t>
  </si>
  <si>
    <t>Dance-Pop;Euro House;Pop Rock;Eurodance</t>
  </si>
  <si>
    <t>Matt Rowe;Richard Stannard;Melanie Brown;Melanie Chisholm;Emma Bunton;Geri Halliwell;Victoria Beckham</t>
  </si>
  <si>
    <t>Richard Sannard;Matt Rowe</t>
  </si>
  <si>
    <t>Yo I'll tell you what I want what I really really want.So tell me what you want what you really really want.I'll tell you what I want what I really really want.So tell me what you want what you really really want.I wanna I wanna I wanna I wanna I wanna really really really wanna zigazig ah.If you want my future forget my past.If you wanna get with me better make it fast.Now don't go wasting my precious time.Get your act together we could be just fine.I'll tell you what I want what I really really want.So tell me what you want what you really really want.I wanna I wanna I wanna I wanna I wanna really really really wanna zigazig ah.If you wanna be my lover.You gotta get with my friends.Make it last forever.Friendship never ends.If you wanna be my lover.You have got to give.Taking is too easy but that's the way it is.What do you think about that. Now you know how I feel.Say you can handle my love. Are you for real.I won't be hasty I'll give you a try.If you really bug me then I'll say goodbye.Yo I'll tell you what I want what I really really want.So tell me what you want what you really really want.I wanna I wanna I wanna I wanna I wanna really really really wanna zigazig ah.If you wanna be my lover.You gotta get with my friends.Make it last forever.Friendship never ends.If you wanna be my lover.You have got to give.Taking is too easy but that's the way it is.So here's a story from A to Z.You wanna get with me.You gotta listen carefully.We got them in the place.Who likes it in your face.She got G like MC.Who likes it on an Easy V.Doesn't come for free.She's a real lady.And as for me.Ha you'll see.Slam your body down and wind it all around.Slam your body down and wind it all around.If you wanna be my lover.You gotta get with my friends.Make it last forever.Friendship never ends.If you wanna be my lover.You have got to give.Taking is too easy but that's the way it is.If you wanna be my lover.You gotta you gotta you gotta you gotta.You gotta slam slam slam slam.Make it last forever.Slam your body down and wind it all around.Slam your body down and wind it all around.Slam your body down and wind it all around.Slam your body down and zigazig ah.If you wanna be my lover.</t>
  </si>
  <si>
    <t>Empowerment;Friendship;Love</t>
  </si>
  <si>
    <t>Can't Nobody Hold Me Down</t>
  </si>
  <si>
    <t>Puff Daddy ft. Mase</t>
  </si>
  <si>
    <t>Bad Boy</t>
  </si>
  <si>
    <t>Mase (Rap)</t>
  </si>
  <si>
    <t>Mase;Clifton Chase;Sean Puffy Combs;Edward Fletcher;Melle Mel;Stevie J.;Nashiem Myrick;Gregory Prestopino;Sylvia Robinson;Matthew Wilder</t>
  </si>
  <si>
    <t>Mase;Sean Puffy Combs;Stevie J.;Nashiem Myrick</t>
  </si>
  <si>
    <t>Carlos Broady;Nashiem Myrick;Sean Puffy Combs;Stevie J.</t>
  </si>
  <si>
    <t>Now with Sean on the hot track melt like it's hot wax.Put it out all the stores bet you could shop that.Leave a nigga with a hot hat fronting like.Bad Boy ain't got tracks.There's no guy slicker than this young fly nigga.Nickel nine nigga floss you die quicker.This fed time outta town pie flipper.Turn Cristal into a Crooked I sipper.Everybody want to be fast see the cash.Fuck around they weak staff get a heat rash.Anything in Bad Boy way we smash.Hundred G stash push a bulletproof E Class.I'm through with being a player and a baller.Just want me one bad bitch so I can spoil her.Mase wanna be the one you respect even when you're vexed.Rock Versace silks over spilled brunette.Got green never seen so you suck my jewels.Clutch my uzi anything I touch I bruise.Puff make his own laws nigga fuck your rules.Goodfellas you know you can't touch us dudes.Don't push us cause we're close to the edge.We're trying not to lose our heads.Broken glass everywhere.if it ain't about the money Puff I just don't care.I'm that Goodfella fly guy sometimes wiseguys.Spend time in H A W A I IMase can you please stop smoking lah lah.Puff why try I'm a thug I’m gonna die high.I be out in Jersey puffin Hershey.Brothers ain't worthy to rock my derby.Though I'm never drugged I'm the venom in the club G.Though I know the thug be wanting to slug me.Could it be I move as smoove as Bugsy.Or be at the bar with too much bubbly.Yo I think it must be the girls want to lust me.Or is it simply the girls just love me.Brothers wanna rock the Rolls rock my clothes.Rock my ice pull out Glocks stop my life.I'm like Damn how these niggaz got they trust.Used to be my man how you gonna plot on my wife.Do you think you snake me cause they hate me.Or he got his PhD Player Hater's Degree.Can't nobody take my pride.Can't nobody hold me down.I got to keep on moving.Quit that You a big cat.Where your chicks at.Where your whips at.Wherever you get stacks I’m gonna fix that.Everything that's big dreams I did that.Don't knock me cause you're boring.I'm record sales soaring straight touring.Simply a lot of men be wanting to hear me.cause their words just don't offend me.We spend cheese in the West Indies.Then come home to plenty cream Bentleys.You name it I could claim it.Young black and famous with money hanging out the anus.And when you need a hit who you go and get.Bet against us.We make hits that'll rearrange your whole set.And got a Benz that I ain't even drove yet.Don't push us cause we're close to the edge.We're trying not to lose our heads.I get the feeling sometime that make me wonder.Why you wanna take us under.Why you wanna take us under.Can't nobody hold me down.I got to keep on moving.Can't nobody hold me down.I got to keep on moving.Can't nobody hold me down.I got to keep on moving.</t>
  </si>
  <si>
    <t>Bragging;Materialism;Badassery</t>
  </si>
  <si>
    <t>Hypnotize</t>
  </si>
  <si>
    <t>The Notorious B.I.G.</t>
  </si>
  <si>
    <t>Pamela Long (Vocals)</t>
  </si>
  <si>
    <t>Randy Badazz;Deric Angelettie;Andy Armer;Sean Puffy Combs;Ronald Lawrence;The Notorious B.I.G.</t>
  </si>
  <si>
    <t>Deric Angelettie;Sean Puffy Combs;Ronald Lawrence;The Notorious B.I.G.</t>
  </si>
  <si>
    <t>Deric Angelettie;Ronald Lawrence;Sean Puffy Combs</t>
  </si>
  <si>
    <t>Sicker than your average.Poppa twist cabbage off instinct.Niggas don't think shit stink.Pink gators my Detroit players.Timbs for my hooligans in Brooklyn.Dead right if the head right Biggie there every night.Poppa been smooth since days of Underroos.Never lose never choose to bruise crews who.Do something to us talk go through us.Girls walk to us wanna do us screw us.Who us Yeah Poppa and Puff.Close like Starsky and Hutch stick to clutch.Dare I squeeze three at your cherry M3.Bang every MC easily busily.Recently niggas fronting ain't saying nothing.So I just speak my piece keep my peace.Cubans with the Jesus piece with my peeps.Packing asking who want it you got it nigga flaunt it.That Brooklyn bullshit we on it.Biggie Biggie Biggie can't you see.Sometimes your words just hypnotize me.And I just love your flashy ways.Guess that's why they broke and you're so paid.Biggie Biggie Biggie can't you see.Sometimes your words just hypnotize me.And I just love your flashy ways.Guess that's why they broke and you're so paid.I put hoes in NY onto DKNY.Miami DC prefer Versace.All Philly hoes go with Moschino.Every cutie with a booty bought a Coogi.Now who's the real dookie meaning who's really the shit.Them niggas ride dicks Frank White push the six.Or the Lexus LX four and a half.Bulletproof glass tints if I want some ass.Gonna blast squeeze first ask questions last.That's how most of these so-called gangsters pass.At last a nigga rapping about blunts and broads.Tits and bras ménage à trois sex in expensive cars.I still leave you on the pavement.Condo paid for no car payment.At my arraignment note for the plaintiff.Your daughter's tied up in a Brooklyn basement.Face it not guilty that's how I stay filthy.Richer than Richie til you niggas come and get me.Biggie Biggie Biggie can't you see.Sometimes your words just hypnotize me.And I just love your flashy ways.Guess that's why they broke and you're so paid.Biggie Biggie Biggie can't you see.Sometimes your words just hypnotize me.And I just love your flashy ways.Guess that's why they broke and you're so paid.I can fill you wit real millionaire shit.Escargot my car go one sixty swiftly.Wreck it buy a new one.Your crew run run run your crew run run.I know you sick of this name brand nigga with.Flows girls say he's sweet like licorice.So get with this nigga it's easy.Girlfriend here's a pen call me round ten.Come through have sex on rugs that's Persian.Come up to your job hit you while you working.For certain Poppa freaking not speaking.Leave that ass leaking like rapper demo.Tell them ho take they clothes off slowly.Hit them with the force like Obi dick black like Toby.Watch me roam like Romey.Lucky they don't owe me.Where the safe Show me homie.Biggie Biggie Biggie can't you see.Sometimes your words just hypnotize me.And I just love your flashy ways.Guess that's why they broke and you're so paid.Biggie Biggie Biggie can't you see.Sometimes your words just hypnotize me.And I just love your flashy ways.Guess that's why they broke and you're so paid.Biggie Biggie Biggie can't you see.Sometimes your words just hypnotize me.And I just love your flashy ways.Guess that's why they broke and you're so paid.Biggie Biggie Biggie can't you see.Sometimes your words just hypnotize me.And I just love your flashy ways.Guess that's why they broke and you're so paid.</t>
  </si>
  <si>
    <t>Bragging;Materialism;Badassery;Lust/Sex</t>
  </si>
  <si>
    <t>MMMBop</t>
  </si>
  <si>
    <t>Hanson</t>
  </si>
  <si>
    <t>Isaac Hanson;Taylor Hanson;Zac Hanson</t>
  </si>
  <si>
    <t>E.Z. Mike;King Gizmo;Stephen Lironi</t>
  </si>
  <si>
    <t>You have so many relationships in this life.Only one or two will last.You go through all the pain and strife.Then you turn your back and they're gone so fast.Oh yeah.And they're gone so fast yeah.So hold on the ones who really care.In the end they'll be the only ones there.And when you get old and start losing your hair.Tell me who will still care.Can you tell me who will still care.Oh care.Mmmbop ba duba dop.Ba du bop ba duba dop.Ba du bop ba duba dop.Ba du.Yeah.Mmmbop ba duba dop.Ba du bop Ba du dop.Ba du bop Ba du dop.Ba du.Yeah.Oh yeah.In an Mmmbop they're gone.Yeah yeah.Plant a seed plant a flower plant a rose.You can plant any one of those.Keep planting to find out which one grows.It's a secret no one knows.It's a secret no one knows.Oh no one knows.Mmmbop ba duba dop.Ba du bop ba duba dop.Ba du bop ba duba dop.Ba du yeah.Mmmbop ba duba dop.Ba du bop Ba du dop.Ba du bop Ba du dop.Ba du yeah.In an mmm bop they're gone.Oh yeah oh.In an mmmbop they're gone.In an mmmbop they're not there.In an mmmbop they're gone.In an mmmbop they're not there.In an mmmbop they're gone.In an mmmbop they're not there.In an mmmbop they're gone.In an mmmbop they're not there.Until you lose your hair.But you don't care.Mmmbop ba duba dop.Ba du bop ba duba dop.Ba du bop ba duba dop.Ba du yeah.Mmmbop ba duba dop.Ba du bop Ba du dop.Ba du bop Ba du dop.Ba du yeah.Oh yeah oh oh.So hold on the ones who really care.In the end they'll be the only ones there.And when you get old and start losing your hair.Tell me who will still care.Can you tell me who will still care.Oh care.Mmmbop ba duba dop.Ba du bop ba duba dop.Ba du bop ba duba dop.Ba du yeah.Mmmbop ba duba dop.Ba du bop Ba du dop.Ba du bop Ba du dop.Ba du care.Can you tell me.No you can't cause you don't know.Can you tell me.You say you can but you don't know.Can you tell me.Which flower's going to grow.No you can't cause you don't know.Can you tell me.If it's going to be a daisy or a rose.You say you can but you don't know.Can you tell me.Which flower's going to grow.No you can't cause you don't know.Can you tell me.You say you can but you don't know.Oh yeah.You say you can but you don't know.You don't know.You don't know oh.Mmmbop ba duba dop.Ba du bop ba duba dop.Ba du bop ba duba dop.Ba du yeah.Mmmbop ba duba dop.Ba du bop Ba du dop.Ba du bop Ba du dop.Ba du care.</t>
  </si>
  <si>
    <t>Lost Love;Time</t>
  </si>
  <si>
    <t>I'll Be Missing You</t>
  </si>
  <si>
    <t>Puff Daddy, Faith Evans, &amp; 112</t>
  </si>
  <si>
    <t>Pop Rap;Contemporary R&amp;B</t>
  </si>
  <si>
    <t>Sting;Todd Gaither;Faith Evans</t>
  </si>
  <si>
    <t>Todd Gaither;Faith Evans</t>
  </si>
  <si>
    <t>Sean Puffy Combs;Stevie J.</t>
  </si>
  <si>
    <t>Every day I wake up I hope I'm dreaming.I can't believe this shit.Can't believe you ain't here.Sometimes it's just hard for a nigga to wake up.It's hard to just keep going.It's like I feel empty inside without you being here.I would do anything man to bring you back.I'd give all this shit shit the whole lot.I saw your son today he look just like you.You was the greatest you'll always be the greatest.I miss you BIGCan't wait 'til that day when I see your face again.I can't wait 'til that day when I see your face again.This right here tell me why.Goes out to every one that has lost someone that they truly loved.Come on check it out.Seems like yesterday we used to rock the show.I laced the track you locked the flow.So far from hanging on the block for dough.Notorious they got to know.That life ain't always what it seem to be.Words can't express what you mean to me.Even though you're gone we still a team.Through your family I'll fulfill your dream.In the future can't wait to see.If you open up the gates for me.Reminisce some time the night they took my friend.Try to black it out but it plays again.When it's real feeling's hard to conceal.Can't imagine all the pain I feel.Give anything to hear half your breath.I know you still living your life after death.Every step I take.Every move I make.Every single day.Every time I pray.I'll be missing you.Thinking of the day.When you went away.What a life to take.What a bond to break.I'll be missing you.It's kinda hard with you not around.Know you're in heaven smiling down.Watching us while we pray for you.Every day we pray for you.Til the day we meet again.In my heart is where I'll keep you friend.Memories give me the strength I need to proceed.Strength I need to believe.My thoughts BIG I just can't define.Wish I could turn back the hands of time.Us in the 6.Shop for new clothes and kicks.You and me taking flicks.Making hits stages they receive you on.I still can't believe you're gone.Give anything to hear half your breath.I know you still living your life after death.Every step I take.Every move I make.I miss you.Every single day.Every time I pray.I'll be missing you.Thinking of the day.When you went away.What a life to take.What a bond to break.I'll be missing you.Somebody tell me why.One black morning when this life is over I know I'll see your face.Every night I pray.Every step I take.Every move I make.Every single day.Every night I pray.Every step I take.Every move I make.Every single day.Every night I pray.Every step I take.Every move I make.Every single day.Every night I pray.Every step I take.Every move I make.Every single day.Every step I take.</t>
  </si>
  <si>
    <t>Death;Regret;Time</t>
  </si>
  <si>
    <t>Mo Money Mo Problems</t>
  </si>
  <si>
    <t>The Notorious B.I.G. ft. Puff Daddy &amp; Mase</t>
  </si>
  <si>
    <t>Pop Rap;House</t>
  </si>
  <si>
    <t>Puff Daddy (Rap);Mase (Rap)</t>
  </si>
  <si>
    <t>Mase;Sean Puffy Combs;Bernard Edwards;Stevie J.;Nile Rodgers;The Notorious B.I.G.</t>
  </si>
  <si>
    <t>Mase;Sean Puffy Combs;Stevie J.;The Notorious B.I.G.</t>
  </si>
  <si>
    <t>Now who's hot who not.Tell me who rock who sell out in the stores.You tell me who flopped who copped the blue drop.Who jewels got robbed who's mostly Goldie down.To the tube sock the same ole pimp.Mase you know ain't nothing change but my limp.Can't stop till I see my name on a blimp.Guarantee a million sales pulling all the love.You don't believe in Harlem World nigga double up.We don't play around it's a bet lay it down.Nigga didn't know me ninety-one bet they know me now.I'm the young Harlem nigga with the Goldie sound.Can't no PHD niggas hold me down Cooter.Schooled me to the game now I know my duty.Stay humble stay low blow like Hootie.True pimp niggas spend no dough on the booty.And then you yell there go Mase there go your cutie.I don't know what they want from me.It's like the more money we come across.The more problems we see.I don't know what they want from me.It's like the more money we come across.The more problems we see.I don't know what they want from me.It's like the more money we come across.The more problems we see.Yeah yeah I'm the C to the A to the D D Y.Know you'd rather see me die than to see me fly.I call all the shots.Rip all the spots rock all the rocks.Cop all the drops I know you thinking now's.When all the balling stops nigga never.Home gotta call me on the yacht.Ten years from now we'll still be on top.Yo I thought I told you that we won't stop.Now what you gonna do when it's cool.Bag a money much longer than yours.And a team much stronger than yours violate me.This'll be your day we don't play.Mess around be DOA be on your way.Cause it ain't enough time here ain't enough lime here.For you to shine here deal with many women.But treat dimes fair and I'm.Bigger than the city lights down in Times Square.Yeah yeah yeah.I don't know what they want from me.It's like the more money we come across.The more problems we see.I don't know what they want from me.It's like the more money we come across.The more problems we see.I don't know what they want from me.It's like the more money we come across.The more problems we see.BIG POPPA.No info for the DEA.Federal agents mad cause I'm flagrant.Tap my cell and the phone in the basement.My team supreme stay clean.Triple beam lyrical dream I be that.Cat you see at all events bent.Gats in holsters girls on shouldersPlayboy I told you being mice to me.Bruise too much I lose too much.Step on stage the girls boo too much.I guess it's cause you run with lame dudes too much.Me lose my touch never that.If I did ain't no problem to get the gat.Where the true players at.Throw your rollies in the sky.Wave em side to side and keep their hands high.While I give your girl the eye player please.Lyrically niggas see BIG.Be flossing jig on the cover of Fortune.Five double oh here's my phone number.Your name I got to know I got to go.Got the flow down phizat platinum plus.Like thizat dangerous.On trizack leave your ass kizzack.I don't know what they want from me.It's like the more money we come across.The more problems we see.I don't know what they want from me.It's like the more money we come across.The more problems we see.I don't know what they want from me.It's like the more money we come across.The more problems we see.I don't know what they want from me.It's like the more money we come across.The more problems we see.What's going on.What's going on.I don't know what they want from me.It's like the more money we come across.The more problems we see.I don't know what they want from me.It's like the more money we come across.The more problems we see.I don't know what they want from me.It's like the more money we come across.The more problems we see.</t>
  </si>
  <si>
    <t>Garage House</t>
  </si>
  <si>
    <t>Mariah Carey;Sean Puffy Combs;Kool Moe Dee;Q-Tip;Stephen Hague;Stevie J.;Ronald Larkins;Malcolm McLaren;Larry Price;Bobby Robinson</t>
  </si>
  <si>
    <t>Mariah Carey;Sean Puffy Combs;Q-Tip;Stevie J.</t>
  </si>
  <si>
    <t>Sean Puffy Combs;Q-Tip;Stevie J.;Mariah Carey;Ali Shaheed Muhammad</t>
  </si>
  <si>
    <t>E4V</t>
  </si>
  <si>
    <t>Oh honey got me hooked on you.I like that.Come on MCCome onI like thatLet's goOh honey you can have me when you want me.If you simply ask me to be there.And you're the only one who makes me come running.Cause what you got is far beyond compare.And it's just like honey.When your love comes over me.That's right.Oh baby I've got a dependency.Always strung out for another taste of your honey.It's like honey when it washes over me.You know sugar never ever was so sweet.And I'm dying for you crying for you I adore you.One hit of your love addicted me.Now I'm strung out on you darling don't you see.Every night and day.I can hardly wait for another taste of honey.Honey I can't describe.How good it feels inside.Honey I can't describe.How good it feels inside.I can't be elusive with you honey.I like that.Cause it's blatant that I'm feeling you.And it's too hard for me to leave abruptly.Cause you're the only thing I wanna do.And it's just like honey.When your love comes over me.Oh baby I've got a dependency.Always strung out for another taste of your honey.It's like honey when it washes over me.You know sugar never ever was so sweet.And I'm dying for you crying for you I adore you.One hit of your love addicted me.Now I'm strung out on you darling don't you see.Every night and day.I can hardly wait for another taste of honey.Honey I can't describe.Harlem world we won't stop.And Mariah you're on fire.How good it feels inside.Harlem world we won't stop.So Mariah take us higher.Honey I can't describe.Harlem world we won't stop.How good it feels inside.And Mariah you're on fire.Harlem world we won't stop.So Mariah take us higher.Every little thing you do.Now what we gonna do right here.Is we gonna smooth it out come on.Oh oh honey got me hooked on you.Honey it's like.It's like honey when it washes over me.You know sugar never ever was so sweet.And I'm dying for you crying for you I adore you.One hit of your love addicted me.Now I'm strung out on you darling don't you see.Every night and day.I can hardly wait for another taste of honey.It's like honey when it rushes over me.You know sugar never ever was so sweet.And I'm dying for you crying for you I adore you.One hit of your love addicted me.Now I'm strung out on you darling don't you see.Every night and day.I can hardly wait for another taste of honey.It's like honey when it rushes over me.You know sugar never ever was so sweet.And I'm dying for you crying for you I adore you.One hit of your love addicted me.Now I'm strung out on you darling don't you see.Every night and day.I can hardly wait for another taste of honey.Honey I can't describe.How good it feels inside.</t>
  </si>
  <si>
    <t>4 Seasons of Loneliness</t>
  </si>
  <si>
    <t>I long for the warmth of days gone by.When you were mine.But now those days are memories in time.Life's empty without you by my side.My heart belongs to you.No matter what I try.When I get the courage up to love somebody new.It always falls apart cause they just can't compare to you.Your love won't release me I'm bound under ball and chain.Reminiscing our love as I watch four seasons change.Here comes the winter breeze.That chills the air and drifts the snow.And I imagine kissing you under the mistletoe.When springtime makes its way here.Lilac blooms remind me of the scent of your perfume.When summer burns with heat.I always get the hots for you.Go skinny dipping in the ocean where we used to do.When autumn sheds the leaves the trees are bare.When you're not here it doesn't feel the same.Remember the nights when we closed our eyes.And vowed that you and I would be in love for all time.Anytime I think about these things I shared with you.I break down and cry cause I get so emotional.Until you release me I'm bound under ball and chain.Reminiscing our love as I watch four seasons change.Here comes the winter breeze.That chills the air and drifts the snow.And I imagine kissing you under the mistletoe.When springtime makes its way here.Lilac blooms remind me of the scent of your perfume.When summer burns with heat.I always get the hots for you.Go skinny dipping in the ocean where we used to do.When autumn sheds the leaves the trees are bare.When you're not here it doesn't feel the same.This loneliness has crushed my heart.Please let me love again.Cause I need your love to comfort me and ease my pain.Or four seasons will bring the loneliness again.Here comes the winter breeze.That chills the air and drifts the snow.And I imagine kissing you under the mistletoe.When springtime makes its way here.Lilac blooms remind me of the scent of your perfume.When summer burns with heat.I always get the hots for you.Go skinny dipping in the ocean where we used to do.When autumn sheds the leaves the trees are bare.When you're not here it doesn't feel the same.Remember the warmth of days gone by.</t>
  </si>
  <si>
    <t>Candle in the Wind 1997</t>
  </si>
  <si>
    <t>Goodbye England's Rose.May you ever grow in our hearts.You were the grace that placed itself.Where lives were torn apart.You called out to our country.And you whispered to those in pain.Now you belong to heaven.And the stars spell out your name.And it seems to me you lived your life.Like a candle in the wind.Never fading with the sunset.When the rain set in.And your footsteps will always fall here.Along England's greenest hills.Your candle's burned out long before.Your legend ever will.Loveliness we've lost.These empty days without your smile.This torch will always carry.For our nation's golden child.And even though we try.The truth brings us to tears.All our words cannot express.The joy you've brought us through the years.And it seems to me you lived your life.Like a candle in the wind.Never fading with the sunset.When the rain set in.And your footsteps will always fall here.Along England's greenest hills.Your candle's burned out long before.Your legend ever will.Goodbye England's Rose.May you ever grow in our hearts.You were the grace that placed itself.Where lives were torn apart.Goodbye England's Rose.From a country lost without your soul.Who'll miss the wings of your compassion.More than you'll ever know.And it seems to me you lived your life.Like a candle in the wind.Never fading with the sunset.When the rain set in.And your footsteps will always fall here.Along England's greenest hills.Your candle's burned out long before.Your legend ever will.And your footsteps will always fall here.Along England's greenest hills.Your candle's burned out long before.Your legend ever will.</t>
  </si>
  <si>
    <t>Something About the Way You Look Tonight</t>
  </si>
  <si>
    <t>Truly Madly Deeply</t>
  </si>
  <si>
    <t>Savage Garden</t>
  </si>
  <si>
    <t>Darren Hayes;Daniel Jones</t>
  </si>
  <si>
    <t>Charles Fisher</t>
  </si>
  <si>
    <t>I'll be your dream.I'll be your wish.I'll be your fantasy.I'll be your hope.I'll be your love.Be everything that you need.I'll love you more with every breath.Truly madly deeply do.I will be strong.I will be faithful.Cause I'm counting on.A new beginning.A reason for living.A deeper meaning yeah.I wanna stand with you on a mountain.I wanna bathe with you in the sea.I wanna lay like this forever.Until the sky falls down on me.And when the stars are shining brightly in the velvet sky.I'll make a wish send it to heaven then make you want to cry.The tears of joy for all the pleasure and the certainty.That we're surrounded by the comfort and protection of the highest powers.In lonely hours.The tears devour you.I wanna stand with you on a mountain.I wanna bathe with you in the sea.I wanna lay like this forever.Until the sky falls down on me.Oh can you see it baby.You don't have to close your eyes.Cause it's standing right before you.All that you need will surely come.I'll be your dream.I'll be your wish.I'll be your fantasy.I'll be your hope.I'll be your love.Be everything that you need.I'll love you more with every breath.Truly madly deeply do.I wanna stand with you on a mountain.I wanna bathe with you in the sea.I wanna lay like this forever.Until the sky falls down on me.I wanna stand with you on a mountain.I wanna bathe with you in the sea.I want to live like this forever.Until the sky falls down on me.</t>
  </si>
  <si>
    <t>Together Again</t>
  </si>
  <si>
    <t>Jimmy Jam;Terry Lewis;Janet Jackson;Rene Elizondo, Jr.</t>
  </si>
  <si>
    <t>C7</t>
  </si>
  <si>
    <t>There are times.When I look above.And beyond.There are times when I feel your love.Around me baby.I'll never forget my baby.I'll never forget you.There are times when I look above and beyond.There are times when I feel your love around me baby.I'll never forget my baby.When I feel that I don't belong.Draw my strength.From the words when you said.Hey it's about you baby.Look deeper inside you baby.Dream about us together again.What I want us together again baby.I know we'll be together again cause.Everywhere I go.Every smile I see.I know you are there.Smiling back at me.Dancing in moonlight.I know you are free.Cause I can see your star.Shining down on me.Good times we'll share again.Makes me wanna dance.Say it loud and proud.All my love's for you.Always been a true angel to me.Now above.I can't wait for you to wrap your wings around me baby.Oh wrap them around me baby.Sometimes hear you whispering.No more pain.No worries will you ever see now baby.I'm so happy for my baby.Dream about us together again.What I want us together again baby.I know we'll be together again cause.Everywhere I go.Every smile I see.I know you are there.Smiling back at me.Dancing in moonlight.I know you are free.Cause I can see your star.Shining down on me.Good times we'll share again.Ooh it makes me wanna dance.Say it loud and proud.All my love's for you.There are times when I look above and beyond.There are times when I feel you smile upon me baby.I'll never forget my baby.What I'd give just to hold you close.As on earth.In heaven we will be together baby.Together again my baby.Everywhere I go.Every smile I see.I know you are there.Smiling back at me.Dancing in moonlight.I know you are free.Cause I can see your star.Shining down on me.Everywhere I go.Every smile I see.I know you are there.Smiling back at me.Dancing in moonlight.I know you are free.Cause I can see your star.Shining down on me.</t>
  </si>
  <si>
    <t>Hope;Faithfulness;Friendship</t>
  </si>
  <si>
    <t>Nice &amp; Slow</t>
  </si>
  <si>
    <t>Usher</t>
  </si>
  <si>
    <t>Brian Casey;Jermain Dupri;Usher;Manuel Seal</t>
  </si>
  <si>
    <t>What you doing.Really.You know I'm coming over right.Now baby tell me what you wanna do with me.Now you got it hot for me already baby.Be there in about give me ten minutes.Be ready.Hey wear that little thing I like.Now baby tell me what you wanna do with me.It's seven o'clock on the dot.I'm in my drop top.Cruising the streets.I got a real pretty pretty little thing.That's waiting for me.I pull up.Anticipating.Good love.Don't keep me waiting.I got plans to put my hand in places.I never seen girl you know what I mean.Let me take you to a place nice and quiet.There ain't no one there to interrupt.Ain't gotta rush.I just wanna take it nice and slow.Now baby tell me what you wanna do with me.See I've been waiting for this for so long.We'll be making love until the sun comes up baby.I just wanna take it nice and slow.Now baby tell me what you wanna do with me.Now here we are.Driving round town.Contemplating where I'm gonna lay you down.Girl you got me saying.My my my my.I wish that I I.Could pull over.And get this thing started right now.I wanna do something freaky to you baby.I don't think they heard me.I I wanna do something freaky to you baby.So call out my name.They call me U S H E R R A Y M O N D.Now baby tell me what you wanna do with me.Got a nigga feening like Jodeci.Every time that you roll with me holding me.Trying to get control of me.Nice and slowly.You know.Never letting go.Never messing up the flow.This is how the hook go.Come on.Let me take you to a place nice and quiet.There ain't no one there to interrupt.Ain't gotta rush.I just wanna take it nice and slow.Now baby tell me what you wanna do with me.See I've been waiting for this for so long.We'll be making love until the sun comes up baby.I just wanna take it nice and slow.Now baby tell me what you wanna do with me.Now tell me.Do you wanna get freaky.Cause I'll freak you right I will.I'll freak you right I will.I'll freak you like no one has ever ever made you feel.I'll freak you right I will.I'll freak you right I will.I'll freak you freak you like no one has ever made you feel.Now baby tell me what you wanna do with me.Now baby tell me what you wanna do with me.</t>
  </si>
  <si>
    <t>My Heart Will Go On</t>
  </si>
  <si>
    <t>James Horner;Will Jennings</t>
  </si>
  <si>
    <t>Walter Afanasieff;James Horner</t>
  </si>
  <si>
    <t>E;Ab%</t>
  </si>
  <si>
    <t>Every night in my dreams.I see you I feel you.That is how I know you go on.Far across the distance.And spaces between us.You have come to show you go on.Near far wherever you are.I believe that the heart does go on.Once more you open the door.And you're here in my heart.And my heart will go on and on.Love can touch us one time.And last for a lifetime.And never let go til we're goneLove was when I loved you.One true time I hold to.In my life we'll always go on.Near far wherever you are.I believe that the heart does go on.Once more you open the door.And you're here in my heart.And my heart will go on and on.You're here there's nothing I fear.And I know that my heart will go on.We'll stay forever this way.You are safe in my heart.And my heart will go on and on.</t>
  </si>
  <si>
    <t>Love;Faithfulness;Death</t>
  </si>
  <si>
    <t>Titanic</t>
  </si>
  <si>
    <t>Gettin' Jiggy wit It</t>
  </si>
  <si>
    <t>Will Smith</t>
  </si>
  <si>
    <t>James Alexander;Tone;Ben Cauley;Larry Dodson;Bernard Edwards;Willie Hall;Harvey Henderson;Dave Porter;Joe Robinson;Nile Rodgers;Will Smith;Winston Stewart</t>
  </si>
  <si>
    <t>Tone;Joe Robinson;Will Smith</t>
  </si>
  <si>
    <t>Poke;Tone</t>
  </si>
  <si>
    <t>Bring it.On your mark ready set let's go.Dance floor pro I know you know.I go psycho when my new joint hit.Just can't sit.Gotta get jiggy with it.Oh that's it.Now honey honey come ride.DKNY all up in my eye.You gotta Prada bag with a lotta stuff in it.Give it to your friend let's spin.Everybody looking at me.Glancing the kid.Wishing they was dancing a jig.Here with this handsome kid.Cigar cigar right from Cuba Cuba.I just bite it.It's for the look I don't light it.Illway the an may on the ance day or flay.Giving up jiggy make it feel like foreplay.Yo my cardeeo is Infinite.Big Willie Style's all in it.Getting Jiggy With It.Getting jiggy with it.Getting jiggy with it.Getting jiggy with it.Getting jiggy with it.What you wanna ball with the kid.Watch your step you might fall.Trying to do what I did.Mama mama mama come closer.In the middle of the club with the rub a dub.No love for the haters the haters.Mad cause I got floor seats at the Lakers.See me on the fifty yard line with the Raiders.Met Ali he told me I'm the greatest.I got the fever for the flavor of a crowd pleaser.DJ play another.From the prince of this.Your highness.Only mad chicks ride in my whips.South to the west to the east to the north.Bought my hits and watch them go off a go off.Ah yes yes you all yeah don't stop.In the winter or the summertime.I makes it hot.Getting jiggy with them.Getting jiggy with it.Getting jiggy with it.Getting jiggy with it.Getting jiggy with it.Eight-fifty I.S. if you need a lift.Who's the kid in the drop.Who else Will Smith.Living that life some consider a myth.Rock from south street to one two fifth.Women used to tease me.Give it to me now nice and easy.Since I moved up like George and Wheezy.Cream to the maximum I be asking them.Would you like to bounce with the brother that's platinum.Never see Will attacking them.Rather play ball with Shaq and um.Flatten them.Psyche.Kidding.You thought I took a spill.But I didn't.Trust the lady of my life she hitting.Hit her with a drop top with the ribbon.Crib for my mom on the outskirts of Philly.You trying to flex on me.Don't be silly.Getting jiggy with it.Getting jiggy with it.Getting jiggy with it.Getting jiggy with it.Getting jiggy with it.</t>
  </si>
  <si>
    <t>Bragging;Badassery;Dancing;Partying;Lust/Sex</t>
  </si>
  <si>
    <t>All My Life</t>
  </si>
  <si>
    <t>K-Ci &amp; JoJo</t>
  </si>
  <si>
    <t>JoJo Hailey;Rory Bennett</t>
  </si>
  <si>
    <t>I will never find another lover sweeter than you.Sweeter than you.And I will never find another lover more precious than you.More precious than you.Girl you are close to me you're like my mother.Close to me you're like my father.Close to me you're like my sister.Close to me you're like my brother.And you are the only one.You're my everything.And for you this song I sing.And all my life I prayed for someone like you.And I thank God that I that I finally found you.All my life I prayed for someone like you.And I hope that you feel the same way too.Yes I pray that you do love me too.I said you're all that I'm thinking of baby.Said I promise to never fall in love with a stranger.You're all I'm thinking of I praise the Lord above.For sending me your love I cherish every hug.I really love you so much.And all my life baby baby I prayed for someone like you.And I thank God that I that I finally found you.All my life I prayed for someone like you.And I hope that you feel the same way too.Yes I pray that you do love me.You're all that I ever know.When you smile on my face all I see is a glow.You turned my life around.You picked me up when I was down.You're all that I ever know.When you smile my face glows.You picked me up when I was down.I'm telling you.You're all that I ever know.When you smile my face glows.You picked me up when I was down.And I hope that you feel the same way too.Yes I pray that you do love me too.And all my life I prayed for someone like you.And I thank God that I that I finally found you.All my life I prayed for someone like you.Yes I pray that you do love me too.All my life I prayed for someone like you.And I thank God that I that I finally found you.All my life I prayed for someone like you.Yes I pray that you do love me too.</t>
  </si>
  <si>
    <t>Too Close</t>
  </si>
  <si>
    <t>Next</t>
  </si>
  <si>
    <t>Koffee Brown (Vocals)</t>
  </si>
  <si>
    <t>Kay Gee;Darren Lightly;Robert Huggar;Raphael Brown;Robert Ford;Den Z-il "D1" Miller;James Moore;Kurtis Blow</t>
  </si>
  <si>
    <t>Kay Gee;Darren Lightly;Robert Huggar;Raphael Brown;Robert Ford;Den Z-il "D1" Miller;James Moore</t>
  </si>
  <si>
    <t>Kay Gee;Darren Lightly</t>
  </si>
  <si>
    <t>I wonder if she could tell I'm hard right now.Yeah come on dance for me baby yeah.Oh you feel that alright.Come on don't stop now.You done did it come on yeah alright hold on.Baby when we're grinding.I get so excited.Oh how I like it.I try but I can't fight it.Oh you're dancing real close.Cause it's real real slow.You know what you're doing don't you.You're making it hard for me.All the songs on you requested.You're dancing like you're naked.Oh it's almost like we're sexing.Yeah boo I like it.No I can't deny it.But I know you can tell.I'm excited oh girl.Step back you're dancing kind of close.I feel a little poke coming through.On you.Now girl I know you felt it.But boo you know I can't help it.You know what I wanna do.Baby when we're grinding.I get so excited.Oh how I like it.I try but I can't fight it.Oh you're dancing real close.Cause it's real real slow.You know what you're doing don't you.You're making it hard for me.Baby us dancing so close.Ain't a good idea.Cause I’m gonna want you now and here.The way that you shake it on me.Makes me want you so bad sexually.Oh girl.Step back you're dancing kind of close.I feel a little poke coming through.On you.Now girl I know you felt it.But boo you know I can't help it.You know what I wanna do.Baby when we're grinding.I get so excited.Oh how I like it.I try but I can't fight it.Oh you're dancing real close.Cause it's real real slow.You know what you're doing don't you.You're making it hard for me.Baby when we're grinding.I get so excited.Oh how I like it.I try but I can't fight it.Oh you're dancing real close.Cause it's real real slow.You know what you're doing don't you.You're making it hard for me.I love when you shake it like that.I see that you like it like that.I love when you shake it like that.I see that you like it like that.Baby when we're grinding.I get so excited.Oh how I like it.I try but I can't fight it.Oh you're dancing real close.Cause it's real real slow.You know what you're doing don't you.You're making it hard for me.I like the way you move.You're making me want you.Oh the way you move.I like those things you do.But you're a little too close.Baby when we're grinding.I get so excited.Oh how I like it.I try but I can't fight it.Oh you're dancing real close.Cause it's real real slow.You know what you're doing don't you.You're making it hard for me.</t>
  </si>
  <si>
    <t>My All</t>
  </si>
  <si>
    <t>Contemporary R&amp;B;House;Ballad</t>
  </si>
  <si>
    <t>I am thinking of you.In my sleepless solitude tonight.If it's wrong to love you.Then my heart just won't let me be right.Cause I've drowned in you.And I won't pull through.Without you by my side.I'd give my all to have.Just one more night with you.I'd risk my life to feel.Your body next to mine.Cause I can't go on.Living in the memory of our song.I'd give my all for your love tonight.Baby can you feel me.Imagining I'm looking in your eyes.I can see you clearly.Vividly emblazoned in my mind.And yet you're so far like a distant star.I'm wishing on tonight.I'd give my all to have.Just one more night with you.I'd risk my life to feel.Your body next to mine.Cause I can't go on.Living in the memory of our song.I'd give my all for your love tonight.I'd give my all to have.Just one more night with you.I'd risk my life to feel.Your body next to mine.Cause I can't go on.Living in the memory of our song.I'd give my all for your love tonight.Give my all for your love tonight.</t>
  </si>
  <si>
    <t>The Boy is Mine</t>
  </si>
  <si>
    <t>Brandy &amp; Monica</t>
  </si>
  <si>
    <t>Rodney Jerkins;Brandy;LaShawn Daniels;Freddie Jerkins III;Japhe Tejeda</t>
  </si>
  <si>
    <t>Rodney Jerkins;Dallas Austin;Brandy</t>
  </si>
  <si>
    <t>Excuse me can I please talk to you for a minute.Uh huh sure you know you look kinda familiar.Yeah you do too but um.I just wanted to know do you know.Somebody named you.You know his name.Oh yeah definitely I know his name.I just wanted to let you know he's mine.Huh no no he's mineYou need to give it up.Had about enough.It's not hard to see.The boy is mine.I think it's time we got this straight.Let's sit and talk face to face.There is no way you could mistake him for your man.Are you insane.See I know that you may be.Just a bit jealous of me.Cause you're blind if you can't see.That his love is all in me.See I tried to hesitate.I didn't want to say what he told me.He said without me.He couldn't make it through the day.Ain't that a shame.And maybe you misunderstood.Plus I can't see how he could.Wanna take his time and that's all good.All of my love was all it took.The boy is mine.You need to give it up.Had about enough.It's not hard to see.The boy is mine.I'm sorry that you.Seem to be confused.He belongs to me.The boy is mine.Must you do the things you do.Keep on acting like a fool.You need to know it's me not you.And if you didn't know it girl it's true.I think that you should realize.And try to understand why.He is a part of my life.I know it's killing you inside.You can say what you wanna say.What we have you can't take.From the truth you can't escape.I can tell the real from the fake.When will you get the picture.You're the past I'm the future.Get away it's my time to shine.If you didn't know the boy is mine.The boy is mine.You need to give it up.Had about enough.It's not hard to see.The boy is mine.I'm sorry that you.Seem to be confused.He belongs to me.The boy is mine.You can't destroy this love I've found.Your silly games I won't allow.The boy is mine without a doubt.You might as well throw in the towel.What makes you think that he wants you.When I'm the one that brought him to.The special place that's in my heart.He was my love right from the start.The boy is mine.You need to give it up.Had about enough.It's not hard to see.The boy is mine.I'm sorry that you.Seem to be confused.He belongs to me.The boy is mine.He belongs to me.The boy is mine not yours.But mine.Not yours.But mine.Not yours.But mine.I'm sorry that you.Seem to be confused.He belongs to me.The boy is mine.</t>
  </si>
  <si>
    <t>Lust/Sex;Fighting</t>
  </si>
  <si>
    <t>I Don't Want to Miss a Thing</t>
  </si>
  <si>
    <t>Aerosmith</t>
  </si>
  <si>
    <t>Southern Rock;Hard Rock;Pop Rock</t>
  </si>
  <si>
    <t>Matt Serletic</t>
  </si>
  <si>
    <t>I could stay awake just to hear you breathing.Watch you smile while you are sleeping.While you're far away and dreaming.I could spend my life in this sweet surrender.I could stay lost in this moment forever.Every moment spent with you is a moment I treasure.Don't wanna close my eyes.I don't wanna fall asleep.Cause I'd miss you baby.And I don't wanna miss a thing.Cause even when I dream of you.The sweetest dream would never do.I'd still miss you baby.And I don't wanna miss a thing.Lying close to you feeling your heart beating.And I'm wondering what you're dreaming.Wondering if it's me you're seeing.Then I kiss your eyes and thank God we're together.And I just wanna stay with you.In this moment forever forever and ever.I don't wanna close my eyes.I don't wanna fall asleep.Cause I'd miss you baby.And I don't wanna miss a thing.Cause even when I dream of you.The sweetest dream would never do.I'd still miss you baby.And I don't wanna miss a thing.I don't wanna miss one smile.I don't wanna miss one kiss.Well I just wanna be with you.Right here with you just like this.I just wanna hold you close.I feel your heart so close to mine.And just stay here in this moment.For all the rest of time yeah yeah yeah.Don't wanna close my eyes.Don't wanna fall asleep.Cause I'd miss you baby.And I don't wanna miss a thing.Cause even when I dream of you.The sweetest dream would never do.I'd still miss you baby.And I don't wanna miss a thing.I don't wanna close my eyes.I don't wanna fall asleep.Cause I'd miss you baby.And I don't wanna miss a thing.Cause even when I dream of you.The sweetest dream would never do.And I'd still miss you baby.And I don't wanna miss a thing.Don't wanna close my eyes.I don't wanna fall asleep yeah.I don't wanna miss a thing.</t>
  </si>
  <si>
    <t>Armageddon</t>
  </si>
  <si>
    <t>The First Night</t>
  </si>
  <si>
    <t>Monica</t>
  </si>
  <si>
    <t>Jermaine Dupri (Vocals)</t>
  </si>
  <si>
    <t>Jermaine Dupri;Tamara Savage;Marilyn McLeod;Pam Sawyer</t>
  </si>
  <si>
    <t>Jermaine Dupri;Tamara Savage</t>
  </si>
  <si>
    <t>Baby baby tell me what’s up Can you hear me.Or do I do I need to turn it up.Baby baby tell me what’s up.Can you hear me.Or do I do I need to turn it up.Baby baby tell me what’s up. Can you hear me.Or do I do I need to turn it up.Baby baby tell me what’s up.Can you hear me.Or do I do I need to turn it up.Boy this evening was it only me.Feeling completely down to be open.Down to be open for some satisfaction.Didn't want to say yes afraid of your reaction.I knew it was wrong for feeling this way.Especially the thought of giving in on the first date.Couldn't let go it stayed on my mind.At the end of the night I had to decide I was thinking.I should make a move but I won't.I know your probably thinking something is wrong.Knowing if I do that it won't be right.I don't get down on the first night.I should make a move but I won't.I know your probably thinking something is wrong.Knowing if I do that it won't be right.I don't get down on the first night.We were chilling watching your TV.I felt it was coming the closer that you got to me.Wanted to touch you wanted to kiss you.And some how in one night discover I love you.Felt so right but it felt so wrong.And look how we're carrying on.Trying to say things to get me to stay.But my watch is telling me it's getting to late I'm thinking.I should make a move but I won't.I know your probably thinking something is wrong.Knowing if I do that it won't be right.I don't get down on the first night.I should make a move but I won't.I know your probably thinking something is wrong.Knowing if I do that it won't be right.I don't get down on the first night.I should make a move but I won't.I know your probably thinking something is wrong.Knowing if I do that it won't be right.I don't get down on the first night.I should make a move but I won't.I know your probably thinking something is wrong.Knowing if I do that it won't be right.I don't get down on the first night.</t>
  </si>
  <si>
    <t>Lust/Sex;Restraint</t>
  </si>
  <si>
    <t>One Week</t>
  </si>
  <si>
    <t>Barenaked Ladies</t>
  </si>
  <si>
    <t>Ed Robertson</t>
  </si>
  <si>
    <t>Ed Robertson;Steven Page;Jim Creeggan;Kevin Hearn;Tyler Stewart;David Leonard;Susan Rogers</t>
  </si>
  <si>
    <t>It's been one week since you looked at me.Cocked your head to the side and said I'm angry.Five days since you laughed at me saying.Get back together come back and save me.Three days since the living room.I realized it's all my fault but couldn't tell you.Yesterday you'd forgiven me.But it'll still be two days till I say I'm sorry.Hold it now and watch the hoodwink.As I make you stop think.You'll think you're looking at Aquaman.I summon fish to the dish although I like the Chalet Swiss.I like the sushi.Cause it's never touched a frying pan.Hot like wasabi when I bust rhymes.Big like LeAnn Rimes.Because I'm all about value.Bert Kaempfert's got the mad hits.You try to match wits you try to hold me but I bust through.Gonna make a break and take a fake.I'd like a stinking aching shake.I like vanilla it's the finest of the flavours.Gotta see the show cause then you'll know.That vertigo is gonna grow.Cause it's so dangerous.You'll have to sign a waiver.How can I help it if I think you're funny when you're mad.Trying hard not to smile though I feel bad.I'm the kind of guy who laughs at a funeral.Can't understand what I mean.Well you soon will.I have a tendency to wear my mind on my sleeve.I have a history of taking off my shirt.It's been one week since you looked at me.Threw your arms in the air.And said You're crazy.Five days since you tackled me.I've still got the rug burns on both my knees.It's been three days since the afternoon.You realized it's not my fault.Not a moment too soon.Yesterday you'd forgiven me.And now I sit back and wait till you say you're sorry.Chickity China the Chinese chicken.You have a drumstick and your brain stops ticking.Watching X-Files with no lights on.We're dans la maison.I hope the Smoking Man's in this one.Like Harrison Ford I'm getting frantic.Like Sting I'm tantric.Like Snickers guaranteed to satisfy.Like Kurosawa I make mad films.Okay I don't make films.But if I did they'd have a Samurai.Gonna get a set a better clubs.Gonna find the kind with tiny nubs.Just so my irons aren't always flying off the backswing.Gotta get in tune with Sailor Moon.Cause that cartoon has got the boom anime babes.That make me think the wrong thing.How can I help it if I think you're funny when you're mad.Trying hard not to smile though I feel bad.I'm the kind of guy who laughs at a funeral.Can't understand what I mean.You soon will.I have a tendency to wear my mind on my sleeve.I have a history of losing my shirt.It's been one week since you looked at me.Dropped your arms to your sides.And said I'm sorry.Five days since I laughed at you and said.You just did just what I thought you were gonna do.Three days since the living room.We realized we're both to blame.But what could we do.Yesterday you just smiled at me.Cause it'll still be two days till we say we're sorry.It'll still be two days till we say we're sorry.It'll still be two days till we say Wasabi.Birchmount Stadium home of the Robbie.</t>
  </si>
  <si>
    <t>Fighting;Getting Back Together</t>
  </si>
  <si>
    <t>Doo Wop (That Thing)</t>
  </si>
  <si>
    <t>Lauryn Hill</t>
  </si>
  <si>
    <t>Girls you know you better watch out.Some guys some guys are only about.That thing that thing that thing.That thing that thing that thing.It's been three weeks since you were looking for your friend.The one you let hit it and never called you again.Remember when he told you he was about the Benjamins.You act like you ain't hear him then gave him a little trim.To begin how you think you're really gon pretend.Like you wasn't down and you called him again.Plus when you give it up so easy you ain't even fooling him.If you did it then then you'd probably fuck again.Talking out your neck saying you're a Christian.A Muslim sleeping with the gin.Now that was the sin that did Jezebel in.Who you gon tell when the repercussions spin.Showing off your ass cause you're thinking it's a trend.Girlfriend let me break it down for you again.You know I only say it cause I'm truly genuine.Don't be a hard rock when you really are a gem.Baby girl respect is just a minimum.Niggas fucked up and you still defending them.Now Lauryn is only human.Don't think I haven't been through the same predicament.Let it sit inside your head like a million women in Philly Penn.It's silly when girls sell their souls because it's in.Look at where you be in hair weaves like Europeans.Fake nails done by Koreans.Come again come again come again come again come again.Guys you know you better watch out.Some girls some girls are only about.That thing that thing that thing.That thing that thing that thing.The second verse is dedicated to the men.More concerned with his rims and his Timbs than his women.Him and his men come in the club like hooligans.Don't care who they offend popping yang like you got yen.Let's stop pretend the ones that pack pistols by they waist men.Cristal by the case men still in they mother's basement.The pretty face men claiming that they did a bid men.Need to take care of their three or four kids.And they face a court case when the child support late.Money taking heart breaking now you wonder why women hate men.The sneaky silent men the punk domestic violence men.The quick to shoot the semen stop acting like boys and be men.How you gon win when you ain't right within.How you gon win when you ain't right within.How you gon win when you ain't right within.Come again come again come again come again come again.Watch out watch out look out look out.Watch out watch out look out look out.Watch out watch out look out look out.Watch out watch out look out look out.Girls you know you better watch out.Some guys some guys are only about.That thing that thing that thing.That thing that thing that thing.Guys you know you better watch out.Some girls some girls are only all about.That thing that thing that thing.That thing that thing that thing.Girls you know you better watch out.Some guys some guys are only about.That thing that thing that thing.That thing that thing that thing.</t>
  </si>
  <si>
    <t>Lust/Sex;Bad Relationships;Materialism</t>
  </si>
  <si>
    <t>Lately</t>
  </si>
  <si>
    <t>Divine</t>
  </si>
  <si>
    <t>Pendulum</t>
  </si>
  <si>
    <t>Will Baker;Christopher Kelly;Pete Woodruff</t>
  </si>
  <si>
    <t>John Howcott;Donald Parks</t>
  </si>
  <si>
    <t>Lately I've been watching you.Been thinking about you baby.And everything you do.Just sitting away watching the days go by.Lately I've been watching you.Been thinking about you baby.And everything you do.Just sitting away watching the days go by.Have you ever felt a breeze hit your heart.Like the wind was blowing it apart.As you're spinning like a merry-go-round.Indications of a storm touching down.I wish that I could weather any storm.But I guess it was a heart break from the norm.Was a day I will always remember.The saddest day in sweet November.Lately I've been watching you.Been thinking about you baby.And everything you do.Just sitting away watching the days go by.Watching the days go by.Lately I've been watching you.Been thinking about you baby.And everything you do.Just sitting away watching the days go by.Watching the days go by.Baby I'm on my knees praying to God help me please.Bring my baby back right back to me.If loving you is right then I don't wanna go wrong.So I drown myself with tears.Sitting here singing another sad love song.Lately I've been watching you.Been thinking about you baby.And everything you do.Just sitting away watching the days go by.Lately I've been watching you.Been thinking about you baby.And everything you do.Just sitting away watching the days go by.Lately I've been torn apart.I wish you hadn't broke my heart.I'm missing you babe missing you everyday.Lately I've been torn apart.I wish you hadn't broke my heart.I'm missing you babe missing you everyday.Lately I've been watching you.Been thinking about you baby.And everything you do.Just sitting away watching the days go by.Lately I've been watching you.Been thinking about you baby.And everything you do.Just sitting away watching the days go by.Lately I've been watching you.Been thinking about you baby.And everything you do.Just sitting away watching the days go by.Lately I've been watching you.</t>
  </si>
  <si>
    <t>I'm Your Angel</t>
  </si>
  <si>
    <t>R. Kelly &amp; Céline Dion</t>
  </si>
  <si>
    <t>United States;Canada</t>
  </si>
  <si>
    <t>No mountain's too high for you to climb.All you have to do is have some climbing faith oh yeah.No river's too wide for you to make it across.All you have to do is believe it when you pray.And then you will see the morning will come.And every day will be bright as the sun.All of your fears cast them on me.I just want you to see.I'll be your cloud up in the sky.I'll be your shoulder when you cry.I hear your voices when you call me.I am your angel.And when all hope is gone I'm here.No matter how far you are I'm near.It makes no difference who you are.I am your angel.I'm your angel.I saw your teardrops and I heard you cry.All you need is time.Seek me and you shall find.You have everything and you're still lonely.It don't have to be this way.Let me show you a better day.And then you will see the morning will come.And all of your days will be bright as the sun.So all of your fears just cast them on me.How can I make you see.I'll be your cloud up in the sky.I'll be your shoulder when you cry.I hear your voices when you call me.I am your angel.And when it's time to face the storm.I'll be right by your side.Grace will keep us safe and warm.And I know we will survive.And when it seems as if your end is drawing near.The end is drawing near.Don't you dare give up the fight.Just put your trust beyond the skies.I'll be your cloud up in the sky.I'll be your shoulder when you cry.I hear your voices when you call me.I am your angel.</t>
  </si>
  <si>
    <t>Have You Ever?</t>
  </si>
  <si>
    <t>Brandy</t>
  </si>
  <si>
    <t>Soul;Neo-Soul</t>
  </si>
  <si>
    <t>Have you ever loved somebody so much.It makes you cry.Have you ever needed something so bad.You can't sleep at night.Have you ever tried to find the words.But they don't come out right.Have you ever have you ever.Have you ever been in love.Been in love so bad.You'd do anything to make them understand.Have you ever had someone steal your heart away.You'd give anything up to make them feel the same.Have you ever searched for words to get you in their heart.But you don't know what to say.And you don't know where to start.Have you ever loved somebody so much.It makes you cry.Have you ever needed something so bad.You can't sleep at night.Have you ever tried to find the words.But they don't come out right.Have you ever have you ever.Have you ever found the one.You've dreamed of all of your life.You'd do just about anything to look into their eyes.Have you finally found the one you've given your heart to.Only to find that one won't give their heart to you.Have you ever closed your eyes and.Dreamed that they were there.And all you can do is wait for the day when they will care.Have you ever loved somebody so much.It makes you cry.Have you ever needed something so bad.You can't sleep at night.Have you ever tried to find the words.But they don't come out right.Have you ever have you ever.What do I gotta do to get you in my arms baby.What do I gotta say to get to your heart.To make you understand how I need you next to me.Gotta get you in my world.Cause baby I can't sleep.Have you ever loved somebody so much.It makes you cry.Have you ever needed something so bad.You can't sleep at night.Have you ever tried to find the words.But they don't come out right.Have you ever have you ever.</t>
  </si>
  <si>
    <t>…Baby One More Time</t>
  </si>
  <si>
    <t>Britney Spears</t>
  </si>
  <si>
    <t>Vocal;Bubblegum;Europop</t>
  </si>
  <si>
    <t>Max Martin</t>
  </si>
  <si>
    <t>Max Martin;Rami</t>
  </si>
  <si>
    <t>Oh baby baby.Oh baby baby.Oh baby baby.How was I supposed to know.That something wasn't right here.Oh baby baby.I shouldn't have let you go.And now you're out of sight yeah.Show me how you want it to be.Tell me baby.Cause I need to know now oh because.My loneliness.Is killing me and I.I must confess.I still believe still believe.When I'm not with you I lose my mind.Give me a sign.Hit me baby one more time.Oh baby baby.The reason I breathe is you.Boy you got me blinded.Oh pretty baby.There's nothing that I wouldn't do.It's not the way I planned it.Show me how you want it to be.Tell me baby.Cause I need to know now oh because.My loneliness.Is killing me and I.I must confess.I still believe still believe.When I'm not with you I lose my mind.Give me a sign.Hit me baby one more time.Oh baby baby.Oh baby baby.Oh yeah yeah.Oh baby baby.How was I supposed to know.Oh pretty baby.I shouldn't have let you go.I must confess.That my loneliness.Is killing me now.Don't you know I still believe.That you will be here.And give me a sign.Hit me baby one more time.My loneliness.Is killing me and I.I must confess.I still believe still believe.When I'm not with you I lose my mind.Give me a sign.Hit me baby one more time.I must confess.That my loneliness.Is killing me now.Don't you know I still believe.That you will be here.And give me a sign.Hit me baby one more time.</t>
  </si>
  <si>
    <t>Angel of Mine</t>
  </si>
  <si>
    <t>Rhett Lawrence;Travon Potts</t>
  </si>
  <si>
    <t>Rodney Jerkins</t>
  </si>
  <si>
    <t>E7</t>
  </si>
  <si>
    <t>When I first saw you I already knew.There was something inside of you.Something I thought that I would never find.Angel of mine.I look at you looking at me.Now I know why they say the best things are free.I'm gonna love you boy you are so fine.Angel of Mine.How you changed my world you'll never know.I'm different now you helped me grow.You came into my life sent from above.When I lost all hope you showed me love.I'm checking for you boy you're right on time.Angel of Mine.Nothing means more to me than what we share.No one in this whole world can ever compare.Last night the way you moved is still on my mind.Angel of Mine.What you mean to me you'll never know.Deep inside I need to show.You came into my life sent from above.When I lost all hope you showed me love.I'm checking for you boy you're right on time.Angel of Mine.I never knew I could feel each moment.As if it were new.Every breath that I take the love that we make.I only share it with you.When I first saw you I already knew.There was something inside of you.Something I thought that I would never find.Angel of Mine.You came into my life sent from above.When I lost all hope you showed me love.I'm checking for you boy you're right on time.Angel of Mine.How you changed my world you'll never know.I'm different now you helped me grow.I look at you looking at me.Now I know why they say the best things are free.I'm checking for you boy you're right on time.Angel of Mine.</t>
  </si>
  <si>
    <t>Believe</t>
  </si>
  <si>
    <t>House;Euro House;Hi NRG;Progressive House</t>
  </si>
  <si>
    <t>Brian Higgins;Stuart McLennen;Paul Barry;Steven Torch;Matthew Gray;Timothy Powell</t>
  </si>
  <si>
    <t>Mark Taylor;Brian Rawling</t>
  </si>
  <si>
    <t>No matter how hard I try.You keep pushing me aside.And I can't break through.There's no talking to you.It's so sad that you're leaving.It takes time to believe it.But after all is said and done.You're gonna be the lonely one.Do you believe in life after love.I can feel something inside me say.I really don't think you're strong enough no.Do you believe in life after love.I can feel something inside me say.I really don't think you're strong enough no.What am I supposed to do.Sit around and wait for you.Well I can't do that.There's no turning back.I need time to move on.I need love to feel strong.Cause I've had time to think it through.And maybe I'm too good for you.Do you believe in life after love.I can feel something inside me say.I really don't think you're strong enough no.Do you believe in life after love.I can feel something inside me say.I really don't think you're strong enough no.Well I know that I'll get through this.Cause I know that I am strong.I don't need you anymore.Oh I don't need you anymore.I don't need you anymore.No I don't need you anymore.Do you believe in life after love.I can feel something inside me say.I really don't think you're strong enough no.Do you believe in life after love.I can feel something inside me say.I really don't think you're strong enough no.Do you believe in life after love.I can feel something inside me say.I really don't think you're strong enough no.Do you believe in life after love.I can feel something inside me say.I really don't think you're strong enough no.</t>
  </si>
  <si>
    <t>No Scrubs</t>
  </si>
  <si>
    <t>She'kspere;Kandi Burruss;Tameka Cottle;Lisa Lopes</t>
  </si>
  <si>
    <t>She'kspere</t>
  </si>
  <si>
    <t>A scrub is a guy that thinks he's fly.And is also known as a buster.Always talking about what he wants.And just sits on his broke ass.So no.I don't want your number no.I don't want to give you mine and no.I don't want to meet you nowhere no.I don't want none of your time and no.I don't want no scrub.A scrub is a guy that can't get no love from me.Hanging out the passenger side.Of his best friend's ride.Trying to holler at me.I don't want no scrub.A scrub is a guy that can't get no love from me.Hanging out the passenger side.Of his best friend's ride.Trying to holler at me.But a scrub is checking me.But his game is kinda weak.And I know that he cannot approach me.Cause I'm looking like class and he's looking like trash.Can't get with a dead-beat ass.So no.I don't want your number no.I don't want to give you mine and no.I don't want to meet you nowhere no.I don't want none of your time no.I don't want no scrub.A scrub is a guy that can't get no love from me.Hanging out the passenger side.Of his best friend's ride.Trying to holler at me.I don't want no scrub.A scrub is a guy that can't get no love from me.Hanging out the passenger side.Of his best friend's ride.Trying to holler at me.If you don't have a car and you're walking.Oh yes son I'm talking to you.If you live at home with your mamma.Oh yes son I'm talking to you baby.If you have a shorty but you don't show love.Oh yes son I'm talking to you.Wanna get with me with no money.Oh no I don't want no oh.No scrub.No scrub no no.No scrub no no no no no.No scrub no no.No.I don't want no scrub.A scrub is a guy that can't get no love from me.Hanging out the passenger side.Of his best friend's ride.Trying to holler at me.I don't want no scrub.A scrub is a guy that can't get no love from me.Hanging out the passenger side.Of his best friend's ride.Trying to holler at me.I don't want no scrub.A scrub is a guy that can't get no love from me.Hanging out the passenger side.Of his best friend's ride.Trying to holler at me.I don't want no scrub.A scrub is a guy that can't get no love from me.Hanging out the passenger side.Of his best friend's ride.Trying to holler at me.I don't want no scrub.A scrub is a guy that can't get no love from me.Hanging out the passenger side.Of his best friend's ride.Trying to holler at me.I don't want no scrub.A scrub is a guy that can't get no love from me.Hanging out the passenger side.Of his best friend's ride.Trying to holler at me.I don't want no scrub.A scrub is a guy that can't get no love from me.Hanging out the passenger side.Of his best friend's ride.Trying to holler at me.I don't want no scrub.A scrub is a guy that can't get no love from me.Hanging out the passenger side.Of his best friend's ride.Trying to holler at me.</t>
  </si>
  <si>
    <t>Bad Relationships;Empowerment</t>
  </si>
  <si>
    <t>Livin' la Vida Loca</t>
  </si>
  <si>
    <t>Ricky Martin</t>
  </si>
  <si>
    <t>Latin;House;Tribal;Contemporary R&amp;B</t>
  </si>
  <si>
    <t>Puerto Rico</t>
  </si>
  <si>
    <t>Desmond Child;Robi Rosa</t>
  </si>
  <si>
    <t>She's into superstitions black cats and voodoo dolls.I feel a premonition that girl's gonna make me fall.She's into new sensations new kicks in the candle light.She's got a new addiction for every day and night.She'll make you take your clothes off and go dancing in the rain.She'll make you live her crazy life but she'll take away your pain.Like a bullet to your brain.Come on.Upside inside out she's living la vida loca.She'll push and pull you down living la vida loca.Her lips are devil red and her skin's the color mocha.She will wear you out living la vida loca.Come on.Living la vida loca.Come on.She's living la vida loca.Woke up in New York City in a funky cheap hotel.She took my heart and she took my money.She must've slipped me a sleeping pill.She never drinks the water.Makes you order French Champagne.Once you've had a taste of her.You'll never be the same.Yeah she'll make you go insane.Alright.Upside inside out she's living la vida loca.She'll push and pull you down living la vida loca.Her lips are devil red and her skin's the color mocha.She will wear you out living la vida loca.Alright.Living la vida loca.She's living la vida loca.She'll make you take your clothes off and go dancing in the rain.She'll make you live her crazy life.But she'll take away your pain.Like a bullet to your brain.Come on.Upside inside out she's living la vida loca.She'll push and pull you down living la vida loca.Her lips are devil red and her skin's the color mocha.She will wear you out living la vida loca.Come on.Upside inside out she's living la vida loca.She'll push and pull you down living la vida loca.Her lips are devil-red and her skin's the color mocha.She will wear you out living la vida loca.Come on.Living la vida loca.Come on.She's living la vida loca.Come on.La vida loca.La vida loca.</t>
  </si>
  <si>
    <t>If You Had My Love</t>
  </si>
  <si>
    <t>Jennifer Lopez</t>
  </si>
  <si>
    <t>Work</t>
  </si>
  <si>
    <t>Electronic;Hip Hop;Latin</t>
  </si>
  <si>
    <t>Contemporary R&amp;B;House;Latin</t>
  </si>
  <si>
    <t>LaShawn Daniels;Freddie Jerkins III;Rodney Jerkins;Jennifer Lopez;Cory Rooney</t>
  </si>
  <si>
    <t>If you had my love.And I gave you all my trust.Would you comfort me.And if somehow you knew that your love would be untrue.Would you lie to me.And call me baby.Now if I gave you me this is how it's got to be.First of all I won't take you cheating on me.Tell me who can I trust if I can't trust in you.And I refuse to let you play me for a fool.You said that we could possibly spend eternitySee that's what you told me that's what you said.But if you want me.You have to be fulfilling all my dreams.If you really want me babe.If you had my love.And I gave you all my trust.Would you comfort me.And if somehow you knew that your love would be untrue.Would you lie to me.And call me baby.Said you want my love and you've got to have it all.But first there are some things you need to know.If you want to live.With all I have to give.I need to feel true love.Or it's got to end yeah.I don't want you.Trying to get with me.And I end up unhappy.Don't need the hurt and I don't need the pain.So before I do.Give myself to you.I have to know the truth.If I spend my life with you.If you had my love.And I gave you all my trust.Would you comfort me.And if somehow you knew that your love would be untrue.Would you lie to me.And call me baby.If you had my love.And I gave you all my trust.Would you comfort me.And if somehow you knew that your love would be untrue.Would you lie to me.And call me baby.If you had my love.And I gave you all my trust.Would you comfort me.And if somehow you knew that your love would be untrue.Would you lie to me.And call me baby.If you had my love.And I gave you all my trust.Would you comfort me.And if somehow you knew that your love would be untrue.Would you lie to me.And call me baby.</t>
  </si>
  <si>
    <t>Bills, Bills, Bills</t>
  </si>
  <si>
    <t>Destiny's Child</t>
  </si>
  <si>
    <t>She'kspere;Kandi Burruss;Beyonce;LeToya Luckett;Kelly Rowland</t>
  </si>
  <si>
    <t>At first we started out real cool.Taking me places I ain't never been.But now you're getting comfortable.Ain't doing those things you did no more.You're slowly making me pay for things.Your money should be handling.And now you ask to use my car.Drive it all day and don't fill up the tank.And you have the audacity.To even come and step to me.Ask to hold some money from me.Until you get your check next week.You trifling good for nothing type of brother.Silly me why haven't I found another.A baller when times get hard.I need someone to help me out.Instead of a scrub like you.Who don't know what a man's about.Can you pay my bills.Can you pay my telephone bills.Do you pay my automobile bills.If you did then maybe we could chill.I don't think you do.So you and me are through.Can you pay my bills.Can you pay my telephone bills.Do you pay my automobile bills.If you did then maybe we could chill.I don't think you do.So you and me are through.Now you've been maxing out my card.Gave me bad credit buying me gifts with my own ends.Haven't paid the first bill.But instead you're heading to the mall.Going on shopping sprees perpetrating.Telling your friends that you be balling.And then you use my cell phone.Calling whoever that you think's at home.And then when the bill comes.All of a sudden you be acting dumb.Don't know where none of these calls come from.When your momma's number's here more than once.You trifling good for nothing type of brother.Silly me why haven't I found another.A baller when times get hard.I need someone to help me out.Instead of a scrub like you.Who don't know what a man's about.Can you pay my bills.Can you pay my telephone bills.Do you pay my automobile bills.If you did then maybe we could chill.I don't think you do.So you and me are through.Do you pay my automobile bills.Can you pay my telephone bills.Do you pay my automobile bills.If you did then maybe we could chill.I don't think you do.So you and me are through.You trifling good for nothing type of brother.Oh silly me why haven't I found another.You trifling good for nothing type of brother.Oh silly me why haven't I found another.You trifling good for nothing type of brother.Oh silly me why haven't I found another.You trifling good for nothing type of brother.Oh silly me why haven't I found another.Can you pay my bills.Can you pay my telephone bills.Do you pay my automobile bills.If you did then maybe we could chill.I don't think you do.So you and me are through.Can you pay my bills.Can you pay my telephone bills.Do you pay my automobile bills.If you did then maybe we could chill.I don't think you do.So you and me are through.</t>
  </si>
  <si>
    <t>Lost Love;Empowerment;Poverty</t>
  </si>
  <si>
    <t>Will Smith ft. Dru Hill &amp; Kool Moe Dee</t>
  </si>
  <si>
    <t>Dru Hill (Vocals);Kool Moe Dee (Rap)</t>
  </si>
  <si>
    <t>George Clinton;Bootsy Collins;Kool Moe Dee;Robert Fusari;Gregory Jacobs;Walter Morrison;Will Smith;Stevie Wonder</t>
  </si>
  <si>
    <t>Kool Moe Dee;Robert Fusari;Gregory Jacobs;Walter Morrison;Will Smith</t>
  </si>
  <si>
    <t>Robert Fusari;Mark Wilson</t>
  </si>
  <si>
    <t>Wild Wild West Jim West desperado rough rider.No you don't want nada.None of this six-gunning this brother running this.Buffalo soldier look it's like I told you.Any damsel that's in distress.Be out of that dress when she meet Jim West.Rough neck so go check the law and abide.Watch your step or flex and get a hole in your side.Swallow your pride don't let your lip react.You don't wanna see my hand where my hip be at.With Arthemus from the start of this.Running the game James West taming the West so remember the name.Now who you gonna call.Not the GBs.Now who you gonna call.J Dub and AG.If you ever riff with either one of us.Break out before you get bumrushed at the Wild Wild West.When I roll into the Wild Wild West.When I stroll into the Wild Wild West.When I bounce into the Wild Wild West.Sisqo Sisqo.We going straight to the Wild Wild West.We going straight to the Wild Wild West.Now now now now once upon a time in the West.Mad man lost his damn mind in the West.Loveless kidnap a dime nothing less.Now I must put his behind to the test.Can you feel me.Then through the shadows in the saddle ready for battle.Bring all your boys in here come the poison.Behind my back all the riffing you did.Front and center now where your lip at kid.Looking at me.Who that is A mean brother bad for your health.Looking damn good though if I could say it myself.Told me Loveless is a mad man but I don't fear that.He got mad weapons too ain't trying to hear that.Trying to bring down me the champion.When you all clowns gonna see that it can't be done.Understand me son I'm the slickest they is.I'm the quickest they is did I say I'm the slickest they is.So if you barking up the wrong tree we coming don't be starting nothing.Me and my partner gonna test your chest Loveless.Can't stand the heat then get out the Wild Wild West.We going straight to the Wild Wild West.We going straight to the Wild Wild West.We going straight to the Wild Wild West.We going straight to the Wild Wild West.Can you feel it.Come on.Come on.Keep it moving.Keep it moving.To any outlaw trying to draw thinking you're bad.Any draw on West best with a pen and a pad.Don't even think about it six gun weighing a ton.10 paces and turn just for fun son.Up 'til sundown rolling around.See where the bad guys are to be found and make them lay down.The defenders of the West.Crushing all pretenders in the West.Don't mess with us cause we're in the Wild Wild West.We're going straight to The Wild Wild West.When I'm rolling to the The Wild Wild West.We're going straight to The Wild Wild West.When I'm strolling to the The Wild Wild West.We're going straight to The Wild Wild West.When I'm bouncing to the The Wild Wild West.We're going straight to The Wild Wild West.When I'm rolling to the The Wild Wild West.We're going straight to The Wild Wild West.When I'm strolling to the The Wild Wild West.We're going straight to The Wild Wild West.When I'm bouncing to the The Wild Wild West.We going straight to the Wild Wild West.We going straight to the Wild Wild West.Come on.Wild Wild West.When I roll into the Wild Wild West.When I stroll into the.We going straight to the Wild Wild West.Wild Wild West.Wild Wild West.Wild Wild West.I done done it again yall done done it again.Wild Wild West.Wild Wild West Big Will Dru Hill.Wild Wild West Big Will Dru Hill.Wild Wild West one time.Bring in the heat bring in the heat what.Wild Wild West.Can't stop the bumrush.The Wild Wild.</t>
  </si>
  <si>
    <t>Bragging;Lust/Sex;Murder</t>
  </si>
  <si>
    <t>Genie in a Bottle</t>
  </si>
  <si>
    <t>Christina Aguilera</t>
  </si>
  <si>
    <t>David Frank;Steve Kipner;Pamela Sheyne</t>
  </si>
  <si>
    <t>David Frank;Steve Kipner</t>
  </si>
  <si>
    <t>Come on come on.I feel like I've been locked up tight.For a century of lonely nights.Waiting for someone to release me.You're licking your lips.And blowing kisses my way.But that don't mean I'm gonna give it away.Baby baby baby.Oh my body's saying let's go.Oh but my heart is saying no.If you wanna be with me.Baby there's a price to pay.I'm a genie in a bottle.You gotta rub me the right way.If you wanna be with me.I can make your wish come true.You gotta make a big impression.Gotta like what you do.I'm a genie in a bottle baby.Gotta rub me the right way honey.I'm a genie in a bottle baby.Come come come on and let me out.The music's fading and the lights down low.Just one more dance and then we're good to go.Waiting for someone.Who needs me.Hormones racing at the speed of light.But that don't mean it's gotta be tonight.Baby baby baby.Oh my body's saying let's go.Oh but my heart is saying no.If you wanna be with me.Baby there's a price to pay.I'm a genie in a bottle.You gotta rub me the right way.If you wanna be with me.I can make your wish come true.Just come and set me free baby.And I'll be with you.I'm a genie in a bottle baby.Gotta rub me the right way honey.I'm a genie in a bottle baby.Come come come on and let me out.I'm a genie in a bottle baby.Gotta rub me the right way honey.If you wanna be with me.I'm a genie in a bottle baby.Come come come on and let me out.Oh my body's saying let's go.Oh but my heart is saying no.If you wanna be with me.Baby there's a price to pay.I'm a genie in a bottle.You gotta rub me the right way.If you wanna be with me.I can make your wish come true.You gotta make a big impression.Gotta like what you do.If you wanna be with me.Baby there's a price to pay.I'm a genie in a bottle.You gotta rub me the right way.If you wanna be with me.I can make your wish come true.Just come and set me free baby.And I'll be with you.I'm a genie in a bottle baby.Come come come on and let me out.</t>
  </si>
  <si>
    <t>Bailamos</t>
  </si>
  <si>
    <t>Enrique Iglesias</t>
  </si>
  <si>
    <t>Overlook</t>
  </si>
  <si>
    <t>Latin Pop</t>
  </si>
  <si>
    <t>Paul Barry;Mark Taylor</t>
  </si>
  <si>
    <t>Esta noche bailamos.Te doy toda mi vida.Quédate conmigo.Tonight we dance.I leave my life in your hands.We take the floor.Nothing is forbidden anymore.Don't let the world in outside.Don't let a moment go by.Nothing can stop us tonight.Bailamos.Let the rhythm take you over.Bailamos.Te quiero amor mío.Bailamos.Wanna live this night forever.Bailamos.Te quiero amor mío.Te quiero.Tonight I'm yours.We can make it happen I'm so sure.I won't let it go.There is something I think you should know.I won't be leaving your side.We're gonna dance through the night.I wanna reach for the stars.Bailamos.Let the rhythm take you over.Bailamos.Te quiero amor mío.Bailamos.Wanna live this night forever.Bailamos.Te quiero amor mío.Te quiero.Tonight we dance.Like no tomorrow.If you will stay with me.Te quiero mi amor.Quédate conmigo.Esta noche bailamos.Bailamos.Let the rhythm take you over.Bailamos.Te quiero amor mío.Bailamos.Wanna live this night forever.Bailamos.Te quiero amor mío.Bailamos.Cómo te quiero.Let the rhythm take you over.Cómo te quiero.Bailamos.Cómo te quiero.Te quiero amor mío.Cómo te quiero.Bailamos.Cómo te quiero.Wanna live this night forever.Cómo te quiero.Bailamos.Cómo te quiero.Te quiero amor mío.Cómo te quiero.</t>
  </si>
  <si>
    <t>Unpretty</t>
  </si>
  <si>
    <t>Contemporary R&amp;B;UK Garage</t>
  </si>
  <si>
    <t>Dallas Austin;T-Boz</t>
  </si>
  <si>
    <t>I wish I could tie you up in my shoes.Make you feel unpretty too.I was told I was beautiful.But what does that mean to you.Look into the mirror who's inside there.The one with the long hair.Same old me again today.My outsides look cool.My insides are blue.Every time I think I'm through.It's because of you.I've tried different ways.But it's all the same.At the end of the day.I have myself to blame.I'm just tripping.You can buy your hair if it won't grow.You can fix your nose if he says so.You can buy all the makeup.That MAC can make.But if you can't look inside you.Find out who am I.To be in the position that make me feel.So damn unpretty.I'll make you feel unpretty too.Never insecure until I met you.Now I'm being stupid.I used to be so cute to me.Just a little bit skinny.Why do I look to all these things.To keep you happy.Maybe get rid of you.And then I'll get back to me.My outsides look cool.My insides are blue.Every time I think I'm through.It's because of you.I've tried different ways.But it's all the same.At the end of the day.I have myself to blame.Can't believe I'm just tripping.You can buy your hair if it won't grow.You can fix your nose if he says so.You can buy all the make up.That MAC can make.But if you can't look inside you.Find out who am I.To be in the position that make me feel.So damn unpretty.You can buy your hair if it won't grow.You can fix your nose if he says so.You can buy all the makeup.That MAC can make.But if you can't look inside you.Find out who am I.To be in the position that make me feel.So damn unpretty.And make you feel unpretty too.And make you feel unpretty.You can buy your hair if it won't grow.You can fix your nose if he says so.You can buy all the makeup.That MAC can make.But if you can't look inside you.Find out who am I.To be in the position that make me feel.So damn unpretty.You can buy your hair if it won't grow.You can buy all the makeup.That M.A.C. can make but if.You can't look inside you.Be in the position that make me feel so.</t>
  </si>
  <si>
    <t>Pain;Bad Relationships</t>
  </si>
  <si>
    <t>Heartbreaker</t>
  </si>
  <si>
    <t>Mariah Carey ft. Jay-Z</t>
  </si>
  <si>
    <t>Jay-Z (Rap)</t>
  </si>
  <si>
    <t>Mariah Carey;Jay-Z;Shirley Elliston;Lincoln Chase;Narada Michael Walden;Jeffrey Cohen</t>
  </si>
  <si>
    <t>Mariah Carey;Jay-Z</t>
  </si>
  <si>
    <t>Mariah Carey;DJ Clue;Ken Ifill</t>
  </si>
  <si>
    <t>Gimme your love.Gimme your love.Gimme your love.Gimme your love.Gimme your love.Gimme your love.Gimme your love.Gimme your love.Gimme your love.Gimme your love.Gimme your love.Gimme your love.Gimme your love.Gimme your love.Gimme your love.Gimme your love.Boy your love's so good.I don't wanna let go.And although I should.I can't leave you alone.Cause you're so disarming.I'm caught up in the midst of you.And I cannot resist at all.Boy if I do.The things you want me to.The way I used to do.Would you love me baby.Or leave me feeling used.Would you go and break my heart.Heartbreaker you got the best of me.But I just keep on coming back incessantly.Oh why did you have to run your game on me.I should have known right from the start.You'd go and break my heart.Gimme your love.Gimme your love.Gimme your love.Gimme your love.Gimme your love.Gimme your love.Gimme your love.Gimme your love.Gimme your love.Gimme your love.Gimme your love.Gimme your love.Gimme your love.Gimme your love.Gimme your love.Gimme your love.Gimme your love.It's a shame to be.So euphoric and weak.When you smile at me.And you tell me the things.That you know.Persuade me to relinquish my love.To you.But I cannot resist at all.Boy if I do.The things you wanna do.The way I used to do.Would you love me baby.Or leaving me feeling used.Would you go and break my heart.Heartbreaker you got the best of me.Heartbreaker you got the best of me.But I just keep on coming back incessantly.Oh why did you have to run your game on me.Why why did you have to run your game.I should have known right from the start.The start that you'd go and break my heart.You'd go and break my heart.She wanna shop with Jay.Play box with Jay.She wanna pillow fight in the middle of the night.She wanna drive my Benz with five of her friends.She wanna creep past the block spying again.She wanna roll with Jay chase skeeos away.She wanna fight with lame chicks blow my date.She wanna inspect the rest kick me to the curb.If she find one strand of hair longer than hers.She want love in the jacuzzi rub up in the movies.Access to the old crib keys to the newbie.She wanna answer the phone tattoo her arm.That's when I gotta send her back to her moms.She calls me heartbreaker.When we apart it makes her want a piece of paper.Scribble down I hate you but she knows she loves Jay because.She loves everything Jay say Jay does and all.Heartbreaker you got the best of me.But I just keep on coming back incessantly.Oh why did you have to run your game on me.Why did you have to run your game.I should have known right from the start.You'd go and break my heart.Heartbreaker you got the best of me.But I just keep on coming back incessantly.Oh why did you have to run your game on me.I should have known right from the start.That you would go and break my heart.You'd go and break my heart.Heartbreaker you got the best of me.But I just keep on coming back incessantly.Oh why did you have to run your game on me.I should have known right from the start.You'd go and break my heart.Heartbreaker you got the best of me.But I just keep on coming back incessantly.Oh why did you have to.Run your game on me.I should have known right from the start.Right from the start.Would you go and break.You'd go and break my heart.Gimme your love.Gimme your love.Gimme your love.Damn straight.Gimme your love.That's a wrap.</t>
  </si>
  <si>
    <t>Smooth</t>
  </si>
  <si>
    <t>Santana ft. Rob Thomas</t>
  </si>
  <si>
    <t>Latin Rock</t>
  </si>
  <si>
    <t>House;Latin</t>
  </si>
  <si>
    <t>Rob Thomas (Vocals)</t>
  </si>
  <si>
    <t>Mexico;United States</t>
  </si>
  <si>
    <t>Itaal Shur;Rob Thomas</t>
  </si>
  <si>
    <t>Man it's a hot one.Like seven inches from the midday sun.Well I hear you whisper and the words melt everyone.But you stay so cool.My muñequita.My Spanish Harlem Mona Lisa.You're my reason for reason.The step in my groove yeah.And if you said This life ain't good enough.I would give my world to lift you up.I could change my life to better suit your mood.Because you're so smooth.And it's just like the ocean under the moon.It's the same as the emotion that I get from you.You got the kind of loving that can be so smooth yeah.Gimme your heart make it real.Or else forget about it.Well I'll tell you one thing.If you would leave it'd be a crying shame.In every breath and every word.I hear your name calling me out.Well I'm from the barrio.You hear my rhythm on your radio.You feel the turning of the world so soft and slow.Turning you round and round.And if you said This life ain't good enough.I would give my world to lift you up.I could change my life to better suit your mood.Because you're so smooth.And it's just like the ocean under the moon.It's the same as the emotion that I get from you.You got the kind of loving that can be so smooth yeah.Gimme your heart make it real.Or else forget about it.And it's just like the ocean under the moon.It's the same as the emotion that I get from you.You got the kind of loving that can be so smooth yeah.Gimme your heart make it real.Or else forget about it.Or else forget about it.Or else forget about it.Oh let's don't forget about it.Let's don't forget about it.Let's don't forget about it.Let's don't forget about it.Let's don't forget about it.Let's don't forget about it.</t>
  </si>
  <si>
    <t>What a Girl Wants</t>
  </si>
  <si>
    <t>Europop</t>
  </si>
  <si>
    <t>Shelly Peiken;Guy Roche</t>
  </si>
  <si>
    <t>Guy Roche</t>
  </si>
  <si>
    <t>What a girl wants what a girl needs.What a girl wants what a girl needs.Yeah come on.I wanna thank you for giving me time to breathe.Like a rock you waited so patiently.While I got it together.While I figured it out yeah yeah.I only looked but I never touched.Cause in my heart was a picture of us.Holding hands making plans and it's lucky for me you understand.What a girl wants.What a girl needs.Whatever makes me happy sets you free.And I'm thanking you for knowing exactly.What a girl wants.What a girl needs.Whatever keeps me in your arms.And I'm thanking you for giving it to me.Yeah Yeah.What I want is what you got.And what you got is what I want.There was a time I was blind I was so confused.Run away just to hide it all from you.But baby you knew me better than I knew myself.They say if you love something let it go.If it comes back it's yours.That's how you know.It's for keeps yeah it's for sure.And you're ready and willing.To give me more than.What a girl wants.What a girl needs.Whatever makes me happy sets you free.And I'm thanking you for knowing exactly.What a girl wants.What a girl needs.Whatever keeps me in your arms.And I'm thanking you for giving it to me.Yeah Yeah.What a girl wants what a girl needs.Somebody sensitive courageous.Sexy cool like you.What a girl wants what a girl needs oh yeah.What a girl wants.What a girl needs.You let a girl know how much you.Care about her I swear.You're the one who always knew.You knew you knew you knew you knew.Oh I'm thanking you for being there for me.What a girl wants what a girl needs.Whatever keeps me in your arms.Whatever keeps me in your arms that's what I need.What a girl wants.What a girl needs.Whatever makes me happy sets you free.And I'm thanking you for knowing exactly.What a girl wants.What a girl needs.Whatever keeps me in your arms.And I'm thanking you for being there for me.Yeah Yeah.</t>
  </si>
  <si>
    <t>I Knew I Loved You</t>
  </si>
  <si>
    <t>Daniel Jones;Darren Hayes</t>
  </si>
  <si>
    <t>Daniel Jones;Darren Hayes;Walter Afanasieff</t>
  </si>
  <si>
    <t>Maybe it's intuition.But some things you just don't question.Like in your eyes.I see my future in an instant.and there it goes.I think I've found my best friend.I know that it might sound more than.A little crazy but I believe.I knew I loved you before I met you.I think I dreamed you into life.I knew I loved you before I met you.I have been waiting all my life.There's just no rhyme or reason.Only this sense of completion.And in your eyes.I see the missing pieces.I'm searching for.I think I found my way home.I know that it might sound more than.A little crazy but I believe.I knew I loved you before I met you.I think I dreamed you into life.I knew I loved you before I met you.I have been waiting all my life.A thousand angels dance around you.I am complete now that I found you.I knew I loved you before I met you.I think I dreamed you into life.I knew I loved you before I met you.I have been waiting all my life.I knew I loved you before I met you.I think I dreamed you into life.I knew I loved you before I met you.I have been waiting all my life.</t>
  </si>
  <si>
    <t>Thank God I Found You</t>
  </si>
  <si>
    <t>Mariah Carey ft. Joe &amp; 98 Degrees</t>
  </si>
  <si>
    <t>Joe (Vocals);98 Degrees (Vocals)</t>
  </si>
  <si>
    <t>Mariah Carey;Jimmy Jam;Terry Lewis</t>
  </si>
  <si>
    <t>Jimmy Jam;Terry Lewis;Mariah Carey</t>
  </si>
  <si>
    <t>I would give up everything.Before I'd separate myself from you.After so much suffering.I finally found unvarnished truth.I was all by myself for the longest time.So cold inside.And the hurt from the heartache would not subside.I felt like dying.Until you saved my life.Thank God I found you.I was lost without you.My every wish and every dream.Somehow became reality.When you brought the sunlight.Completed my whole life.I'm overwhelmed with gratitude.Cause baby I'm so thankful I found you.I will give you everything.There's nothing in this world I wouldn't do.To ensure your happiness.I'll cherish every part of you.Cause without you beside me I can't survive.Don't wanna try.If you keeping me warm each and every night.I'll be alright.Cause I need you in my life.Thank God I found you.I was lost without you.My every wish and every dream.Somehow became reality.When you brought the sunlight.Completed my whole life.I'm overwhelmed with gratitude.Cause baby I'm so thankful I found you.See I was so desolate before you came to me.Looking back.I guess it shows that we were destined.To shine over the rain to appreciate.The gift of what we have.And I'd go through it all over again.To be able to feel this way.Thank God I found you.I was lost without you.My every wish and every dream.Somehow became reality.When you brought the sunlight.Completed my whole life.I'm overwhelmed with gratitude.See baby I'm so thankful I found you.Thank God I found you.I was lost without you.I'm overwhelmed with gratitude.My baby I'm so thankful I found you you.I'm overwhelmed with gratitude.My baby I'm so thankful I found you.</t>
  </si>
  <si>
    <t>Amazed</t>
  </si>
  <si>
    <t>Lonestar</t>
  </si>
  <si>
    <t>BNA</t>
  </si>
  <si>
    <t>Acoustic;Country Rock</t>
  </si>
  <si>
    <t>Marv Green;Chris Lindsey;Aimee Mayo</t>
  </si>
  <si>
    <t>Dann Huff</t>
  </si>
  <si>
    <t>Ab;B;Db</t>
  </si>
  <si>
    <t>Every time our eyes meet.This feeling inside me.Is almost more than I can take.Baby when you touch me.I can feel how much you love me.And it just blows me away.I've never been this close to anyone or anything.I can hear your thoughts.I can see your dreams.I don't know how you do what you do.I'm so in love with you.It just keeps getting better.I wanna spend the rest of my life.With you by my side.Forever and ever.Every little thing that you do.Baby I'm amazed by you.The smell of your skin.The taste of your kiss.The way you whisper in the dark.Your hair all around me.Baby you surround me.You touch every place in my heart.Oh it feels like the first time every time.I wanna spend the whole night in your eyes.I don't know how you do what you do.I'm so in love with you.It just keeps getting better.I wanna spend the rest of my life.With you by my side.Forever and ever.Every little thing that you do.Baby I'm amazed by you.Every little thing that you do.I'm so in love with you.It just keeps getting better.I wanna spend the rest of my life.With you by my side.Forever and ever.Every little thing that you do.Oh yeah every little thing that you do.Baby I'm amazed by you.</t>
  </si>
  <si>
    <t>Say My Name</t>
  </si>
  <si>
    <t>Contemporary R&amp;B;Electro;Disco</t>
  </si>
  <si>
    <t>LaShawn Daniels;Freddie Jerkins III;Rodney Jerkins;Beyonce;LeToya Luckett;Latavia Roberson;Kelly Rowland</t>
  </si>
  <si>
    <t>Say my name say my name.When no one is around you.Say baby I love you.If you ain't running game.Say my name say my name.You acting kinda shady.Ain't calling me baby.Why the sudden change.Say my name say my name.When no one is around you.Say baby I love you.If you ain't running game.Say my name say my name.You acting kinda shady.Ain't calling me baby.Better say my name.Any other day.I would call you would say.Baby how's your dayBut today it ain't the same.Every other word is Uh huh Yeah Okay.Could it be that you are at the crib with another lady.If you took it there.First of all let me say.I am not the one to sit around and be played.So prove yourself to me.If I'm the girl that you claim.Why don't you say the things.That you said to me yesterday.I know you say that I am assuming things.Something's going down that's the way it seems.Shouldn't be no reason why you're acting strange.If nobody's holding you back from me.Cause I know how you usually do.Where you're saying everything to me times two.Why can't you just tell the truth.If somebody's there then tell me who.Say my name say my name.When no one is around you.Say baby I love you.If you ain't running game.Say my name say my name.You acting kinda shady.Ain't calling me baby.Why the sudden change.Say my name say my name.When no one is around you.Say baby I love you.If you ain't running game.Say my name say my name.You acting kinda shady.Ain't calling me baby.Better say my name.What is up with this.Tell the truth who you with.How would you like it if I came over with my clique.Don't try to change it now.See you gotta bounce.When two seconds ago.Said you just got in the house.It's hard to believe that you are at home by yourself.When I just heard the voice heard the voice of someone else.Just this question why do you feel you gotta lie.Getting caught up in your game.When you cannot say my name.I know you say that I am assuming things.Something's going down that's the way it seems.Shouldn't be no reason why you're acting strange.If nobody's holding you back from me.Cause I know how you usually do.Where you're saying everything to me times two.Why can't you just tell the truth.If somebody's there then tell me who.Say my name say my name.When no one is around you.Say baby I love you.If you ain't running game.Say my name say my name.You acting kinda shady.Ain't calling me baby.Why the sudden change.Say my name say my name.When no one is around you.Say baby I love you.If you ain't running game.Say my name say my name.You acting kinda shady.Ain't calling me baby.Better say my name.Where my ladies at.Can you say that come on.All the girls say.I can't hear you.All my ladies say.All the girls say.Break it down.What what what.DC take it to the bridge.Come on.I know you say that I am assuming things.Something's going down that's the way it seems.Shouldn't be no reason why you're acting strange.If nobody's holding you back from me.Cause I know how you usually do.Where you're saying everything to me times two.Why can't you just tell the truth.If somebody's there then tell me who.Say my name say my name.When no one is around you.Say baby I love you.If you ain't running game.Say my name say my name.You acting kinda shady.Ain't calling me baby.Why the sudden change.Say my name say my name.When no one is around you.Say baby I love you.If you ain't running game.Say my name say my name.You acting kinda shady.Ain't calling me baby.Better say my name.Say my name say my name.When no one is around you.Say baby I love you.If you ain't running game.Say my name say my name.You acting kinda shady.Ain't calling me baby.Why the sudden change.Say my name say my name.When no one is around you.Say baby I love you.If you ain't running game.Say my name say my name.You acting kinda shady.Ain't calling me baby.Better say my name.</t>
  </si>
  <si>
    <t>Infidelity;Bad Relationships</t>
  </si>
  <si>
    <t>Maria Maria</t>
  </si>
  <si>
    <t>Santana ft. The Product G&amp;B</t>
  </si>
  <si>
    <t>Latin Rock;R&amp;B</t>
  </si>
  <si>
    <t>House;Pop Rock</t>
  </si>
  <si>
    <t>The Product G&amp;B (Vocals);Wyclef Jean (Vocals)</t>
  </si>
  <si>
    <t>Jerry Duplessis;Wyclef Jean;David McRae;Marvin Moore-Hough;Karl Perazzo;Raul Rekow;Carlos Santana</t>
  </si>
  <si>
    <t>Wyclef Jean;Jerry Duplessis</t>
  </si>
  <si>
    <t>Ladies and gents turn up your sound systems to the sound of Carlos Santana and the G and B.It's The Product of get-away blues from the refugee camp.Maria Maria.She remind me of a West Side story.Growing up in Spanish Harlem.She living a life just like a movie star.Maria Maria.She fell in love in East LA.To the sounds of the guitar yeah yeah.Played by Carlos Santana.Stop the looting stop the shooting.Pick pocking on the corner.See as the rich is getting richer.The poor is getting poorer.Se mira Maria on the corner.Thinking of ways to make it better.In my mailbox there's an eviction letter.Signed by the judge said See you later.Ahora vengo mama chola mama chola.Ahora vengo mama chola. East Coast.Ahora vengo mama chola mama chola.Ahora vengo mama chola. West Coast.Maria MariaShe remind me of a West Side story.Growing up in Spanish Harlem.She living a life just like a movie star.Maria Maria.She fell in love in East LA.I said it to the sounds of the guitar yeah yeah.Played by Carlos Santana.I said a la favella los colores.The streets are getting hotter.There is no water to put out the fire.Ni gota de esperanza.Se mira Maria on the corner.Thinking of ways to make it better.Then I looked up in the sky.Hoping the days of paradise.Ahora vengo mama chola mama chola.Ahora vengo mama chola. North Side.Ahora vengo mama chola mama chola.Ahora vengo mama chola.South Side.Ahora vengo mama chola mama chola.Ahora vengo mama chola.Ahora vengo mama chola mama chola.Ahora vengo mama chola.Maria you know you're my lover.When the wind blows.I can feel you through the weather.And even when we're apart.Still feels like we're together.Maria.She remind me of a West Side story.Growing up in Spanish Harlem.She living a life just like a movie star.Maria Maria.She fell in love in East LA.To the sounds of the guitar.Played by Carlos Santana.Put them up yo.Carlos Santana with the refugee camp.Wyclef Jerry Wonda Mister Santana G and B.Yo Carlos man you're making that guitar cry.</t>
  </si>
  <si>
    <t>Love;Playing Music</t>
  </si>
  <si>
    <t>Try Again</t>
  </si>
  <si>
    <t>Aaliyah</t>
  </si>
  <si>
    <t>Blackground</t>
  </si>
  <si>
    <t>Electronic;Hip Hop;Stage &amp; Screen</t>
  </si>
  <si>
    <t>Contemporary R&amp;B;Soundtrack</t>
  </si>
  <si>
    <t>Timbaland (Rap)</t>
  </si>
  <si>
    <t>Static Major;Timbaland</t>
  </si>
  <si>
    <t>Timbaland</t>
  </si>
  <si>
    <t>It's been a long time we shouldn't have left you.Without a dope beat to step to step to step to step to step to step to freaky freaky.It's been a long time we shouldn't have left you.Without a dope beat to step to step to step to step to step to step to freaky freaky.Baby girl.What would you do.To get to me.What would you say.To have your way.Would you give up.Or try again.If I hesitated.To let you in.Now would you be yourself.Or play your role.Tell all the boys.Or keep it low.If I say no.Would you turn away.Or play me off.Or would you stay.And if at first you don't succeed.Then dust yourself off and try again.You can dust it off and try again.Cause if at first you don't succeed.You can dust it off and try again.Dust yourself off and try again.I'm into you.You into me.But I can't let it go.So easily.Not till I see.What this could be.Could be eternity.Or just a week.Ayo our chemistry.Is off the chain.It's perfect now.But will it change.This ain't a Yes.This ain't a No.Just do your thing.We'll see how it goes.And if at first you don't succeed.Dust yourself off and try again.You can dust it off and try again.Cause if at first you don't succeed.You can dust it off and try again.Dust yourself off and try again.If you don't wanna throw it all away.I might be shy on the first date.What about the next date.I said you don't wanna throw it all away.I might be bugging on the first date.What about the next date.And if at first you don't succeed.Then dust yourself off and try again.You can dust it off and try again.Cause if at first you don't succeed.You can dust it off and try again.Dust yourself off and try again.And if at first you don't succeed.Then dust yourself off and try again.You can dust it off and try again.Cause if at first you don't succeed.You can dust it off and try again.Dust yourself off and try again.And if at first you don't succeed.Then dust yourself off and try again.You can dust it off and try again.Cause if at first you don't succeed.You can dust it off and try again.Dust yourself off and try again.It's been a long time we shouldn't have left you.Without a dope beat to step to.Step to step to step to step to.Step to step to freaky freaky.It's been a long time we shouldn't have left you.Without a dope beat to step to.Step to step to step to step to.Step to step to freaky freaky.And if at first you don't succeed.Then dust yourself off and try again.You can dust it off and try again.Cause if at first you don't succeed.You can dust it off and try again.Dust yourself off and try again.It's been a long time we shouldn't have left you.Without a dope beat to step to.Step to step to step to step to.Step to step to freaky freaky.It's been a long time we shouldn't have left you.Without a dope beat to step to.Step to step to step to step to.Step to step to freaky freaky.One more beat.A new millennium babyLet me out.You guess what it is.</t>
  </si>
  <si>
    <t>Romeo Must Die</t>
  </si>
  <si>
    <t>Be with You</t>
  </si>
  <si>
    <t>Vivendi</t>
  </si>
  <si>
    <t>Progressive House;House</t>
  </si>
  <si>
    <t>Enrique Iglesias;Paul Barry;Mark Taylor</t>
  </si>
  <si>
    <t>Monday night and I feel so low.I count the hours but they go so slow.I know the sound of your voice can save my soul.City lights streets of gold.Look out my window to the world below.Moves so fast but it feels so cold.And I'm all alone.Don't let me die.I'm losing my mind.Baby just give me a sign.And now that you're gone.I just wanna be with you.And I can't go on.I wanna be with you.Wanna be with you.I can't sleep I'm up all night.Through these tears I try to smile.I know the touch of your hand can save my life.But don't let me down.Come to me now.I got to be with you some how.And now that you're gone.I just wanna be with you.And I can't go on.I wanna be with you.Wanna be with you.Don't let me down.Come to me now.I got to be with you some how.And now that you're gone.Who am I without you now.I can't go on.I just wanna be with you.And now that you're gone.I just wanna be with you.And I can't go on.I wanna be with you.Wanna be with you.</t>
  </si>
  <si>
    <t>Longing for Love;Lost Love</t>
  </si>
  <si>
    <t>Everything You Want</t>
  </si>
  <si>
    <t>Vertical Horizon</t>
  </si>
  <si>
    <t>Alternative Rock</t>
  </si>
  <si>
    <t>Matthew Scannell</t>
  </si>
  <si>
    <t>Mark Endert;Ben Grosse</t>
  </si>
  <si>
    <t>Somewhere there's speaking.It's already coming in.Oh and it's rising at the back of your mind.You never could get it.Unless you were fed it.Now you're here and you don't know why.But under skinned knees and the skid marks.Past the places where you used to learn.You howl and listen.Listen and wait for the.Echoes of angels who won't return.He's everything you want.He's everything you need.He's everything inside of you.That you wish you could be.He says all the right things.At exactly the right time.But he means nothing to you.And you don't know why.You're waiting for someone.To put you together.You're waiting for someone to push you away.There's always another wound to discover.There's always something more you wish he'd say.He's everything you want.He's everything you need.He's everything inside of you.That you wish you could be.He says all the right things.At exactly the right time.But he means nothing to you.And you don't know why.But you'll just sit tight.And watch it unwind.It's only what you're asking for.And you'll be just fine.With all of your time.It's only what you're waiting for.Out of the island.Into the highway.Past the places where you might have turned.You never did notice.But you still hide away.The anger of angels who won't return.I am everything you want.I am everything you need.I am everything inside of you.That you wish you could be.I say all the right things.At exactly the right time.But I mean nothing to you and I don't know why.And I don't know why whyI don't know.</t>
  </si>
  <si>
    <t>Lost Love;Bad Relationships;Restlessness</t>
  </si>
  <si>
    <t>Bent</t>
  </si>
  <si>
    <t>Matchbox Twenty</t>
  </si>
  <si>
    <t>Lava</t>
  </si>
  <si>
    <t>Alternative Rock;Acoustic</t>
  </si>
  <si>
    <t>Rob Thomas</t>
  </si>
  <si>
    <t>If I fall along the way.Pick me up and dust me off.And if I get too tired to make it.Be my breath so I can walk.If I need some other love then.Give me more than I can stand.And when my smile gets old and faded.Wait around I'll smile again.Shouldn't be so complicated.Just hold me and then.Oh just hold me again.Can you help me I'm bent.I'm so scared that I'll never.Get put back together.Keep breaking me in.And this is how we will end.With you and me bent.If I couldn't sleep could you sleep.Could you paint me better off.Could you sympathize with my needs.I know you think I need a lot.I started out clean but I'm jaded.Just phoning it in.Oh just breaking the skin.Can you help me I'm bent.I'm so scared that I'll never.Get put back together.Keep breaking me in.And this is how we will end.With you and me bent.Start bending me it's never enough.As I feel all your pieces.Start bending me keep bending me.Oh until I'm completely broken in.Shouldn't be so complicated.Just touch me and then.Oh just touch me again.Can you help me I'm bent.I'm so scared that I'll never.Get put back together.Keep breaking me in.And this is how we will end.With you and me will let them.Without understanding.Here I go there again.Can you help me I'm bent.I'm so scared that I'll never.Get put back together.Yeah you're breaking me in.And this is how we will end.With you and me bent.</t>
  </si>
  <si>
    <t>Pain;Bad Behavior;Restlessness</t>
  </si>
  <si>
    <t>It's Gonna Be Me</t>
  </si>
  <si>
    <t>NSYNC</t>
  </si>
  <si>
    <t>Max Martin;Andreas Carlsson;Rami</t>
  </si>
  <si>
    <t>Rami</t>
  </si>
  <si>
    <t>It's gonna be me.You might've been hurt babe.That ain't no lie.You've seen them all come and go.I remember you told me.That it made you believe in.No man no cry.Maybe that's why.Every little thing I do.Never seems enough for you.You don't wanna lose it again.But I'm not like them.Baby when you finally.Get to love somebodyGuess what.It's gonna be me.You've got no choice babe.But to move on And you know.There ain't no time to waste.You're just too blind to see.But in the end you know it's gonna be me.You can't deny.So just tell me why.Every little thing I do.Never seems enough for you.You don't wanna lose it again.But I'm not like them.Baby when you finally.Get to love somebody.Guess what.It's gonna be me.It's gonna be me.There comes a day.When I'll be the one.You'll see.It's gonna gonna gonna gonna gonna.It's gonna be me.All that I do.Is not enough for you.I don't wanna lose it.But I'm not like that.When finally.You get to love.Guess what.Every little thing I do.Never seems enough for you.You don't wanna lose it again.But I'm not like them.Baby when you finally.Get to love somebody.Guess what.It's gonna be me.Every little thing I doNever seems enough for you.You don't wanna lose it againBut I'm not like them.Baby when you finally.Get to love somebody.Guess what. It's gonna be me.</t>
  </si>
  <si>
    <t>Bad Relationships;Lost Love;Longing for Love</t>
  </si>
  <si>
    <t>Incomplete</t>
  </si>
  <si>
    <t>Sisqó</t>
  </si>
  <si>
    <t>Dragon;Def Soul</t>
  </si>
  <si>
    <t>Montell Jordan;Anthony "Shep" Crawford;Kristin Hudson</t>
  </si>
  <si>
    <t>Anthony "Shep" Crawford</t>
  </si>
  <si>
    <t>Bright lights fancy restaurants.Everything in this world that a man could want.Got a bank account bigger than the law should allow.Still I'm lonely now.Pretty faces from the covers of the magazines.From their covers to my covers wanna lay with me.Fame and fortune still can't find.Just a grown man running out of time.Even though it seems I have everything.I don't wanna be a lonely fool.All of the women all the expensive cars.All of the money don't amount to you.So I can make believe I have everything.But I can't pretend that I don't see.That without you girl my life is incomplete.Said without you girl listen.Your perfume your sexy lingerie.Girl I remember it just like it was on yesterday.A Thursday you told me you had fallen in love.I wasn't sure that I was.It's been a year winter summer spring and fall.But being without you just ain't living ain't nothing at all.If I could travel back in time.I'd relive the days you were mine.Even though it seems I have everything.I don't wanna be a lonely fool.All of the women all the expensive cars.All of the money don't amount to you.I can make believe I have everything.But I can't pretend that I don't see.That without you girl my life is incomplete.Oh yeah that without you girl.I just can't help loving you.But I loved you much too late.I'd give anything.And everything.To hear you say.That you'll stay.Even though it seems I have everything.I don't wanna be a lonely fool.All of the women all the expensive cars.All of the money don't amount to you.I can make believe I have everything.But I can't pretend that I don't see.That without you girl my life is incomplete.Even though it seems I have everything.I don't wanna be a lonely fool.All of the women all the expensive cars.All of the money don't amount to you.I can make believe I have everything.But I can't pretend that I don't see.That without you girl my life is incomplete.Without you girl.Without you girl my life.Without you girl my life my life is incomplete.Without you girl my life is incomplete.Oh yeah my life is incomplete.Oh yeah yeah yeah.</t>
  </si>
  <si>
    <t>Doesn't Really Matter</t>
  </si>
  <si>
    <t>Def Jam;Def Soul</t>
  </si>
  <si>
    <t>Fm;Gbm;Gm&amp;%</t>
  </si>
  <si>
    <t>Doesn't matter.Doesn't matter at all.Doesn't matter what your friends are telling you.Doesn't matter what my family's saying too.It just matters that I'm in love with you.It only matters that you love me too.It doesn't matter if they won't accept you.I'm accepting of you and the things you do.Just as long as it's you.Nobody but you baby baby.My love for you unconditional love too.Gotta get up get up.Get up get up get up and show you that it.Doesn't really matter what the eye is seeing.Cause I'm in love with the inner being.And it doesn't really matter what they believe.What matters to me is you're in love with me.Doesn't really matter what the eye is seeing.Cause I'm in love with the inner being.And it doesn't really matter what they believe.What matters to me is you're nutty nutty nutty for me.You're so kind.Just what I asked for you're so loving and kind.And you're mine.And I can't believe you're mine.Doesn't matter if you're feeling insecure.Doesn't matter if you're feeling so unsure.Cause I'll take away the doubt within your heart.And show that my love will never hurt or harm.Doesn't matter what the pain we go through.Doesn't matter if the money's gone too.Just as long as I'm with you.Nobody but you baby baby.You're love for me unconditional I see.Gotta get up get up.Get up get up get up and show you that it.Doesn't really matter what the eye is seeing.Cause I'm in love with the inner being.And it doesn't really matter what they believe.What matters to me is you're in love with me.Doesn't really matter what the eye is seeing.Cause I'm in love with the inner being.And it doesn't really matter what they believe.What matters to me is you're nutty nutty nutty for me.You're so kind.Just what I asked for you're so loving and kind.And you're mine.And I can't believe you're mine.Doesn't matter what they say.Cause you know I'm gonna love you anyway.Doesn't matter what they do.Cause my love will always be with you.My love for you unconditional love too.Gotta get up get up.Get up get up get up and show you that.My love is true and it's just for you.Doesn't really matter what the eye is seeing.Cause I'm in love with the inner being.And it doesn't really matter what they believe.What matters to me is you're in love with me.Doesn't really matter what the eye is seeing.Cause I'm in love with the inner being.And it doesn't really matter what they believe.What matters to me is you're nutty nutty nutty for me.Nutty nutty nutty my love for you.I can't believe my dreams come true.I've finally found somebody whose heart is true.And best of all you love me to.And nutty nutty nutty my love for you.I can't believe my dreams come true.I've finally found somebody whose heart is true.And best of all you're nutty nutty nutty for me.Nutty nutty nutty my love for you.I can't believe my dreams come true.I've finally found somebody whose heart is true.And best of all you're nutty nutty nutty for me.Nutty nutty nutty my love for you.I'm always doing that.I can't believe my dreams come true.I've finally found somebody whose heart is true.And best of all you're nutty nutty nutty for me.</t>
  </si>
  <si>
    <t>The Nutty Professor II: The Klumps</t>
  </si>
  <si>
    <t>Music</t>
  </si>
  <si>
    <t>Electro-Pop</t>
  </si>
  <si>
    <t>Progressive House;Tribal House;House;Downtempo</t>
  </si>
  <si>
    <t>Madonna;Mirwais Ahmadzaï</t>
  </si>
  <si>
    <t>Hey Mister DJ put a record on.I wanna dance with my baby.Do you like to boogie woogie do you like to boogie woogie.Do you like to boogie woogie do you like my acid rock.Hey Mister DJ put a record on.I wanna dance with my baby.And when the music starts.I never wanna stop.It's gonna drive me crazy.Music music.Music makes the people come together.Music mix the bourgeoisie and the rebel.Don't think of yesterday.And I don't look at the clock.I like to boogie woogie.It's like riding on the wind.And it never goes away.Touches everything I'm in.Got to have it every day.Music makes the people come together.Music mix the bourgeoisie and the rebel.Hey Mister DJ.Do you like to boogie woogie.Do you like to boogie woogie.Do you like to boogie woogie.Do you like my acid rock.Hey Mister DJ put a record on.I wanna dance with my baby.And when the music starts.I never wanna stop.It's gonna drive me crazy.Music makes the people come together.Music mix the bourgeoisie and the rebel.Music makes the people come together.Music mix the bourgeoisie and the rebel.Do you like to boogie woogie.Do you like to boogie woogie.Do you like to boogie woogie.Do you like my acid rock.Do you like to boogie woogie.Do you like to boogie woogie.Do you like to boogie woogie.Do you like my acid rock.</t>
  </si>
  <si>
    <t>Come On Over Baby (All I Want Is You)</t>
  </si>
  <si>
    <t>Motown;Dance-Pop</t>
  </si>
  <si>
    <t>Johan Aberg;Christina Aguiliera;Chaka Blackmon;Raymond Cham;Eric Dawkins;Ron Fair;Shelly Peiken;Paul Rein;Guy Roche</t>
  </si>
  <si>
    <t>Aaron Zigman;Johan Aberg;Paul Rein</t>
  </si>
  <si>
    <t>Come on over come on over baby.Come on over come on over baby.Come on over come on over baby.Come on over come on over baby.Hey boy don't you know.I got something going on.I've got an invitation.Don't you keep me waiting all night long.I know you know so baby don't.Pretend you won't keep me guessing if you.You will or you won't.Don't wanna play that game with you baby.Said listen to me.All I want is you come over here baby.All I want is you you know you make me go crazy.All I want is you now baby don't be shy.You better cross the line.I'm gonna love you right.Cause all I want is you.Come on over come on over baby.Come on over come on over baby.Come on over come on over baby.I'm not just talking.About your sexuality.But I can't help myself.When you put your hands on me.It's paradise when you and I.Get close get tight.One on one I wanna go all all night.I wanna play that game with you baby.Listen to me.All I want is you come over here baby.All I want is you you know you make me go crazy.All I want is you now baby don't be shy.You better cross the line.I'm gonna love you right.Cause all I want is you.Come on over come on over baby.Come on over come on over baby.Don't you wanna be the one tonight.We could do exactly what you like.Don't you wanna be just you and me.We could do what comes so naturally.I got a thing for you.Got my mind made up.And I'm serious never been more baby.I'm sure that it's real.And it's right here uh come on.Come on come on come on over.Come on come on come on over.Come on come on come on over.Come on come on come on over.You give me.What a girl feels what a girl likes.What a girl needs what a girl wants.All I all I want is you.All I want is you oh you make me go crazy.All I want is you now baby don't be shy.You better cross the line.I'm gonna love you right.Cause all I want is you.All I want is you you make me go crazy you.All I want is you now baby don't be shy.You better cross the line.I'm gonna love you right.Cause all I want is you.</t>
  </si>
  <si>
    <t>With Arms Wide Open</t>
  </si>
  <si>
    <t>Wind-Up</t>
  </si>
  <si>
    <t>Scott Stapp;Mark Tremonti</t>
  </si>
  <si>
    <t>John Kurzweg</t>
  </si>
  <si>
    <t>Well I just heard the news today.It seems my life is gonna change.I close my eyes begin to pray.Then tears of joy stream down my face.With arms wide open.Under the sunlight.Welcome to this place.I'll show you everything.With arms wide open.With arms wide open.Well I don't know if I'm ready.To be the man I have to be.I'll take a breath I'll take her by my side.We stand in awe we've created life.With arms wide open.Under the sunlight.Welcome to this place.I'll show you everything.With arms wide open.Now everything has changed.I'll show you love.I'll show you everything.With arms wide open.With arms wide open.I'll show you everything.With arms wide open wide open.If I had just one wish.Only one demand.I hope he's not like me.I hope he understands.That he can take this life.And hold it by the hand.And he can greet the world.With arms wide open.With arms wide open.Under the sunlight.Welcome to this place.I'll show you everything.With arms wide open.Now everything has changed.I'll show you love.I'll show you everything.With arms wide open.With arms wide open.I'll show you everything.With arms wide open wide open.</t>
  </si>
  <si>
    <t>Child Birth;Family;Redemption</t>
  </si>
  <si>
    <t>Independent Women, Part 1</t>
  </si>
  <si>
    <t>Electronic;Funk / Soul;Stage &amp; Screen</t>
  </si>
  <si>
    <t>Contemporary R&amp;B;House;UK Garage</t>
  </si>
  <si>
    <t>Tone;Beyonce;Poke;Cory Rooney</t>
  </si>
  <si>
    <t>Lucy Liu.With my girl Drew.Cameron D and Destiny.Charlie's Angels come on.Question tell me what you think about me.I buy my own diamonds and I buy my own rings.Only ring your celly when I'm feeling lonely.When it's all over please get up and leave.Question tell me how you feel about this.Try to control me boy you get dismissed.Pay my own car note and I pay my own bills.Always fifty-fifty in relationships.The shoes on my feet I bought them.The clothes I'm wearing I bought them.The rock I'm rocking I bought it.Cause I depend on me if I want it.The watch I'm wearing I bought it.The house I live in I bought it.The car I'm driving I bought it.I depend on me.All the women who independent.Throw your hands up at me.All the honeys who making money.Throw your hands up at me.All the mamas who profit dollars.Throw your hands up at me.All the ladies who truly feel me.Throw your hands up at me.Girl I didn't know you could get down like that.Charlie how your Angels get down like that.Girl I didn't know you could get down like that.Charlie how your Angels get down like that.Tell me how you feel about this.Do what I want live how I wanna live.I worked hard and sacrificed to get what I get.Ladies it ain't easy being independent.Question how'd you like this knowledge that I brought.Bragging on that cash that he gave you is a front.If you're gonna brag make sure it's your money you flaunt.Depend on no one else to give you what you want.The shoes on my feet I bought them.The clothes I'm wearing I bought them.The rock I'm rocking I bought it.Cause I depend on me if I want it.The watch I'm wearing I bought it.The house I live in I bought it.The car I'm driving I bought it.I depend on me.All the women who independent.Throw your hands up at me.All the honeys who making money.Throw your hands up at me.All the mamas who profit dollars.Throw your hands up at me.All the ladies who truly feel me.Throw your hands up at me.Girl I didn't know you could get down like that.Charlie how your Angels get down like that.Girl I didn't know you could get down like that.Charlie how your Angels get down like that.Destiny's Child what's up.You in the house Sure enough.Well break these people off Angel style.Child of Destiny.Independent beauty.No one else takes care me.Charlie's Angels.All the women who are independent.Throw your hands up at me.All the honeys who making money.Throw your hands up at me.All the mamas who profit dollars.Throw your hands up at me.All the ladies who truly feel me.Throw your hands up at me.Girl I didn't know you could get down like that.Charlie how your Angels get down like that.Girl I didn't know you could get down like that.Charlie how your Angels get down like that.Girl I didn't know you could get down like that.Charlie how your Angels get down like that.Girl I didn't know you could get down like that.Charlie how your Angels get down like that.</t>
  </si>
  <si>
    <t>Empowerment;Bragging;Badassery</t>
  </si>
  <si>
    <t>Charlie's Angels</t>
  </si>
  <si>
    <t>It Wasn't Me</t>
  </si>
  <si>
    <t>Shaggy ft. Ricardo "RikRok" Ducent</t>
  </si>
  <si>
    <t>Hip Hop;Reggae;Pop</t>
  </si>
  <si>
    <t>Thomas Allen;Harold Brown;Shaggy;Morris Dickerson;Rickardo Ducent;LeRoy Jordan;Charles Miller;Lee Oskar;Shaun Pizzonia;Howard Scott;Brian Thompson</t>
  </si>
  <si>
    <t>Shaggy;Rickardo Ducent;Shaun Pizzonia;Brian Thompson</t>
  </si>
  <si>
    <t>Shaun Pizzonia</t>
  </si>
  <si>
    <t>Yo man.Yo.Open up man.What do you want man.My girl just caught me.You let her catch you.I don't know how I let this happen.With who.The girl next door you know.Man.I don't know what to do.Say it wasn't you.Alright.Honey came in and she caught me red handed.Creeping with the girl next door.Picture this we were both butt naked banging on the bathroom floor.How could I forget that I had.Given her an extra key.All this time she was standing there.She never took her eyes off me.How you can give your woman access to your villa.Trespass and a-witness while you cling to your pillow.You better watch your back before she turn into a killer.Let's review the situation that you caught up in a.To be a true player you have to know how to play.If she say a night convince her say a day.Never admit to a word when she say.And if she claim ah you tell her Baby no wayBut she caught me on the counter.It wasn't me.Saw me banging on the sofa .It wasn't me.I even had her in the shower. It wasn't me.She even caught me on camera.It wasn't me.She saw the marks on my shoulder.It wasn't me.Heard the words that I told her.It wasn't me.Heard the scream get louder.It wasn't me.She stayed until it was over.Honey came in and she caught me red handed.Creeping with the girl next door.Picture this we were both butt naked banging on the bathroom floor.I had tried to keep her.From what she was about to see.Why should she believe me.When I told her it wasn't me.Make sure she knows it's not you and lead her on no right to vex.Whenever you should see her make the gigolo flex.Somebody else as it be by you it not that complex.Seeing is believing so you better change your specs.You know she are gonna bring about things up from the past.All the little evidence you better know to mask.Quick upon your answer go over there.But if she pack a gun you know you better run fast.But she caught me on the counter It wasn't me.Saw me banging on the sofa.It wasn't me.I even had her in the shower.It wasn't me.She even caught me on camera.It wasn't me.She saw the marks on my shoulder.It wasn't me.Heard the words that I told her.It wasn't me.Heard the scream get louder.It wasn't me.She stayed until it was over.Honey came in and she caught me red handed.Creeping with the girl next door.Picture this we were both butt naked banging on the bathroom floor.How could I forget that I had.Given her an extra key.All this time she was standing there.She never took her eyes off me.Gonna tell her that I'm sorry.For the pain that I've caused.I've been listening to your reason.It makes no sense at all.We should tell her that I'm sorry.For the pain that I've caused.You may think that you're a player.But you're completely lost.That's why I sing.Honey came in and she caught me red handed.Creeping with the girl next door.Picture this we were both butt naked banging on the bathroom floor.How could I forget that I had.Given her an extra key.All this time she was standing there.She never took her eyes off me.</t>
  </si>
  <si>
    <t>Ms. Jackson</t>
  </si>
  <si>
    <t>Outkast</t>
  </si>
  <si>
    <t>André 3000;Big Boi;Mr. DJ</t>
  </si>
  <si>
    <t>Yeah this one right here goes out to all the baby's mamas' mamas.Mamas mamas baby mamas' mamas.Yeah go like this.I'm sorry Miss Jackson.I am for real.Never meant to make your daughter cry.I apologize a trillion times.I'm sorry Miss Jackson.I am for real.Never meant to make your daughter cry.I apologize a trillion times.A baby drama mama don't like me.She doing things like having her boys come from her neighborhood.To the studio tryna fight me.She need to get a piece of the American pie and take her bite out.That's my house I disconnect the cable and turn the lights out.And let her know her grandchild is a baby and not a paycheck.Private school daycare shit medical bills I pay that.I love your mom and everything see I ain't the one who laid down.She wanna rip you up start a custody war my lawyers stay down.She never got a chance to hear my side of the story we was divided.She had fish fries and cookouts.On my child's birthday I ain't invited.Despite it I show her the utmost respect when I fall through.All you do is defend that lady when I call you yeah.I'm sorry Miss Jackson.I am for real.Never meant to make your daughter cry.I apologize a trillion times.I'm sorry Miss Jackson.I am for real.Never meant to make your daughter cry.I apologize a trillion times.Me and your daughter.Got a special thing going on.You say it's puppy love.We say it's full grown.Hope that we feel this.Feel this way forever.You can plan a pretty picnic.But you can't predict the weather.Miss Jackson.Ten times out of nine now if I'm lying find.The quickest muzzle throw it on my mouth and I'll decline.King meets queen then the puppy love thing together dream.Bout that crib with the Goodyear swing.On the oak tree I hope we feel like this forever.Forever Forever ever Forever ever.Forever never seems that long until you're grown.And notice that the day by day ruler can't be too wrong.Miss Jackson my intentions were good I wish I could.Become a magician to abracadabra all the sadder.Thoughts of me thoughts of she thoughts of he.Asking what happened to the feeling that her and me.Had I pray so much about it need some knee pads.It happened for a reason one can't be mad.So know this know that everything is cool.And yes I will be present on the first day of school.And graduation.I'm sorry Miss Jackson.I am for real.Never meant to make your daughter cry.I apologize a trillion times.I'm sorry Miss Jackson.I am for real.Never meant to make your daughter cry.I apologize a trillion times.Look at the way he treats me shit look at the way you treat me.You see your little nosy ass homegirls got they ass up in creek G.Without a paddle you left to straddle and ride this thing on out.And then you and your girl ain't speaking no more.Cause my dick all in her mouth.Know what I'm talking about jealousy infidelity envy.Cheating beating in the end to the G they be the same thing.So who you placing the blame on.You keep on singing the same song.Let bygones be bygones you can go on and get the hell on.You and your mama.I'm sorry Miss Jackson.I am for real.Never meant to make your daughter cry.I apologize a trillion times.I'm sorry Miss Jackson.I am for real.Never meant to make your daughter cry.I apologize a trillion times.I'm sorry Miss Jackson.I am for real.Never meant to make your daughter cry.I apologize a trillion times.I'm sorry Miss Jackson.I am for real.Never meant to make your daughter cry.I apologize a trillion times.</t>
  </si>
  <si>
    <t>Stutter</t>
  </si>
  <si>
    <t>Joe ft. Mystikal</t>
  </si>
  <si>
    <t>Mystikal (Rap)</t>
  </si>
  <si>
    <t>John Boone;Ernest Dixon;Roy Hamilton III;Tre Vandt Hardson;John Martinez;Romye Robinson;John Sebastian;Mark Sebastian;Derrick Stewart;Emandu Wilcox</t>
  </si>
  <si>
    <t>Ernest Dixon;Roy Hamilton III</t>
  </si>
  <si>
    <t>Teddy Riley;Allen Gordon;Roy Hamilton III</t>
  </si>
  <si>
    <t>My dear my dear my dear you do not know me.But I know you very well.Now let me tell you that I caught you.My dear my dear my dear you do not know me.But I know you very well.Now let me tell you that I caught you in another lie.Talk to me tell me where you were.You told me With your friends hanging out.You're lying cause you're stuttering.Now where were you.Stop lying to me cause you're ticking me off.See you're ticking me off.I can tell you're lying.Cause when you're replying.You stutter stutter stutter stutter.I can tell you're lying.Cause when you're replying.You stutter stutter stutter stutter.I can tell you're lying.Cause when you're replying.You stutter stutter stutter stutter.I can tell you're lying.Cause when you're replying.You stutter stutter stutter stutter.I called you on your cell phone no answer.So I paged you on your two way still no response.I took care of you I loved you and you played me.Stop lying to me about where you've been.Cause you're ticking me off ticking me off.I can tell you're lying.Cause when you're replying.You stutter stutter stutter stutter.I can tell you're lying.Cause when you're replying.You stutter stutter stutter stutter.I can tell you're lying.Cause when you're replying.You stutter stutter stutter stutter.I can tell you're lying.Cause when you're replying.You stutter stutter stutter stutter.My dear my dear my dear.You do not know me but I know you very well.Now let me tell you that I caught you.My dear my dear my dear.You do not know me but I know you very well.Now let me tell you that I caught you in another lie.Quit quit quit quit quit your lying heffer watch yourself.Yeah I'll give the whips but leaving you out there by yourself.I'm keeping it gangster with all the tattoos and the platinum mouth.I was the rapper you heard about strapping up in the Waffle House.Right next to niggas when I be sparking them out.And I'm way too cold for playing to let you come and dog me out.Should've of knew what you was up to when you got here.Get off my couch.And I just can't change it it's gonna be good get out on you route.My bad Joe.I seen it coming with that nappy hair.She was running with docked out wanting what you had.You let them set you up and you fell for it.Now it's I'm sorry my ass.That's why you're paying for it.You got the garbage I got the trash can for it.The man ain't gonna stand for it.You better respect my flow.Don't be stuttering when you're talking to Mystikal.Or lying when you be talking to Joe.I smell cologne damn it's strong.How'd you get it on.He messed up your hair makeup's everywhere.Oh yeah.Girl you're crying cause you're lying.To my face.Stop lying about seeing a man.Cause you're ticking me off ticking me off.I can tell you're lying.Cause when you're replying.You stutter stutter stutter stutter.I can tell you're lying.Cause when you're replying.You stutter stutter stutter stutter.I can tell you're lying.Cause when you're replying.You stutter stutter stutter stutter.I can tell you're lying.Cause when you're replying.You stutter stutter stutter stutter I can tell you're lying.Cause when you're replying.You stutter stutter stutter stutter.I can tell you're lying.Cause when you're replying.You Stutter stutter stutter stutter.I can tell you're lying.Cause when you're replying.You stutter stutter stutter stutter.</t>
  </si>
  <si>
    <t>Double Take</t>
  </si>
  <si>
    <t>Butterfly</t>
  </si>
  <si>
    <t>Crazy Town</t>
  </si>
  <si>
    <t>Hip Hop;Rap Rock</t>
  </si>
  <si>
    <t>Nu Metal</t>
  </si>
  <si>
    <t>Shifty Shellshock;Flea;John Frusciante;Anthony Kiedis;Epic Mazur;Chad Smith</t>
  </si>
  <si>
    <t>Shifty Shellshock;Epic Mazur</t>
  </si>
  <si>
    <t>Josh Abraham;Bret Mazur</t>
  </si>
  <si>
    <t>Come my lady.Come come my lady.You're my butterfly.Sugar baby.Come my lady.Come come my lady.You're my butterfly.Sugar baby.Such a sexy sexy pretty little thing.Fierce nipple pierce you got me sprung with your tongue ring.and I ain't gonna lie cause your loving gets me high.So to keep you by my side there's nothing that I won't try.Butterflies in her eyes and looks to kill.Time is passing I'm asking could this be real.Cause I can't sleep I can't hold still.The only thing I really know is she got sex appeal.I can feel too much is never enough.You're always there to lift me up.When these times get rough I was lost Now I'm found.Ever since you've been around.You're the woman that I want.So yo I'm putting it down.Come my lady.Come come my lady.you're my butterfly.Sugar baby.Come my lady you're my.pretty baby I'll make your legs shake.You make me go crazy.Come my lady.Come come my lady.you're my butterfly.Sugar baby.Come my lady you're my.Pretty baby I'll make your legs shake.You make me go crazy.I don't deserve you unless it's some kind of hidden message.To show me life is precious.Then I guess it's true.But to tell truth I really never knew.Till I met you see I was lost and confused.Twisted and used up.Knew a better life existed but thought that I missed it.My lifestyle's wild I was living like a wild child.Trapped on a short leash paroled the police files.So yo what' s happening now.I see the sun breaking down into dark clouds.and a vision of you standing out in a crowd.Come come my lady.You're my butterfly.Sugar baby.Come my lady you're my.Pretty baby I'll make your legs shake.You make me go crazy.Come my lady.Come come my lady.you're my butterfly.Sugar baby.Come my lady you're my.pretty baby I'll make your legs shake.You make me go crazy.Hey sugar momma come and dance with me.The smartest thing you ever did was take a chance with me.Whatever tickles your fancy.Girl it's me and you like Sid and Nancy.So sexy almost evil Talking about butterflies in my head.I used to think that happy endings were only in the books I read but.You made me feel alive when I was almost dead.You filled that empty space with the love I used to chase.and as far as I can see it don't get better than this.So butterfly here is a song and it's sealed with a kiss.And a thank you miss.Come and dance with me.Come and dance with me.Come and dance with me.Come and dance with me.Come my lady.Come come my lady.You're my butterfly.Sugar baby.Come my lady you're my.Pretty baby I'll make your legs shake.You make me go crazy.Come my lady.Come come my lady.you're my butterfly.Sugar baby.Come my lady you're my.Pretty baby I'll make your legs shake.You make me go crazy.Come my lady.Come come my lady.You're my butterfly.Sugar baby.Come my lady you're my.Pretty baby I'll make your legs shake.You make me go crazy.Come my lady.Come come my lady.You're my butterfly.Sugar baby.Come my lady you're my.Pretty baby I'll make your legs shake.You make me go crazy.Come and dance with me.Come and dance with me.Come and dance with me.Come and dance with me.Come and dance with me.Come and dance with me.Come and dance with me.Come and dance with me.Come and dance with me.Come and dance with me.Come and dance with me.Come and dance with me.</t>
  </si>
  <si>
    <t>Angel</t>
  </si>
  <si>
    <t>Shaggy ft. Rayvon</t>
  </si>
  <si>
    <t>MCA Album Cut</t>
  </si>
  <si>
    <t>Contemporary R&amp;B;Ragga Hip Hop</t>
  </si>
  <si>
    <t>Rayvon (Vocals)</t>
  </si>
  <si>
    <t>Jamaica;Barbados</t>
  </si>
  <si>
    <t>Eddie Curtis;Ahmet Ertegün;Steve Miller;Chip Taylor</t>
  </si>
  <si>
    <t>Now this one's dedicated to all the youths who want to say nice things to all them girls.Treat her like diamonds and pearls.Dedicated to all the girls around the world.Now this is Rayvon and Shaggy with a combination you can't miss.Flip this one upon the musical disc.Girl you're my angel you're my darling angel.Closer than my peeps you are to me baby.Shorty you're my angel you're my darling angel.Girl you're my friend when I'm in need lady.Life is one big party when you're still young.But who's gonna have your back when it's all done.It's all good when you're little you have pure fun.Can't be a fool son what about the long run.Looking back shorty always I mention.Said me not giving her much attention.She was there through my incarceration.I wanna show the nation my appreciation.Girl you're my angel you're my darling angel.Closer than my peeps you are to me baby.Shorty you're my angel you're my darling angel.Girl you're my friend when I'm in need lady.You're a queen and so you should be treated.Though you never get the loving that you needed.Could have left but I called and you heeded.Begged and I pleaded mission completed.Mama said that I and I dissed the program.Not the type to mess around with your emotion.But the feeling that I have for you is so strong.Been together so long and this could never be wrong.Girl you're my angel you're my darling angel.Closer than my peeps you are to me baby.Shorty you're my angel you're my darling angel.Girl you're my friend when I'm in need lady.Girl in spite of my behavior said I'm your savior.You must be sent from up above.And you appear to me so tender say girl I surrender.Thanks for giving me your love.Girl in spite of my behavior well you are my savior.You must be sent from up above.And you appear to me so tender well girl I surrender.Said thanks for giving me your love.Now life is one big party when you're still young.And who's gonna have your back when it's all done.It's all good when you're little you have pure fun.Can't be a fool son what about the long run.Looking back shorty always I mention.Said me not giving her much attention.She was there through my incarceration.I wanna show the nation my appreciation.Girl you're my angel you're my darling angel.Closer than my peeps you are to me baby.Shorty you're my angel you're my darling angel.Girl you're my friend when I'm in need lady.Girl you're my angel you're my darling angel.Closer than my peeps you are to me baby.Shorty you're my angel you're my darling angel.Girl you're my friend when I'm in need lady.</t>
  </si>
  <si>
    <t>Love;Longing for Love;Appreciation</t>
  </si>
  <si>
    <t>All for You</t>
  </si>
  <si>
    <t>Wayne Garfield;Jimmy Jam;Janet Jackson;Terry Lewis;Mauro Malavasi;David Romani</t>
  </si>
  <si>
    <t>Jimmy Jam;Janet Jackson;Terry Lewis</t>
  </si>
  <si>
    <t>All my girls at the party.Look at that body.Shaking that thing.Like you never did see.Got a nice package alright.Guess I'm gonna have to ride it tonight.All my girls at the party.Look at that body.Shaking that thing.Like you never did see.Got a nice package all right.Edit four three two one.It's all for you.If you really want it.It's all for you if you say you need it.It's all for you if you gotta have it.It's all for you if you make a move.It's all for you.I see you staring out the corner of my eye.You seem uneasy.Want to approach me.Throw me a line.But then something inside you grabs you says who am I.I know exactly cause it happens with all the guys.So you so what you gonna do.Come on and talk to me.Promise you won't even have an attitude.I'll let you sit right next to me.Don't join the list with these other fools.That ain't the way to be.Yes it's cool.Yes I'm in the mood.Intimidation's got that mind.It's all for you if you really want it.It's all for you if you say you need it.It's all for you if you gotta have it.It's all for you if you make a move.It's all for you.Tell me I'm the only one.Soon we'll be having fun.Come over here and get some.It's all for you if you make a move.It's all for you.Can't be afraid or keep me waiting for too long.Before you know it.I'll be outta here I'll be gone.Don't try to be all clever cute or even sly.Don't have to work that hard.Just be yourself and let that be your guide.So you so what you gonna do.So come on and talk to me by.Promise you won't even have an attitude.I'll let you sit right next to me.Don't join the list with these other fools.That ain't the way to be boy.Yes it's cool.Yes I'm in the mood.Intimidation's got that mind.It's all for you if you really want it.It's all for you if you say you need it.It's all for you if you gotta have it.It's all for you if you make a move.It's all for you.Tell me I'm the only one.Soon we'll be having fun.Come over here and get some.It's all for you if you make a move.It's all for you.All my girls at the party.Look at that body.Shaking that thing like you never did see.Got a nice package alright.Guess I'm gonna have to ride it tonight.All my girls at the party.Look at that body.Shaking that thing like you never did see.Got a nice package alright.Guess I'm gonna have to ride it tonight.It's all for you if you really want it.It's all for you if you say you need it.It's all for you if you gotta have it.It's all for you if you make a move.It's all for you.All my girls at the party.Look at that body.Shaking that thing like you never did see.Got a nice package alright.Guess I'm gonna have to ride it tonight.All my girls at the party.Look at that body.Shaking that thing like you never did see.Got a nice package alright.Guess I'm gonna have to ride it tonight.Tell me I'm the only one.Soon we'll be having fun.Come over here and get some.Soon we'll be having fun.Soon we'll be having fun.Soon we'll be having fun.Soon we'll be having fun.Soon we'll be having fun.Guess I'm gonna have to ride.Guess I'm gonna have to ride it tonight.Guess I'm gonna have to ride.Guess I'm gonna have to ride.Guess I'm gonna have to ride it tonight.Guess I'm gonna have to ride.</t>
  </si>
  <si>
    <t>Christina Aguilera, Lil' Kim, Mýa, &amp; Pink</t>
  </si>
  <si>
    <t>Dance-Soul;Hip Hop</t>
  </si>
  <si>
    <t>Electronic;Hip Hop;Pop;Stage &amp; Screen</t>
  </si>
  <si>
    <t>House;Pop Rap;Progressive House;Theme</t>
  </si>
  <si>
    <t>Missy Elliot (Rap)</t>
  </si>
  <si>
    <t>Missy Elliot;Rockwilder</t>
  </si>
  <si>
    <t>E1V</t>
  </si>
  <si>
    <t>Where's all my soul sisters.Lemme hear you all flow sisters.Hey sister go sister soul sister flow sister.Hey sister go sister soul sister go sister.He met Marmalade down in old Moulin Rouge.Strutting her stuff on the street.She said Hello Hey Joe. You wanna give it a go.Giuchie Giuchie ya ya dada.Giuchie Giuchie ya ya here here.Mocha Chocalata ya ya.Creole lady Marmalade.What what what what.Voulez vous coucher avec moi ce soir.Voulez vous coucher avec moi.He sat in her boudoir while she freshened up.Boy drank all that Magnolia wine.On her black satin sheets is where he started to freak.Giuchie Giuchie ya ya dada.Giuchie Giuchie ya ya here.Mocha Chocalata ya ya.Creole lady Marmalade.Voulez vous coucher avec moi ce soir ce soir.What what what.Voulez vous coucher avec moi.He come through with the money in the garter belts.I let him know we 'bout that cake straight up the gate.We independent women some mistake us for whores.I'm saying why spend mine when I can spend yours.Disagree Well that's you and I'm sorry.I’m gonna keep playing these cats out like Atari.Wearing high-heel shoes getting love from the dudes.Four bad ass chicks from the Moulin Rouge.Hey sisters soul sisters.Better get that dough sisters.We drink wine with diamonds in the glass.By the case the meaning of expensive taste.If you wanna Giuchie Giuchie ya ya.Mocha Chocalata.What.Creole Lady Marmalade.One more time come on now.Marmalade Lady Marmalade Marmalade.Touch of her skin feeling silky smooth.Color of café au lait alright.Made the savage beast inside roar until he cried.More more more.Now he's back home doing nine to five.Living the grey flannel life.But when he turns off to sleep memories creep.More more more.Giuchie Giuchie ya ya dada.Giuchie Giuchie ya ya here.Mocha Choca lata ya ya.Creole lady Marmalade.Voulez vous coucher avec moi ce soir.Voulez vous coucher avec moi.Voulez vous coucher avec moi ce soir.Voulez vous coucher avec moi.ChristinaPink.Lil' Kim.Mya.Rockwilder baby, baby.Moulin Rouge.Misdemeanor here.</t>
  </si>
  <si>
    <t>Moulin Rouge</t>
  </si>
  <si>
    <t>U Remind Me</t>
  </si>
  <si>
    <t>Edmund Clement;Anita Clement</t>
  </si>
  <si>
    <t>Edmund Clement;Jimmy Jam;Terry Lewis</t>
  </si>
  <si>
    <t>Yo I ain't seeing you in a minute but I got something to tell you listen.See the thing about you that caught my eye.Is the same thing that makes me change my mind.Kind of hard to explain but girl I'll try.You need to sit down this may take a while.See this girl she sort of looks just like you.She even smiles just the way you do.So innocent she seemed but I was fooled.I'm reminded when I look at you.You remind me of a girl that I once knew.See her face whenever I I look at you.You won't believe all of the things she put me through.This is why I just can't get with you.Thought that she was the one for me.Till I found out she was on her creep.Oh she was sexing everyone but me.This is why we could never be.You remind me of a girl that I once knew.See her face whenever I I look at you.You won't believe all of the things she put me through.This is why I just can't get with you.I know it's so unfair to you.That I relate her ignorance to you.Wish I knew wish I knew how to separate the two.You remind me whoa.You remind me of a girl that I once knew.See her face whenever I I look at you.You won't believe all of the things she put me through.This is why I just can't get with you.You remind me of a girl that I once knew.See her face whenever I I look at you.You won't believe all of the things she put me through.This is why I just can't get with you.</t>
  </si>
  <si>
    <t>Bad Relationships;Longing for Love;Lost Love;Infidelity</t>
  </si>
  <si>
    <t>Bootylicious</t>
  </si>
  <si>
    <t>Robert Fusari;Beyonce;Falonte Moore;Stevie Nicks</t>
  </si>
  <si>
    <t>Robert Fusari;Beyonce;Falonte Moore</t>
  </si>
  <si>
    <t>Beyonce;Robert Fusari;Falonte Moore</t>
  </si>
  <si>
    <t>Kelly can you handle this.Michelle can you handle this.Beyonce can you handle this.I don't think they can handle this.Better move cause we've arrived.Looking sexy looking fly.Baddest chick chick in sight.DJ jam tonight.Spotted me a tender thang.There you are come on baby.Don't you wanna dance with me.Can you handle handle me.You gotta do much better.If you're gonna dance with me tonight.You gotta work your jelly.If you're gonna dance with me tonight.Read my lips carefully if you like what you see.Move groove prove you can hang with me.By the looks I got you shook up and scared of me.Buckle your seatbelt it's time for takeoff.I don't think you're ready for this jelly.I don't think you're ready for this jelly.I don't think you're ready for this.Cause my body's too bootylicious for you babe.I don't think you're ready for this jelly.I don't think you're ready for this jelly.I don't think you're ready for this.Cause my body's too bootylicious for you babe.Baby can you handle this.Baby can you handle this.Baby can you handle this.I don't think you can handle this.I'm about to break you off.H town going hard read my hips.Slap my thighs swing my hair.Squint my eyes.Looking hot smelling good.Grooving like I'm from the hood.Look over my shoulder I blow you a kiss.Can you handle handle this.I don't think you're ready for this jelly.I don't think you're ready for this jelly.I don't think you're ready for this.Cause my body's too bootylicious for you babe.I don't think you're ready for this jelly.I don't think you're ready for this jelly.I don't think you're ready for this.Cause my body's too bootylicious for you babe.Move your body up and down.Make your booty touch the ground.I can't help but wonder why.Cause my vibe's too vibealacious for you babe.I shake my jelly at every chance.When I whip with my hips you slip into a trance.I'm hoping you can handle all this jelly that I have.Now let's cut a rug while we scat some jazz.I don't think you're ready for this jelly.I don't think you're ready for this jelly.I don't think you're ready for this.Cause my body's too bootylicious for you babe.I don't think you're ready for this jelly.I don't think you're ready for this jelly.I don't think you're ready for this.Cause my body's too bootylicious for you baby.I don't think you're ready for this jelly.I don't think you're ready for this jelly.I don't think you're ready for this.Cause my body's too bootylicious for you babe.I don't think you're ready for this jelly.I don't think you're ready for this jelly.I don't think you're ready for this.Cause my body's too bootylicious for you babe.I don't think you're ready for this jelly.I don't think you're ready for this jelly.I don't think you're ready for this.Cause my body's too bootylicious for you babe.I don't think you're ready for this jelly.I don't think you're ready for this jelly.I don't think you're ready for this.Cause my body's too bootylicious for you baby.</t>
  </si>
  <si>
    <t>Lust/Sex;Empowerment</t>
  </si>
  <si>
    <t>Fallin'</t>
  </si>
  <si>
    <t>Alicia Keys</t>
  </si>
  <si>
    <t>J</t>
  </si>
  <si>
    <t>Hip Hop;Latin;Pop</t>
  </si>
  <si>
    <t>I keep on falling in and out of love with you.Sometimes I love you sometimes you make me blue.Sometimes I feel good at times I feel used.Loving you darling makes me so confused.I keep on falling in and out.Of love with you.I never loved someone.The way that I love you.Oh oh I never felt this wayHow do you give me so much pleasure.And cause me so much pain.Just when I think I've taken more than would a fool.I start falling back in love with you.I keep on falling in and out.Of love with you.I never loved someone.The way that I love you.Oh baby.I I I I'm falling.I I I I'm falling.Fall fall fall.Fall.I keep on falling in and out.Of love with you.I never loved someone.The way that I love you.I'm falling in and out.Of love with you.I never loved someone.The way that I love you.I'm falling in and out.Of love with you.I never loved someone.The way that I love you.What.</t>
  </si>
  <si>
    <t>I'm Real (Murder Remix)</t>
  </si>
  <si>
    <t>Jennifer Lopez ft. Ja Rule</t>
  </si>
  <si>
    <t>Contemporary R&amp;B;House;Pop Rap</t>
  </si>
  <si>
    <t>Ja Rule;Seven Aurelius;James Johnson;Irving Gotti;Cory Rooney</t>
  </si>
  <si>
    <t>Seven Aurelius;Irving Gotti;Cory Rooney;Troy Oliver</t>
  </si>
  <si>
    <t>What's my motherfucking name.RULE.Blowing back on this Mary Jane I'm analyzing the game.And the game done chose me.To bring pain to pussy niggas and pussy hoes it's one in the same.Ever since you told me.There's only room for two I've been making less room for you.Now only God can hold me.Hug me love me judge me the only Man that hovers above me holla.I met so many men and.It's like they're all the same.My appetite for loving.Is now my hunger pain.And when I'm feeling sexy.Who's gonna comfort me.My only problem is.Their insecurity.Tired of being alone.Yeah yeah.Sick of arguing on the phone.Yeah yeah.Are you telling all your friends.Yeah yeah.That your nigga don't understand.My love.Cause I'm real.The way you walk the way you move the way you talk.Cause I'm real.The way you stare the way you look your style your hair.Cause I'm real.The way you smile the way you smell it drives me wild.Cause I'm real.And I can't go on without you.Girl I've been thinking about this relationship.And I wanna know is this as good as it gets.Cause we've been through the worst times and the best times.But it was our time even if it was part time.Now they've been looking at me smiling at me laughing like we wasn't happy.But not knowing ever growing and we're getting married.Hard loving and straight thugging.Bitch I ain't doing this shit for nothing.I'm here to get it popping hopping let's ride up in the Benz.Hair blowing in the wind sun glistening off my skin hey.I'm nasty heh you know me.But you still don't fuck with your baby.Cause I'm real.The way you walk the way you move the way you talk.Cause I'm real.The way you stare the way you look your style your hair.Cause I'm real.The way you smile the way you smell it drives me wild.Cause I'm real.And I can't go on without you.Now people loving me and hating me treating me ungratefully.But not knowing that they ain't making or breaking me.My life I live it to the limit and I love it.Now I can breathe again baby now I can breathe again.Now people screaming what the deal with you and so and so.I tell them niggas mind their biz but they don't hear me though.Cause I live my life to the limit and I love it.Now I could breathe again baby now I could breathe again.Tired of being alone.Yeah yeah.Sick of arguing on the phone.Yeah yeah.Are you telling all your friends.Yeah yeah.That your nigga don't understand.My love.Cause I'm real.The way you walk the way you move the way you talk.Cause I'm real.The way you stare the way you look your style your hair.Cause I'm real.The way you smile the way you smell it drives me wild.Cause I'm real.And I can't go on without you.Cause I'm real.The way you walk the way you move the way you talk.Cause I'm real.The way you stare the way you look your style your hair.Cause I'm real.The way you smile the way you smell it drives me wild.Cause I'm real.And I can't go on without you.</t>
  </si>
  <si>
    <t>Mary J. Blige</t>
  </si>
  <si>
    <t>Mary J. Blige;Mel-Man;Michael Elizondo;Camara Kambon;Luchana Lodge;Bruce Miller;Paula Miller;Dr. Dre</t>
  </si>
  <si>
    <t>Dr. Dre</t>
  </si>
  <si>
    <t>Let's get it crunk up on.Have fun up on.Up in this dancery.We got you open.Now you floating.So you gots to dance for me.Don't need no hateration.Holleration.In this dancery.Let's get it percolating.While you're waiting.So just dance for me.Come on everybody get on up.Cause you know we gots to get it crunk.Mary J is in the spot tonight.And Imma make it feel alright.Come on baby just party with me.Let loose and set your body free.Leave your situations at the door.So when you step inside jump on the floor.Let's get it crunk up on.Have fun up on.Up in this dancery.We got you open.Now you floating.So you gots to dance for me.Don't need no hateration.Holleration.In this dancery.Let's get it percolating.While you're waiting.So just dance for me.It's only gonna be about a matter of time.Before you get loose and start to lose your mind.Cop you a drink go ahead and rock your ice.Cause we're celebrating no more drama in our life.With the Dre track pumping.Everybody's jumping.Go ahead and twist your back.And get your body bumping.I told you leave your situations at the door.So grab somebody and get your ass on the dance floor.Let's get it crunk up on.Have fun up on.Up in this dancery.We got you open.Now you floating.So you gots to dance for me.Don't need no hateration.Holleration.In this dancery.Let's get it percolating.While you're waiting.So just dance for me.We don't need no haters.No we don't need no.We're just trying to love one another.We just want you all to have a good time.No more drama in your life.Work real hard to make a dime.If you got beef your problem not mine.Leave all that BS outside.We're gonna celebrate all night.Let's have fun tonight no fights.Turn that Dre track way up high.Making you dance all night and I.Got some real heat for you this time.It doesn't matter if you're white or black.Let's get crunk cause Mary's back.Let's get it crunk up on.Have fun up on.Up in this dancery.We got you open.Now you floating.So you gots to dance for me.Don't need no hateration.Holleration.In this dancery.Let's get it percolating.While you're waiting.So just dance for me.Let's get it crunk up on.Have fun up on.Up in this dancery.We got you open.Now you floating.So you gots to dance for me.Don't need no hateration.Holleration.In this dancery.Let's get it percolating.While you're waiting.So just dance for me.Let's get it crunk up on.Have fun up on.Up in this dancery.We got you open.Now you floating.So you gots to dance for me.Don't need no hateration.Holleration.In this dancery.Let's get it percolating.While you're waiting.So just dance for me.</t>
  </si>
  <si>
    <t>U Got It Bad</t>
  </si>
  <si>
    <t>Usher;Jermaine Dupri;Bryan-Michael Cox</t>
  </si>
  <si>
    <t>When you feel it in your body.You found somebody who makes you change your ways.Like hanging with your crew.Said you act like you're ready.But you don't really know.And everything in your past you wanna let it go.I've been there done it fucked around.After all that this is what I found.Nobody wants to be alone.If you're touched by the words in this song.Then baby.You got you got it bad.When you're on the phone.Hang up and you call right back.You got you got it bad.If you miss a day without your friend.Your whole life's off track.You know you got it bad when you're stuck in the house.You don't wanna have fun.It's all you think about.You got it bad when you're out with someone.But you keep on thinking about somebody else.You got it bad.When you say that you love them.And you really know.Everything that used to matter don't matter no more.Like my money all my cars.Flowers cards and candy.Said I'm fortunate to have you girl.I want you to know.I really adore you.All my people who know what's going on.Look at your mate help me sing my song.Tell her I'm your man you're my girl.I'm gonna tell it to the whole wide world.Ladies say I'm your girl you're my man.Promise to love you the best I can.See I've been there done it fucked around.After all that this is what I found.Everyone of you all are just like me.It's too bad that you can't see.That you got it bad.You got you got it bad.When you're on the phone.Hang up and you call right back.You got you got it bad.If you miss a day without your friend.Your whole life's off track.You know you got it bad when you're stuck in the house.You don't wanna have fun.It's all you think about.You got it bad when you're out with someone.But you keep on thinking about somebody else.You got it bad.You got you got it bad.When you're on the phone.Hang up and you call right back.You got you got it bad.If you miss a day without your friend.Your whole life's off track.You know you got it bad when you're stuck in the house.You don't wanna have fun.It's all you think about.You got it bad when you're out with someone.But you keep on thinking about somebody else.You got it bad.</t>
  </si>
  <si>
    <t>How You Remind Me</t>
  </si>
  <si>
    <t>Nickelback</t>
  </si>
  <si>
    <t>Roadrunner</t>
  </si>
  <si>
    <t>Chad Kroeger;Michael Kroeger;Ryan Peake;Ryan Vikedal</t>
  </si>
  <si>
    <t>Rick Parashar;Chad Kroeger;Michael Kroeger;Ryan Vikedal;Ryan Peake</t>
  </si>
  <si>
    <t>Never made it as a wise man.I couldn't cut it as a poor man stealing.Tired of living like a blind man.I'm sick of sight without a sense of feeling.And this is how you remind me.This is how you remind me.Of what I really am.This is how you remind me.Of what I really am.It's not like you to say sorry.I was waiting on a different story.This time I'm mistaken.For handing you a heart worth breaking.And I've been wrong I've been down.Been to the bottom of every bottle.These five words in my head.Scream are we having fun yet.Yeah yeah yeah no no.Yeah yeah yeah no no.It's not like you didn't know that.I said I love you and I swear I still do.And it must have been so bad.Cause living with me must have damn near killed you.And this is how you remind me.Of what I really am.This is how you remind me.Of what I really am.It's not like you to say sorry.I was waiting on a different story.This time I'm mistaken.For handing you a heart worth breaking.And I've been wrong I've been down.Been to the bottom of every bottle.These five words in my head.Scream are we having fun yet.Yeah yeah yeah no no.Yeah yeah yeah no no.Yeah yeah yeah no no.Yeah yeah yeah no no.Never made it as a wise man.I couldn't cut it as a poor man stealing.And this is how you remind me.This is how you remind me.This is how you remind me.Of what I really am.This is how you remind me.Of what I really am.It's not like you to say sorry.I was waiting on a different story.This time I'm mistaken.For handing you a heart worth breaking.And I've been wrong I've been down.Been to the bottom of every bottle.These five words in my head.Scream are we having fun yet.Yeah yeah are we having fun yet.Yeah yeah are we having fun yet.Yeah yeah are we having fun yet.Yeah yeah no no.</t>
  </si>
  <si>
    <t>Always on Time</t>
  </si>
  <si>
    <t>Ja Rule ft. Ashanti</t>
  </si>
  <si>
    <t>Murder Inc;Def Jam</t>
  </si>
  <si>
    <t>R&amp;B;Hip Hop</t>
  </si>
  <si>
    <t>Ashanti (Vocals)</t>
  </si>
  <si>
    <t>Ja Rule;Seven Aurelius;Irving Gotti</t>
  </si>
  <si>
    <t>Irving Gotti</t>
  </si>
  <si>
    <t>Always there when you call always on time.Gave you my baby be mine.Always there when you call always on time.Gave you my baby.Baby I'm not always there when you call but I'm always on time.And I gave you my all now baby be mine.I'm not always there when you call but I'm always on time.And I gave you my all now baby be mine.Come on and get a piece of this late night lover.You know the one that swing dick like no other.I know I got a lot of things I need to explain.But baby you know the name and love is about pain.So stop the complaints and drop the order restraints.Our sex life's a game so back me down in the paint.Cause I can't wait no more.Cause it's about a quarter past three and shorty's eyeing me.I got the Bentley valeted.And I'm just outside of Jersey past the Palisades.And I'd love to see that ass in boots and shades.Throw down on the bed while I'm yanking your braids.Thug style you never thought I'd make you smile.While I'm smacking your ass and fucking you all wild.But we share something so rare but who cares you care.Baby I'm not always there when you call but I'm always on time.And I gave you my all now baby be mine.I'm not always there when you call but I'm always on time.And I gave you my all now baby be mine.Girl get a grip come on pull it together.It's only a sun shower we been through worse weather.Like the stormy nights you wrote a Dear Ja letter.And took my Benz and keyed and cut the leather.Bitch you know better we live M O B.Money over bitches Murder I N C.I got two or three hoes for every V.And I keep them drugged up off that ecstasy.I'm a playground legend like Kirkland Pee wee.Name a nigga in the league got more game than me.I play hard there's so many women I fathered.Meet them with scars and send them home hot and bothered.Truth or dare this life ain't apparently fair.And a love with no glare is a crystal stare.But we share something so rare but who cares you care.Baby I'm not always there when you call but I'm always on time.And I gave you my all now baby be mine.I'm not always there when you call but I'm always on time.And I gave you my all now baby be mine.Oh I'm feeling like you living a double life.Cause you don't be coming home sometimes.Baby but you're always on time checking for one time.You and I got a special bond together.We go back like bombers boo in the coldest weather.And when I play you play the same way.You freak me baby I fuck you crazy then I'm gone.Baby don't really want me to get up and leave off that easy.She'll be waking up wet for sheezy.Remind these bitches to mind they business.Believe me this pimp game is very religious.And I'm built like the Don Bishop.Gon' keep this money green Benz and my hoes as my witness.The life we share is a thug affair.But who cares you care.Baby I'm not always there when you call but I'm always on time.And I gave you my all now baby be mine.I'm not always there when you call but I'm always on time.And I gave you my all now baby be mine.Always there when you call always on time.Gave you my baby be mine.Always there when you call always on time.Gave you my baby be mine.Here at W I Z we play nothing but the hits nothing but the hits.Nothing but the motherfucking hits.</t>
  </si>
  <si>
    <t>Ain't it Funny (Murder Remix)</t>
  </si>
  <si>
    <t>Jennifer Lopez ft. Ja Rule &amp; Caddillac Tah</t>
  </si>
  <si>
    <t>Electronic;Latin;Pop</t>
  </si>
  <si>
    <t>Synth-Pop;Latin;Garage House</t>
  </si>
  <si>
    <t>Ja Rule (Rap);Caddillac Tah (Rap)</t>
  </si>
  <si>
    <t>Jennifer Lopez;Cory Rooney;Irving Gotti;Seven Aurelius;Ja Rule;Caddillac Tah;Easy Mo Bee;Craig Mack</t>
  </si>
  <si>
    <t>Jennifer Lopez;Cory Rooney;Irving Gotti;Seven Aurelius;Ja Rule;Caddillac Tah</t>
  </si>
  <si>
    <t>Seven Aurelius;Irving Gotti;Cory Rooney;Dan Shea</t>
  </si>
  <si>
    <t>Murda Inc.Haha it must be the ass.That got me like that.If it get any fatter.Man the rule gonna have to get at her.And our situation won't matter.I come to make you smile.In the freakiest manners.J to the L O.Hello no I'm not Lee Harvey Oswald.I'm the rule in the shot call.Off the wall.Like MJ in his early days.It's the Inc and Lopez now.Ain't it funny.It's been awhile since you came around.Now ya wanna see what's going down.Trying to tell me how you want my time.Trying to tell me how I'm on your mind.See it never had to be this way.You should of never played the games you played.Now I'm seeing that you're kinda lame.Knowing how the situation changed.Ain't it funny.Baby that you want me when you had me.Love is crazy now I can smile and say.Ain't it funny.Baby that you want me when you had me.Love is crazy I'm glad I can smile and say.Ain't it funny.I remember how you walked away.Even when I tried to call your name.See at first I didn't understand.Now you're looking like a lonely man.I remember how you did me wrong.And now you're hurting cuz my love is gone.Everybody gets a chance to burn.You can take it as a lesson learned.Ain't it funny.Baby that you want me when you had me.Love is crazy now I can smile and say.Ain't it funny.Baby that you want me when you had me.Love is crazy I'm glad I can smile and say.Ain't it funny.C A double D Hi.Double dose my.Fly by red line.Touch the roast side.Oh I never been a sucker for chocha.Spit the ism hit them get rid of them and you know Tah.Get it gully and ain't that funny.How they want me see me working wit money.But Cali ain't a dummy.What these brodies want from me.Cos all I got is G J Lo.And Murda INC.I really wish you wouldn't send me gifts.Trying to make me sit and reminisce.Trying to blind me with your bling bling.Thought I told you love don't cost a thing.Hope you realize that now I'm through.And I don't ever wanna hear from you.I had enough of being there for you.Now I'm laughing while you play the fool.Ain't it funny.Baby that you want me when you had me.Love is crazy now I can smile and say.Ain't it funny.Baby that you want me when you had me.Love is crazy I'm glad I can smile and say.Ain't it funny.Baby is that you're girlfriend.I got my boyfriend.But maybe we can be friends.La da da da da da.Baby I got my boyfriend.Is that your girlfriend.Maybe we can be friends.La da da da da da.</t>
  </si>
  <si>
    <t>Foolish</t>
  </si>
  <si>
    <t>Ashanti</t>
  </si>
  <si>
    <t>Seven Aurelius;Mark DeBarge;Ashanti;Bunny DeBarge;Irving Gotti</t>
  </si>
  <si>
    <t>Seven Aurelius;Ashanti;Irving Gotti</t>
  </si>
  <si>
    <t>Seven Aurelius;Irving Gotti</t>
  </si>
  <si>
    <t>Murder Inc.Ashanti.See my days are cold without you.But I'm hurting while I'm with you.And though my heart can't take no more.I keep on running back to you.See my days are cold without you.But I'm hurting while I'm with you.And though my heart can't take no more.I keep on running back to you.Baby I don't know why you're treating me so bad.You said you love me no one above me.And I was all you had.And though my heart is beating for you.I can't stop crying.I don't know how.I allow you to treat me this way and still I stay.See my days are cold without you.But I'm hurting while I'm with you.And though my heart can't take no more.I keep on running back to you.See my days are cold without you.But I'm hurting while I'm with you.And though my heart can't take no more.I keep on running back to you.Baby I don't know why you wanna do me wrong.See when I'm home I'm all alone.And you are always gone.And boy you know I really love you.I can't deny.I can't see how you could bring me to so many tears.After all these years.See my days are cold without you.But I'm hurting while I'm with you.And though my heart can't take no more.I keep on running back to you.See my days are cold without you.But I'm hurting while I'm with you.And though my heart can't take no more.I keep on running back to you.I trusted you I trusted you.So sad so sad what love will make you do.All the things that we accept.Be the things that we regret.To all of my ladies.Feel me come on sing with me.See when I get the strength to leave.You always tell me that you need me.And I'm weak cause I believe you.And I'm mad because I love you.So I stop and think that maybe.You can learn to appreciate me.Then it all remains the same.That you ain't never gonna change.See my days are cold without you.But I'm hurting while I'm with you.And though my heart can't take no more.I keep on running back to you.See my days are cold without you.But I'm hurting while I'm with you.And though my heart can't take no more.I keep on running back to you.Baby why you hurt me.Leave me and desert me.Boy I gave you all my heart.And all you did was tear it up.Looking out my window.Knowing that I should go.Even when I pack my bags.This something always hold me back.</t>
  </si>
  <si>
    <t>Hot in Herre</t>
  </si>
  <si>
    <t>Nelly</t>
  </si>
  <si>
    <t>Fo' Reel</t>
  </si>
  <si>
    <t>Hip Hop;Funk</t>
  </si>
  <si>
    <t>Charles Brown;Nelly;Pharrell Williams</t>
  </si>
  <si>
    <t>Nelly;Pharrell Williams</t>
  </si>
  <si>
    <t>Pharrell Williams;Chad Hugo</t>
  </si>
  <si>
    <t>Hot in so hot in here so hot in.Come on a little bit of uh uh and a little bit of uh uh.Check a little bit of just a little bit of.Just a little bit of just a little bit of.I was like good gracious ass is bodacious.Flirtatious trying to show faces.Looking for the right time to shoot my steam.Looking for the right time to flash them keys.I'm leaving please believe in.Me and the rest of my heathens.Check it got it locked at the top of the Four Seasons.Penthouse roof top birds I'm feeding.No deceiving nothing up my sleeve no teasing.I need you to get up up on the dance floor.Give that man what he asking for.Cause I feel like busting loose.And I feel like touching you.And can't nobody stop the juice.So baby tell me what's the use.I said.It's getting hot in here.So take off all your clothes.I am getting so hot.I wanna take my clothes off.It's getting hot in here.So take off all your clothes.I am getting so hot.I wanna take my clothes off.Let it all hang out.Why you at the bar if you ain't popping the bottles.What good is all the fame if you ain't fucking the models.I see you driving sports car ain't hitting the throttle.And I'll be down do a hundred top down and goggles.Got off the freeway exit 106 and parked it.Ash tray flip gate time to spark it.Gucci collar for dollar got out and walked it.I spit game cause baby I can't talk it.Warm sweating it's hot up in this joint.Vokal tank top on at this point.You're with a winner so baby you can't lose.I got secrets can't leave Cancun.So take it off like you're home alone.You know dance in front your mirror while you're on the phone.Checking your reflection and telling your best friend.Like Girl I think my butt getting big.It's getting hot in here.So take off all your clothes.I am getting so hot.I wanna take my clothes off.It's getting hot in here.So take off all your clothes.I am getting so hot.I wanna take my clothes off.Let it hang all out.Mix a little bit a ah ah.With a little bit a ah ah.Let it just fall out.Give a little bit a ah ah.With a little bit a ah ah.Let it hang all out.With a little bit a ah ah.And a sprinkle a that ah ah.Let it just fall out.I like it when you ah ah.Girl baby make it ah ah.Stop pacing time wasting.I gotta a friend with a pole in the basement.I'm just kidding like Jason.Unless you gonna do it.Extra extra eh spread the news check it.Nelly took a trip from the Lou to Neptunes.Came back with something thicker than fitting in Sassons.Say she like to think about cutting in restrooms.It's getting hot in here.So take off all your clothes.I am getting so hot.I wanna take my clothes off.It's getting hot in here.So take off all your clothes.I am getting so hot.I wanna take my clothes off.It's getting hot in here.So take off all your clothes.I am getting so hot.I wanna take my clothes off.It's getting hot in here.So take off all your clothes.I am getting so hot.I wanna take my clothes off.Let it hang all out.Mix a little bit of ah ah.With a little bit of ah ah.Let it just fall out.Give a little bit of ah ah.With a little bit of ah ah.Let it hang all out.With a little bit of ah ah.And a sprinkle of that ah ah.Let it just fall out.I like it when you ah ah.Girl baby make it ah ah.</t>
  </si>
  <si>
    <t>Dilemma</t>
  </si>
  <si>
    <t>Nelly ft. Kelly Rowland</t>
  </si>
  <si>
    <t>Pop Rap;Contemporary R&amp;B;House</t>
  </si>
  <si>
    <t>Kelly Rowland (Vocals)</t>
  </si>
  <si>
    <t>Kenny Gamble;Nelly;Antoine Macon;Bunny Sigler</t>
  </si>
  <si>
    <t>Nelly;Antoine Macon</t>
  </si>
  <si>
    <t>BAM;Ryan Bowser</t>
  </si>
  <si>
    <t>I love you and I need you.Nelly I love you I do need you.No matter what I do all I think about is you.Even when I'm with my boo boy you know I'm crazy over you.No matter what I do all I think about is you.Even when I'm with my boo you know I'm crazy over you.I met this chick and she just moved right up the block from me.And uh she got the hots for me the finest thing my hood done seen.But oh no oh no she gotta a man.and a son though but that's okay.Cause I wait for my cue and just listen play my position.Like a shortstop pick up everything mommy hitting.And in no time I.I plan to make this one here mine and that's for sure.Cause I I never been the type to break up a happy home.But uh there's something bout baby girl I just can't leave alone.So tell me ma what's it gonna be She said.You don't know what you mean to me.No matter what I do all I think about is you.Even when I'm with my boo boy you know I'm crazy over you.No matter what I do all I think about is you.Even when I'm with my boo you know I'm crazy over you.I see a lot and you look and I never say a word.I know how niggas start acting tripping out here about they girls.And there's no way hey Nelly gonna fight over.No day as you can see.But I I like your steez your style your whole demeanor.The way you come through and holla and swoop me in his two seater.Now that's gangster.And I got special ways to thank you don't you forget it.But uh it ain't that easy for you to pack and leave him.But uh you and dirty got ties for different reasons.I respect that and right before I turn to leave she said.You don't know what you mean to me.No matter what I do all I think about is you.Even when I'm with my boo boy you know I'm crazy over you.No matter what I do all I think about is you.Even when I'm with my boo you know I'm crazy over you.Sing it for me K.I love you and I need youNelly I love you I do.And it's more than you'll ever know.Boy it's for sure.You can always count on my love.Forever more yeah yeah.East coast I know you shaking right.Down South I know you bouncing right.West coast I know you walking right cause.Midwest I see you swinging right.You don't know what you mean to me.No matter what I do all I think about is you.Even when I'm with my boo boy you know I'm crazy over you.No matter what I do all I think about is you.Even when I'm with my boo you know I'm crazy over you.East coast I know you shaking right.Down South I know you bouncing right.West coast I know you walking right cause.Midwest I see you swing it right.You don't know what you mean to me.East coast you still shaking right.Down South I see you bouncing right.West coast I know you walking right cause.Midwest I see you swinging right.You don't know what you mean to me.No matter what I do.All I think about is you.Even when I'm with my boo.Boy you know I'm crazy over you.No matter what I do.All I think about is you.Even when I'm with my boo.Boy you know I'm crazy over you.No matter what I do.All I think about is you.Even when I'm with my boo.Boy you know I'm crazy over you.East coast I know you shaking right.Down South I know you bouncing right.West coast I know you walking right.Midwest I see you swing it right.You don't know what you mean to me.East coast you still shaking right.Down South I see you bouncing right.West coast I know you walking right cause.Midwest I see you swinging right.You don't know what you mean to me.</t>
  </si>
  <si>
    <t>Infidelity;Lust/Sex</t>
  </si>
  <si>
    <t>A Moment Like This</t>
  </si>
  <si>
    <t>Kelly Clarkson</t>
  </si>
  <si>
    <t>American Idol</t>
  </si>
  <si>
    <t>Jörgen Elofsson;John Reid</t>
  </si>
  <si>
    <t>Stephen Ferrera;Steve Mac</t>
  </si>
  <si>
    <t>Gb;Ab;Bb&amp;</t>
  </si>
  <si>
    <t>What if I told you.It was all meant to be.Would you believe me.Would you agree.It's almost that feeling.That we've met before.So tell me that you don't think I'm crazy.When I tell you love has come here and now.A moment like this.Some people wait a lifetime.For a moment like this.Some people search forever.For that one special kiss.Oh I can't believe it's happening to me.Some people wait a lifetime.For a moment like this.Everything changes.But beauty remains.Something so tender.I can't explain.Well I maybe dreaming.But 'till I awake.Can we make this dream last forever.And I'll cherish all the love we share.For a moment like this.Some people wait a lifetime.For a moment like this.Some people search forever.For that one special kiss.Oh I can't believe it's happening to me.Some people wait a lifetime.For a moment like this.Could this be the greatest love of all.I wanna know that you will catch me when I fall.So let me tell you this.Some people wait a lifetime.For a moment like this.Some people wait a lifetime.For a moment like this.Some people search forever.For that one special kiss.Oh I can't believe it's happening to me.Some people wait a lifetime.For a moment like this.Oh like this oh I can't believe it's happening to me.Some people wait a lifetime.For a moment like this.Oh like this.</t>
  </si>
  <si>
    <t>Love;Dreaming</t>
  </si>
  <si>
    <t>Before Your Love</t>
  </si>
  <si>
    <t>Lose Yourself</t>
  </si>
  <si>
    <t>Eminem</t>
  </si>
  <si>
    <t>Shady</t>
  </si>
  <si>
    <t>Jeff Bass;Eminem;Luis Resto</t>
  </si>
  <si>
    <t>Eminem;Jeff Bass</t>
  </si>
  <si>
    <t>Look if you had one shot or one opportunity.To seize everything you ever wanted in one moment.Would you capture it or just let it slip.Yo His palms are sweaty knees weak arms are heavy.There's vomit on his sweater already Mom's spaghetti.He's nervous but on the surface he looks calm and ready.To drop bombs but he keeps on forgetting.What he wrote down the whole crowd goes so loud.He opens his mouth but the words won't come out.He's choking how Everybody's joking now.The clock's run out time's up over blaow.Snap back to reality ope there goes gravity ope.There goes Rabbit he choked he's so mad but he won't.Give up that easy no he won't have it he knows.His whole back's to these ropes it don't matter he's dope.He knows that but he's broke he's so stagnant he knows.When he goes back to this mobile home that's when it's.Back to the lab again yo this whole rhapsody.Better go capture this moment and hope it don't pass him and.You better lose yourself in the music.The moment you own it you better never let it go.You only get one shot do not miss your chance to blow.This opportunity comes once in a lifetime yo.You better lose yourself in the music.The moment you own it you better never let it go.You only get one shot do not miss your chance to blow.This opportunity comes once in a lifetime yo.You better.His soul's escaping through this hole that is gaping.This world is mine for the taking make me king.As we move toward a New World Order.A normal life is boring but superstardom's.Close to post mortem it only grows harder.Homie grows hotter he blows it's all over.These hoes is all on him coast to coast shows.He's known as the Globetrotter lonely roads.God only knows he's grown farther from home he's no father.He goes home and barely knows his own daughter.But hold your nose cause here goes the cold water.These hoes don't want him no more he's cold product.They moved on to the next schmoe who flows.He nose dove and sold nada and so the soap opera.Is told it unfolds I suppose it's old partner.But the beat goes on da da dum da dum da da da da.You better lose yourself in the music.The moment you own it you better never let it go.You only get one shot do not miss your chance to blow.This opportunity comes once in a lifetime yo.You better lose yourself in the music.The moment you own it you better never let it go.You only get one shot do not miss your chance to blow.This opportunity comes once in a lifetime yo.You better.No more games I’m gonna change what you call rage.Tear this motherfucking roof off like two dogs caged.I was playing in the beginning the mood all changed.I've been chewed up and spit out and booed off stage.But I kept rhyming and stepped right in the next cypher.Best believe somebody's paying the Pied Piper.All the pain inside amplified by the.Fact that I can't get by with my nine to five.And I can't provide the right type of life for my family.Cause man these god damn food stamps don't buy diapers.And there's no movie there's no Mekhi Phifer this is my life.And these times are so hard and it's getting even harder.Trying to feed and water my seed plus teeter totter.Caught up between being a father and a prima donna.Baby mama drama screaming on her too much for me to wanna.Stay in one spot another day of monotony’s.Gotten me to the point I'm like a snail I've got.To formulate a plot or end up in jail or shot.Success is my only motherfucking option failure's not.Mom I love you but this trailer’s got.To go I cannot grow old in Salem's Lot.So here I go it's my shot feet fail me not.This may be the only opportunity that I got.You better lose yourself in the music.The moment you own it you better never let it go.You only get one shot do not miss your chance to blow.This opportunity comes once in a lifetime yo.You better lose yourself in the music.The moment you own it you better never let it go.You only get one shot do not miss your chance to blow.This opportunity comes once in a lifetime yo.You better.You can do anything you set your mind to man.</t>
  </si>
  <si>
    <t>Dreaming;Doubt;Redemption;Survival</t>
  </si>
  <si>
    <t>8 Mile</t>
  </si>
  <si>
    <t>Bump, Bump, Bump</t>
  </si>
  <si>
    <t>B2K ft. P. Diddy</t>
  </si>
  <si>
    <t>T.U.G.</t>
  </si>
  <si>
    <t>P. Diddy (Rap)</t>
  </si>
  <si>
    <t>R. Kelly;Varick Smith</t>
  </si>
  <si>
    <t>R. Kelly;Sean Puffy Combs</t>
  </si>
  <si>
    <t>We sending this one out to all the ladies all over the world.All those sexy mamas.Come on come on and come on now.As we proceed to give you what you need.You know I like it when your body go.Bump bump bump.Bad Boy B2K.Yo yo talk to them playaI like your little sexy style.Love it when you getting wild.Girl in the club with me.Come over here let me talk to you for a minute.I gotta tell you something.Girl you need to be in magazines.Wear a crown on your head cause you's a ghetto queen.Like bling bling bling.Come on you fine girl.The way you're shaking that sexy ass.Body shaped like an hourglass.Baby we need to spend some time.Yeah let's do it you all.I wanna get you to myself.You and me and nobody else.And do the things we do.Maybe there is something that I need from you.Come on.Baby turn around and let me see that sexy body go.Bump bump bump.That is all I want to see.Baby show me show me.Baby turn around and let me see that sexy body go.Bump bump bump.The way you're throwing that thing at me.I can't take it baby.Second verse come on.You know that you're teasing me.Gonna have to stop pleasing me.While we're on this floor.Stop teasing baby I want you.You're kicking it round and round.I love the way you put it down.You're making me scream for more.Give me more let's go don't stop come on.Put your two way next to mine.Baby you me anytime.You and me behind closed doors.Yeah talk to me now.You about to be my main squeeze.Take trips cop shiny things.Just me and you.Girl just come with me.Now mama go ahead do the damn thing.Baby turn around and let me see that sexy body go.Bump bump bump.That is all I want to see.Baby show me show me.I like this come on.Baby turn around and let me see that sexy body go.Bump bump bump.The way you're throwing that thing at me.I can't take it baby.Yeah this is Bad Boy baby check this out.Call me Diddy.Dance for nothing mommy plans to take her by me.Get on the floor make it bump more shake it mommy.Let's ride I'm your Clyde you can be my Bonnie.See you the type for me mommy so right for me.Man she can move it love when she dance to the music.Make me wanna stand like a pool stick.Hands is the smoothest just a simple touch make me lose it.Girl that's enough stop moving.I bump that I pump that girl bring it to me bump that.I want that girl sing it with me like.So let's do it again mommy you and a friend mommy.Money ain't a thing look what I gotta spend mommy.Put up your hands for me that's how you dance for me.Shake it like you can honey take it from your man mommy.Baby turn around and let me see that sexy body go.Bump bump bump.That is all I want to see.Baby show me show me.Baby turn around and let me see that sexy body go.B2K Bad Boy they call me Diddy yeah.Bump bump bump.Dave Mac you got one now baby.Don't stop come on ha.I see you Chris.You know I like it when your body goes.Bump bump bump.Come on don't stop let's go.Let's go come on let's go.Baby turn around and let me see that sexy body go.You know what it is.Bump bump bump.Come on let's go come on let's go.And another one.You know I like it when your body goes.Bump bump bump.Come on it's Pandemonium baby.Let's go yeah come on let's go.</t>
  </si>
  <si>
    <t>All I Have</t>
  </si>
  <si>
    <t>Jennifer Lopez ft. LL Cool J</t>
  </si>
  <si>
    <t>Contemporary R&amp;B;Latin</t>
  </si>
  <si>
    <t>Ron G;William Jeffery;Jennifer Lopez;David McPherson;Lisa Peters;Curtis Richardson;Makeba Riddick;LL Cool J</t>
  </si>
  <si>
    <t>Ron G;Jennifer Lopez;David McPherson;Curtis Richardson;Makeba Riddick;LL Cool J</t>
  </si>
  <si>
    <t>Ron G;Cory Rooney;David McPherson</t>
  </si>
  <si>
    <t>Love is life and life is living.It's very special.All my love.It's such a shame but I'm leaving.Can't take the way you mistreated me.And it's crazy but oh baby.It don't matter whatever don't phase me.I don't believe you wanna leave like this.I don't believe I just had my last real kiss.I do believe we'll laugh and reminisce.Wait a minute don't bounce baby let's talk about this man.Well I'm bouncing and I'm out son.I gotta leave you alone.Cause I'm good holding down my spot.And I'm good repping the girls on the block.And I'm good I got this thing on lock.So without me you'll be fine right.All my pride is all I have.Pride is what you had baby girl I'm what you have.You'll be needing me but too bad.Be easy don't make decisions when you mad.The path you chose to run alone.I know you're independent you can make it on your own.Here with me you had a home oh yeah.But time is of the essence why spend it alone.The nights I waited up for you.Promises you made about coming through.So much time you wasted.That's why I had to replace you.It makes a cat nervous the thought of settling down.Especially me I was creeping all over town.I thought my tender touch could lock you down.I knew I had you as cocky as it sounds.The way you used to giggle before i put it down.It's better when you angry come here I'll prove it now come here.Stop playing you gaming.I gotta leave you alone.Cause I'm good holding down my spot.Stop acting like that.And I'm good repping the girls on the block.Now you know you need to stop.And I'm good I got this thing on lock.So without me you'll be fine right.All my pride is all I have.Pride is what you had baby girl I'm what you have.You'll be needing me but too bad.Be easy don't make decisions when you mad.The path you chose to run alone.I know you're independent you can make it on your own.Here with me you had a home oh yeah.But time is of the essence why spend it alone.People make mistakes to make up to break.To wake up cold and lonely chill baby you know me.You love me I'm like your homey.Instead of beef you come hold me.I promise I'm not a phony.Don't bounce baby console me come here.Ain't nothing you can say to me that can change my mind.I gotta let you go now.And nothing will ever be the same so just be on your way.Go ahead and do your thing now.And there's no more to explain to me you no.I know your game and I'm feeling what you do.So I'm bouncing and I'm out son.I gotta leave you alone yeah yeah.All my pride is all I have.Pride is what you had baby girl I'm what you have.You'll be needing me but too bad.Be easy don't make decisions when you mad.The path you chose to run alone.I know you're independent you can make it on your own.Here with me you had a home oh yeah.But time is of the essence why spend it alone.All my pride is all I have.Pride is what you had baby girl I'm what you have.You'll be needing me but too bad.Be easy don't make decisions when you mad.The path you chose to run alone.I know you're independent you can make it on your own.Here with me you had a home oh yeah.But time is of the essence why spend it alone.I promise you.You know what I'm saying.</t>
  </si>
  <si>
    <t>In da Club</t>
  </si>
  <si>
    <t>50 Cent</t>
  </si>
  <si>
    <t>Shady;Aftermath</t>
  </si>
  <si>
    <t>Chris Braide;Gary Burr;Aldo Nova</t>
  </si>
  <si>
    <t>50 Cent;Dr. Dre;Michael Elizondo</t>
  </si>
  <si>
    <t>Dr. Dre;Michael Elizondo</t>
  </si>
  <si>
    <t>Go go go go go go.Go shawty it's your birthday.We gonna party like it's your birthday.And we gonna sip Bacardi like it's your birthday.And you know we don't give a fuck it's not your birthday.You can find me in the club bottle full of bub.Look mami I got the X if you into taking drugs.I'm into having sex I ain't into making love.So come give me a hug if you into getting rubbed.You can find me in the club bottle full of bub.Look mami I got the X if you into taking drugs.I'm into having sex I ain't into making love.So come give me a hug if you into getting rubbed.When I pull up out front you see the Benz on dubs.When I roll twenty deep it's twenty nines in the club.Niggas heard I fuck with Dre now they wanna show me love.When you sell like Eminem and the hoes they wanna fuck.Look homie ain't nothing changed: hoes down G's up.I see Xzibit in the cut hey nigga roll that weed up.If you watch how I move you'll mistake me for a player or pimp.Been hit with a few shells but I don't walk with a limp.In the hood in L.A. they saying 50 you hot.They like me I want them to love me like they love Pac.But holla in New York the niggas will tell you I'm loco.And the plan is to put the rap game in a chokehold.I'm fully focused man my money on my mind.Got a mil' out the deal and I'm still on the grind.Now Shorty said she feeling my style she feeling my flow.Her girlfriend with her they bi and they ready to go.You can find me in the club bottle full of bub.Look mami I got the X if you into taking drugs.I'm into having sex I ain't into making love.So come give me a hug if you into getting rubbed.You can find me in the club bottle full of bub.Look mami I got the X if you into taking drugs.I'm into having sex I ain't into making love.So come give me a hug if you into getting rubbed.My flow my show brought me the dough.That bought me all my fancy things.My crib my cars my clothes my jewels.Look nigga I done came up and I ain't changed.And you should love it way more than you hate it.Nigga you mad I thought that you'd be happy I made it.I'm that cat by the bar toasting to the good life.You that faggot ass nigga trying to pull me back right.When my joint get to pumping in the club it's on.I wink my eye at your bitch if she smiles she gone.If the roof on fire let the motherfucker burn.If you talking about money homie I ain't concerned.I’m gonna tell you what Banks told me.Cause go ahead switch the style up.If niggas hate then let them hate and watch the money pile up.Or we can go upside your head with a bottle of bub.They know where we fucking be.You can find me in the club bottle full of bub.Look mami I got the X if you into taking drugs.I'm into having sex I ain't into making love.So come give me a hug if you into getting rubbed.You can find me in the club bottle full of bub.Look mami I got the X if you into taking drugs.I'm into having sex I ain't into making love.So come give me a hug if you into getting rubbed.Don't try to act like you don't know where we be neither nigga.We in the club all the time nigga so pop pop off nigga.G Unit.</t>
  </si>
  <si>
    <t>Partying;Bragging;Lust/Sex</t>
  </si>
  <si>
    <t>Get Busy</t>
  </si>
  <si>
    <t>Sean Paul</t>
  </si>
  <si>
    <t>VP;Atlantic</t>
  </si>
  <si>
    <t>Dancehall</t>
  </si>
  <si>
    <t>Sean Paul;Steven Mardsen</t>
  </si>
  <si>
    <t>Steven Mardsen</t>
  </si>
  <si>
    <t>Shake that thing Miss Kana Kana.Shake that thing Miss Annabella.Shake that thing yan Donna Donna.Jodi and Rebecca.Woman Get busy Just shake that booty nonstop.When the beat drops.Just keep swinging it.Get jiggy.Get crunked up.Percolate anything you want to call it.Oscillate you hip and don’t take pity.Me want fi see you get live pon the riddim when me ride.And me lyrics a provide electricity.Gal nobody can tell you nothing.Can you done know your destiny.Yo sexy ladies want par with us.In a the car with us.Them nah war with us.In a the club them want flex with us.To get next to us.Them can vex with us.From the day me born jah ignite me flame gal a call me name and its me fame.Its all good girl turn me on.Til a early morn.Let’s get it on.Let’s get it on til a early morning.Girl it’s all good just turn me on.Woman don’t sweat it don’t get agitate just go on and rotate.Can anything you want you know you must get it.From you name a mentuin.Don’t ease the tension just run the program gals wan pet it.Just have a good time.Gal free up your mind cause nobody can dis you man won‘t let it can.You a the number one gal.Wave you hand.Make them see you wedding band.Yo sexy ladies want par with us.In a the car with us.Them nah war with us.In a the club them want flex with us.To get next to us.Them can vex with us.From the day me born jah ignite me flame gal a call me name and its me fame.Its all good girl turn me on.Til a early morn.Let’s get it on.Let’s get it on til a early morning.Girl it’s all good just turn me on.Woman Get busy Just shake that booty nonstop.When the beat drops.Just keep swinging it.Get jiggy.Get crunked up.Percolate anything you want to call it.Oscillate you hip and don’t take pity.Me want fi see you get live pon the riddim when me ride.And me lyrics a provide electricity.Gal nobody can tell you nothing.Can you done know your destiny.Yo sexy ladies want par with us.In a the car with us.Them nah war with us.In a the club them want flex with us.To get next to us.Them can vex with us.From the day me born jah ignite me flame gal a call me name and its me fame.Its all good girl turn me on.Til a early morn.Let’s get it on.Let’s get it on til a early morning.Girl it’s all good just turn me on.Yo Shake that thing.Miss Kana Kana shake that thing.Yo Annabella shake that thing.Miss Donna Donna.Yo Miss Jodi you’re di one and Rebecca shake that thing.Yo shake that thing.Yo Joanna shake that thing.Yo Annabella shake that think.Miss Kana Kana.Yo sexy ladies want par with us.In a the car with us.Them nah war with us.In a the club them want flex with us.To get next to us.Them can vex with us.From the day me born jah ignite me flame.gal a call me name and its me fame.It’s all good girl turn me on.Til the early morn.Let’s get it on.Let’s get it on til the early morning.Girl it’s all good just turn me on.Yo sexy ladies want par with us.In a the car with us.Them nah war with us.In a the club them want flex with us.To get next to us.Them can vex with us.From the day me born jah ignite me flame.gal a call me name and its me fame.It’s all good girl turn me on.Til the early morn.Let’s get it on.Let’s get it on til the early morning.Girl it’s all good just turn me on.</t>
  </si>
  <si>
    <t>21 Questions</t>
  </si>
  <si>
    <t>50 Cent ft. Nate Dogg</t>
  </si>
  <si>
    <t>Hip Hop;R&amp;B</t>
  </si>
  <si>
    <t>Nate Dogg (Vocals)</t>
  </si>
  <si>
    <t>Jimmie Cameron;Vella Cameron;50 Cent</t>
  </si>
  <si>
    <t>Bruce Waynne;Dirty Swift</t>
  </si>
  <si>
    <t>New York City.You are now rapping.With 50 Cent.You gotta love it.I just wanna chill and twist the lah.Catch stunts in my seven forty five.You drive me crazy shorty I.Need to see you and feel you next to me.I provide everything you need and I.Like your smile I don't want to see you cry.Got some questions that I got to ask.And I hope you can come up with the answers babe.Girl it's easy to love me now.Would you love me if I was down and out.Would you still have love for me.Girl it's easy to love me now.Would you love me if I was down and out.Would you still have love for me.If I fell off tomorrow would you still love me.If I didn't smell so good would you still hug me.If I got locked up and sentenced to a quarter century.Could I count on you to be there to support me mentally.If I went back to a hooptie from a Benz.Would you poof and disappear like some of my friends.If I was hit and I was hurt would you be by my side.If it was time to put in work would you be down to ride.I get out and peel a nigga cap chill and drive.I'm asking questions to find out how you feel inside.If I ain't rap cause I flip burgers at Burger King.Would you be ashamed to tell your friends you're feeling me.In the bed if I used my tongue would you like that.If I wrote you a love letter would you write back.Now we could have a little drink you know a nightcap.And we could go do what you like I know you like that.Girl it's easy to love me now.Would you love me if I was down and out.Would you still have love for me.Girl it's easy to love me now.Would you love me if I was down and out.Would you still have love for me.Now would you leave me if your father found out I was thugging.Do you believe me when I tell you you the one I'm loving.Are you mad cause I'm asking you twenty one questions.Are you my soulmate cause if so girl you a blessing.Do you trust me enough to tell me your dreams.I'm staring at you try to figure how you got in them jeans.If I was down would you say things to make me smile.I'll treat you how you want to be treated just teach me how.If I was with some other chick and someone happened to see.And when you asked me about it I said it wasn't me.Would you believe me? or up and leave me.How deep is our bond if that's all it takes for you to be gone.We only humans girl we make mistakes.To make it up I'll do whatever it take.I love you like a fat kid love cake.You know my style I say anything to make you smile.Girl it's easy to love me now.Would you love me if I was down and out.Would you still have love for me.Girl it's easy to love me now.Would you love me if I was down and out.Would you still have love for me.Could you love me in a Bentley.Could you love me on a bus.I'll ask twenty one questions and they all about us.Could you love me in a Bentley.Could you love me on a bus.I'll ask twenty one questions and they all about us.</t>
  </si>
  <si>
    <t>This is the Night</t>
  </si>
  <si>
    <t>Clay Aiken</t>
  </si>
  <si>
    <t>Steve Mac</t>
  </si>
  <si>
    <t>When the world wasn't upside down I could take all the time I had.But I'm not going to wait when a moment can vanish so fast.Cause every kiss is a kiss you can never get back.Lift me up in your arms.If you told me that is what Heaven is well you'd be right.I've been waiting forever for this.This is the night.When the answer to all my dreams is as close as a touch away.Why am I here holding back what I'm trying to say.Lift me up in your arms.If you told me that is what Heaven is well you'd be right.Hold me close to your heart.I would go with you to the ends of the Earth and we'll fly.I've been waiting forever for this.This is the night.This is the night where we capture forever and all our tomorrows begin.After tonight we will never be lonely again.Lift me up in your arms.If you told me that is what Heaven is well you'd be right.Hold me close to your heart.I would go with you to the ends of the Earth and we'll fly.I've been waiting forever for this.This is the night.</t>
  </si>
  <si>
    <t>Crazy in Love</t>
  </si>
  <si>
    <t>Beyoncé ft. Jay-Z</t>
  </si>
  <si>
    <t>Funk;Hip Hop</t>
  </si>
  <si>
    <t>Jay-Z;Richard Harrison;Beyonce;Eugene Record</t>
  </si>
  <si>
    <t>Jay-Z;Richard Harrison;Beyonce</t>
  </si>
  <si>
    <t>Beyonce;Richard Harrison</t>
  </si>
  <si>
    <t>Yes so crazy right now.Most incredibly it's your girl B.It's your boy Young.You ready.History in the making.Part two.It's so crazy right now.I look and stare so deep in your eyes.I touch on you more and more every time.When you leave I'm begging you not to go.Call your name two three times in a row.Such a funny thing for me to try to explain.How I'm feeling and my pride is the one to blame.Cause I know I don't understand.Just how your love can do what no one else can.Got me looking so crazy right now.Your love's got me looking so crazy right now.Got me looking so crazy right now.Your touch got me looking so crazy right now.Got me hoping you'll page me right now.Your kiss got me hoping you'll save me right now.Looking so crazy your love's got me looking.Got me looking so crazy in love.When I talk to my friends so quietly.Who he think he is.Look at what you did to me.Tennis shoes don't even need to buy a new dress.If you ain't there ain't nobody else to impress.It's the way that you know what I thought I knew.It's the beat that my heart skips when I'm with you.But I still don't understand.Just how your love can do what no one else can.Got me looking so crazy right now.Your love's got me looking so crazy right now.Got me looking so crazy right now.Your touch got me looking so crazy right now.Got me hoping you'll page me right now.Your kiss got me hoping you'll save me right now.Looking so crazy your love's got me looking.Got me looking so crazy in love.I'm looking so crazy your love's got me looking.Got me looking so crazy in love.I'm warmed up now let's go.Young Hov you all know when the flow is loco.Young B and the R O C uh oh.OG Big Homie the one and only.Stick bony but the pockets is fat like Tony.Soprano the ROC handle like Van Exel.I shake phonies man you can't get next to.The genuine article I do not sing though.I sling though if anything I bling yo.A star like Ringo war like a Green Beret.You crazy Bring you whole set.JAY Z in the Range crazy and deranged.They can't figure him out they like Hey is he insane.Yes sir I'm cut from a different cloth.My texture is the best fur chinchilla.I've been iller than chain smokers.How you think I got the name Hova.I been realer the game's over.Fall back Young.Ever since I made the change over to platinum.The game's been a wrap one.Got me looking so crazy my baby.I'm not myself lately I'm foolish I don't do this.I've been playing myself baby I don't care.Cause your love's got the best of me.And baby you're making a fool of me.You got me sprung and I don't care who sees.Cause baby you got me you got me.You got me you got me so crazy baby.Got me looking so crazy right now.Your love's got me looking so crazy right now.Got me looking so crazy right now.Your touch got me looking so crazy right now.Got me hoping you'll page me right now.Your kiss got me hoping you'll save me right now.Looking so crazy your love's got me looking.Got me looking so crazy in love.Got me looking so crazy right now.Your love's got me looking so crazy right now.Got me looking so crazy right now.Your touch got me looking so crazy right now.Got me hoping you'll page me right now.Your kiss got me hoping you'll save me right now.Looking so crazy your love's got me looking.Got me looking so crazy in love.</t>
  </si>
  <si>
    <t>Shake Ya Tailfeather</t>
  </si>
  <si>
    <t>Nelly, P. Diddy, &amp; Murphy Lee</t>
  </si>
  <si>
    <t>Thug Rap</t>
  </si>
  <si>
    <t>Jayson "Koko" Bridges;Murphy Lee;Nelly;Varick Smith</t>
  </si>
  <si>
    <t>Nelly;Jason "Koko" Bridges</t>
  </si>
  <si>
    <t>Siren</t>
  </si>
  <si>
    <t>We do it for fun.We just do it for fun.Dirty ENT.We do it for fun.Bad Boy.Nelly Diddy Murphy Lee.We do it for fun.This is history baby.Bend them trucks.We do it for fun.Stack them bucks.We do it for fun.Come on now.And the band played on.Just like.I believe you cool to this.We do it for fun.If you see me ma.We do it for fun.Bad Boys 2 the soundtrack.Let's Go.Come here girl.What your name is.Where you from.Turn around who you came with.Is that your ass or your momma have reindeer.I can't explain it but damn sure glad you came here.I'm still a sucker for cornrows you know I never changed that.Your body is banging mamma but where your brains at.I'm still the same cat when I was young I was running with bad boys.But now I'm older hope they saw I'm running with bad boys.Here come another man.Unlike no other man.Candy coated whoa.Switching every other lane.You all help me.Why don't you.Please help me.Eigth girl this week and its only Tuesday.I like the cocky bow legged ones.Like white and Dominicans.Hispanics and Asians.Shake it for Nelly son.Manolos Ma no no's I can't tell.Everybody and their hootchies.When you do it do it well.Let me see you take it.Girl go and take it off.We can even do it slow.We can even do it slow.Take it where you want to go.Take it where you want to go.Just take that ass to the floor.Pop something move something.Shake your tail feather girl go and take it low.We can even do it slow.We can even do it slow.Take it where you want to go.Take it where you want to go.Just take that ass to the floor.Pop something move something.Shake your tail feather.Now real girls get down on the floor.Get that money honey act like you know.Mama I like how you dance.The way you fit in them pants.Enter the floor take it low girl do it again.You know I love that.Now where them girls at.It's Diddy Murphy Lee and Nelly how you love that.Come on we got another one player.From New York to the Dirty how they loving it player.Baby you impressive let's get.To know each other.You the best of the best and.You got to love it in the dresses the sexiest.I had to tell her she's a young Janet Jackson live in living color.Look here momma you're dead wrong for having them pants on.Capri's cut low so when you shake it I see your thong.My pocket's full of dough shake your feathers till the morning.It's Bad Boy and Nelly man somebody better warn them.Let me see you take it.Girl go and take it off.We can even do it slow.We can even do it slow.Take it where you want to go.Take it where you want to go.Just take that ass to the floor.Pop something move something.Shake your tail feather girl go and take it low.We can even do it slow.We can even do it slow.Take it where you want to go.Take it where you want to go.Just take that ass to the floor.Pop something move something.Shake your tail feather.Oh no I heard them bad boys coming.Can't stop now.Got to continue my running.Because we go party till them lights come on.And then my song stop fuck it because my mic still onYo I'm the big booty type.I like them thick with their mind right.Banging personality conversate when the time right.I'm not hard I've got women to handle that.They be like he the man when I'm really a Thundercat.Come on you know the tics connect like Voltron.Collect so much grass popo thinking we mow lawns.My gohans don't match that.But it matches her head wrap and the seats that I got in the lac.I'm just a juvenile.Because I be about G's.Keep your women wizzy man they say they have my babies.I'm young like Turk like the cash and the money.Man I'm that damn hungry.See I'm starving like Marvin girl.I've got sixteen bars of fire is what I'm starting.Plus my rats come in packs like Sammy and Dean Martin.And I got so many keys you'd think I was valet parking.Let me see you take it.Girl go and take it off.We can even do it slow.We can even do it slow.Take it where you want to go.Take it where you want to go.Just take that ass to the floor.Pop something move something.Shake your tail feather girl go and take it low.We can even do it slow.We can even do it slow.Take it where you want to go.Take it where you want to go.Just take that ass to the floor.Pop something move something.Shake your tail feather.Oh no I heard them bad boys coming.Can't stop now.Got to continue my running.Because we go party till them lights come on.And then my song stop fuck it because my mic still on.</t>
  </si>
  <si>
    <t>Bad Boys II</t>
  </si>
  <si>
    <t>Baby Boy</t>
  </si>
  <si>
    <t>Beyoncé ft. Sean Paul</t>
  </si>
  <si>
    <t>Hip Hop;Reggae</t>
  </si>
  <si>
    <t>Sean Paul (Rap)</t>
  </si>
  <si>
    <t>United States;Jamaica</t>
  </si>
  <si>
    <t>Jay-Z;Sean Paul;Ini Kamoze;Beyonce;Scott Storch;Robert Waller</t>
  </si>
  <si>
    <t>Scott Storch;Beyonce</t>
  </si>
  <si>
    <t>Certified quality.A dat di gyaldem need and dem cry fi everyday without apology.Buck dem di right way dat a my policy.Sean da Paul alongside Beyoncé.Now hear what di man she.Dis a dutty yeah dutty yo.Dutty yeah dutty yo.Beyoncé sing it now ya.Baby boy you stay on my mind.Fulfill my fantasies.I think about you all the time.I see you in my dreams.Baby boy not a day goes by.Without my fantasies.I think about you all the time.I see you in my dreams.Ah oh my baby's fly baby oh.Yes no hurt me so good baby oh.I'm so wrapped up in your love let me go.Let me breathe stay out my fantasies.Well woman a ready fi gimme di ting deh ready fi really get it live.Telling mi all about di tings weh you ah fantasize.I know yuh dig di way mi step di way mi mek mi stride.Follow yuh feelings baby girl because they cannot be denied.Come get mi inna di night and mek wi get it damplified.I nuh quick fi run di ship mi nah go slip mi nah go slide.In odda words yuh love I got to get well certified.Fi give yuh di tuffest longest type of ride girl.Baby boy you stay on my mind.Fulfill my fantasies.I think about you all the time.I see you in my dreams.Baby boy not a day goes by.Without my fantasies.I think about you all the time.I see you in my dreams.Picture us dancing real close.In a dark dark corner of a basement party.Every time I close my eyes.It's like everyone left but you and me.In our own little world the music is the sun.The dancefloor becomes the sea.Feels like true paradise to me yeah.Baby boy you stay on my mind.Fulfill my fantasies.I think about you all the time.I see you in my dreams.Baby boy not a day goes byWithout my fantasies.I think about you all the time.I see you in my dreams.Baby boy you stay on my mind.Baby boy you are so damn fine.Baby boy won't you be mine.Baby boy let's conceive an angel.Baby boy you stay on my mind.Baby boy you are so damn fine.Baby boy won't you be mine.Baby boy let's conceive an angel.Di world is a drop top girl.Mi and yuh together is a wrap dat girl.Drive around di town inna yuh drop top girl yuh nuh stop shop girl.Likkle more di Dutty waan rock dat world.It's a drop top girl.Mi and yuh together is a wrap dat girl.Drive around di town inna yuh drop top girl yuh nuh stop shop girl.Likkle more di Dutty waan rock dat world.Baby boy you stay on my mind.Fulfill my fantasies.I think about you all the time.I see you in my dreams.Baby boy not a day goes by.Without my fantasies.I think about you all the time.I see you in my dreams.Be stepping in hotter this year.Be stepping in hotter this year.I know you gonna like it.I know you gonna like it.I'm stepping up hotter this year.I'm stepping up hotter this year.So don't you fight it.So don't you fight it.</t>
  </si>
  <si>
    <t>Stand Up</t>
  </si>
  <si>
    <t>Ludacris ft. Shawnna</t>
  </si>
  <si>
    <t>Def Jam South;DTP</t>
  </si>
  <si>
    <t>Shawna (Vocals)</t>
  </si>
  <si>
    <t>Ludacris;Kanye West</t>
  </si>
  <si>
    <t>Stand up stand up.Stand up stand up.When I move you move.Just like that.When I move you move.Just like that.When I move you move.Just like that.Hell yeah Hey DJ bring that back.When I move you move.Just like that.When I move you move.Just like that.When I move you move.Just like that.Hell yeah Hey DJ bring that back.How you ain't gonna fuck. Bitch I'm me.I'm the God damn reason you in VIP.CEO you don't have to see ID.I'm young wild and strapped like Chi Ali.We ain't got nothing to worry about.Whoop ass let security carry them out.Watch out for the medallion my diamonds are reckless.Feels like a midget is hanging from my neckless.I pulled up with a million trucks.Looking smelling feeling like a million bucks.Pass the bottles the heat is on.We in the huddle all smoking that Cheech and Chong.What's wrong the club and moon is full.And I'm looking for a thick young lady to pull.One sure shot way to get them out of them pants.Take note to the brand new dance like this.When I move you move.Just like that.When I move you move.Just like that.When I move you move.Just like that.Hell yeah Hey DJ bring that back.When I move you move.Just like that.When I move you move.Just like that.When I move you move.Just like that.Hell yeah Hey DJ bring that back.Go on with your big ass let me see something.Tell your little friend he can quit mean mugging.I'm lit and I don't care what no one thinks.But where the fuck is the waitress at with my drinks.My people outside and they can't get in.We gonna rush the back door and break them in.The owner already pissed cause we sort of late.But our time and our clothes gotta coordinate.Most girls looking right some looking a mess.That's why they spilling drinks all over your dress.But Louis Vuitton bras all over your breasts.Got me wanting to put hickies all over your chest.Come on we gonna party tonight.Your all use mouth to mouth bring the party to life.Don't be sacred show another part of your life.The more drinks in your system the harder to fight.When I move you move.Just like that.When I move you move.Just like that.When I move you move.Just like that.Hell yeah Hey DJ bring that back.When I move you move.Just like that.When I move you move.Just like that.When I move you move.Just like that.Hell yeah Hey DJ bring that back.Stand up stand up.Stand up stand up.Damn right the Fire Marshall wanna shut us down.Get us out so someone can gun us down.We was two songs away from getting some cutta.Now we one song away from tearing the club up.Move over Luda got something to say.Do it now cause tomorrow' ain't promised today.Work wit me let's become one with the beat.And don't worry about me stepping all over your feet.When I move you move.Just like that.When I move you move.Just like that.When I move you move.Just like that.Hell yeah Hey DJ bring that back.When I move you move.Just like that.When I move you move.Just like that.When I move you move.Just like that.Hell yeah Hey DJ bring that back.Stand up stand up.Stand up stand up.Stand up stand up.Stand up stand up.</t>
  </si>
  <si>
    <t>Lust/Sex;Bragging;Dancing</t>
  </si>
  <si>
    <t>Hey Ya!</t>
  </si>
  <si>
    <t>Electro;Drum n' Bass</t>
  </si>
  <si>
    <t>André 3000</t>
  </si>
  <si>
    <t>André 3000;Cutmaster Swiff</t>
  </si>
  <si>
    <t>One two three uh.My baby don't mess around.Because she loves me so.And this I know for sure.But does she really wanna.But can't stand to see me.Walk out the door.Don't try to fight the feeling.Cause the thought alone.Is killing me right now.Uh thank God for mom and dad.For sticking two together.Cause we don't know how.Hey ya hey ya.Hey ya hey ya.Hey ya hey ya.Hey ya hey ya.You think you've got it.Oh you think you've got it.But got it just don't get it.Til there's nothing at all.We get together.Oh we get together.But separate's always better.When there's feelings involved.If what they say is Nothing is forever.Then what makes then what makes then what makes then what makes what makes what makes love the exception.So why you why you why you why you why you.Are we so in denial.When we know we're not happy here.You all don't wanna hear me you just wanna dance.Hey ya.Hey ya.Hey ya.Don't want to meet your daddy.Hey ya.Just want you in my Caddy.Hey ya.Don't want to meet your mama.Hey ya.Just want to make you cumma.Hey ya.I'm I'm.Hey ya.I'm just being honest.I'm just being honest.Hey alright now.Alright now fellas yeah.Now what's cooler than being cool.Ice cold.I can't hear you.I say what's what's cooler than being cool.Ice cold.Alright alright alright alright alright alright alright alright alright alright alright alright alright alright.OK now ladies.Now we gonna break this thing down in just a few seconds.Now don't have me to break this thing down for nothing.Now I wanna see you all on your baddest behavior.Lend me some sugar I am your neighbor.Here we go.Shake it shake shake it shake it.Shake it shake it shake shake it shake it shake it.Shake it shake it like a Polaroid picture.Shake it shake it.You got to shake it shake it shake it got to shake it.Shake it sugar.Shake it like a Polaroid picture.Now all Beyoncés and Lucy Lius.And baby dolls.Get on the floor.Get on the floor.Shake it like a Polaroid picture sugar.You know what to do.You know what to do.Shake it like a Polaroid picture.You know what to do.Hey ya hey ya.Hey ya hey ya.Hey ya hey ya.Hey ya hey ya.</t>
  </si>
  <si>
    <t>Longing for Love;Restlessness</t>
  </si>
  <si>
    <t>The Way You Move</t>
  </si>
  <si>
    <t>Outkast ft. Sleepy Brown</t>
  </si>
  <si>
    <t>Sleepy Brown (Vocals)</t>
  </si>
  <si>
    <t>Big Boi;Carl-Mo;Sleep Brown</t>
  </si>
  <si>
    <t>Big Boi;Carl-Mo</t>
  </si>
  <si>
    <t>Ready for action nip it in the bud.We never relaxing Outkast is everlasting.Not clashing not at all but see my nigga went to do a little acting.Now that’s for anyone asking give me one pass them.Drip drip drop there goes an eargasm.Now you cumin out the side of your face.We're tapping right into your memory banks.So click it or ticket let’s see your seat belt fastened.Trunk rattling like two midgets in the back seat wrestling.Speakerbox vibrate the tag make it sound like aluminum cans in a bag.But I know you all wanted that 808 can you feel that bass bass.But I know you all wanted that 808 can you feel that bass bass.I like the way you move.I like the way you move.I love the way you move.I love the way I love the way.I like the way you move.I like the way you move.I love the way you move.I love the way I love the way.Then the whole room fell silent.The girls all pause with glee turning left turning right are they looking at me.But I was looking at them there there on the dance floor.Now they got me in the middle feeling like a man whore.Specially the big girl big girls need love too no discrimination here squirrel.So keep your hands off my cheeks and let me study how you ride the beat.You big freak.Skinny slim women got the camel toe within them.You can hump them lift them bend them give them something to remember.Yell out timber when you fall through the chop shop.Take a deep a breath and exhale your ex male friend boyfriend was boring as hell.Now let me listen to the stories you tell and we can make moves like a person in jail.On the low hoe.I like the way you move.I like the way you move.I love the way you move.I love the way I love the way.I like the way you move.I like the way you move.I love the way you move.I love the way I love the way.Hey baby girl don’t you stop.Come on baby dance all around me.You so fine you so fine.You drive me out of my mind.If I could I would just be with you baby.Oh cause you like me and excite me and you know you got me baby.I like the way you move.I like the way you move.I love the way you move.I love the way I love the way.I like the way you move.I like the way you move.I love the way you move.I love the way I love the way.I like the way you move.I like the way you move.I love the way you move.I love the way I love the way.I like the way you move.I like the way you move.I love the way you move.I love the way I love the way.</t>
  </si>
  <si>
    <t>Slow Jamz</t>
  </si>
  <si>
    <t>Twista ft. Kanye West &amp; Jamie Foxx</t>
  </si>
  <si>
    <t>Kanye West (Rap);Jamie Foxx (Vocals)</t>
  </si>
  <si>
    <t>Twista;Kanye West;Burt Bacharach;Hal David</t>
  </si>
  <si>
    <t>Twista;Kanye West</t>
  </si>
  <si>
    <t>Kanye West</t>
  </si>
  <si>
    <t>Are you gonna be.Say that you're gonna be.She said she wants some Marvin Gaye some Luther Vandross a little Anita will definitely set this party off right.She said she want some Ready for the World some New Edition some Minnie Ripperton and definitely set this party off right.I told her to drive over in your new whip.Bring some friends you cool with.I’m gonna bring the cool whip.Then I want you to strip.See you is my new chick.So we get our grind on.She be grabbing calling me Biggie like Shine home.Man I swear she fine homes.Why she always lying though.Telling me them diamonds when she know they rhinestones.She got a light skinned friend look like Michael Jackson.Got a dark skinned friend look like Michael Jackson.I play Ready for the World she was ready for some action.My dog said you ain’t no freak so you got to prove my man wrong.I'm a play this Vandross.You gonna take your pants off.I’m gonna play this Gladys Knight.Me and you gonna get right.She said she wants some Marvin Gaye some Luther Vandross a little Anita will definitely set this party off right.She said she want some Ready for the World some New Edition some Minnie Ripperton and definitely set this party off right.Now Kanye I know I told you to slow it down.It’s beautiful it’s beautiful.But now I need you to do it faster baby.Can you please.Do it faster baby.Do it faster.Damn baby I can’t do it that fast.But I know somebody who can.Got you looking at the gliss at my hands and wrists.While I'm laying back smoking on my cannabis.When it come to rocking the rhythm like Marvin and Luther.I can tell you ain’t no messing with Kanman and Twist.From the Chi and I be.Sipping Hennessy.Play some R and B.Trying a smoke a B.Looking properly.Feeling on a G.And always.Come with me and sip on some Evelyn Champagne.You ain’t know Twista can work it like the Whispers.Hit the stop light get into some Isaac.The rims still moving so I'm bumping a little spinners.While I'm.Smoking on a B.Dipping through the streets.Bumpin R and B.And I got to leave.Something to the twenty threes.And I do it.When my earth and the wind smoke a fire.Let me when get your sheets wet listening to Keith Sweat.Put you in a daze for maze.Fulfilling our every temptation slow jamming having deep sex.You ready for the world girl.Come on over make me touch you all over your body baby don't say no to me.And every moment you controlling me I'm loving the way you be holding me when I be listening to Jodeci.And when I come over and bend your ass.You be bumping Teddy Pendergrass.I would hit it from the back to the melody to roll it slow.Now I gotta go up in it fast but I’m gonna finish last.No matter how much of a thug you see.I still spit it like it's R and B so to the club with me.And with some Luther come on and hope you gonna and still a be in love with me.She said she wants some Marvin Gaye some Luther Vandross a little Anita will definitely set this party off right.She said she want some Ready for the World some New Edition some Minnie Ripperton and definitely set this party off right.Baby drop another slow jam.And all us lovers need hold hands.And if you ain’t got no man hop up in my Brougham.I keep it pimping like an old man.You gots to roll with the plan.Cause after that then I.Take it to the dome.Then I got to bone.Stay up in the zone.Got to get you home.Gotta run up on.And I do it.Baby drop another slow jam.And all us lovers need hold hands.And if you ain’t got no man hop up on my brohem.I keep it pimping like an old man.You got to roll with the plan.Cause after that then I.Take you to my home.And we could get it on.Disconnect the phone.Just to get you going.Trying to make you moan.And I do it.</t>
  </si>
  <si>
    <t>Yeah!</t>
  </si>
  <si>
    <t>Usher ft. Lil Jon &amp; Ludacris</t>
  </si>
  <si>
    <t>Crunk</t>
  </si>
  <si>
    <t>Lil Jon (Hype);Ludacris (Rap)</t>
  </si>
  <si>
    <t>Ludacris;LRoc;Lil Jon;LaMarquis Jefferson;J.Que;Sean Garrett</t>
  </si>
  <si>
    <t>Lil Jon</t>
  </si>
  <si>
    <t>Peace up.A town down.Yeah yeah okay.Usher Usher Usher Usher.Lil Jon.Yeah yeah yeah Yeah yeah Yeah.Yeah yeah yeah Yeah yeah Yeah.Let's go.Up in the club with my homies trying to get a lil V I.Keep it down on the low key.Cause you know how it feels.I saw shorty she was checking up on me.From the game she was spitting in my ear.You would think that she knew me.So we decided to chill okay.Conversation got heavy.She had me feeling like she's ready to blow.She's saying Come get me Come get me.So I got up and followed her to the floor.She said Baby let's go.Let's go.When I told her I said.Yeah shorty got down low and said come and get me.Yeah I got so caught up I forgot she told me.Yeah her and my girl used to be the best of homies.Yeah next thing I knew she was all up on me screaming.Yeah yeah yeah Yeah yeah Yeah.Yeah yeah yeah Yeah yeah Yeah.So she's all up in my head now.Got me thinking that it might be a good idea to take her with me.Cause she's ready to leave.Let's go.And I gotta keep it real now.Cause on a one to ten she's a certified twenty.But that just ain't me.Cause I don't know.If I take that chance just where's it gonna lead.But what I do know.Is the way she dance make shorty alright with me.The way she get low.I'm like yeah just work that out for me.She asked for one more dance.And I'm like yeah how the hell am I supposed to leave.Let's go bring the beat back.And I said.Yeah shorty got down low and said come and get me.Yeah I got so caught up I forgot she told me.Yeah her and my girl used to be the best of homies.Yeah next thing I knew she was all up on me screaming.Yeah yeah yeah Yeah yeah Yeah.Yeah yeah yeah Yeah yeah Yeah.Hey Luda.Watch out.My outfit's ridiculous.In the club looking so conspicuous.And roar These women all on the prow.If you hold the head steady I’m gonna milk the cow.And forget about game I’m gonna spit the truth what.I won't stop til I get them in their birthday suits.So gimme the rhythm and it'll be off with their clothes then bend over to the front and touch your toes.I left the Jag and I took the Rolls.If they ain't cutting then I put them on foot patrol.How you like me now.When my pinky's valued over three hundred thousand.Let's drink you the one to please.Ludacris fill cups like double Ds.Me and Ush once more and we leaves them dead.We want a lady in the street but a freak in the bed that say.Yeah shorty got down low and said come and get me.Yeah I got so caught up I forgot she told me.Yeah her and my girl used to be the best of homies.Yeah next thing I knew she was all up on me screaming.Yeah yeah yeah Yeah yeah Yeah.Yeah yeah yeah Yeah yeah Yeah.Take that rewind it back.Lil Jon got the beat that make your booty go.Take that rewind it back.Usher got the voice to make your booty go.Take that rewind it back.Ludacris got the flow to make your booty go.Take that rewind it back.Lil Jon got the beat that make your booty go.</t>
  </si>
  <si>
    <t>Burn</t>
  </si>
  <si>
    <t>Jermaine Dupri;Bryan-Michael Cox</t>
  </si>
  <si>
    <t>I don't understand why.See it's burning me to hold onto this.I know this is something I gotta do.But that don't mean I want to.What I'm trying to say is that I love you.I just I feel like this is coming to an end.And it's better for me to let it go now than hold on and hurt you.I gotta let it burn.It's gonna burn for me to say this.But it's coming from my heart.It's been a long time coming.But we done been fell apart.Really wanna work this out.But I don't think you're gonna change you.I do but you don't.Think it's best we go our separate ways.Tell me why I should stay in this relationship.When I'm hurting baby I ain't happy baby.Plus there's so many other things I gotta deal with.I think that you should let it burn.When your feeling ain't the same.And your body don't want to.But you know.Gotta let it go.Cause the party ain't jumping like it used to.Even though this might bruise you.Let it burn.Let it burn.Gotta let it burn.Deep down you know it's best for yourself.But you hate the thought of her being with someone else.But you know that it's over.You know it was through.Let it burn.Let it burn.Gotta let it burn.Sending pages I ain't supposed to.Got somebody here but I want you.Cause the feeling ain't the same.Find myself calling her your name.Ladies tell me do you understand.Now all my fellas do you feel my pain.It's the way I feel.I know I made a mistake.Now it's too late.I know she ain't coming back.What I gotta do now.To get my shorty back.Man I don't know what I'm gonna do.Without my boo.You've been gone for too long.It's been fifty eleven days umteen hours.I’m gonna be burning til you return.When your feeling ain't the same.And your body don't want to.But you know.Gotta let it go.Cause the party ain't jumping like it used to.Even though this might bruise you.Let it burn.Let it burn.Gotta let it burn.Deep down you know it's best for yourself.But you hate the thought of her being with someone else.But you know that it's over.You know it was through.Let it burn.Let it burn.Gotta let it burn.I'm twisted cause one side of me is telling me that I need to move on.On the other side.I wanna break down and cry.I'm twisted cause one side of me is telling me that I need to move on.On the other side.I wanna break down and cry.Can you feel me burning.Too many days so many hours.I'm still burning 'til you return.When your feeling ain't the same.And your body don't want to.But you know.Gotta let it go.Cause the party ain't jumping like it used to.Even though this might bruise you.Let it burn.Let it burn.Gotta let it burn.Deep down you know it's best for yourself.But you hate the thought of her being with someone else.But you know that it's over.You know it was through.Let it burn.Let it burn.Gotta let it burn.</t>
  </si>
  <si>
    <t>I Believe</t>
  </si>
  <si>
    <t>Fantasia</t>
  </si>
  <si>
    <t>J;19;Syco</t>
  </si>
  <si>
    <t>Louis Biancaniello;Tamyra Gray;Sam Watters</t>
  </si>
  <si>
    <t>Louis Biancaniello;Sam Watters</t>
  </si>
  <si>
    <t>Have you ever reached a rainbow's end.And did you find your pot of gold.Ever catch a shooting star.And tell me how high did you soarEver felt like you were dreaming.Just to find that you're awake.And the magic that surrounds you.Can lift you up and guide you on your way.I can see it in the stars across the sky.Dreamt a hundred thousand dreams before.Now I finally realize.You see I've waited all my life for this moment to arrive.And finally I believe.When you look out in the distance.You see it never was that far.Oh No.Heaven knows your existence.And leads you to be everything you are.There's a time for every soul to fly.It's in the eyes of every child.It's the hope the love that saves the world.And oh we should never let it go.I can see it in the stars across the sky.Dreamt a hundred thousand dreams before.Now I finally realize.You see I've waited all my life for this moment to arrive.And finally I believe.I believe in the impossible.If I reach deep within my heart.Overcome any obstacle.Won't let this dream fall apart.See I strive to be the very best.Shine my light for all to see.Cause anything is possible.When you believe yeah.I can see it in the stars across the sky.Dreamt a hundred thousand dreams before.Now I finally realize.You see I've waited all my life for this moment to arrive.And finally I believe.Love keeps liftin me higher.Liftin me higher.Love keeps liftin me higher.I said love keeps lifting.Love keeps lifting me.I said Love keeps lifting lifting. Love keeps lifting me higher.Said love keeps lifting me higher.I said love keeps lifting me high.</t>
  </si>
  <si>
    <t>Confession Part II</t>
  </si>
  <si>
    <t>Watch this.These are my confessions.Just when I thought I said all I could say.My chick on the side said she got one on the way.These are my confessions.Man I'm throwed and I don't know what to do.I guess I gotta give part two of my confessions.If I'm gonna tell it then I gotta tell it all.Damn near cried when I got that phone call.I'm so throwed I don't know what to do.But to give you part two of my confessions.Now this gonna be the hardest thing I think I ever had to do.Got me talking to myself asking how I'm gonna tell you.About that chick on part one I told you all I was creeping with creeping with.Said she's three months pregnant and she's keeping it.The first thing that came to mind was you.Second thing was how do I know if it's mine and is it true.Third thing was me wishing that I never did what I did.How I ain't ready for no kid and bye bye to our relationship.These are my confessions.Just when I thought I said all I could say.My chick on the side said she got one on the way.These are my confessions.Man I'm throwed and I don't know what to do.I guess I gotta give part two of my confessions.If I'm gonna tell it then I gotta tell it all.Damn near cried when I got that phone call.I'm so throwed I don't know what to do.But to give you part two of my confessions.Sitting here stuck on stupid trying to figure out.When what and how I’m gonna let this come out of my mouth.Said it ain't gonna be easy.But I need to stop thinking contemplating.Be a man and get it over with over with.I'm riding in my whip racing to her place.Talking to myself preparing to tell her to her face.She open up the door and didn't want to come near me.I said one second baby please hear me.These are my confessions.Just when I thought I said all I could say.My chick on the side said she got one on the way.These are my confessions.Man I'm throwed and I don't know what to do.I guess I gotta give part two of my confessions.If I'm gonna tell it then I gotta tell it all.Damn near cried when I got that phone call.I'm so throwed I don't know what to do.But to give you part two of my confessions.This by far is the hardest thing I think I've ever had to do.To tell you the woman I love.That I'm having a baby by a woman that I barely even know.I hope you can accept the fact that I'm man enough to tell you this.And hopefully you'll give me another chance.This ain't about my career.This ain't about my life.It's about us.Please.These are my confessions.Just when I thought I said all I could say.My chick on the side said she got one on the way.These are my confessions.Man I'm throwed and I don't know what to do.I guess I gotta give part two of my confessions.If I'm gonna tell it then I gotta tell it all.Damn near cried when I got that phone call.I'm so throwed I don't know what to do.But to give you part two of my confessions.</t>
  </si>
  <si>
    <t>Slow Motion</t>
  </si>
  <si>
    <t>Juvenile ft. Soulja Slim</t>
  </si>
  <si>
    <t>Cash Money</t>
  </si>
  <si>
    <t>Juvenile</t>
  </si>
  <si>
    <t>Dani Kartel</t>
  </si>
  <si>
    <t>Slow motion for me slow motion for me move in slow motion for me.Slow motion for me slow motion for me move in slow motion for me.Uh I like it like that she working that back I don't know how to act.Slow motion for me slow motion for me Slow motion for me move in slow motion for me.Uh I like it like that she working that back I don't know how to act.Slow motion for me slow motion for me Slow motion for me move in slow motion for me.I'm a dick thrower her neck and her back hurting.Cut throat will have her like a brand new virgin.It’s like when she gets used of it then you start serving.Hop on top and start jiggy jiggy jerking.Slow down for me you moving too fast.My fingers keep slipping I'm trying to grip that ass.Keep being hard headed and I’m gonna make you get on me.Got a human up disguise but my face is a doggy.If You loving my bark let me bury my bone.I got four or five bad married bitches at home.One of my bitches fell in love with that outside dick.That outside dick keep them hoes sick like.Uh I like it like that she working that back I don't know how to act.Slow motion for me slow motion for me Slow motion for me move in slow motion for me.Uh I like it like that she working that back I don't know how to act.Slow motion for me slow motion for me Slow motion for me move in slow motion for me.It’s like I got the world in my palm your girl up under my arm.She fucked up from the charm.She love the way the dick stay hard from twelve till early in the morn.fine bitches if you listening you heard me I'm strong.If you going through your cycle I ain't with it I'm gone.you must've heard about them hoes that I beat up in my home.They wasn't telling the truth baby you know they was wrong.Now make it official and drink some of that Dom.I don't mind buying blue you riding too don't be asking a nigga question about where I'm driving you.Lil mamma my shit together I ain't jiving you.I don't think that nigga could do you better than I could do you know.The Juvenile from cross the street by the derby.Same nigga used to be running with Rusty and Kirby.Can a player from the nolia get a chance with it.but I can't bounce with you without using my hands with it.Uh I like it like that she working that back I don't know how to act.Slow motion for me slow motion for me Slow motion for me move in slow motion for me.Uh I like it like that she working that back I don't know how to act.Slow motion for me slow motion for me Slow motion for me move in slow motion for me.Slow Motion she open I'm hoping she don't leave my dick broken.with brush burns and swollen I'm toting she don't wanna make me out and believe her.I guarantee I’m gonna see you when I see you.And just don't holla out my name like we was all in.Yo pussy throwback and you know that.So stop stuning slow motion for a real nigga.I'm gone off that incredible potion and I’m gonna deal with you.I like how them Victoria Secrets sit in that assLet me pour some more hyp and hennesy in your glass.Would I be violating If I grabbed me handful.I'm knowing what’s happening all I want is a sample.Who you with I'm in a rental today.It's going down at the Hamptown Inn and I remember the way.Less money we spend on bullshit the more for the weed.What’s it gonna take for you to come in slow motion with me like.Uh I like it like that she working that back I don't know how to act.Slow motion for me slow motion for me Slow motion for me move in slow motion for me.Uh I like it like that she working that back I don't know how to act.Slow motion for me slow motion for me Slow motion for me move in slow motion for me.</t>
  </si>
  <si>
    <t>Lean Back</t>
  </si>
  <si>
    <t>Terror Squad</t>
  </si>
  <si>
    <t>SRC;Universal;Island</t>
  </si>
  <si>
    <t>Fat Joe;Remy Ma;Scott Storch</t>
  </si>
  <si>
    <t>Scott Storch</t>
  </si>
  <si>
    <t>Yeah My niggas.Throw your hands in the air right now man.Feel this shit right here.Scott Storch nigga.Khaled I see you nigga.Show Big Pun love.I don't give a fuck about your fault or mishappenings.Nigga we from the Bronx New York shit happens.Kids clapping love to spark the place.Half the niggas on the squad got a scar on they face.It's a cold world and this is ice.Half a mil for the charm nigga this is life.Got the phantom in front building Trinity Ave.10 years been legit they still figure me bad.As a youngin I was too much to cope with.Why you think motherfuckers nicknamed me Cook Coke shit.Should've been called armed robbery extorsion or maybe grand larceny.I did it all I put the pieces to the puzzle.This long I knew me and my peoples was gonna bubble.Came out the gate no I didn't flow Joe shit.Fat nigga with shotty was the logo kid.Said my niggas don't dance.we just pull up our pants and.Do the Rock away.Now lean back lean back lean back lean back.I said my niggas don't dance.See we just pull up our pants and.Do the Rock away.Now lean back lean back lean back lean back.R to the Ezzy.M to the whizzy.My arms stay breezi.The Don's stay fizzi.Got a date at eight I'm in the seven forty fizzi.And I just bought a bike so I can ride til I die.With a matching jacket.About to cop me a mansion.My niggas in the club but you know they not dancing.We gangsta and gangstas don't dance we boogie.So nevermind how we got in here with the burners and hoodies.Listen we don't pay admission.And bouncers don't check us.And we walk around the metal detectors.And there really ain't no need for a VIP section in the middle of the dance floor.Reckless check it said it.Like my necklace started relaxing now that's what the fuck I call a chain reaction.See money ain't a thing nigga we still the same nigga flows just changed.now we about to change the game nigga.Said my niggas don't dance.we just pull up our pants and.Do the Rock away.Now lean back lean back lean back lean back.I said my niggas don't dance.See we just pull up our pants and.Do the Rock away.Now lean back lean back lean back lean back.Now we living better now.Gucci sweater now.And that G four could fly through any weather now.See niggas get tight when you worth some millions.That's why I sport the chinchilla to hurt they feelings.You can find Joe Crack at all type of shit.Out at Vegas front roll on all the fights and shit.If I visited Compton they'd probably squeal.Cause half these rappers get Blow like Dereck Foreal.If you cross the line damn right I'm gonna hurt you.These faggot niggas even made gang signs commercials.Even Lil Bow Wow throwing it upB2K crip walking like that's what's up.Kay keep telling me to speak about rucker.Matter of fact I don't wanna speak about the rucker.Not even Pee Wee Kirkland could imagine this.My niggas didn't have to play to win the championship.Said my niggas don't dance.we just pull up our pants and.Do the Rock away.Now lean back lean back lean back lean back.I said my niggas don't dance.See we just pull up our pants and.Do the Rock away.Now lean back lean back lean back lean back.</t>
  </si>
  <si>
    <t>Dancing;Violence;Bragging</t>
  </si>
  <si>
    <t>Goodies</t>
  </si>
  <si>
    <t>Ciara ft. Petey Pablo</t>
  </si>
  <si>
    <t>LaFace;Sho'nuff</t>
  </si>
  <si>
    <t>Contemporary R&amp;B;Crunk</t>
  </si>
  <si>
    <t>Petey Pablo (Rap);Lil Jon (Hype)</t>
  </si>
  <si>
    <t>Petey Pablo;Sean Garrett;Ciara;LaMarquis Jefferson;Craig Love;Lil Jon;Zachary Wallace</t>
  </si>
  <si>
    <t>My Goodies My Goodies My Goodies.Not my goodies.I got a sick reputation for handling broads.All I need is me a few seconds or more.And it's a wrap.Tell Valet to bring my Lac.And I ain't coming back.So you can put a car right there.I'm the truth.And ain't got nothing to prove.An you can ask anybody.Cause they seen me do it.Barricades I run right through them.I'm used to them.Throw all the dirt you want it's no use.You still won't have a pinup in a fabulous room.On her back picking out baskets of fruit.Yeah freaky Petey love you too.You know how I do.You may look at me and think that I'm.Just a young girl.But I'm not just a young girl.Baby this is what I'm looking for.Sexy independent.Down to spend it type that's getting his dough.I'm not being too dramatic that's the way I gotta have it.I bet you want the goodies.Bet you thought about it.Got you all hot and bothered.Mad cause I talk around it.Looking for the goodiesKeep on looking cause they stay in the jar.Just because you drive a Benz.I'm not going home with you.You won't get no nookie or the cookies.I'm no rookie.If you ain't.Sexy independent.I ain't with it so you already know.I'm not being too dramatic that's the way I gotta have it.You may talk slick.Trying to hit.But I'm not dumb.I'm not being too dramatic it's just how I gotta have it.I bet you want the goodies.Bet you thought about it.Got you all hot and bothered.Mad cause I talk around it.Looking for the goodiesKeep on looking cause they stay in the jar.So damn hot but so young.Still got milk on your tongueSlow down little one.And you ain't got it all.Hey shawty.You think you bad but you ain't bad.I'll show you what bad is.Bad is when you capable of beating the baddest.I been working at it ever since I came to this planet.And I ain't quite there yet but I'm getting better at it.Matter of fact.Let me tell it to you one more again.All I got to do is tell a girl who I am.Ain't no chick in here that I can't have.Bada boom bada bam ba bam.You're insinuating that I'm hot.But these goodies boy are not.Just for any of the many men that's trying to get on top.No you can't call me later.And I don't want your number.I'm not changing stories.Just respect the play I'm calling.I bet you want the goodies.Bet you thought about it.Got you all hot and bothered.Mad cause I talk around it.Looking for the goodiesKeep on looking cause they stay in the jar.I bet you want the goodies.Bet you thought about it.Got you all hot and bothered.Mad cause I talk around it.Looking for the goodiesKeep on looking cause they stay in the jar.</t>
  </si>
  <si>
    <t>My Boo</t>
  </si>
  <si>
    <t>Usher &amp; Alicia Keys</t>
  </si>
  <si>
    <t>Usher;Alicia Keys;Jermaine Dupri;Adonis Shropshire;Manuel Seal</t>
  </si>
  <si>
    <t>Jermain Dupri;Manuel Seal</t>
  </si>
  <si>
    <t>There's always that one person.That will always have your heart.You never see it coming.Cause you're blinded from the start.Know that you're that one for me.It's clear for everyone to see.Oh baby.You gotta rock your way with this one.Ooh you will always be my boo.Come on.I don't know about you all.But I know about us and uh.It's the only way.We know how to rock.I don't know about you all.But I know about us and uh.It's the only way.We know how to rock.Do you remember girl.I was the one who gave you your first kiss.Cause I remember girl.I was the one who said put your lips like this.Even before all the fame and.People screaming your name.Girl I was there when you were my baby.It started when we were younger.You were mine my boo.Now another brother's taken over.But it's still in your eyes my boo.Even though we used to argue it's alright.It's alright girl my boo that's okay.I know we haven't seen each other.In awhile but you will always be my boo.I was in love with you when we were younger.You were mine my boo.When I see you from time to time.I still feel like my boo.And I can see it no matter.How I try to hide my boo.Even though there's another man who's in my life.You will always be my boo.Yes I remember boy.Cause after we kissed.I could only think about your lips.Yes I remember boy.The moment I knew you were the one.I could spend my life with.Even before all the fame.And people screaming your name.I was there and you were my baby.It started when we were younger.You were mine my boo.Now another brother's taken over.But it's still in your eyes my boo.Even though we used to argue it's alright.It's alright my boo it's okay.I know we haven't seen each other.In awhile but you will always be my boo.I was in love with you when we were younger.You were mine my boo.When I see you from time to time.I still feel like my boo.And I can see it no matter.How I try to hide my boo.Even though there's another man who's in my life.You will always be my boo.My oh my oh my oh my oh my boo.My oh my oh my oh my oh my boo.It started when we were younger.You were mine my boo.Now another brother's taken over.But it's still in your eyes my boo.Even though we used to argue it's alright.It's alright it's okay.I know we haven't seen each other.In awhile but you will always be my boo.I don't know bout you all.But I know about us and uh.It's the only way.We know how to rock.I don't know bout you all.But I know about us and uh.It's the only way.We know how to rock.It started when we were younger.My boo.Now another brother's taken over.My boo.</t>
  </si>
  <si>
    <t>Drop It Like It's Hot</t>
  </si>
  <si>
    <t>Snoop Dogg ft. Pharrell Williams</t>
  </si>
  <si>
    <t>Pharrell Williams (Rap)</t>
  </si>
  <si>
    <t>Snoop Dogg;Pharrell Williams;Chad Hugo</t>
  </si>
  <si>
    <t>When the pimp's in the crib ma.Drop it like it's hot.Drop it like it's hot.Drop it like it's hot.When the pigs try to get at you.Park it like it's hot.Park it like it's hot.Park it like it's hot.And if a nigga get a attitude.Pop it like it's hot.Pop it like it's hot.Pop it like it's hot.I got the Rolly on my arm and I'm pouring Chandon.And I roll the best weed cause I got it going on.I'm a nice dude with some nice dreams.See these ice cubes.See these Ice Creams.Eligible bachelor million dollar boat.That's whiter than what's spilling down your throat.The Phantom exterior like fish eggs.The interior like suicide wrist red.I can exercise you this can be your Phys Ed.Cheat on your man ma that's how you get ahizzead.Killer with the beat I know killers in the street.With the steel that'll make you feel like Chinchilla in the heat.So don't try to run up on my ear talking all that raspy shit.Trying to ask me shit.When my niggas fill your vest they ain't gonna pass me shit.You should think about it take a second.Matter fact you should take four B.And think before you fuck with lil Skateboard P.When the pimp's in the crib ma.Drop it like it's hot.Drop it like it's hot.Drop it like it's hot.When the pigs try to get at you.Park it like it's hot.Park it like it's hot.Park it like it's hot.And if a nigga get a attitude.Pop it like it's hot.Pop it like it's hot.Pop it like it's hot.I got the Rolly on my arm and I'm pouring Chandon.And I roll the best weed cause I got it going on.I'm a gangster but you all knew that.The Big Boss Dogg yeah I had to do that.I keep a blue flag hanging out my backside.But only on the left side yeah that's the Crip side.Ain't no other way to play the game the way I play.I cut so much you thought I was a DJ.Two one yep three.S N double O P D O double G.I can't fake it just break it and when I take it.See I specialize in making all the girls get naked.So bring your friends all of you all come inside.We got a world premiere right here now get live.So don't change the dizzle turn it up a little.I got a living room full of fine dime brizzles.Waiting on the Pizzle the Dizzle and the Chizzle.Gs to the bizzack now ladies here we gizzo.When the pimp's in the crib ma.Drop it like it's hot.Drop it like it's hot.Drop it like it's hot.When the pigs try to get at you.Park it like it's hot.Park it like it's hot.Park it like it's hot.And if a nigga get a attitude.Pop it like it's hot.Pop it like it's hot.Pop it like it's hot.I got the Rolly on my arm and I'm pouring Chandon.And I roll the best weed cause I got it going on.I'm a bad boy with a lot of hoes.Drive my own cars and wear my own clothes.I hang out tough I'm a real boss.Big Snoop Dogg yeah he's so sharp.On the TV screen and in the magazines.If you play me close you're on a red beam.Oh you got a gun so you wanna pop back.AK forty seven now nigga stop that.Cement shoes now I'm on the move.Your family's crying now you on the news.They can't find you and now they miss you.Must I remind you I'm only here to twist you.Pistol whip you dip you then flip you.Then dance to this motherfucking music we crip to.Subscribe nigga get your issue.Baby come close let me see how you get loose.When the pimp's in the crib ma.Drop it like it's hot.Drop it like it's hot.Drop it like it's hot.When the pigs try to get at you.Park it like it's hot.Park it like it's hot.Park it like it's hot.And if a nigga get a attitude.Pop it like it's hot.Pop it like it's hot.Pop it like it's hot.I got the Rolly on my arm and I'm pouring Chandon.And I roll the best weed cause I got it going on.</t>
  </si>
  <si>
    <t>Partying;Dancing;Bragging;Badssery</t>
  </si>
  <si>
    <t>Let Me Love You</t>
  </si>
  <si>
    <t>Mario</t>
  </si>
  <si>
    <t>Ne-Yo;Kameron Houff;Scott Storch</t>
  </si>
  <si>
    <t>Baby I just don't get it.Do you enjoy being hurt.I know you smelled the perfume the make up on his shirt.You don't believe his stories.You know that they're all lies.Bad as you are you stick around and I just don't know why.If I was your man.Baby you’d never worry about.What I’d do.I'd be coming home.Back to you.Every night doing you right.You're the type of woman.Deserve good things.Fistful of diamonds.A handful of rings.Baby you're a star.I just want to show you you are.You should let me love you.Let me be the one to give you everything you want and need.Baby good love and protection.Make me your selection.Show you the way love's supposed to be.Baby you should let me love you love you love you.Listen.Your true beauty's description looks so good that it hurts.You're a dime plus ninety nine and it's a shame.Don't even know what you're worth.Everywhere you go they stop and stare.Cause you're bad and it shows.From your head to your toes Out of control baby you know.If I was your man.Baby you’d never worry about.What I’d do.I'd be coming home.Back to you.Every night doing you right.You're the type of woman.Deserve good things.Fistful of diamonds.A handful of rings.Baby you're a star.I just want to show you you are.You should let me love you.Let me be the one to give you everything you want and need.Oh Baby good love and protection.Make me your selection.Show you the way love's supposed to be.Baby you should let me.You deserve better girl.We should be together girl.With me and you it's whatever girl hey.So can we make this thing ours.You should let me love you.Let me be the one to give you everything you want and need.Baby good love and protection.Make me your selection.Show you the way love's supposed to be.Baby you should let me love you.Let me be the one to give you everything you want and need.That good love and protection.Make me your selection.Show you the way love's supposed to be.You should let me love you.Let me be the one to give you everything you want and need.Good love and protection.Make me your selection.Show you the way love's supposed to be yeah.Let me love you that's all you need baby.</t>
  </si>
  <si>
    <t>Infidelity;Bad Relationships;Longing for Love</t>
  </si>
  <si>
    <t>Candy Shop</t>
  </si>
  <si>
    <t>50 Cent ft. Olivia</t>
  </si>
  <si>
    <t>Olivia (Vocals)</t>
  </si>
  <si>
    <t>50 Cent;Olivia Longott;Scott Storch</t>
  </si>
  <si>
    <t>So seductiveI'll take you to the candy shop.I'll let you lick the lollipop.Go ahead girl don't you stop.Keep going until you hit the spot.I'll take you to the candy shop.Want one taste of what I got.I'll have you spending all you got.Keep going until you hit the spot.You could have it your way how do you want it.You gonna back that thing up or should I push up on it.Temperature rising okay let's go to the next level.Dance floor jam-packed hot as a tea kettle.I'll break it down for you now baby it's simple.If you be a nympho I be a nympho.In the hotel or in the back of the rental.On the beach or in the park it's whatever you into.Got the magic stick I'm the love doctor.Have your friends teasing you 'bout how sprung I got you.Wanna show me you could work it baby No problem.Get on top then get to bounce around like a low rider.I'm a seasoned vet when it come to this shit.After you work up a sweat you could play with the stick.I'm trying to explain baby the best way I can.I'll melt in your mouth girl not in your hand.I'll take you to the candy shop.I'll let you lick the lollipop.Go ahead girl don't you stop.Keep going until you hit the spot.I'll take you to the candy shop.Want one taste of what I got.I'll have you spending all you got.Keep going until you hit the spot.Girl what we do.And where we do.And where we do.The things we do.Things we do.Are just between me and you yeah.Give it to me baby nice and slow.Climb on top ride like you in a rodeo.You ain't never heard a sound like this before.Cause I ain't never put it down like this.Soon as I come through the door.She get to pulling on my zipper.It's like it's a race who can get undressed quicker.Isn't it ironic how erotic it is to watch her in thongs.Had me thinking about that ass after I'm gone.I touched the right spot at the right time.Lights on or lights off she like it from behind.So seductive you should see the way she whine.Her hips in slowmo on the floor when we grind.Long as she ain't stopping homie and I ain't stopping.Dripping wet with sweat man it's on and popping.All my champagne campaign bottle after bottle it's on.And we gonna sip til every bubble in every bottle is gone.I'll take you to the candy shop.I'll let you lick the lollipop.Go ahead girl don't you stop.Keep going until you hit the spot.I'll take you to the candy shop.Want one taste of what I got.I'll have you spending all you got.Keep going until you hit the spot.I'll take you to the candy shop.I'll let you lick the lollipop.Go ahead girl don't you stop.Keep going until you hit the spot.I'll take you to the candy shop.Want one taste of what I got.I'll have you spending all you got.Keep going until you hit the spot.</t>
  </si>
  <si>
    <t>Hollaback Girl</t>
  </si>
  <si>
    <t>Gwen Stefani</t>
  </si>
  <si>
    <t>Gwen Stefani;Pharrell Williams</t>
  </si>
  <si>
    <t>Uh huh this my shit.All the girls stomp your feet like this.A few times I've been around that track.So it's not just gonna happen like that.Cause I ain't no hollaback girl.I ain't no hollaback girl.A few times I've been around that track.So it's not just gonna happen like that.Cause I ain't no hollaback girl.I ain't no hollaback girl.Oh this my shit this my shit.Oh this my shit this my shit.Oh this my shit this my shit.Oh this my shit this my shit.I heard that you were talking shit.And you didn't think that I would hear it.People hear you talking like that getting everybody fired up.So I'm ready to attack gonna lead the pack.Gonna get a touchdown gonna take you out.That's right put your pom poms down getting everybody fired up.A few times I've been around that track.So it's not just gonna happen like that.Cause I ain't no hollaback girl.I ain't no hollaback girl.A few times I've been around that track.So it's not just gonna happen like that.Cause I ain't no hollaback girl.I ain't no hollaback girl.Oh this my shit this my shit.Oh this my shit this my shit.Oh this my shit this my shit.Oh this my shit this my shit.So that's right dude meet me at the bleachers.No principals no student teachers.Both of us want to be the winner but there can only be one.So I'm gonna fight gonna give it my all.Gonna make you fall gonna sock it to you.That's right I'm the last one standing another one bites the dust.A few times I've been around that track.So it's not just gonna happen like that.Cause I ain't no hollaback girl.I ain't no hollaback girl.A few times I've been around that track.So it's not just gonna happen like that.Cause I ain't no hollaback girl.I ain't no hollaback girl.Oh this my shit this my shit.Oh this my shit this my shit.Oh this my shit this my shit.Oh this my shit this my shit.Let me hear you say this shit is bananas.Bananas.This shit is bananas.Bananas.Let me hear you say this shit is bananas.Bananas.This shit is bananas.Bananas.A few times I've been around that track.So it's not just gonna happen like that.Cause I ain't no hollaback girl.I ain't no hollaback girl.A few times I've been around that track.So it's not just gonna happen like that.Cause I ain't no hollaback girl.I ain't no hollaback girl.Oh this my shit this my shit.Oh this my shit this my shit.Oh this my shit this my shit.Oh this my shit this my shit.</t>
  </si>
  <si>
    <t>We Belong Together</t>
  </si>
  <si>
    <t>Island Def Jam</t>
  </si>
  <si>
    <t>Progressive House;House;Contemporary R&amp;B;Deep House</t>
  </si>
  <si>
    <t>Johntá Austin;Stanley Bristol;Mariah Carey;Babyface;Sidney Johnson;Jermaine Dupri;Patrick Moten;Manuel Seal;Sandra Sully;Bobby Womack</t>
  </si>
  <si>
    <t>Johntá Austin;Stanley Bristol;Mariah Carey;Jermaine Dupri;Manuel Seal</t>
  </si>
  <si>
    <t>Sweet love yeah.I didn't mean it when I said I didn't love you so.I should of held on tight I never should of let you go.I didn't know nothing I was stupid I was foolish.I was lying to myself.I couldn't have fathomed I would ever be without your love.Never imagined I'd be sitting here beside myself.Guess I didn't know you guess I didn't know me.But I thought I knew everything I never felt.The feeling that I'm feeling now that I don't hear your voice.Or have your touch and kiss your lips cause I don't have a choice.Oh what I wouldn't give to have you lying by my side.Right here cause baby. We belong together.When you left I lost a part of me.It's still so hard to believe.Come back baby please.Come back come back come back come back.Cause we belong together.Who else am I gonna lean on when times get rough.Who's gonna talk to me on the phone til the sun comes up.Who's gonna take your placeThere ain't nobody better.Oh baby baby we belong together.I can't sleep at night when you are on my mind.Bobby Womack's on the radio.Singing to me If you think you're lonely now.Wait a minute this is too deep.I gotta change the station.So I turn the dial trying to catch a break.And then I hear Babyface I only think of you.And it's breaking my heart.I'm trying to keep it together but I'm falling apart.I'm feeling all out of my element.Throwing things crying.Trying to figure out where the hell I went wrong.The pain reflected in this song.Ain't even half of what I'm feeling inside.I need you need you back in my life baby.We belong together.When you left I lost a part of me.It's still so hard to believe.Come back baby please.Come back come back come back come back.Cause we belong together.Who else am I gonna lean on when times get rough.Who's gonna talk to me on the phone til the sun comes up.Who's gonna take your place There ain't nobody better.Oh baby baby we belong together baby.When you left I lost a part of me.It's still so hard to believe.Come back baby please.Come back come back come back come back.Cause we belong together.Who am I gonna lean on when times get rough.Who's gonna talk to me 'til the sun comes up.Who's gonna take your place There ain't nobody better.Oh baby baby we belong together.</t>
  </si>
  <si>
    <t>Inside Your Heaven</t>
  </si>
  <si>
    <t>Carrie Underwood</t>
  </si>
  <si>
    <t>Arista;19;Syco</t>
  </si>
  <si>
    <t>Country;Country Rock</t>
  </si>
  <si>
    <t>Andreas Carlsson;Pelle Nylén;Savan Kotecha</t>
  </si>
  <si>
    <t>Desmond Child</t>
  </si>
  <si>
    <t>I've been down.Now I'm blessed.I felt a revelation coming around.I guess its right it's so amazing.Every time I see you I'm alive.You're all I've got.You lift me up.The sun and the moonlight.All my dreams are in your eyes.I wanna be inside your heaven.Take me to the place you cry from.Where the storm blows your way.I wanna be the earth that holds you.Every bit of air you're breathing in.A soothing wind.I wanna be inside your heaven.When we touch when we love.The stars light up.The wrong becomes undone.Naturally my soul surrenders.The sun and the moonlight.All my dreams are in your eyes.And I wanna be inside your heaven.Take me to the place you cry from.Where the storm blows you away.And I wanna be the earth that holds you.Every bit of air you're breathing in.A soothing wind.I wanna be inside your heaven.When minutes turn to days and years.If mountains fall I'll still be here.Holding you until the day I die.And I wanna be inside your heaven.Take me to the place you cry from.Where the storm blows you away.I wanna be inside your heaven.Take me to the place you cry from.Where the storm blows you away.I wanna be the earth that holds you.Every bit of air you're breathing in.A soothing wind.I wanna be inside your heaven.Oh yes I do.I wanna be inside your heaven.</t>
  </si>
  <si>
    <t>Gold Digger</t>
  </si>
  <si>
    <t>Kanye West ft. Jamie Foxx</t>
  </si>
  <si>
    <t>Roc-A-Fella</t>
  </si>
  <si>
    <t>Jaime Foxx (Vocals)</t>
  </si>
  <si>
    <t>Kanye West;Ray Charles;Richard Renald</t>
  </si>
  <si>
    <t>Kanye West;Jon Brion</t>
  </si>
  <si>
    <t>She take my money when I'm in need.Yeah she's a trifling friend indeed.Oh she's a gold digger.Way over town that digs on me.Now I ain't saying she a gold digger.But she ain't messing with no broke niggas.Now I ain't saying she a gold digger.But she ain't messing with no broke niggas.Get down girl go ahead get down.Get down girl go ahead get down.Get down girl go ahead get down.Get down girl go ahead.Cutie the bomb met her at a beauty salon.With a baby Louis Vuitton under her underarm.She said I can tell you rock I can tell by your charm.Far as girls you got a flock.I can tell by your charm and your arm.But I'm looking for the one have you seen her.My psychic told me she'll have a ass like Serena.Trina Jennifer Lopez four kids.And I gotta take all they bad asses to ShowBiz.Okay get your kids but then they got their friends.I pulled up in the Benz they all got up in.We all went to din and then I had to pay.If you fucking with this girl then you better be paid.You know why It take too much to touch her.From what I heard she got a baby by Busta.My best friend said she used to fuck with Usher.I don't care what none of you all say I still love her.Now I ain't saying she a gold digger.But she ain't messing with no broke niggas.Now I ain't saying she a gold digger.But she ain't messing with no broke niggas.Get down girl go ahead get down.Get down girl go ahead get down.Get down girl go ahead get down.Get down girl go ahead.Eighteen years eighteen years.She got one of your kids got you for eighteen years.I know somebody paying child support for one of his kids.His baby mama car and crib is bigger than his.You will see him on TV any given Sunday.Win the Super Bowl and drive off in a Hyundai.She was supposed to buy your shorty Tyco with your money.She went to the doctor got lipo with your money.She walking around looking like Michael with your money.Should've got that insured Geico for your money.If you ain't no punk.Holla We want prenup We want prenup.It's something that you need to have.Cause when she leave your ass she gonna leave with half.Eighteen years eighteen years.And on the eighteenth birthday he found out it wasn't his.Now I ain't saying she a gold digger.But she ain't messing with no broke niggas.Now I ain't saying she a gold digger.But she ain't messing with no broke niggas.Get down girl go ahead get down.Get down girl go ahead get down.Get down girl go ahead get down.Get down girl go ahead.Now I ain't saying you're a gold digger you got needs.You don't want a dude to smoke but he can't buy weed.You go out to eat he can't pay you all can't leave.There's dishes in the back he gotta roll up his sleeves.But while you all washing watch him.He gonna make it to a Benz out of that Datsun.He got that ambition baby look at his eyes.This week he mopping floors next week it's the fries.So stick by his side.I know there's dudes balling and yeah that's nice.And they gonna keep calling and trying but you stay right girl.And when he get on he'll leave your ass for a white girl.Get down girl go ahead get down.Get down girl go ahead get down.Get down girl go ahead get down.Get down girl go ahead.Let me hear that back.</t>
  </si>
  <si>
    <t>Materialism;Bad Relationships</t>
  </si>
  <si>
    <t>Run It!</t>
  </si>
  <si>
    <t>Chris Brown ft. Juelz Santana</t>
  </si>
  <si>
    <t>Juelz Santana (Rap)</t>
  </si>
  <si>
    <t>Scott Storch;Sean Garrett</t>
  </si>
  <si>
    <t>E3V</t>
  </si>
  <si>
    <t>Okay check it check it check it out.It's Santana again stepping stepping stepping out.One of the brand new big boy toys.I do big boy things I make big boy noise cause.I know what girls want I know what they like.They wanna stay up and party all night.So bring a friend.Let me talk to you tell you how it is.I was thinking when I saw that body.Gotta get shawty tell her what the young boy gonna do.Damn them chicks with you gotta be your kin.Babe pretty thick with the kick that's sick.That need to be hit so tell me what you all gonna do.I got friends and you got friends.They hop out and you hop in.I look fly and they jocking.The way you drop drop makes me wanna pop.I got friends and you got friends.They hop out and you hop in.I look fly and they jocking.The way you drop drop makes me wanna pop.Is your man on the floor.If he ain't lemme know.Let me see if you can run it run it.Girl indeed I can run it run it.Is your man on the floor.If he ain't lemme know.Let me see if you can run it run it.Girl indeed I can run it run it.You'll see girl I can set you off.Don't believe my age is gonna slow us down.I can definitely show you things to have you saying I can't be sixteen.Once I get in you won't let go.I'll have the girls wishing they were you.I know you heard about me.But guess what's going down if we leave.I got friends and you got friends.They hop out and you hop in.I look fly and they jocking.The way you drop drop makes me wanna pop.I got friends and you got friends.They hop out and you hop in.I look fly and they jocking.The way you drop drop makes me wanna pop.Is your man on the floor.If he ain't lemme know.Let me see if you can run it run it.Girl indeed I can run it run it.Is your man on the floor.If he ain't lemme know.Let me see if you can run it run it.Girl indeed I can run it run it.Girl you feel right.Make me feel like.I wanna do a little something.Ain't no thing unless you do it for sure.Girl the way that you're wearing them jeans is turning me on.I'm the hottest thing that's in these streets.So baby won't you rock me.Make it drop honey make it pop honey.Whip whop tick tock to the clock for me.Don't stop doing that.And shawty know I mean what I say so she won't stop doing that.Plus I heard if you can dance you can bump.Well dance time is us let's go let's go.We can get it in we can gets some friends.Do it like the Ying Yang twins start whispering.Wait til you see my ayy.Wait til you see my ayy.Let me fall back you ain't ready for all that.Have you sleep late real late yeah taking a long nap.You tell your friends to get with my friends.We can be friends switch and meet friends.We can do it all night long and.Til the clock hit morning you dig.Is your man on the floor.If he ain't lemme know.Let me see if you can run it run it.Girl indeed I can run it run it.Is your man on the floor.If he ain't lemme know.Let me see if you can run it run it.Girl indeed I can run it run it.</t>
  </si>
  <si>
    <t>Don't Forget About Us</t>
  </si>
  <si>
    <t>Mariah Carey;Jermaine Dupri;Johntá Austin;Bryan-Michael Cox</t>
  </si>
  <si>
    <t>Mariah Carey;Jermaine Dupri;Bryan-Michael Cox</t>
  </si>
  <si>
    <t>Don't forget about us.Don't baby don't baby don't let it go.No baby no baby no baby no.Don't forget about us.Don't baby don't baby don't let it go.My baby boy.Just let it die with no goodbyes.Details don't matter we both paid the price.Tears in my eyes.You know sometimes it'd be like that baby yeah.Now every time I see you I pretend I'm fine.When I wanna reach out to you.But I turn and I walk and I let it ride.Baby I must confess.We were bigger than anything.Remember us at our best.And don't forget about.Late nights playing in the dark.Don't baby don't baby don't let it go.And waking up inside my arms.Don't baby don't baby don't let it go.Boy you'll always be in my heart and.Don't baby don't baby don't let it go.I can see it in your eyes you still want it.So don't forget about us.Don't baby don't baby don't let it go.I'm just speaking from experience.Don't baby don't baby don't let it go.Nothing can compare to your first true love.Don't baby don't baby don't let it go.So I hope this will remind you.When it's for real it's forever.So don't forget about us.Oh they say that you're in a new relationship.But we both know nothing comes close to.What we had it perseveres.That we both can't forget it.How good we used to get it.There's only one me and you.And how we used to shine.No matter who you go through.We are one that's a fact that you can't deny.So baby we just can't let the fire pass us by.Forever we'd both regret it.So don't forget about.Late nights playing in the dark.Don't baby don't baby don't let it go.And waking up inside my arms.Don't baby don't baby don't let it go.Boy you'll always be in my heart and.Don't baby don't baby don't let it go.I can see it in your eyes you still want it.So don't forget about us.Don't baby don't baby don't let it go.I'm just speaking from experience.Don't baby don't baby don't let it go.Nothing can compare to your first true love.Don't baby don't baby don't let it go.So I hope this will remind you.When it's for real it's forever.So don't forget about us.And if she's got your head all messed up now.That's the trickery.So why you act like you don't know how this loving used to be.Ah I bet she can't do it like me she'll never be MC.Baby don't you don't you forget about us.Late nights playing in the dark.Don't baby don't baby don't let it go.And waking up inside my arms.Don't baby don't baby don't let it go.Boy you'll always be in my heart and.Don't baby don't baby don't let it go.I can see it in your eyes you still want it.So don't forget about us.I'm just speaking from experience.Don't baby don't baby don't let it go.Nothing can compare to your first true love.Don't baby don't baby don't let it go.So I hope this will remind you.Don't baby don't baby don't let it go.When it's for real it's forever.So don't forget about us.Late nights playing in the dark.Don't baby don't baby don't let it go.And waking up inside my arms.Don't baby don't baby don't let it go.Boy you'll always be in my heart and.Don't baby don't baby don't let it go.I can see it in your eyes you still want it.So don't forget about us.I'm just speaking from experience.Don't baby don't baby don't let it go.Nothing can compare to your first true love.Don't baby don't baby don't let it go.So I hope this will remind you babe.Don't baby don't baby don't let it go.When it's for real it's forever.So don't forget about us.Don't baby don't baby don't let it go.No baby no baby no baby no.Don't baby don't baby don't let it go.When it's for real it's forever.So don't forget about us.</t>
  </si>
  <si>
    <t>Laffy Taffy</t>
  </si>
  <si>
    <t>D4L</t>
  </si>
  <si>
    <t>Snap</t>
  </si>
  <si>
    <t>Dennis Butler;Larry Johnson;Michael Johnson;Adrian Parks;Richard Sims;Broderick Thompson-Smith;Cory Way;Lefabian Williams</t>
  </si>
  <si>
    <t>K-Rab</t>
  </si>
  <si>
    <t>Hey hey hey.That laffy taffy that laffy taffy.Candy girl.Girl shake that laffy taffy that laffy taffy.Shake that laffy taffy shake that laffy taffy.Girl shake that laffy taffy that laffy taffy.That laffy taffy that laffy taffy.Candy girl.Oh I'm looking for Misses Bubble Gum I'm Mister Chick-O-Stick.I wanna dun-dun-dun oh cause you so thick.Girls call me Jolly Rancher oh cause I stay so hard.You can suck me for a long time oh my God.Girl this ain't no dance floor this a candy store.And I'm really geeked up and I got more dro.I pop I roll it's all I know.It's the summertime but your laffy taffy got me froze.Get loose get low.Don't be shy I'm Fabo.I know you wanna ride you a star and it shows.What's happening what’s up what’s up let's go let's go let's go.Girl shake that laffy taffy that laffy taffy.Shake that laffy taffy shake that laffy taffy.Girl shake that laffy taffy that laffy taffy.That laffy taffy that laffy taffy.Candy girl.Girl shake that laffy taffy that laffy taffy.Shake that laffy taffy shake that laffy taffy.Girl shake that laffy taffy that laffy taffy.That laffy taffy that laffy taffy.Candy girl.Uh come on trick come on trick.Here go Mister Chocolate.I like the way you break it down.Waddle stop you watching me.Laffy taffy I'm liking this.Big ole ass you shaking bitch.Close your mouth and don't say shit.Bend on ova and hit a split.Work that pole and work it well.Stacks on deck your ankles swell.Girl lemme touch you.I will never tell.Security guard don't scare nobody.Damn right I touched that ho.All this money just hit the floor.D4L I'm ready to go.Ho can't even shake no more.They tired out.Let's ride out.Bitch you wanna go.Then she can go.She get in my car.I ain't playing no more.Start moving on my Fabo.Big shit popping I already know.Lemme see that laffy taffy.Girl shake that laffy taffy that laffy taffy.Shake that laffy taffy shake that laffy taffy.Girl shake that laffy taffy that laffy taffy.That laffy taffy that laffy taffy.Candy girl.Girl shake that laffy taffy that laffy taffy.Shake that laffy taffy shake that laffy taffy.Girl shake that laffy taffy that laffy taffy.That laffy taffy that laffy taffy.Candy girl.Hey say baby girl.Oh what you gonna do.I got a hundred ones.I wanna po on you.Just keep that ass shaking.And I keep tipping you.While I sit back like a player.Sipping grey goose.Feeling all loose.Cause girl you on your job.You got my dick hard.The way you touch them toes.Working them micros.On the stilettos.You made it skeet skeet skeet.Like a water hose.Got me going in my pocket pulling out more dough.Let the waitress know I need to order five hundred more.You best believe later on we headed to the more.So go on and pack them bags and let's motherfucking go.I'm waiting on your fine ass at the front door.Girl you don't know.I’m gonna get that laffy taffy toss it flip it and slap it.Bust a couple of nuts and get right back at it.Girl shake that laffy taffy that laffy taffy.Shake that laffy taffy shake that laffy taffy.Girl shake that laffy taffy that laffy taffy.That laffy taffy that laffy taffy.Candy girl.Girl shake that laffy taffy that laffy taffy.Shake that laffy taffy shake that laffy taffy.Girl shake that laffy taffy that laffy taffy.That laffy taffy that laffy taffy.Candy girl.</t>
  </si>
  <si>
    <t>Grillz</t>
  </si>
  <si>
    <t>Nelly ft. Paul Wall, Ali &amp; Gipp</t>
  </si>
  <si>
    <t>Derrty Entertainment</t>
  </si>
  <si>
    <t>Paul Wall (Rap);Feature Artist - Ali (Rap);Big Gipp (Rap);Brandi Williams (Vocals)</t>
  </si>
  <si>
    <t>Lil Wayne;Jermain Dupri;Big Gipp;Sean Garrett;T.I.;Richard Harrison;Nelly;Ali;Beyonce;LRoc;Kelly Rowland;Paul Wall;Michelle Williams</t>
  </si>
  <si>
    <t>Jermain Dupri;Big Gipp;Nelly;Ali;LRoc;Paul Wall</t>
  </si>
  <si>
    <t>Jermain Dupri;LRoc</t>
  </si>
  <si>
    <t>Rob the jewelry store and tell them make me a grill.Dirty R and B.Add the whole top diamond and the bottom Row's gold.Yo we about to start an epidemic with this one.You all know what this is So So Def.Got thirty down at the bottom thirty more at the top.All invisible set in little ice cube blocks.If I could call it a drink call it a smile on the rocks.If I could call out a price let's say I call out a lot.I got like platinum and white gold traditional gold.I'm changing grills every day like Jay change clothes.I might be grilled out nicely In my white tee.On South beach in my wife beat.V V and studded you can tell when they cut it.Your see my grandmama hate it but my lil mama love it.Cause when I.Open up your mouth your grill gleaming.Eyes stay low from the cheifing.I got a grill I call penny candy you know what that means.It look like Now and Laters gum drops jelly beans.I wouldn't leave it for nothing only a crazy man would.So if you catch me in your city somewhere out in your hood just say.Smile for me daddy.What you looking at.Let me see your grill.Let you see my what.Your your grill your your your grill.Rob the jewelry store and tell them make me a grill.Smile for me daddy.What you looking at.I want to see your grill.You wanna see my what.Your your grill your your your grill.Had a whole top diamonds and the bottom Row's gold.What it do baby.It's the ice man Paul Wall.I got my mouth looking something like a disco ball.I got the diamonds and the ice all handset.I might cause a cold front if I take a deep breath.My teeth gleaming like I'm chewing on aluminum foil.Smileing showing off my diamonds sipping on some Pinot Noir.I put my money where my mouth is and bought a grill.Twenty carrots thirty stacks let them know I’m  so for real.My motivation is them thirty pointers V VS the furniture my mouth.Piece simply symbolize success.I got the wrist wear and neck wear that’s captivating.But it's my smile that’s got these on lookers spectating.My mouth piece simply certified a total package.Open up my mouth and you see mo carrots than a salad.My teeth are mind blowing giving everybody chills.Call me George Foreman cause I'm selling everybody grills.Smile for me daddy.What you looking at.Let me see your grill.Let you see my what.Your your grill your your your grill.Rob the jewelry store and tell them make me a grill.Smile for me daddy.What you looking at.I want to see your grill.You wanna see my what.Your your grill your your your grill.Had a whole top diamonds and the bottom Row's gold.Gipp got them yellows got them purples got them reds.Lights gonna hit you and make you woozy in your head.You can catch me in my two short drop.Mouth got colors like a fruit loop box.This what it do when the lou.Ice grill Country Grammar.Where the hustler move bricks.And the gangster's bang hamma's.Where I got them you can spot them.On the top in the bottom.Gotta bill in my mouth like I’m Hillary Rodham.I ain't dissing nobody but let’s bring it to the light.Gipp was the first with my mouth bright white.Yeah these hos can't focus cause their eyesight blurry.Tipping on some fours you can see my mouth jewelry.I got for different sets its a fabulous thing.One white one yellow like Fabolous chain.And the other set is same got my name in the mold.Had a whole top diamonds and the bottom Row's gold.Smile for me daddy.What you looking at.Let me see your grill.Let you see my what.Your your grill your your your grill.Rob the jewelry store and tell them make me a grill.Smile for me daddy.What you looking at.I want to see your grill.You wanna see my what.Your your grill your your your grill.Had a whole top diamonds and the bottom Row's gold.Boy how you get grill that way and.How much did you pay.Every time I see you.The first thing I'm gonna say hey.Smile for me daddy.What you looking at.Let me see your grill.Let you see my what.Your your grill your your your grill.Rob the jewelry store and tell them make me a grill.Smile for me daddy.What you looking at.I want to see your grill.You wanna see my what.Your your grill your your your grill.Had a whole top diamonds and the bottom Row's gold.</t>
  </si>
  <si>
    <t>Bragging;Badassery;Jewelry</t>
  </si>
  <si>
    <t>Check on It</t>
  </si>
  <si>
    <t>Beyoncé ft. Bun B &amp; Slim Thug</t>
  </si>
  <si>
    <t>Bun B (Rap);Slim Thug (Rap)</t>
  </si>
  <si>
    <t>Angela Beyince;Swizz Beatz;Sean Garrett;Beyonce;Slim Thug</t>
  </si>
  <si>
    <t>Swizz Beatz;Beyonce</t>
  </si>
  <si>
    <t>Swizz Beatz.DC Destiny Child.Slim Thug.You need to stop playing around with all them clowns and the wanksters.Good girls gotta get down with the gangsters.Go ahead girl put some back and some neck up on it.While I stand up in the background and check up on it.Oh boy you looking like you like what you see.Won't you come over and check up on it.I'm a let you work up on it.Ladies let them check up on it watch it while he check up on it.Dip it pop it twerk it stop it check on me tonight.If you got it flaunt it boy I know you want it.While I turn around you watch me check up on it.Oh you watching me shake it I see it in your face.You can't take it it's blazing you watch me in amazement.You can look at it as long as you don't grab it.If you don't go bragging I might let you have it.You think that I'm teasing but I ain't got no reason.I'm sure that I can please you but first I gotta read you.Oh boy you looking like you like what you see.Won't you come over and check up on it.I'm a let you work up on it.Ladies let them check up on it watch it while he check up on it.Dip it pop it twerk it stop it check on me tonight.Oh boy you looking like you like what you see.Won't you come over and check up on it.I'm a let you work up on it.Ladies let them check up on it watch it while he check up on it.Dip it pop it twerk it stop it check on me tonight.I can tell you wanna taste it but I'm gonna make you chase it.You've got to be patient I like my men patient.More patience you take my get you in more places.You can't be abrasive has to know to pace it.If I let you get up on it you gotta make a promise.That you gonna put it on me like no one's put it on me.Don't bore me just show me all men talk but don't please.I can be a tease but I really wanna please you.Oh boy you looking like you like what you see.Won't you come over and check up on it.I'm a let you work up on it.Ladies let them check up on it watch it while he check up on it.Dip it pop it twerk it stop it check on me tonight.Oh boy you looking like you like what you see.Won't you come over and check up on it.I'm a let you work up on it.Ladies let them check up on it watch it while he check up on it.Dip it pop it twerk it stop it check on me tonight.Well it's the King of the Underground and the King of the Trill.Standing on the top of the South like the King of the Hill.You're tuned into a winner that's never taking a loss.Repping Houston with Beyoncé and Slim Thug The Boss.Diamonds on the wood peel I'm a Dirty South Soldier.Draped up in that Crown Holder homie I thought I told you.I like your wiggle and the way that you work it.But no touching just watching you twerk it I'm checking up on you tonight.Oh boy you looking like you like what you see.Won't you come over and check up on it.I'm a let you work up on it.Ladies let them check up on it watch it while he check up on it.Dip it pop it twerk it stop it check on me tonight.Oh boy you looking like you like what you see.Won't you come over and check up on it.I'm a let you work up on it.Ladies let them check up on it watch it while he check up on it.Dip it pop it twerk it stop it check on me tonight.Oh boy you looking like you like what you see.Won't you come over and check up on it.I'm a let you work up on it.Ladies let them check up on it watch it while he check up on it.Dip it pop it twerk it stop it check on me tonight.Oh boy you looking like you like what you see.Won't you come over and check up on it.I'm a let you work up on it.Ladies let them check up on it watch it while he check up on it.Dip it pop it twerk it stop it check on me tonight.</t>
  </si>
  <si>
    <t>You're Beautiful</t>
  </si>
  <si>
    <t>James Blunt</t>
  </si>
  <si>
    <t>Custard</t>
  </si>
  <si>
    <t>Ballad;Pop Rock;Soft Rock</t>
  </si>
  <si>
    <t>James Blunt;Amanda Ghost;Sacha Skarbek</t>
  </si>
  <si>
    <t>Tom Rothrock</t>
  </si>
  <si>
    <t>My life is brilliant.My life is brilliant.My love is pure.I saw an angel.Of that I'm sure.She smiled at me on the subway.She was with another man.But I won't lose no sleep on that.Cause I've got a plan.You're beautiful You're beautiful.You're beautiful it's true.I saw your face in a crowded place.And I don't know what to do.Cause I'll never be with you.Yes she caught my eye.As we walked on by.She could see from my face that I was.Fucking high.And I don't think that I'll see her again.But we shared a moment that will last til the end.You're beautiful You're beautiful.You're beautiful it's true.I saw your face in a crowded place.And I don't know what to do.Cause I'll never be with you.You're beautiful You're beautiful.You're beautiful it's true.There must be an angel with a smile on her face.When she thought up that I should be with you.But it's time to face the truth.I will never be with you.</t>
  </si>
  <si>
    <t>So Sick</t>
  </si>
  <si>
    <t>Ne-Yo</t>
  </si>
  <si>
    <t>Mikkel Eriksen;Tor Hermansen;Ne-Yo</t>
  </si>
  <si>
    <t>Mikkel Eriksen;Tor Hermansen</t>
  </si>
  <si>
    <t xml:space="preserve">Gotta change my answering machine.Now that I'm alone.Cause right now it says that we.Can't come to the phone.And I know it makes no sense.Cause you walked out the door.But it's the only way I hear your voice anymore.It's ridiculous.It's been months.And for some reason I just.Can't get over us.And I'm stronger than this.Enough is enough.No more walking round.With my head down.I'm so over being blue.Crying over you.And I'm so sick of love songs.So tired of tears.So done with wishing you were still here.Said I'm so sick of love songs so sad and slow.So why can't I turn off the radio.Gotta fix that calendar I have.That's marked July fifteenth.Because since there's no more you.There's no more anniversary.I'm so fed up with my thoughts of you.And your memory.And how every song reminds me of what used to be.That's the reason I'm so sick of love songs.So tired of tears.So done with wishing you were still here.Said I'm so sick of love songs so sad and slow.So why can't I turn off the radio.Leave me alone.Leave me alone.Stupid love songs.Don't make me think about her smile.Or having my first child.I'm letting go.Turning off the radio.Cause I'm so sick of love songs.So tired of tears.So done with wishing she was still here.Said I'm so sick of love songs so sad and slow.So why can't I turn off the radio.Why can't I turn off the radio.Said I'm so sick of love songs.So tired of tears.So done with wishing she was still here.Said I'm so sick of love songs so sad and slow.So why can't I turn off the radio.Why can't I turn off the radio.And I'm so sick of love songs.So tired of tears.So done with wishing you were still here.Said I'm so sick of love songs so sad and slow.So why can't I turn off the radio.Why can't I turn off the radio.Why can't I turn off </t>
  </si>
  <si>
    <t>Temperature</t>
  </si>
  <si>
    <t>Rohan Fuller;Sean Paul;Chris Marsh</t>
  </si>
  <si>
    <t>Rohan Fuller</t>
  </si>
  <si>
    <t>The gal them Schillaci.Sean da Paul.So me give it to so me give to so me give it to to all girls.Five million and forty naughty shorty.Baby girl all my girls all my girls.Sean da Paul say.Well woman the way the time cold I wanna be keeping you warm.I got the right temperature for shelter you from the storm.Oh lord gal I got the right tactics to turn you on.And girl I wanna be the papa you can be the mom.Make I see the gal them bruk out pon the floor from you don't want no worthless performer.From you don't want no man they can't turn you on gal make I see your hand them up on you.Can't tan pon it long naw eat no yam no steam fish nor no green banana.But down in Jamaica we give it to you hot like a sauna.Well woman the way the time cold I wanna be keeping you warm.I got the right temperature for shelter you from the storm.Oh lord gal I got the right tactics to turn you on.And girl I wanna be the papa you can be the mom.Bumper exposed and gal you got your chest out but you no wasters cause gal you impress out.And if you des out a me you fi test out.Cause I got the remedy to make you destress out.Me haffi flaunt it because me God Bless out and girl if you want it you haffi confess out.A no lie weh we need set speed a fi test the mattress out.Well woman the way the time cold I wanna be keeping you warm.I got the right temperature for shelter you from the storm.Oh lord gal I got the right tactics to turn you on.And girl I wanna be the papa you can be the mom.Gal don't say me crazy now.This strange love it a no Bridgette and Flava show.Time fi a make baby now.So stop gwaan like you a act shady yo.Woman don't play me know.Cause I no Fred Sanford nor Grady yo.My loving is the way to go.My loving is the way to go.Well woman the way the time cold I wanna be keeping you warm.I got the right temperature for shelter you from the storm.Oh lord gal I got the right tactics to turn you on.And girl I wanna be the papa you can be the mom.When you roll with a player like me with a bredda like me girl there is no other.No need to talk it right here just park it right here keep it undercover.From me love how you fit inna you blouse and you fat inna you jeans and mi waan discover.Everything bout you baby girl can you hear when me utter.Well woman the way the time cold I wanna be keeping you warm.I got the right temperature for shelter you from the storm.Oh lord gal I got the right tactics to turn you on.And girl I wanna be the papa you can be the mom.Make I see the gal them bruk out pon the floor from you don't want no worthless performer.From you don't want no man wey can't turn you on gal make I see your hand them up on you.Can't tan pon it long naw eat no yam no steam fish nor no green banana.But down in Jamaica we give it to you hot like a sauna.Well woman the way the time cold I wanna be keeping you warm.I got the right temperature for shelter you from the storm.Oh lord gal I got the right tactics to turn you on.And girl I wanna be the papa you can be the mom.</t>
  </si>
  <si>
    <t>Bad Day</t>
  </si>
  <si>
    <t>Daniel Powter</t>
  </si>
  <si>
    <t>Jeff Dawson;Mitchell Froom</t>
  </si>
  <si>
    <t>Where is the moment we needed the most.You kick up the leaves and the magic is lost.They tell me your blue skies fade to grey.They tell me your passion's gone away.And I don't need no carrying on.You stand in the line just to hit a new low.You're faking a smile with the coffee to go.You tell me your life's been way off line.You're falling to pieces every time.And I don't need no carrying on.Cause you had a bad day.You're taking one down.You sing a sad song just to turn it around.You say you don't know.You tell me don't lie.You work at a smile and you go for a ride.You had a bad day.The camera don't lie.You're coming back down and you really don't mind.You had a bad day.You had a bad day.Well you need a blue sky holiday.The point is they laugh at what you say.And I don't need no carrying on.You had a bad day.You're taking one down.You sing a sad song just to turn it around.You say you don't know.You tell me don't lie.You work at a smile and you go for a ride.You had a bad day.The camera don't lie.You're coming back down and you really don't mind.You had a bad day.Oh what a horrible day.Sometimes the system goes on the blink.And the whole thing turns out wrong.You might not make it back and you know.That you could be well oh that strong.And I'm not wrong.So where is the passion when you need it the most.Oh you and I.You kick up the leaves and the magic is lost.Cause you had a bad day.You're taking one down.You sing a sad song just to turn it around.You say you don't know.You tell me don't lie.You work at a smile and you go for a ride.You had a bad day.You've seen what you like.And how does it feel for one more time.You had a bad day.You had a bad day.Had a bad day.Had a bad day.Had a bad day.</t>
  </si>
  <si>
    <t>Failure</t>
  </si>
  <si>
    <t>SOS</t>
  </si>
  <si>
    <t>Rihanna</t>
  </si>
  <si>
    <t>Def Jam;SRP</t>
  </si>
  <si>
    <t>Barbados</t>
  </si>
  <si>
    <t>J. R. Rotem;E. Kidd Bogart;Ed Cobb</t>
  </si>
  <si>
    <t>J. R. Rotem;E. Kidd Bogart</t>
  </si>
  <si>
    <t>J.R. Rotem;Evan Rogers;Carl Sturken</t>
  </si>
  <si>
    <t>I'm obsessive when just one thought of you comes up.And I'm aggressive just one thought ain't close enough.You got me stressing incessantly pressing the issue.Cause every moment gone you know I miss you.I'm the question and you're of course the answer.Just hold me close boy cause I'm your tiny dancer.You make me shaken I'm never mistaken.But I can't control myself got me calling out for help.SOS please someone help me.It's not healthy for me to feel this.You are making this hard.I can't take it see it don't feel right.SOS please someone help me.It's not healthy for me to feel this.You are making this hard.You got me tossing and turning can't sleep at night.This time please someone come and rescue me.Cause you on my mind it's got me losing it.I'm lost you got me looking for the rest of me.Love is testing me but still I'm losing it.This time please someone come and rescue me.Cause you on my mind it's got me losing it.I'm lost you got me looking for the rest of me.Got the best of me so now I'm losing it.Just your presence and I second guess my sanityYes it's a lesson it's unfair you stole my vanityMy tummy's up in knots and when I see you it gets so hotMy common sense is out the door can't seem to find the lockTake on me you know inside you feel it right.Take me on I could just die up in your arms tonight.I melt with you you got me head over heels.Boy you keep me hanging on the way you make me feel.SOS please someone help me.It's not healthy for me to feel this.You are making this hard.You got me tossing and turning can't sleep at night.This time please someone come and rescue me.Cause you on my mind it's got me losing it.I'm lost you got me looking for the rest of me.Love is testing me but still I'm losing it.This time please someone come and rescue me.Cause you on my mind it's got me losing it.I'm lost you got me looking for the rest of me.Got the best of me so now I'm losing it.Boy you know you got me feeling open.And boy your love's enough with words unspoken.I said boy I'm telling you you got me open.I don't know what to do it's true.I'm going crazy over you I'm begging.SOS please someone help me.It's not healthy for me to feel this.You are making this hard.You got me tossing and turning can't sleep at night.This time please someone come and rescue me.Cause you on my mind it's got me losing it.I'm lost you got me looking for the rest of me.Love is testing me but still I'm losing it.This time please someone come and rescue me.Cause you on my mind it's got me losing it.I'm lost you got me looking for the rest of me.Got the best of me so now I'm losing it.</t>
  </si>
  <si>
    <t>Ridin'</t>
  </si>
  <si>
    <t>Chamillionaire ft. Krayzie Bone</t>
  </si>
  <si>
    <t>Universal;Chamillitary</t>
  </si>
  <si>
    <t>Chamillionaire;Juan Salinas;Oscar Salinas;Krayzie Bone</t>
  </si>
  <si>
    <t>Juan Salinas;Oscar Salinas</t>
  </si>
  <si>
    <t>They see me rolling.They hating.Patrolling they trying to catch me riding dirty.Trying to catch me riding dirty.Trying to catch me riding dirty.Trying to catch me riding dirty.Trying to catch me riding dirty.My music so loud.I'm swanging.They hoping that they gonna catch me riding dirty.Trying to catch me riding dirty.Trying to catch me riding dirty.Trying to catch me riding dirty.Trying to catch me riding dirty.Police think they can see me lean.I'm tint so it ain't easy to be seen.Police see me ride by they can see the gleam.And my shine on the deck and the TV screen.Ride with a new chick she like hold up.Next to the PlayStation controller.Is a full clip and my pistola.Send a jacker into a coma.Girl you ain't know I'm crazy like Krayzie Bone.Just trying to bone ain't trying to have no babies.Ride clean as hell so I pull in ladies.Law's on patrol and you know they hate me.Music turned all the way up into the maximum.I got speakers some niggas trying to jack for some.But we packing something and what we have for them.We'll have a nigga locked up in a maximum security cell.I'm gripping oak.Music loud and I'm tipping slow.Twin's steady twisting like hit this dough.Police pull up right behind and it's in his throat.Windows down gotta stop pollution.CD changes niggas like Who is that producing.That's the Play-N-Skillz when we out and cruising.Got warrants in every city except Houston but I'm still ain't losing.They see me rolling.They hating.Patrolling they trying to catch me riding dirty.Trying to catch me riding dirty.Trying to catch me riding dirty.Trying to catch me riding dirty.Trying to catch me riding dirty.My music so loud.I'm swanging.They hoping that they gonna catch me riding dirty.Trying to catch me riding dirty.Trying to catch me riding dirty.Trying to catch me riding dirty.Trying to catch me riding dirty.I been drinking and smoking.Holy shit cause I really can't focus.I gotta get it home before the po po's scope this.Big old Excursion swerving.All up in the curbing.Nigga be sipping on the Hennessey and the gin again.It's in again we in the wind.Doing a hundred while I puff on a blunt.And roll another one up we living like we ain't giving a fuck.I got a blunt up in my right hand.Forty ounce in my lap freezing my balls.Roll another tree green leaves and all.Coming pretty deep me and my dogs yo.I gotta get the back streets.Wondering about the six pounds and I got heat.Glock Glock shots to the block we creep creep.Pop Pop hope cops don't see me on a low key.With no regard for the law we dodge them like fuck them all.But I won't get caught up and brought up on charges for none of you all.Keep a gun in car and a blunt to spark.Roll it up if you want nigga get it popping dog.Ready or not we bust shots off in the air Krayzie Bone and Chamillionaire.They see me rolling.They hating.Patrolling they trying to catch me riding dirty.Trying to catch me riding dirty.Trying to catch me riding dirty.Trying to catch me riding dirty.Trying to catch me riding dirty.My music so loud.I'm swanging.They hoping that they gonna catch me riding dirty.Trying to catch me riding dirty.Trying to catch me riding dirty.Trying to catch me riding dirty.Trying to catch me riding dirty.Now would you think it so I tried to let you go.Turn on my blinker light and then I swang it slow.And they upset for sure cause they think they know.That they catching me with plenty of the drank and dro.So they get behind me trying to check my tags.Look in my rear view and they smiling.Thinking they'll catch me in the wrong they keep trying.Steady denying that it's racial profiling.Houston Texas you can check my tags.Pull me over try to check my slab.Glove compartment gotta get my cash.Cause the crooked cops will try to come up fast.And being the baller that I am I talk to them.Giving a damn about them not feeling my attitude.When they realize I ain't even riding dirty.Bet you'll be leaving with an even madder mood.I’m gonna laugh at you and then I'll have to cruise.Yeah my number two on some old school DJ Screw.You can't arrest me plus you can't sue.This is a message to the law telling them We hate you.I can't be touched and tell them that they should have known.Tipping down I'm sitting crooked on my chrome.Booking my phone finding a chick I wanna bone.Like they couldn't stop me I'm 'bout to pull up at your home and it's on.They see me rolling.They hating.Patrolling they trying to catch me riding dirty.Trying to catch me riding dirty.Trying to catch me riding dirty.Trying to catch me riding dirty.Trying to catch me riding dirty.My music so loud.I'm swanging.They hoping that they gonna catch me riding dirty.Trying to catch me riding dirty.Trying to catch me riding dirty.Trying to catch me riding dirty.Trying to catch me riding dirty.They see me rolling.They hating.Patrolling they trying to catch me riding dirty.Trying to catch me riding dirty.Trying to catch me riding dirty.Trying to catch me riding dirty.Trying to catch me riding dirty.My music so loud.I'm swanging.They hoping that they gonna catch me riding dirty.Trying to catch me riding dirty.Trying to catch me riding dirty.Trying to catch me riding dirty.Trying to catch me riding dirty.</t>
  </si>
  <si>
    <t>Badassery;Survival;Violence;Police</t>
  </si>
  <si>
    <t>Hips Don't Lie</t>
  </si>
  <si>
    <t>Shakira ft. Wyclef Jean</t>
  </si>
  <si>
    <t>Latin</t>
  </si>
  <si>
    <t>Hip Hop;Rock;Pop</t>
  </si>
  <si>
    <t>Contemporary R&amp;B;Pop Rock</t>
  </si>
  <si>
    <t>Wyclef Jean (Vocals)</t>
  </si>
  <si>
    <t>Colombia;Haiti</t>
  </si>
  <si>
    <t>Omar Alfanno;Luis Diaz;Jerry Duplessis;Wyclef Jean;LaTavia Parker;Shakira</t>
  </si>
  <si>
    <t>Shakira;Wyclef Jean;Jerry Duplessis</t>
  </si>
  <si>
    <t>FV</t>
  </si>
  <si>
    <t>Ladies up in here tonight.No fighting.We got the refugees up in here.No fighting no fighting.Shakira Shakira.I never really knew that she could dance like this.She make a man wanna speak Spanish.Cómo se llama bonita mi casa su casa.Oh baby when you talk like that.You make a woman go mad.So be wise and keep on.Reading the signs of my body.Uno dos tres cuatro.I'm on tonight.You know my hips don't lie.And I'm starting to feel it's right.All the attraction the tension.Don't you see baby this is perfection.Hey girl I can see your body moving.And it's driving me crazy.And I didn't have the slightest idea.Until I saw you dancing.And when you walk up on the dance floor.Nobody cannot ignore the way you move your body girl.And everything's so unexpected the way you right and left it.So you can keep on shaking it.I never really knew that she could dance like this.She make a man wanna speak Spanish.Cómo se llama bonita mi casa su casa.Oh baby when you talk like that.You make a woman go mad.So be wise and keep on.Reading the signs of my body.No fighting.I'm on tonight.You know my hips don't lie.No fighting.And I'm starting to feel you boy.Come on let's go real slow.Don't you see baby Así es perfecto.Baby I know I'm on tonight my hips don't lie.And I'm starting to feel it's right.All the attraction the tension.Don't you see baby This is perfection.Shakira Shakira.Oh boy I can see your body moving.Half animal half man.I don't don't really know what I'm doing.But you seem to have a plan.My will and self-restraint.Have come to fail now fail now.See I'm doing what I can but I can't so you know.That's a bit too hard to explain.Uno dos tres cuatro.Baila en la calle de noche.Baila en la calle de día.Baila en la calle de noche.Baila en la calle de día.I never really knew that she could dance like this.She make a man wanna speak Spanish.Cómo se llama bonita mi casa su casa.Oh baby when you talk like that.You know you got me hypnotizedSo be wise and keep on.Reading the signs of my body.Señorita feel the conga let me see you move like you come from Colombia.Yeah oh yeah ladies sí.Mira en Barranquilla se baila así say it.Mira en Barranquilla se baila así.She's so sexy every man's fantasy a refugee like me back with the Fugees from a third world country.I go back like when pac carried crates for Humpty Humpty.We lead the whole club jazzy.Why the CIA wanna watch us.Colombians and Haitians.I ain't guilty it's a musical transaction.Bo bop so bop no more do we snatch ropes.Refugees run the seas cause we own our own boats boats.I'm on tonight my hips don't lie.And I'm starting to feel you boy.Come on let's go real slow.Baby like this is perfecto.Oh you know I'm on tonight and my hips don't lie.And I'm starting to feel it's right.The attraction the tension.Baby like this is perfection.No fighting.No fighting.</t>
  </si>
  <si>
    <t>Do I Make You Proud</t>
  </si>
  <si>
    <t>Taylor Hicks</t>
  </si>
  <si>
    <t>Pop Rock;Soul;Ballad</t>
  </si>
  <si>
    <t>Andy Watkins;Paul Wilson;Tracy Ackerman</t>
  </si>
  <si>
    <t>Andy Watkins;Paul Wilson;Dave Way</t>
  </si>
  <si>
    <t>I've never been.The one to raise my hand.That was not me.And now that's who I am.Because of you.I am standing tall.My heart is full.Of endless gratitude.You were the one.The one to guide me through.Now I can see.And I believe.It's only just beginning.This is what we dream about.But the only question with me now.Is do I make you proud.Stronger than I've ever been now.Never been afraid of standing out.Do I make you proud.I guess I've learned.To question is to grow.That you still have faith.Is all I need to know.I've learned to love.Myself in spite of me.And I've learned to.Walk the road that I believe.This is what we dream about.But the only question with me now.Is do I make you proud.Stronger than I've ever been now.Never been afraid of standing out.Do I make you proud.Everybody needs to rise up.Everybody needs to be loved.To be loved.This is what we dream about.But the only question with me now.Is do I make you do I make you proud.This is what we dream about.But the only question with me now.Is do I make you do I make you proud.Stronger than I've ever been.Never been afraid of standing out.Do I make you proud.This is what we dream about.But the only question with me now.Is do I make you do I make you proud.Stronger than I've ever been.Never been afraid of standing out.Do I make you proud.This is what we dream about.But the only question with me now.Is do I make you do I make you proud.</t>
  </si>
  <si>
    <t>Love;Dreaming;Appreciation</t>
  </si>
  <si>
    <t>Promiscuous</t>
  </si>
  <si>
    <t>Nelly Furtado ft. Timbaland</t>
  </si>
  <si>
    <t>Mosley</t>
  </si>
  <si>
    <t>Timbaland (Vocals)</t>
  </si>
  <si>
    <t>Tim "Attitude" Clayton;Nelly Furtado;Danja;Timbaland</t>
  </si>
  <si>
    <t>Timbaland;Danja</t>
  </si>
  <si>
    <t>Am I throwing you off.Nope.Didn't think so.How you doing young lady.That feeling that you giving really drives me crazy.You don't have a player 'bout to choke.I was at a loss for words first time that we spoke.You're looking for a girl that'll treat you right.How you're looking for her in the daytime with the light.You might be the type if I play my cards right.I'll find out by the end of the night.You expect me to just let you hit it.But will you still respect me if you get it.All I can do is try give me one chance.What's the problem I don't see no ring on your hand.I'll be the first to admit it.I'm curious about you you seem so innocent.You wanna get in my world get lost in it.Boy I'm tired of running let's walk for a minute.Promiscuous girl wherever you are.I'm all alone and it's you that I want.Promiscuous boy you already know.That I'm all yours what you waiting for.Promiscuous girl you're teasing me.You know what I want and I got what you need.Promiscuous boy let's get to the point.Cause we're on a roll you ready.Roses are red some diamonds are blue.Chivalry is dead but you're still kind of cute.Hey I can't keep my mind off you.Where you at? Do you mind if I come through.I'm out of this world come with me to my planet.Get you on my level do you think that you can handle it.They call me Thomas last name Crown.Recognize game I’m gonna lay mines down.I'm a big girl I can handle myself.But if I get lonely I’m gonna need your help.Pay attention to me I don't talk for my health.I want you on my team.So does everybody else.Shh baby we can keep it on the low.Let your guard down ain't nobody gotta know.If you with it girl I know a place we can go.What kind of girl do you take me for.Promiscuous girl wherever you are.I'm all alone and it's you that I want.Promiscuous boy you already know.That I'm all yours what you waiting for.Promiscuous girl you're teasing me.You know what I want and I got what you need.Promiscuous boy let's get to the point.Cause we're on a roll you ready.Don't be mad don't get mean.Don't get mad don't be mean.Hey don't be mad don't get mean.Don't get mad don't be mean.Wait I don't mean no harm.I can see you with my T-shirt on.I can see you with nothing on.Feeling on me before you bring that on.Bring that on.You know what I mean.Girl I'm a freak you shouldn't say those things.I'm only trying to get inside of your brain.To see if you can work me the way you say.It's okay it's alright.I got something that you gonna like.Hey is that the truth or are you talking trash.Is your game MVP like Steve Nash.Promiscuous girl wherever you are.I'm all alone and it's you that I want.Promiscuous boy I'm calling your name.But you're driving me crazy the way you're making me wait.Promiscuous girl you're teasing me.You know what I want and I got what you need.Promiscuous boy we're one and the same.So we don't gotta play games no more.</t>
  </si>
  <si>
    <t>London Bridge</t>
  </si>
  <si>
    <t>Fergie</t>
  </si>
  <si>
    <t>will.i.am;A&amp;M</t>
  </si>
  <si>
    <t>Emilio Castillo;Fergie;John Garibaldi;Sean Garrett;Michael Hartnett;Polow da Don;Stephen Kupka</t>
  </si>
  <si>
    <t>Fergie;Sean Garrett;Michael Hartnett;Polow da Don</t>
  </si>
  <si>
    <t>Polow da Don;DJ Mormile;Venus Brown;will.i.am</t>
  </si>
  <si>
    <t>Drinking</t>
  </si>
  <si>
    <t>Oh shit oh shit oh shit.Are you ready for this.Oh shit.Oh.It's me.Fergie.The pen.Polo.Fergie Ferg what's up baby.Come on.When I come to the club step aside.Part the seas don't be having me in the line.VIP cause you know I gotta shine.I'm Fergie Ferg.And me love you long time.All my girls get down on the floor.Back to back drop it down real low.I'm such a lady but I'm dancing like a ho.Cause you know I don't give a fuck so here we go.How come every time you come around.My London London Bridge wanna go down.Like London London London wanna go down.Like London London London be going down like.How come every time you come around.My London London Bridge wanna go down.Like London London London wanna go down.Like London London London be going down like.The drinks start pouring.And my speech start slurring.Everybody start looking real good.The Grey Goose got your girl feeling loose.Now I'm wishing that I didn't wear these shoes.It's like every time I get up on the dude.Paparazzi put my business in the news.And I'm like get up out my face.Before I turn around and spray your ass with mace.My lips make you wanna have a taste.You got that I got the bass.How come every time you come around.My London London Bridge wanna go down.Like London London London wanna go down.Like London London London be going down like.How come every time you come around.My London London Bridge wanna go down.Like London London London wanna go down.Like London London London be going down like.Me like a bullet type you know they coming right.Fergie love them long time.My girls support right.Me like a bullet type you know they coming right.Fergie love them long time.My girls support right.Another ATL.Cali collabo.Fergie and PoloWhen I come to the club step aside.Part the seas don't be having me in the line.VIP cause you know I gotta shine.I'm Fergie Ferg.And me love you long timeAll my girls get down on the floor.Back to back drop it down real low.I'm such a lady but I'm dancing like a ho.Cause you know I don't give a fuck so here we go.How come every time you come around.My London London Bridge wanna go down.Like London London London wanna go down.Like London London London be going down like.How come every time you come around.My London London Bridge wanna go down.Like London London London wanna go down.Like London London London be going down like.Shitting all over the world.Fuck you bitches.</t>
  </si>
  <si>
    <t>Lust/Sex;Partying;Dancing;Bragging</t>
  </si>
  <si>
    <t>SexyBack</t>
  </si>
  <si>
    <t>Justin Timberlake</t>
  </si>
  <si>
    <t>House;Electro;Synth-Pop</t>
  </si>
  <si>
    <t>Danja;Timbaland;Justin Timberlake</t>
  </si>
  <si>
    <t>I'm bringing sexy back.Them other boys don't know how to act.I think it's special what's behind your back.So turn around and I'll pick up the slack.Take it to the bridge.Dirty babe.You see these shackles.Baby I'm your slave.I'll let you whip me if I misbehave.It's just that no one makes me feel this way.Take it to the chorus.Come here girl.Go ahead be gone with it.Come to the back.Go ahead be gone with it.VIP.Go ahead be gone with it.Drinks on me.Go ahead be gone with it.Let me see what you're twerking with.Go ahead be gone with it.Look at those hips.Go ahead be gone with it.You make me smile.Go ahead be gone with it.Go ahead child.Go ahead be gone with it.And get your sexy on.Go ahead be gone with it.Get your sexy on.Go ahead be gone with it.Get your sexy on.Go ahead be gone with it.Get your sexy on.Go ahead be gone with it.Get your sexy on.Go ahead be gone with it.Get your sexy on.Go ahead be gone with it.Get your sexy on.Go ahead be gone with it.Get your sexy on.Go ahead be gone with it.Get your sexy on.I'm bringing sexy back.Them other fuckers don't know how to act.Come let me make up for the things you lack.Cause you're burning up I gotta get it fast.Take it to the bridge.Dirty babe.You see these shackles.Baby I'm your slave.I'll let you whip me if I misbehave.It's just that no one makes me feel this way.Take it to the chorus.Come here girl.Go ahead be gone with it.Come to the back.Go ahead be gone with it.VIP.Go ahead be gone with it.Drinks on me.Go ahead be gone with it.Let me see what you're twerking with.Go ahead be gone with it.Look at those hips.Go ahead be gone with it.You make me smile.Go ahead be gone with it.Go ahead child.Go ahead be gone with it.And get your sexy on.Go ahead be gone with it.Get your sexy on.Go ahead be gone with it.Get your sexy on.Go ahead be gone with it.Get your sexy on.Go ahead be gone with it.Get your sexy on.Go ahead be gone with it.Get your sexy on.Go ahead be gone with it.Get your sexy on.Go ahead be gone with it.Get your sexy on.Go ahead be gone with it.Get your sexy on.You ready.You ready.You ready. Yes.I'm bringing sexy back.You motherfuckers watch how I attack.If that's your girl you better watch your back.Cause she'll burn it up for me and that's a fact.Take it to the chorus.Come here girl.Go ahead be gone with it.Come to the back.Go ahead be gone with it.VIP.Go ahead be gone with it.Drinks on me.Go ahead be gone with it.Let me see what you're twerking with.Go ahead be gone with it.Look at those hips.Go ahead be gone with it.You make me smile.Go ahead be gone with it.Go ahead child.Go ahead be gone with it.And get your sexy on.Go ahead be gone with it.Get your sexy on.Go ahead be gone with it.Get your sexy on.Go ahead be gone with it.Get your sexy on.Go ahead be gone with it.Get your sexy on.Go ahead be gone with it.Get your sexy on.Go ahead be gone with it.Get your sexy on.Go ahead be gone with it.Get your sexy on.Go ahead be gone with it.Get your sexy on.You ready. Yes.You ready.Yes.You ready.Yes.</t>
  </si>
  <si>
    <t>Lust/Sex;Bragging</t>
  </si>
  <si>
    <t>Money Maker</t>
  </si>
  <si>
    <t>Ludacris ft. Pharrell Williams</t>
  </si>
  <si>
    <t>DTP;Def Jam South</t>
  </si>
  <si>
    <t>Pharrell Williams (Vocals)</t>
  </si>
  <si>
    <t>Ludacris;Pharrell Williams</t>
  </si>
  <si>
    <t>Shake your money maker.Like somebody about to pay you.I see you on my radar.Don't you act like you afraid of.You know I got it.If you want it come get it.Stand next to this money.Like ey ey ey.Shake your money maker.Like somebody about to pay you.Don't worry about them haters.Keep your nose up in the air.You know I got it.If you want it come get it.Stand next to this money.Like ey ey ey.Shake shake shake your money maker.Like you were shaking it for some paper.Took your mama nine months to make you.Might as well shake what you mama gave you.You you looking good in them jeans.I bet you look even better with me in between.I keep my mind on my money money on my mind.But you’s a hell of a distraction when you shake your behind.I got jo on my right side pouring some cups.My whole hood is to my left and they ain't giving a fuck.So feel free to get loose and get carried away.So by tomorrow you forgot what you was saying today.But don't forget about this feeling that I'm making you get.And all the calories you burn from me making you sweat.The mile high points you earn when we taking my jet.And how everywhere you turn I'll be making you wet.Shake your money maker.Like somebody about to pay you.I see you on my radar.Don't you act like you afraid of.You know I got it.If you want it come get it.Stand next to this money.Like ey ey ey.Shake your money maker.Like somebody about to pay you.Don't worry about them haters.Keep your nose up in the air.You know I got it.If you want it come get it.Stand next to this money.Like ey ey ey.Switch switch switch it from right to left and.Switch it till you running right out of breath and.Take a break until you ready again and.You can invite over as many friends as.You want to but I really want you.Just be thankful that Pharrell gave you something to bump to.Luda I'm at the top of my game.You want my hands from the bottom to top of your frame.And I...just wanna take a little ride on your curvesAnd get erotic giving your body just what it deserves and.Let me give you some swimming lessons on the penis.Backstroke breaststroke stroke of a genius.Call me the renaissance man.Get up and I stay harder than a cinder block man.I'm just a bedroom gangsterAnd I been meaning to tell you that I really must thank you when you.Shake your money maker.Like somebody about to pay you.I see you on my radar.Don't you act like you afraid of.You know I got it.If you want it come get it.Stand next to this money.Like ey ey ey.Shake your money maker.Like somebody about to pay you.Don't worry about them haters.Keep your nose up in the air.You know I got it.If you want it come get it.Stand next to this money.Like ey ey ey.Rock rock rock it and make it work girl.Please don't stop it until it hurt girl.You you been looking a little tipsy.So if you could just shake it a little this way.See I'm a member of the BBC.The original bread winner of DTP.And you the center of attention that's distracting the squad.Cause everybody in the camp is like on my God she could.Shake your money maker.Like somebody about to pay you.I see you on my radar.Don't you act like you afraid of.You know I got it.If you want it come get it.Stand next to this money.Like ey ey ey.Shake your money maker.Like somebody about to pay you.Don't worry about them haters.Keep your nose up in the air.You know I got it.If you want it come get it.Stand next to this money.Like ey ey ey.</t>
  </si>
  <si>
    <t>Justin Timberlake ft. T.I.</t>
  </si>
  <si>
    <t>Synth-Pop;R&amp;B</t>
  </si>
  <si>
    <t>T.I. (Rap)</t>
  </si>
  <si>
    <t>T.I.;Danja;Timbaland;Justin Timberlake</t>
  </si>
  <si>
    <t>C7V</t>
  </si>
  <si>
    <t>Ain't another woman that can take your spot my.If I wrote you a symphony.Just to say how much you mean to me.What would you do.If I told you you were beautiful.Would you date me on the regular.Tell me would you.Well baby I've been around the world.But I ain't seen myself another girl.Like you.This ring here represents my heart.But there's just one thing I need from you.Saying I doYeah because I can see us holding hands.Walking on the beach our toes in the sand.I can see us on the countryside.Sitting on the grass laying side by side.You could be my baby let me make you my lady.Girl you amaze me.Ain't gotta do nothing crazy.See all I want you to do is be my love.So don't give away my love.So don't give away my love.So don't give away.Ain't another woman that can take your spot my love.So don't give away my love.So don't give away my love.So don't give away.Ain't another woman that can take your spot my love.Girl.My love.My love.Now if I wrote you a love note.And made you smile with every word I wrote.What would you do.Would that make you wanna change your scene.And wanna be the one on my team.Tell me would you.See what's the point in waiting anymore.Cause girl I've never been more sure.That baby it's you.This ring here represents my heart.And everything that you've been waiting for.Just saying I do.Yeah because I can see us holding hands.Walking on the beach our toes in the sand.I can see us on the countryside.Sitting on the grass laying side by side.You could be my baby let me make you my lady.Girl you amaze me.Ain't gotta do nothing crazy.See all I want you to do is be my love.So don't give away my love.So don't give away my love.So don't give away.Ain't another woman that can take your spot my love.So don't give away my love.So don't give away my love.So don't give away.Ain't another woman that can take your spot my love.Girl.My love.My love.Alright it's time to get it JT.I don't know what she hesitates for man.Shorty cool as a fan.On the new once again.But he still has fan from Peru to Japan.Hey listen baby I don't wanna ruin your plan.But if you got a man try to lose him if you can.Cause the girls real wild.Throw their hands up high.When you wanna come and kick it with a stand up guy.You don't really wanna let the chance go by.Cause you ain't been seen with a man so fly.And with friends so fly I can go fly.Private cause I handle my BI.They call me Candle Guy.Simply cause I am on fire.I hate to have to cancel my vacation so you can't deny.I'm patient but I ain't gonna try.You don't come I ain't gonna die.Hold up what you mean you can't go Why.Me and your boyfriend we ain't no tie.You say you wanna kick it when I ain't so high Man.Well baby it's obvious that I ain't your guy.I ain't gonna lie I'll fill your space.And forget your face I swear I will.Saint Barths Anguilla anywhere I chill.Just bring with me any pair I will.I can see us holding hands.Walking on the beach our toes in the sand.I can see us on the countryside.Sitting on the grass laying side by side.You could be my baby let me make you my lady.Girl you amaze me.Ain't gotta do nothing crazy.See all I want you to do is be my love.Love My love.Love My love.Love Ain't another woman that can take your spot my love.Love My love.Love My love.Love Ain't another woman that can take your spot my love.Girl.My love.My love.</t>
  </si>
  <si>
    <t>I Wanna Love You</t>
  </si>
  <si>
    <t>Akon ft. Snoop Dogg</t>
  </si>
  <si>
    <t>SRC;Universal;Konvict;UpFront;Geffen;Doggystyle</t>
  </si>
  <si>
    <t>Vivendi;Sony</t>
  </si>
  <si>
    <t>Snoop Dogg (Rap)</t>
  </si>
  <si>
    <t>Senegal;United States</t>
  </si>
  <si>
    <t>Snoop Dogg;Akon</t>
  </si>
  <si>
    <t>Akon</t>
  </si>
  <si>
    <t>Konvict Konvict Music and you know we up front.I see you winding and grinding up on that pole.I know you see me looking at you and you already know.I wanna fuck you you already know.I wanna fuck you you already know.Money in the air as more feel.Grab you by your coattail.Take you to the motel hoe sale.Don't tell won't tell.Baby say I don't talk Dogg.Unless you told on me oh well.Take a picture with me.What the flick gonna do.Baby stick to me.And I'mma stick on you.If you pick me.Then I'mma pick on you.D O double G and I'm here to put this dick on you.I'm stuck on pussy and yours is right.Rip riding the poles and them doors is tight.And I'mma get me a shot for the end of the night.Cause pussy is pussy and baby you're pussy for life.I see you winding and grinding up on that pole.I know you see me looking at you and you already know.I wanna fuck you you already know.I wanna fuck you you already know.Shorty I can see you ain't lonely.Handful of niggas and they all got cheese.See you looking at me now.What is gonna be.Just another tease far as I can see.Trying to get you up out this club.If it means spending a couple dubs.Throwing bout thirty stacks in the back.Make it rain like that.Cause I'm far from a scrub.And you know my pedigree.Ex dealer used to move amphetamines.Girl I spend money like it don't mean nothing.And besides I got a thing for you.I see you winding and grinding up on that pole.I know you see me looking at you and you already know.I wanna fuck you you already know.I wanna fuck you you already know girl.Mobbing through the club in low pressing.I'm sitting in the back in the smoker’s section.Bird's eye I got a clear view.You can't see me but I can see you.It's cool we jet the mood is set.Your pussy is wet.You're rubbing your back and touching your neck.Your body is moving you humping and jumping.Your titties is bouncing you smiling and grinning and looking at me.Girl and while you're looking at me I'm ready to hit the caddy.Right up on the patio move the patty to the caddy.Baby you got a phatty.The type I like to marry.Wanting to just give you everything.And that's kind of scary.Cause I'm loving the way you shake your ass.Bouncing got me tipping my glass.Normally don't get caught up too fast.But I got a thing for you.I see you winding and grinding up on that pole.I know you see me looking at you and you already know.I wanna fuck you you already know.I wanna fuck you you already know girl.I see you winding and grinding up on that pole.I know you see me looking at you and you already know.I wanna fuck you you already know.I wanna fuck you you already know girl.</t>
  </si>
  <si>
    <t>Irreplaceable</t>
  </si>
  <si>
    <t>Beyoncé</t>
  </si>
  <si>
    <t>Amund Bjorklund;Mikkel Eriksen;Tor Hermansen;Beyonce;Espen Lind;Ne-Yo</t>
  </si>
  <si>
    <t>Mikkel Eriksen;Tor Hermansen;Beyonce</t>
  </si>
  <si>
    <t>To the left to the left.To the left to the left.To the left to the left.Everything you own in the box to the left.In the closet that's my stuff.Yes if I bought it please don't touch.And keep talking that mess that's fine.But could you walk and talk at the same time.And it's my name that's on that Jag.So remove your bags let me call you a cab.Standing in the front yard.Telling me how I'm such a fool.Talking about how I'll never ever find a man like you.You got me twisted.You must not know about me.You must not know about me.I could have another you in a minute.Matter of fact he'll be here in a minute baby.You must not know about me.You must not know about me.I can have another you by tomorrow.So don't you ever for a second get to thinking.You're irreplaceable.So go ahead and get gone.Call up that chick and see if she's home.Oops I bet you thought that I didn't know.What did you think I was putting you out for.Cause you was untrue.Rolling her around in the car that I bought you.Baby drop them keys.Hurry up before your taxi leaves.Standing in the front yard.Telling me how I'm such a fool.Talking about how I'll never ever find a man like you.You got me twisted.You must not know about me.You must not know about me.I could have another you in a minute.Matter of fact he'll be here in a minute baby.You must not know about me.You must not know about me.I will have another you by tomorrow.So don't you ever for a second get to thinking.You're irreplaceable.So since I'm not your everything.How about I'll be nothing.Nothing at all to you.Baby I won't shed a tear for you.I won't lose a wink of sleep.Cause the truth of the matter is.Replacing you was so easy.To the left to the left.To the left to the left.To the left to the left.Everything you own in the box to the left.To the left to the left.Don't you ever for a second get to thinking.You're irreplaceable.You must not know about me.You must not know about me.I could have another you in a minute.Matter of fact he'll be here in a minute baby.You must not know about me.You must not know about me.I can have another you by tomorrow.So don't you ever for a second get to thinking.You must not know about me.You must not know about me.I could have another you in a minute.Matter of fact he'll be here in a minute.You can pack all your bags we're finished.Cause you made your bed now lay in it.I can have another you by tomorrow.Don't you ever for a second get to thinking.You're irreplaceable.</t>
  </si>
  <si>
    <t>Say It Right</t>
  </si>
  <si>
    <t>Nelly Furtado</t>
  </si>
  <si>
    <t>Nelly Furtado;Danja;Timbaland</t>
  </si>
  <si>
    <t>Hey.You don't mean nothing at all to me.Hey hey.In the day in the night.Say it right say it all.You either got it or you don't.You either stand or you fall.When your will is broken.When it slips from your hand.When there's no time for joking.There's a hole in the plan.Oh you don't mean nothing at all to me.No you don't mean nothing at all to me.But you got what it takes to set me free.Oh you could mean everything to me.I can't say that I'm not.Lost and at fault.I can't say that I don't.Love the light and the dark.I can't say that I don't.Know that I am alive.And all of what I feel.I could show you tonight you tonight.Oh you don't mean nothing at all to me.No you don't mean nothing at all to me.But you got what it takes to set me free.Oh you could mean everything to me.From my hands I could give you.Something that I made.From my mouth I could sing you another brick that I laid.From my body I could show you.A place God knows.You should know the space is holy.Do you really wanna go.Hey hey hey.You don't mean nothing at all to me.Hey hey.Hey hey hey.You don't mean nothing at all to me.Hey hey.</t>
  </si>
  <si>
    <t>What Goes Around … Comes Around</t>
  </si>
  <si>
    <t>Justin Timberlake;Timbaland;Danja</t>
  </si>
  <si>
    <t>Hey girl is he everything you wanted in a man.You know I gave you the world.You had me in the palm of your hand.So why your love went away.I just can't seem to understand.Thought it was me and you babe.Me and you until the end.But I guess I was wrong.Don't want to think about it.Don't want to talk about it.I'm just so sick about it.Can't believe it's ending this way.Just so confused about it.Feeling the blues about it.I just can't do without you.Tell me is this fair.Is this the way it's really going down.Is this how we say goodbye.Should've known better when you came around.That you were gonna make me cry.It's breaking my heart to watch you run around.Cause I know that you're living a lie.That's okay baby cause in time you will find.What goes around goes around goes around.Comes all the way back around.What goes around goes around goes around.Comes all the way back around.What goes around goes around goes around.Comes all the way back around.What goes around goes around goes around.Comes all the way back around.Now girl I remember everything that you claimed.You said that you were moving on now.And maybe I should do the same.Funny thing about that is.I was ready to give you my name.Thought it was me and you babe.And now it's all just a shame.And I guess I was wrong.Don't want to think about it.Don't want to talk about it.I'm just so sick about itCan't believe it's ending this way.Just so confused about it.Feeling the blues about itI just can't do without you.Can you tell me is this fair.Is this the way it's really going down.Is this how we say goodbye.Should've known better when you came around.That you were going to make me cry.Now it's breaking my heart to watch you run around.Cause I know that you're living a lie.That's okay baby cause in time you will find.What goes around goes around goes around.Comes all the way back around.What goes around goes around goes around.Comes all the way back around.What goes around goes around goes around.Comes all the way back around.What goes around goes around goes around.Comes all the way back around.What goes around comes around.Yeah.What goes around comes around.You should know that.What goes around comes around.Yeah.What goes around comes around.You should know that.Don't want to think about it.Don't want to talk about it.I'm just so sick about it.Can't believe it's ending this way.Just so confused about it.Feeling the blues about it.I just can't do without you.Tell me is this fair.Is this the way it's really going down.Is this how we say goodbye.Should've known better when you came around.That you were going to make me cry.Now it's breaking my heart to watch you run around.Cause I know that you're living a lie.But that's okay baby cause in time you will find.What goes around goes around goes around.Comes all the way back around.What goes around goes around goes around.Comes all the way back around.What goes around goes around goes around.Comes all the way back around.What goes around goes around goes around.Comes all the way back around.Let me paint this picture for you baby.You spend your nights alone.And he never comes home.And every time you call him.All you get's a busy tone.I heard you found out.That he's doing to you.What you did to me.Ain't that the way it goesWhen you cheated girl.My heart bleeded girl.So it goes without saying that you left me feeling hurt.Just a classic case.A scenario.Tale as old as time.Girl you got what you deserved.And now you want somebody.To cure the lonely nights.You wish you had somebody.That could come and make it right.But girl I ain't somebody with a lot of sympathy.You'll see.What goes around comes back around.I thought I told you hey.What goes around comes back around.I thought I told you hey.What goes around comes back around.I thought I told you hey.What goes around comes back around.I thought I told you hey.See.You should've listened to me baby.Yeah yeah yeah yeah.Because.What goes around comes back around.</t>
  </si>
  <si>
    <t>Bad Relationships;Infidelity;Lost Love</t>
  </si>
  <si>
    <t>This Is Why I'm Hot</t>
  </si>
  <si>
    <t>MiMS</t>
  </si>
  <si>
    <t>Leon Haywood;Prodigy;Curtis Lundy;DMC;MiMS;Havoc;DannyBoyStyles;Reverend Run;Russell Simmons;Thomas Simons;Lil Jon;E-40;Blackout;Charles Williams</t>
  </si>
  <si>
    <t>MiMS;DannyBoyStyles;Thomas Simons;Blackout</t>
  </si>
  <si>
    <t>Blackout</t>
  </si>
  <si>
    <t>This is why I'm hot.This is why I'm hot.This is why.This is why.This is why I'm hot.This is why I'm hot.This is why I'm hot.This is why.This is why.This is why I'm hot.I'm hot cause I'm fly.You ain't cause you're not.This is why.This is why.This is why I'm hot.I'm hot cause I'm fly.You ain't cause you're not.Mims Mims Mims.This is why.This is why.This is why I'm hot.This is why I'm hot.How I gotta rap.I can sell a mill saying nothing on the track.I represent New York.I got it on my back.Niggas say that we lost it.So I'm gonna bring it back.I love the dirty dirty.Cause niggas show me love.The ladies start to bounce.As soon as I hit the club.But in the Midwest.They love to take it slow.So when I hit the H.I watch them get it on the floor.And if you needed it hyphy.I take it to the Bay.Frisco to Sac townThey do it everyday.Compton to Hollywood.As soon as I hit LA.I'm in that low low.I do it the Cali way.And when I hit the Chi.People say that I'm fly.They like the way I dress they like.They like my my attire.They Love how I move crowds from side to side.They ask me how I do it and simply I reply.This is why I'm hot.This is why I'm hot.This is why.This is why.This is why I'm hot.This is why I'm hot.This is why I'm hot.This is why.This is why.This is why I'm hot.I'm hot cause I'm fly.You ain't cause you're not.This is why.This is why.This is why I'm hot.I'm hot cause I'm fly.You ain't cause you're not.Mims Mims Mims.This is why.This is why.This is why I'm hot.This is why I'm hot.Catch me on the block.Every other day.Another Person another drop.Sixteen bars twenty-four pop.Forty-four songs nigga give me what you got.I'm in there driving cars.Push them off the lot.I'm into shutting stores down so I can shop.If you need a bird I can get it chopped.Tell me what you need you know I get them by the flock.I call my homie Black meet on the ave.I hit Wash Heights with the money in the bag.We're into big spending.See my pimping never dragged.Find me with different women that you niggas never had.For those who say they know me know I'm focused on my cream.player you come between you'd better focus on the beam.I keep it so mean the way you see me lean.And when say I'm hot my nigga this is what I mean.This is why I'm hot.This is why I'm hot.This is why.This is why.This is why I'm hot.This is why I'm hot.This is why I'm hot.This is why.This is why.This is why I'm hot.I'm hot cause I'm fly.You ain't cause you're not.This is why.This is why.This is why I'm hot.I'm hot cause I'm fly.You ain't cause you're not.Mims Mims Mims.This is why.This is why.This is why I'm hot.This is why I'm hot.Shorty see the drop.Ask me what I paid and I say yeah I paid a guap.And then I hit the switch that take away the top.So chicks 'round the way they call me cream of the crop.They hop in the car.I tell them all aboard.We hit the studio they say they like how I record.I gave you black train and I did you wrong.So every time I see them man they tell me that's their song.They say I'm the bomb.They love the way the charm hanging from the neck.And compliments the arm which compliments the ear den comes the gear.So when I hit the room the shorties stop and stare.niggas start to hate rearrange their face.But Little do they know I'm keeping things by waist side.I reply nobody gotta die.Similar to Lil wizzy cause I got that fire.This is why I'm hot.This is why I'm hot.This is why.This is why.This is why I'm hot.This is why I'm hot.This is why I'm hot.This is why.This is why.This is why I'm hot.I'm hot cause I'm fly.You ain't cause you're not.This is why.This is why.This is why I'm hot.I'm hot cause I'm fly.You ain't cause you're not.Mims Mims Mims.This is why.This is why.This is why I'm hot.</t>
  </si>
  <si>
    <t>Badassery;Bragging;Partying</t>
  </si>
  <si>
    <t>Glamorous</t>
  </si>
  <si>
    <t>Fergie ft. Ludacris</t>
  </si>
  <si>
    <t>Ludacris (Rap)</t>
  </si>
  <si>
    <t>will.i.am;Ludacris;Fergie;Polow da Don;Raheem The Dream;Blac Elvis</t>
  </si>
  <si>
    <t>will.i.am;Ludacris;Fergie;Polow da Don;Blac Elvis</t>
  </si>
  <si>
    <t>Polow da Don;Ron Fair</t>
  </si>
  <si>
    <t>Are you ready.If you ain't got no money take your broke ass home.You say If you ain't got no money take your broke ass home.Glamorous.Glamorous.We flying the first class.Up in the sky.Popping champagne.Living the life.In the fast lane.And I won't change.By the glamorous oh the flossy flossy.The glamorous.The glamorous glamorous the glamorous life.By the glamorous oh the flossy flossy.The glamorous.The glamorous glamorous the glamorous life.By the glamorous oh the flossy flossy.Wear them gold and diamonds rings.All them things don't mean a thing.Chaperons and limousines.Shopping for expensive things.I be on the movie screens.Magazines and bougie scenes.I'm not clean I'm not pristine.I'm no queen I'm no machine.I still go to Taco Bell.Drive through raw as hell.I don't care I'm still real.No matter how many records I sell.After the show or after the Grammy’s.I like to go cool out with the family.Sipping reminiscing on days.When I had a Mustang.And now I'm in.We flying the first class.Up in the sky.Poppin' champagne.Living the life.In the fast lane.And I won't change.By the glamorous oh the flossy flossy.The glamorous.The glamorous glamorous the glamorous life.By the glamorous oh the flossy flossy.The glamorous.The glamorous glamorous the glamorous life.By the glamorous oh the flossy flossy.I'm talking Champagne wishes caviar dreams.You deserve nothing but all the finer things.Now this whole world has no clue what to do with us.I've got enough money in the bank for the two of us.Plus I gotta keep enough lettuce.To support your shoe fetish.Lifestyles so rich and famous.Robin Leach will get jealous.Half a million for the stones.Taking trips from here to Rome.So If you ain't got no money take your broke ass home.Glamorous.Glamorous.We flying the first class.Up in the sky.Popping champagne.Living the life.In the fast lane.I won't change.By the glamorous oh the flossy flossy.The glamorous.The glamorous glamorous the glamorous life.By the glamorous oh the flossy flossy.The glamorous.The glamorous glamorous the glamorous life.By the glamorous oh the flossy flossy.I got problems up to here.I've got people in my ear.Telling me these crazy things.That I don't want to know.Fuck yall.I've got money in the bank.And I'd really like to thank.All the fans I'd like to thank.Thank you really though.Cause I remember yesterday.When I dreamt about the days.When I'd rock on MTV.That'd be really dope.Damn It's been a long road.And the industry is cold.I'm glad my daddy told me so.He let his daughter know.If you ain't got no money take your broke ass home.My daddy told me so.If you ain't got no money take your broke ass home.He let his daughter know.I said if you ain't got no money take your broke ass home.My daddy told me so.If you ain't go no money take your broke ass home.He let his daughter know.</t>
  </si>
  <si>
    <t>Fame;Materialism</t>
  </si>
  <si>
    <t>Don't Matter</t>
  </si>
  <si>
    <t>SRC;Universal;Konvict;UpFront</t>
  </si>
  <si>
    <t>Senegal</t>
  </si>
  <si>
    <t>Anthony Lawson;Bob Marley;Akon</t>
  </si>
  <si>
    <t>Anthony Lawson;Akon</t>
  </si>
  <si>
    <t>Konvict Konvict.Nobody wanna see us together.But it don't matter no.Cause I got you babe.Nobody wanna see us together.But it don't matter no.Cause I got you babe.Cause we gonna fight.Oh yes we gonna fight.Believe we gonna fight.Fight for our right to love yeah.Nobody wanna see us together.But it don't matter no.Cause I got you.Nobody wanna see us together.Nobody thought we'd last forever.I feel I'm hoping and praying.Things between us gonna get better.Men steady coming after you.Women steady coming after me.Seems like everybody wanna go for self.And don't wanna respect boundaries.Telling you all those lies.Just to get on your side.But I must admit there was a couple secrets.I held inside.But just know that I try.To always apologize.And I’m gonna have you first always in my heart.To keep you satisfied.Nobody wanna see us together.But it don't matter no.Cause I got you babe.Nobody wanna see us together.But it don't matter no.Cause I got you babe.Cause we gonna fight.Oh yes we gonna fight.Believe we gonna fight.Fight for our right to love yeah.Nobody wanna see us together.But it don't matter no.Cause I got you.Got every right to wanna leave.Got every right to wanna go.Got every right to hit the road.And never talk to me no more.You don't even have to call.Even check for me at all.Because the way I've been acting lately.Has been off the wall.Especially towards you.Putting girls before you.And they watching everything I been doing.Just to hurt you.Most of it just ain't true.Ain't true.And they won't show you.How much of a queen you are to me.And why I love you baby.Cause I got you.Cause I got you.Cause I got you babe.Cause I got you.Nobody wanna see us together.But it don't matter no.Cause I got you babe.Nobody wanna see us together.But it don't matter no.Cause I got you babe.Cause we gonna fight.Oh yes we gonna fight.Believe we gonna fight.We gonna fight.Fight for our right to love yeah.Nobody wanna see us together.But it don't matter no.Cause I got you.Nobody wanna see us together.But it don't matter no.Cause I got you babe.Nobody wanna see us together.But it don't matter no.Cause I got you babe.Cause we gonna fight.Oh yes we gonna fight.Believe we gonna fight.We gonna fight.Fight for our right to love yeah.Nobody wanna see us together.But it don't matter no.Cause I got you.</t>
  </si>
  <si>
    <t>Love;Forbidden Love;Infidelity</t>
  </si>
  <si>
    <t>Give It To Me</t>
  </si>
  <si>
    <t>Timbaland ft. Nelly Furtado &amp; Justin Timberlake</t>
  </si>
  <si>
    <t>Hip Hop;Electro</t>
  </si>
  <si>
    <t>Nelly Furtado (Vocals);Justin Timberlake (Vocals)</t>
  </si>
  <si>
    <t>Tim "Attitude" Clayton;Nelly Furtado;Danja;Timbaland;Justin Timberlake</t>
  </si>
  <si>
    <t>Is it going.Is it going.Is it going. Is it going.I don't know what you're looking for.Oh yea boss.Come on.I'm the type of girl to look you dead in the eye eye.I'm real as it come if you don't know why I'm fly.Seen you trying to switch it up but girl you ain't that dope.I'm a Wonder Woman let me go get my rope.I'm a supermodel and mami si mami.Amnesty International got Bangkok to Montauk on lock.love my ass and my abs in the video called Promiscuous.My style is ridiculous ridiculous ridiculous.If you see us in the club we'll be acting real nice.If you see us on the floor you'll be watching all night.We ain't here to hurt nobody.So give it to me give it to me give it to me.Wanna see you work your body.So give it to me give it to me give it to me.When Timbo is in the party everybody put up they hands.I get a half a mil' for my beats you get a couple grand.Never gonna see the day that I ain't got the upper hand.I'm respected from California way down to Japan.I'm a real producer and you just a piano man.Your songs don't top the charts I heard them I'm not a fan.Niggas talking greasy I'm the one that gave them they chance.Somebody need to tell them that they can't do it like I can.If you see us in the club we'll be acting real nice.If you see us on the floor you'll be watching all night.We ain't here to hurt nobody.So give it to me give it to me give it to me.Wanna see you work your body.So give it to me give it to me give it to me.Could you speak up and stop mumbling I don't think you came in clear.When you're sitting on the top it's hard to hear you from way up here.I saw you trying to act cute on TV Just let me clear the air.We missed you on the charts last week damn that's right you wasn't there.If se-sexy never left then why's everybody on my shit.Don't hate on me just because you didn't come up with it.So if you see us in the club go on and walk the other way.Cause our run will never be over not at least until we say.If you see us in the club we'll be acting real nice.If you see us on the floor you'll be watching all night.We ain't here to hurt nobody.So give it to me give it to me give it to me.Wanna see you work your body.So give it to me give it to me give it to me.If you see us in the club we'll be acting real nice.If you see us on the floor you'll be watching all night.We ain't here to hurt nobody.So give it to me give it to me give it to me.Wanna see you work your body.So give it to me give it to me give it to me.If you see us in the club we'll be acting real nice.If you see us on the floor you'll be watching all night.We ain't here to hurt nobody.So give it to me give it to me give it to me.Wanna see you work your body.So give it to me give it to me give it to me.</t>
  </si>
  <si>
    <t>Bragging</t>
  </si>
  <si>
    <t>Girlfriend</t>
  </si>
  <si>
    <t>Avril Lavigne</t>
  </si>
  <si>
    <t>Power Pop;Punk</t>
  </si>
  <si>
    <t>Dr. Luke;Avril Lavigne</t>
  </si>
  <si>
    <t>Dr. Luke</t>
  </si>
  <si>
    <t>Hey Hey You You.I don't like your girlfriend.No way No way.I think you need a new one.Hey Hey You You.I could be your girlfriend.Hey Hey You You.I know that you like me.No way No way.You know it's not a secret.Hey Hey You You.I want to be your girlfriend.You're so fine.I want you mine.You're so delicious.I think about you all the time.You're so addictive.Don't you know what I can do to make you feel alright.Don't pretend. I think you know I'm damn precious.And hell yeah.I'm the motherfucking princess.I can tell you like me too and you know I'm right.She's like so whatever.You could do so much better.I think we should get together now.And that's what everyone's talking about.Hey Hey You You.I don't like your girlfriend.No way No way.I think you need a new one.Hey Hey You You.I could be your girlfriend.Hey Hey You You.I know that you like me.No way No way.You know it's not a secret.Hey Hey You You.I want to be your girlfriend.I can see the way I see the way you look at me.And even when you look away I know you think of me.I know you talk about me all the time again and again.So come over here and tell me what I wanna hear.Better yet make your girlfriend disappear.I don't wanna hear you say her name ever again.Cause she's like so whatever.And you could do so much better.I think we should get together now.And that's what everyone's talking about.Hey Hey You You.I don't like your girlfriend.No way No way.I think you need a new one.Hey Hey You You.I could be your girlfriend.Hey Hey You You.I know that you like me.No way No way.You know it's not a secret.Hey Hey You You.I want to be your girlfriend.In a second you'll be wrapped around my finger.Cause I can cause I can do it better.There's no other.So when's it gonna sink in.She's so stupid.What the hell were you thinking.In a second you'll be wrapped around my finger.Cause I can cause I can do it better.There's no other.So when's it gonna sink in.She's so stupid.What the hell were you thinking.Hey Hey You You.I don't like your girlfriend.No way No way.I think you need a new one.Hey Hey You You.I could be your girlfriend.Hey Hey You You.I know that you like me.No way No way.You know it's not a secret.Hey Hey You You.I want to be your girlfriend.No way No way.Hey Hey You You.I don't like your girlfriend.No way No way.I think you need a new one.Hey Hey You You.I could be your girlfriend.Hey Hey You You.I know that you like me.No way No way.You know it's not a secret.Hey Hey You You.I want to be your girlfriend.No way No way.Hey Hey.</t>
  </si>
  <si>
    <t>Makes Me Wonder</t>
  </si>
  <si>
    <t>Maroon 5</t>
  </si>
  <si>
    <t>A&amp;M Octone</t>
  </si>
  <si>
    <t>Jesse Carmichael;Adam Levine;Mickey Madden</t>
  </si>
  <si>
    <t>Mark Endert;Adam Levine;Jesse Carmichael;James Valentine;Matt Flynn;Mickey Madden</t>
  </si>
  <si>
    <t>I wake up with bloodshot eyes.Struggled to memorize.The way it felt between your thighs.Pleasure that made you cry.Feels so good to be bad.Not worth the aftermath.After that after that.Try to get you back.I still don't have a reason.And you don't have the time.And it really makes me wonder.If I ever gave a fuck about you.Give me something to believe in.Cause I don't believe in you anymore anymore.I wonder if it even makes a difference to try.So this is goodbye.God damn my spinning head.Decisions that made my bed.Now I must lay in it.And deal with things I've left unsaid.I want to dive into you.Forget what you're going through.I get behind make your move.Forget about the truth.I still don't have a reason.And you don't have the time.And it really makes me wonder.If I ever gave a fuck about you.Give me something to believe in.Cause I don't believe in you anymore anymore.I wonder if it even makes a difference.It even makes a difference to try.And you told me how you're feeling.But I don't believe it's true anymore anymore.I wonder if it even makes a difference to cry.Oh no.So this is goodbye.I've been here before.One day I'll wake up.And it won't hurt anymore.You caught me in a lie.I have no alibi.The words you say don't have a meaning.Cause I still don't have a reason.And you don't have the time.And it really makes me wonder.If I ever gave a fuck about you and I.And so this is goodbye.Give me something to believe in.Cause I don't believe in you anymore anymore.I wonder if it even makes a difference.It even makes a difference to try.Yeah.And you told me how you're feeling.But I don't believe it's true anymore anymore.I wonder if it even makes a difference to cry.Oh no.So this is goodbye.Oh no.So this is goodbye.Oh no.Yeah.So this is goodbye.Oh no.Yeah.So this is goodbye.</t>
  </si>
  <si>
    <t>Buy U a Drank (Shawty Snappin')</t>
  </si>
  <si>
    <t>T-Pain ft. Yung Joc</t>
  </si>
  <si>
    <t>Nappy Boy;Konvict;Jive</t>
  </si>
  <si>
    <t>Snap;R&amp;B</t>
  </si>
  <si>
    <t>Yung Joc (Rap)</t>
  </si>
  <si>
    <t>Al Kapone;Jarvis Griffin;Isaac Hayes;Reginald Jones;Sean P;Lil Scrappy;Yung Joc;Richard Sims;Lil Jon;E-40;T-Pain;Miguel Willis</t>
  </si>
  <si>
    <t>Jarvis Griffin;Reginald Jones;Yung Joc;Richard Sims;T-Pain;Miguel Willis</t>
  </si>
  <si>
    <t>T-Pain;Dee Jay Dana;Thomas "Tom Cat" Bennett</t>
  </si>
  <si>
    <t>Shawty snap.T-pain.Damn.Shawty Snap.Yung Joc.She snapping.Ah she snapping.Shawty snapping.Snap your fingers do the step you can do it all by yourself.Baby girl.What's your name.Let me talk to you.Let me buy you a drink.I'm T-pain you know me.Konvict music nappy boy oh wee.I know the club close at three.What's the chance of you rolling with me.Back to the crib.Show you how I live.Let's get drunk forget what we did.I’m gonna buy you a drank.Then I’m gonna take you home with me.I got money in the bank.Shawty what you think about that.Find me in the grey Cadillac.We in the bed like.Oh oh oh oh oh.We in the bed like.Oh oh oh ooh oh.Talk to me I talk back.Let's talk money I talk that.Crunk juice bottles.Oakly shades.Shawty got class.Oh behave.Let's get gone.Walk it out.Just like that.That's what I'm talking about.We gonna have fun.You gonna see.On that patronYou should get like meI’m gonna buy you a drank.Then I’m gonna take you home with me.I got money in the bank.Shawty what you think about that.Find me in the grey Cadillac.We in the bed like.Oh oh oh oh oh.We in the bed like.Oh oh oh oh oh.Won't you meet me at the bar.Respect big pimping.Tell me how you feel.Mama tell me what you sipping.A certified dime piece.Deserve Louy one three.One fifty a shot.Three for you and three for me.I'm checking your body language.I love the conversation.And when you lick your lips.I get a tingling sensation.Now we're both about tipsy.You say you in the mood.All I need is about a hour.Better yet maybe two.Let me take you where I live.Ferrari switch gears.When I whisper in your ear.Your legs hit the chandelier.Passion fruit and sex.All in the atmosphere.I’m gonna let T-Pain sing it.So he can make it clear.I’m gonna buy you a drankThen I’m gonna take you home with meI got money in the bank.Shawty what you think about that.Find me in the grey Cadillac.We in the bed likeOh oh oh oh oh.We in the bed like.Ooh oh oh oh oh.Let's get gone.Walk it out.Now rock rock rock rock.You can do it all by yourself.Let's get gone.Walk it out.Now rock rock rock rock.You can do it all by yourself.I’m gonna buy you a drank.Then I’m gonna take you home with me.I got money in the bank.Shawty what you think about that.Find me in the grey Cadillac.We in the bed like.Oh oh oh oh oh.We in the bed likeOh oh oh oh oh.</t>
  </si>
  <si>
    <t>Umbrella</t>
  </si>
  <si>
    <t>Rihanna ft. Jay-Z</t>
  </si>
  <si>
    <t>R&amp;B;Synth-Pop</t>
  </si>
  <si>
    <t>Contemporary R&amp;B;House;Euro House</t>
  </si>
  <si>
    <t>Barbados;United States</t>
  </si>
  <si>
    <t>Tricky Stewart;The-Dream;Kuk Harrell;Jay-Z</t>
  </si>
  <si>
    <t>Tricky Stewart;Kuk Harrell</t>
  </si>
  <si>
    <t>E5V</t>
  </si>
  <si>
    <t>Yeah Rihanna.Good Girl Gone Bad.Take three action.Hov.No clouds in my stones.Let it rain I hydroplane in the bank.Coming down with the Dow Jones.When the clouds come we gone we Roc-A-Fella.We fly higher than weather in G5's or better.You know me.In anticipation for precipitation stack chips for the rainy day.Jay Rain Man is back.With Little Miss Sunshine Rihanna where you at.You have my heart.And we'll never be worlds apart.Maybe in magazines.But you'll still be my star.Baby cause in the dark.You can't see shiny cars.And that's when you need me there.With you I'll always share.Because when the sun shines we shine together.Told you I'll be here forever.Said I'll always be your friend.Took an oath I’m gonna stick it out to the end.Now that it's raining more than ever.Know that we'll still have each other.You can stand under my umbrella.You can stand under my umbrella ella ella eh eh eh.Under my umbrella ella ella eh eh eh.Under my umbrella ella ella eh eh eh.Under my umbrella ella ella eh eh eh eh eh eh.These fancy things.Will never come in between.You're part of my entity.Here for infinity.When the war has took its part.When the world has dealt its cards.If the hand is hard.Together we'll mend your heart.Because when the sun shines we shine together.Told you I'll be here forever.Said I'll always be your friend.Took an oath I’m gonna stick it out to the end.Now that it's raining more than ever.Know that we'll still have each other.You can stand under my umbrella.You can stand under my umbrella ella ella eh eh eh.Under my umbrella ella ella eh eh eh.Under my umbrella ella ella eh eh eh.Under my umbrella ella ella eh eh eh eh eh eh.You can run into my arms.It's okay don't be alarmed.Come into me.There's no distance in between our love.So gonna and let the rain pour.I'll be all you need and more.Because when the sun shines we shine together.Told you I'll be here forever.Said I'll always be your friend.Took an oath I’m gonna stick it out to the end.Now that it's raining more than ever.Know that we'll still have each other.You can stand under my umbrella.You can stand under my umbrella ella ella eh eh eh.Under my umbrella ella ella eh eh eh.Under my umbrella ella ella eh eh eh.Under my umbrella ella ella eh eh eh eh eh eh.It's raining raining.Oh baby it's raining raining.Baby come here to me.Come into me.It's raining raining.Oh baby it's raining raining.You can always come into me.Come into me.It's pouring rain.It's pouring rain.Come here to me.Come into me.It's pouring rain.It's pouring rain.</t>
  </si>
  <si>
    <t>Image Related to Song;Artist Photograph</t>
  </si>
  <si>
    <t>Hey There Delilah</t>
  </si>
  <si>
    <t>Plain White-T's</t>
  </si>
  <si>
    <t>Fearless;Hollywood</t>
  </si>
  <si>
    <t>Fearless;Disney</t>
  </si>
  <si>
    <t>Tom Higgenson</t>
  </si>
  <si>
    <t>Ariel Rechtshaid;Sean O'Keefe</t>
  </si>
  <si>
    <t>Hey there Delilah.What's it like in New York City.I'm a thousand miles away.But girl tonight you look so pretty.Yes you do.Times Square can't shine as bright as you.I swear it's true.Hey there Delilah.Don't you worry about the distance.I'm right there if you get lonely.Give this song another listen.Close your eyes.Listen to my voice it's my disguise.I'm by your side.Oh it's what you do to me.Oh it's what you do to me.Oh it's what you do to me.Oh it's what you do to me.What you do to me.Hey there Delilah.I know times are getting hard.But just believe me girl.Someday I'll pay the bills with this guitar.We'll have it good.We'll have the life we knew we would.My word is good.Hey there Delilah.I've got so much left to say.If every simple song I wrote to you.Would take your breath away.I'd write it all.Even more in love with me you'd fall.We'd have it all.Oh it's what you do to me.Oh it's what you do to me.Oh it's what you do to me.Oh it's what you do to me.A thousand miles seems pretty far.But they've got planes and trains and cars.I'd walk to you if I had no other way.Our friends would all make fun of us.And we'll just laugh along because we know.That none of them have felt this way.Delilah I can promise you.That by the time we get through.The world will never ever be the same.And you're to blame.Hey there Delilah.You be good and don't you miss me.Two more years and you'll be done with school.And I'll be making history like I do.You'll know it's all because of you.We can do whatever we want to.Hey there Delilah here's to you.This one's for you.Oh it's what you do to me.Oh it's what you do to me.Oh it's what you do to me.Oh it's what you do to me.What you do to me.</t>
  </si>
  <si>
    <t>Beautiful Girls</t>
  </si>
  <si>
    <t>Sean Kingston</t>
  </si>
  <si>
    <t>Sean Kingston;Sly Jordan;Ben E. King;Jerry Leiber;Mike Stoller;J.R. Rotem</t>
  </si>
  <si>
    <t>Sean Kingston;Sly Jordan;J.R. Rotem</t>
  </si>
  <si>
    <t>J.R. Rotem</t>
  </si>
  <si>
    <t>JR Sean Kingston.You're way too beautiful girl.That's why it'll never work.You'll have me suicidal suicidal.When you say it's over.Damn all these beautiful girls.They only wanna do you dirt.They'll have you suicidal suicidal.When they say it's over.See it started at the park.Used to chill after dark.Oh when you took my heart.That's when we fell apart.Cause we both thought.That love lasts forever.They say we're too young.To get ourselves sprung.Oh we didn't care.We made it very clear.And they also said.That we couldn't last together.See it's very defined.You're one of a kind.But you mash up my mind.You ought to get declined.Oh Lord.My baby is driving me crazy.You're way too beautiful girl.That's why it'll never work.You'll have me suicidal suicidal.When you say it's over.Damn all these beautiful girls.They only wanna do you dirt.They'll have you suicidal suicidal.When they say it's over.It was back in ninety-nine.Watching movies all the time.Oh when I went away.For doing my first crime.And I never thought.That we was gonna see each other.And then I came out.Mami moved me down South.Oh I'm with my girl.Who I thought was my world.It came out to be.That she wasn't the girl for me.See it's very define girl.One of a kind.But you mash up my mind.You have to get declined.Oh Lord.My baby is driving me crazy.You're way too beautiful girl.That's why it'll never work.You'll have me suicidal suicidal.When you say it's over.Damn all these beautiful girls.They only wanna do you dirt.They'll have you suicidal suicidal.When they say it's over.Now we're fussingAnd now we're fighting.Please tell me why.I'm feeling slighted.And I don't know.How to make it better.You're dating other guys.You're telling me lies.Oh I can't believe.What I'm seeing with my eyes.I'm losing my mind.And I don't think it's clever.You're way too beautiful girlThat's why it'll never workYou'll have me suicidal suicidalWhen you say it's overDamn all these beautiful girlsThey only wanna do you dirtThey'll have you suicidal suicidal suicidal suicidal</t>
  </si>
  <si>
    <t>Toby Gad;Fergie</t>
  </si>
  <si>
    <t>will.i.am;Ron Fair</t>
  </si>
  <si>
    <t>The smell of your skin lingers on me now.You're probably on your flight back to your home town.I need some shelter of my own protection baby.To be with myself and center clarity peace serenity.I hope you know I hope you know.That this has nothing to do with you.It's personal: myself and I.We've got some straightening' out to do.And I'm gonna miss you like a child misses their blanket.But I've got to get a move on with my life.It's time to be a big girl now.And big girls don't cry.Don't cry don't cry don't cry.The path that I'm walking I must go alone.I must take the baby steps til I'm full grown full grown.Fairytales don't always have a happy ending do they.And I foresee the dark ahead if I stay.I hope you know I hope you know.That this has nothing to do with you.It's personal: myself and I.We've got some straightening' out to do.And I'm gonna miss you like a child misses their blanket.But I've got to get a move on with my life.It's time to be a big girl now.And big girls don't cry.Like the little school mate in the school yard.We'll play jacks and uno cards.I'll be your best friend and you'll be my Valentine.Yes you can hold my hand if you want to.Cause I want to hold yours too.We'll be playmates and lovers and share our secret worlds.But it's time for me to go home.It's getting late and dark outside.I need to be with myself and center clarity peace serenity.I hope you know I hope you know.That this has nothing to do with you.It's personal: myself and I.We've got some straightening' out to do.And I'm gonna miss you like a child misses their blanket.But I've got to get a move on with my life.It's time to be a big girl now.And big girls don't cryDon't cry don't cry don't cry.</t>
  </si>
  <si>
    <t>Crank That (Soulja Boy)</t>
  </si>
  <si>
    <t>Soulja Boy Tell 'Em</t>
  </si>
  <si>
    <t>ColliPark;Interscope</t>
  </si>
  <si>
    <t>Bass Music;Pop Rap</t>
  </si>
  <si>
    <t>Soulja Boy</t>
  </si>
  <si>
    <t>You.Soulja Boy I tell them.Hey I got a new dance for you all called the Soulja Boy.You.You gotta punch then crank back three times from left to right.Ah yeah.Soulja Boy off in this.Watch me crank it.Watch me roll.Watch me crank that Soulja Boy.Then Superman that whore.Now watch me you crank that Soulja Boy.Now watch me you crank that Soulja Boy.Now watch me you crank that Soulja Boy.Now watch me you crank that Soulja Boy.Soulja Boy off in this.Watch me crank it.Watch me roll.Watch me crank that Soulja Boy.Then Superman that whore.Now watch me you crank that Soulja Boy.Now watch me you crank that Soulja Boy.Now watch me you crank that Soulja Boy.Now watch me you crank that Soulja Boy.Soulja Boy off in this whore.Watch me lean and watch me rock.Superman that whore.Then watch me crank that Robocop.Super fresh now watch me jock.Joking on them haters man.When I do that Soulja Boy.I lean to the left and crank that thang.Now you.I'm joking on your bitch ass.And if we get the fighting.Then I'm cocking on your bitch ass.You catch me at your local party.Yes I crank it everyday.Haters getting mad cause.I got me some bathing apes.Soulja Boy off in this whore.Watch me crank it.Watch me roll.Watch me crank that Soulja Boy.Then Superman that whore.Now watch me you crank that Soulja Boy.Now watch me you crank that Soulja Boy.Now watch me you crank that Soulja Boy.Now watch me you crank that Soulja Boy.Soulja Boy off in this whore.Watch me crank it.Watch me roll.Watch me crank that Soulja Boy.Then Superman that whore.Now watch me you crank that Soulja Boy.Now watch me you crank that Soulja Boy.Now watch me you crank that Soulja Boy.Now watch me you crank that Soulja Boy.I'm bouncing on my toe.Watch me super soak that whore.I'm gonna pass it to Arab..Then he's gonna crank it up for sureHaters wanna be me.Soulja Boy I'm the man.They be looking at my neck.Saying it's the rubber band man man.Watch me do it watch me do it.Dance dance.Let get to it let get to it.Nope you can't do it like me.Doe so don't do it like me.Folk I see you tryna do it like me.Man that shit was ugly.Soulja Boy off in this whore.Watch me crank it.Watch me roll.Watch me crank that Soulja Boy.Then Superman that whore.Now watch me you crank that Soulja Boy.Now watch me you crank that Soulja Boy.Now watch me you crank that Soulja Boy.Now watch me you crank that Soulja Boy.Soulja Boy off in this whore.Watch me crank it.Watch me roll.Watch me crank that Soulja Boy.Then Superman that whore.Now watch me you crank that Soulja Boy.Now watch me you crank that Soulja Boy.Now watch me you crank that Soulja Boy.Now watch me you crank that Soulja Boy.I'm too fresh off in this whore.Watch me crank it.Watch me roll.Watch me crank that Roosevelt.And super soak that whore.Super soak that whore.Super soak that whore.Super soak that whore.Super soak that whore.Super soak that whore.Super soak that whore.Super soak that whore.Super soak that whore.Super soak that whore.I'm too fresh now watch me do it.Watch me shuffle.Watch me you.Watch me crank that Soulja Boy.Now Superman Superman Superman.Soulja Boy off in this whore.Watch me crank it.Watch me roll.Watch me crank that Soulja Boy.Then Superman that whore.Now watch me you crank that Soulja Boy.Now watch me you crank that Soulja Boy.Now watch me you crank that Soulja Boy.Now watch me you crank that Soulja Boy.Soulja Boy off in this whore.Watch me crank it.Watch me roll.Watch me crank that Soulja Boy.Then Superman that whore.Now watch me you crank that Soulja Boy.Now watch me you crank that Soulja Boy.Now watch me you crank that Soulja Boy.Now watch me you crank that Soulja Boy.</t>
  </si>
  <si>
    <t>Stronger</t>
  </si>
  <si>
    <t>Hip Hop;Synth-Pop</t>
  </si>
  <si>
    <t>Thomas Bangalter;Edwin Birdsong;Mike Dean;Christo Homem;Kanye West</t>
  </si>
  <si>
    <t>Mike Dean;Kanye West</t>
  </si>
  <si>
    <t>Work it make it do it makes us.Harder better faster stronger.Now that that don't kill me.Can only make us stronger.I need you to hurry up now.Cause I can't wait much longer.I know I got to be right now.Cause I can't get much wronger.Man I've been waiting all night now.That's how long I been on you.I need you right now.I need you right now.Let's get lost tonight.You could be my black Kate Moss tonight.Play secretary I'm the boss tonight.And you don't give a fuck what they all say right.Awesome the Christian in Christian Dior.Damn they don't make them like this anymore.I ask cause I'm not sure.Do anybody make real shit anymore.Bow in the presence of greatness.Cause right now thou hast forsaken us.You should be honored by my lateness.That I would even show up to this fake shit.So go ahead go nuts go apeshit.Especially in my Pastellé on my Bape shit.Act like you can't tell who made this.New Gospel homie take six.And take this haters.Now that that don't kill me.Can only make us stronger.I need you to hurry up now.Cause I can't wait much longer.I know I got to be right now.Cause I can't get much wronger.Man I've been waiting all night now.That's how long I been on you.I need you right now.I need you right now.I don't know if you got a man or not.If you made plans or not.If God put me in your plans or not.I'm tripping this drink got me saying a lot.But I know that God put you in front of me.So how the hell could you front on me.There's a thousand yous there's only one of me.I'm tripping I'm caught up in the moment right.Cause it's Louis Vuitton Don night.So we gonna do everything that Kan like.Heard they'd do anything for a Klondike.Well I'd do anything for a blonde dyke.And she'll do anything for the limelight.And we'll do anything when the time's right.Uh baby you're making it.Now that that don't kill me.Can only make us stronger.I need you to hurry up now.Cause I can't wait much longer.I know I got to be right now.Cause I can't get much wronger.Man I've been waiting all night now.That's how long I been on you.I need you right now.I need you right now.You know how long I've been on you.Since Prince was on Apollonia.Since OJ had Isotoners.Don't act like I never told you.Don't act like I never told you.Don't act like I never told you.Don't act like I never told you.Don't act like I never told you.Baby you're making it.Now that that don't kill me.Can only make us stronger.I need you to hurry up now.Cause I can't wait much longer.I know I got to be right now.Cause I can't get much wronger.Man I've been waiting all night now.That's how long I been on you.I need you right now.I need you right now.You know how long I've been on you.Since Prince was on Apolloni.Since OJ had Isotoners.Don't act like I never told you.You know how long I've been on you.Since Prince was on Apollonia.Since OJ had Isotoners.Don't act like I never told you told you told you.Never told you told you told you told you.Never told you told you told you told you.Never told you told you told you told you.Never told you told you told you told you.Never over Never over Never over Never over.Never over Never over Never over Never over.Work it harder make it better.Do it faster makes us stronger.More than ever hour after.Our work is never over.Work it harder make it better.Do it faster makes us stronger.More than ever hour after.Our work is never over.Work it harder make it better.Do it faster makes us stronger.More than ever hour after hour.Work is never over.Work it harder make it better.Do it faster makes us stronger.More than ever hour after hour.Work is never over.</t>
  </si>
  <si>
    <t>Bragging;Lust/Sex</t>
  </si>
  <si>
    <t>Kiss Kiss</t>
  </si>
  <si>
    <t>Chris Brown ft. T-Pain</t>
  </si>
  <si>
    <t>T-Pain (Rap)</t>
  </si>
  <si>
    <t>T-Pain;Chris Brown</t>
  </si>
  <si>
    <t>T-Pain</t>
  </si>
  <si>
    <t>Yo this is Nappy Boy Radio live.With your boy T-Pain we love rap music.Listen uh we got a caller on line one.Caller what's your problem.Hello I'm on the radio with T-Pain.How's it going Yeah.It ain't going good my girl ain't doing her things she used to do at all.I got just what you need brand new Chris Brown T-Pain.You heard it here first Nappy Boy Radio we love you.What them boys gonna do for me Aw.Hey she want that lovey dovey lovey dovey.That kiss kiss kiss kiss.In her mind she fantasize about getting with me.They hating on me hating on me.They wanna diss diss diss this.Because she mine and so fine thick as can be.Hey she want that lovey dovey lovey dovey.That kiss kiss kiss kiss.In her mind she fantasize about getting with me.They hating on me hating on me.They wanna diss this diss this.Because she mine and so fine thick as can be.I'm a country boy from Tappahannock.VA is where I reside so shawty understand it.And I know I just turned eighteen and I get a little mannish.And you see this bandanna hanging.That means I'm like a bandit like like a bandit bandit.I got paper girl.The Lamborghini.With the spider seats.You never seen it.So get it shawty.We parking lot pimping in my donk.And I know what you want.Hey she want that lovey dovey lovey dovey.That kiss kiss kiss kiss.In her mind she fantasize about getting with me.They hating on me hating on me.They wanna diss diss diss this.Because she mine and so fine thick as can be.Hey she want that lovey dovey lovey dovey.That kiss kiss kiss kiss.In her mind she fantasize about getting with me.They hating on me hating on me.They wanna diss this diss this.Because she mine and so fine thick as can be.I'm the epitome of this demonstration I got the remedy.You feeling me so why is you hating on my anatomy.It's bird like yeah you heard right.Girl I'm the king so that means I'm fly.If you with it girl.Get it popping.Roll with me.Ain't no stopping.So get it shawty.We parking lot pimping in my donk.And I know what you want.Hey she want that lovey dovey lovey dovey.That kiss kiss kiss kiss.In her mind she fantasize about getting with me.They hating on me hating on me.They wanna diss diss diss this.Because she mine and so fine thick as can be.Hey she want that lovey dovey lovey dovey.That kiss kiss kiss kiss.In her mind she fantasize about getting with me.They hating on me hating on me.They wanna diss this diss this.Because she mine and so fine thick as can be.Shawty let me holla at you you so hot hot hot hot.You think I'd be hollerin' if you not not not not.I'm king of the town you can take a look around.Teddy Penderazdown is in the spot spot spot spot.Yeah I got money on me.Yeah baby girl no problem.Yeah you rolling shawty.Yeah let's hit McDonald's.It's TP and CB.I'm a Nappy Boy.Hey she want that lovey dovey lovey dovey.That kiss kiss kiss kiss.In her mind she fantasize about getting with me.They hating on me hating on me.They wanna diss diss diss this.Because she mine and so fine thick as can be.Hey she want that lovey dovey lovey dovey.That kiss kiss kiss kiss.In her mind she fantasize about getting with me.They hating on me hating on me.They wanna diss this diss this.Because she mine and so fine thick as can be.Yeah yeah.We are live back on Nappy Boy Radio.This is your boy DJ Pain.I gotta get out of here man I just wanna leave with.Told you all I was gonna do it like this ha.If you ain't got it by now then you just ain't getting it yeah.Let's go Nappy Boy and Pretty Boy.Nappy Boy and Pretty Boy.Boy I say Nappy Boy and Pretty Boy.Hit us up man 850 321-8692.Nappy Nappy Nappy and Pretty Boy.804 698-5430 yeah.</t>
  </si>
  <si>
    <t>No One</t>
  </si>
  <si>
    <t>Soul;R&amp;B</t>
  </si>
  <si>
    <t>Alicia Keys;Krucial;DJ Dirty Harry</t>
  </si>
  <si>
    <t>Alicia Keys;Krucial</t>
  </si>
  <si>
    <t>I just want you close.Where you can stay forever.You can be sure.That it will only get better.You and me together.Through the days and nights.I don't worry cause.Everything's gonna be alright.People keep talking they can say what they like.But all I know is everything's gonna be alright.No one no one no one.Can get in the way of what I'm feeling.No one no one no one.Can get in the way of what I feel for you you you.Can get in the way of what I feel for you.When the rain is pouring down.And my heart is hurting.You will always be around.This I know for certain.You and me together.Through the days and nights.I don't worry cause.Everything's gonna be alright.People keep talking they can say what they like.But all I know is everything's gonna be alright.No one no one no one.Can get in the way of what I'm feeling.No one no one no one.Can get in the way of what I feel for you you you.Can get in the way of what I feel.I know some people search the world.To find something like what we have.I know people will try try to divide something so real.So till the end of time I'm telling you there ain't no one.No one no one.Can get in the way of what I'm feeling.No one no one no one.Can get in the way of what I feel for you.</t>
  </si>
  <si>
    <t>Low</t>
  </si>
  <si>
    <t>Flo Rida ft. T-Pain</t>
  </si>
  <si>
    <t>Synth-Rap</t>
  </si>
  <si>
    <t>T-Pain (Vocals)</t>
  </si>
  <si>
    <t>Flo Rida;DJ Montay;Korey Roberson;Howard Simmons;T-Pain</t>
  </si>
  <si>
    <t>DJ Montay</t>
  </si>
  <si>
    <t>Let me talk to them.Let me talk to them.Let it rain.Let me talk to them.Come on.Shawty had them apple bottom jeans.Boots with the fur.The whole club was looking at her.She hit the floor.Next thing you know.Shawty got low low low low low low low low.Them baggy sweatpants.And the Reebok's with the straps.She turned around and gave that big booty a smack.She hit the floor.Next thing you know.Shawty got low low low low low low low low.I ain't never seen nothing that'll make me go.This crazy all night spending my dough.Had a million dollar vibe and a bottle to go.Them birthday cakes they stole the show.So sexual.She was flexible professional.Drinking X and O.Hold up wait a minute do I see what I think.Did I think I see shawty get low.Ain't the same when it's up that close.Make it rain I'm making it snow.Work the pole I got the bank roll.I’m gonna say that I prefer them no clothes.I'm into that I love women exposed.She threw it back at me I gave her more.Cash ain't no problem I know where it goes.She had them.Shawty had them apple bottom jeans.Boots with the fur.The whole club was looking at her.She hit the floor.Next thing you know.Shawty got low low low low low low low low.Them baggy sweatpants.And the Reebok's with the straps.She turned around and gave that big booty a smack.She hit the floor.Next thing you know.Shawty got low low low low low low low low.Hey shawty what I gotta do to get you home.My jeans full of guap and they're ready for shones.Cadillacs Maybachs for the sexy grown.Patron on the rocks that'll make you moan.One stack two stacks three stacks.Now that's three grand.What you think I'm playing baby girl I'm the man.I'll bend the rubber bands.That's what I told her.Her legs on my shoulder.I knew it was over.That Henny and Cola got me like a soldier.She ready for Rover I couldn't control her.So lucky on me I was just like a clover.Shawty was hot like a toaster.Sorry but I had to fold her.Like a pornography poster.She showed her.Shawty had them apple bottom jeans.Boots with the fur.The whole club was looking at her.She hit the floor.Next thing you know.Shawty got low low low low low low low low.Them baggy sweatpants.And the Reebok's with the straps.She turned around and gave that big booty a smack.She hit the floor.Next thing you know.Shawty got low low low low low low low low.Whoa shawty yeah she was worth the money.Little mama took my cash.And I ain't want it back.The way she bent that back.Got her them paper stacks.Tattoo above her crack.I had to handle that.I was on it sexy woman.Let me showing and made me want it.Two in the morning I'm zoning.And them Rosé bottles foaming.She wouldn't stop.Made it drop.Shawty did that pop and lock.Had to break her off that guap.Gal was fly just like my Glock.Shawty had them apple bottom jeans.Boots with the fur.The whole club was looking at her.She hit the floor.Next thing you know.Shawty got low low low low low low low low.Them baggy sweatpants.And the Reebok's with the straps.She turned around and gave that big booty a smack.She hit the floor.Next thing you know.Shawty got low low low low low low low low.Come on.</t>
  </si>
  <si>
    <t>Love in This Club</t>
  </si>
  <si>
    <t>Usher ft. Young Jeezy</t>
  </si>
  <si>
    <t>Darnell Dalton;Young Jeezy;Polow da Don;Usher;Lamar Taylor;Keith Thomas</t>
  </si>
  <si>
    <t>Polow da Don</t>
  </si>
  <si>
    <t>I gotta do it for the ladies.And I gotta keep it hood.Where we at Polo.I see you Ryan.You Keith you was right.We just getting it started.Yeah man.You say you're searching for a nigga that will take you out and do you right.Well come here baby and let daddy show you what it feels like.You know all you gotta do is tell me what you're sipping on.And I promise that I'm gonna keep it coming all night long.Looking in your eyes.While you're on the other side.And I think that shorty I gotta thing for you.Doing it on purpose wind it and work it.I can tell by the way that you're looking at me girl.I wanna make love in this club.In this club.In this club.In this club.I wanna make love in this club.In this club.In this club.In this club.Listen if you got some friends rolling with you then baby that's cool.You can leave them with my niggas let them know that I got you.If you didn't know you're the only thing that's on my mind.Cause the way I'm staring at you got me wanting to give it to you all night.Looking in your eyes.While you're on the other side.I can't take it no more baby I'm coming for you.Doing it on purpose wind it and work it.If we close our eyes it could just be me and you.I wanna make love in this club.In this club.In this club.In this club.I wanna make love in this club.In this club.In this club.In this club.I wanna make love in this club.In this club.In this club.In this clubI wanna make love in this club.In this club.In this club.In this club.I'm what you want.I'm what you want.I'm what you need.I'm what you need.He got to trap.He got to trap.I'll set you free.Sexually mentally physically emotionallyI'll be like your medicine you'll take every dose of me.It's going down on aisle three I'll bag you like some groceries.And every time you think about it you're gonna want some more of me.About to hit the club make a movie yeah rated R.Pull up like a Trap Star. That's if you had.Have you ever made love to a thug in the club with his sights on.Eighty-seven jeans and a fresh pair of Nike's on.On the couch on the table on the bar on the floor.You can meet me in the bathroom you know I'm trained to go.Might as well give me a kiss if we keep touching like this.I know you're scared baby they don't know what we're doing.Let's both get undressed right here keep it up girl and I swear.I'm gonna give it to you non-stop.And I don't care who's watching watching watching watching.In this club on the floor.Baby let's make love.I wanna make love in this club.In this club.In this club.In this club.I wanna make love in this club.In this club.In this club.In this club.I wanna make love in this club.</t>
  </si>
  <si>
    <t>Bleeding Love</t>
  </si>
  <si>
    <t>Leona Lewis</t>
  </si>
  <si>
    <t>Syco;J</t>
  </si>
  <si>
    <t>Europop;Downtempo;Ballad</t>
  </si>
  <si>
    <t>X-Factor</t>
  </si>
  <si>
    <t>Jesse McCartney;Ryan Tedder</t>
  </si>
  <si>
    <t>Ryan Tedder</t>
  </si>
  <si>
    <t>Closed off from love.I didn't need the pain.Once or twice was enough.And it was all in vain.Time starts to pass.Before you know it you're frozen.But something happened.For the very first time with you.My heart melted to the ground.Found something true.And everyone's looking round.Thinking I'm going crazy.But I don't care what they say.I'm in love with you.They try to pull me away.But they don't know the truth.My heart's crippled by the vein.That I keep on closing.You cut me open and I.Keep bleeding.Keep keep bleeding love.I keep bleeding.I keep keep bleeding love.Keep bleeding.Keep keep bleeding love.You cut me open.Trying hard not to hear.But they talk so loud.Their piercing sounds fill my ears.Try to fill me with doubt.Yet I know that their goal.Is to keep me from falling.But nothing's greater than the rush that comes with your embrace.And in this world of loneliness.I see your face.Yet everyone around me.Thinks that I'm going crazy maybe maybe.But I don't care what they say.I'm in love with you.They try to pull me away.But they don't know the truth.My heart's crippled by the vein.That I keep on closing.You cut me open and I.Keep bleeding.Keep keep bleeding love.I keep bleeding.I keep keep bleeding love.Keep bleeding.Keep keep bleeding love.You cut me open.And it's draining all of me.Oh they find it hard to believe.I'll be wearing these scars.For everyone to see.I don't care what they say.I'm in love with you.They try to pull me away.But they don't know the truth.My heart's crippled by the vein.That I keep on closing.You cut me open and I.Keep bleeding.Keep keep bleeding love.I keep bleeding.I keep keep bleeding love.Keep bleeding.Keep keep bleeding love.You cut me open and I.Keep bleeding.Keep keep bleeding love.I keep bleeding.I keep keep bleeding love.Keep bleeding.Keep keep bleeding love.You cut me open and I.Keep bleeding.Keep keep bleeding love.</t>
  </si>
  <si>
    <t>Touch My Body</t>
  </si>
  <si>
    <t>Mariah Carey;Crystile;The-Dream;Tricky Stewart</t>
  </si>
  <si>
    <t>Mariah Carey;The-Dream;Tricky Stewart</t>
  </si>
  <si>
    <t>I know that you've been waiting for it I'm waiting too.In my imagination I'd be all up on you.I know you got that fever for me: hundred and two.And boy I know I feel the same.My temperature's through the roof.If there's a camera up in here.Then it's gonna leave with me when I do I do.If there's a camera up in here.Then I'd best not catch this flick on YouTube YouTube.Cause if you run your mouth.And brag about this secret rendezvous.I will hunt you down.Cause they be all up in my business like a Wendy interview.But this is private between you and I.Touch my body put me on the floor.Wrestle me around play with me some more.Touch my body throw me on the bed.I just wanna make you feel like you never did.Touch my body let me wrap my thighs.All around your waist just a little taste.Touch my body know you like my curves.Come on and give me what I deserve.And touch my body.Boy you can put me on you like a brand new white tee.I'll hug your body tighter than my favorite jeans.I want you to caress me like a tropical breeze.And float away with you in the Caribbean Sea.If there's a camera up in here.Then it's gonna leave with me when I do I do.If there's a camera up in here.Then I'd best not catch this flick on YouTube YouTube.Cause if you run your mouth.And brag about this secret rendezvous.I will hunt you down.Cause they be all up in my business like a Wendy interview.But this is private between you and I.Touch my body put me on the floor.Wrestle me around play with me some more.Touch my body throw me on the bed.I just wanna make you feel like you never did.Touch my body let me wrap my thighs.All around your waist just a little taste.Touch my body know you like my curves.Come on and give me what I deserve.And touch my body.I'm gonna treat you like a teddy bear.You won't wanna go nowhere.In the lap of luxury.Laying intertwined with me.You won't want for nothing boy.I will give you plenty joy.Touch my body put me on the floor.Wrestle me around play with me some more.Touch my body throw me on the bed.I just wanna make you feel like you never did.Touch my body let me wrap my thighs.All around your waist just a little taste.Touch my body know you like my curves.Come on and give me what I deserve.And touch my body.Every little way you like to touch my body baby.Touch my body.Just touch my body.Yeah baby.Touch my body.Come on and give me what I deserve.Touch my body.Touch my body.</t>
  </si>
  <si>
    <t>Lollipop</t>
  </si>
  <si>
    <t>Lil Wayne ft. Static Major</t>
  </si>
  <si>
    <t>Static Major (Vocals)</t>
  </si>
  <si>
    <t>Lil Wayne;Static Major;Deezle;Jim Jonsin;Rex Zamor</t>
  </si>
  <si>
    <t>Jim Jonsin</t>
  </si>
  <si>
    <t>No homo.I said He's so sweet make her wanna lick the wrapper.So I let her lick the rapper.She She She licked me like a lollipop.She She licked me like a lollipop lollipop.She licked me like a lollipop.She She licked me like a lollipop lollipop.Shorty want a thug.Bottles in the club.Shorty wanna hump.You know I like to touch.Your lovely lady lumps lumps lumps.Shorty wanna thug thug thug.Bottles in the club club club.Shorty wanna hump.You know I like to touch.Your lovely lady lumps lumps lumps.Okay little mama had a swag like mine.She even wear her hair down her back like mine.I make her feel right when it's wrong like lying.Man she ain't never had a love like mine.But man I ain't never seen a ass like hers.That pussy in my mouth had me lost for words.So I told her back it up like urp urp.And I made that ass jump like jermp jermp.And that's when she.She She She licked me like a lollipop.She She licked me like a lollipop lollipop.She licked me like a lollipop.She She licked me like a lollipop lollipop.Shorty want a thug.Bottles in the club.Shorty wanna hump.You know I like to touch.Your lovely lady lumps lumps lumps.Shorty wanna thug thug thug.Bottles in the club club club.Shorty wanna hump.You know I like to touch.Your lovely lady lumps lumps lumps.Okay after you back it up don't stop.Drop it shorty drop it like it's hot.Ooh drop drop it like it's hot.Do Do Do Do it shorty don't stop.Shorty say the nigga that she with ain't shit.Shorty say the nigga that she with ain't this.Shorty say the nigga that she with can't hit.But shorty I’m gonna hit it hit it like I can't miss.And he can't do this and he don't do that.Shorty need a refund need to bring that nigga back.Just like a refund I make her bring that ass back.And she bring that ass back because I like that.Shorty want a thug.Bottles in the club.Shorty wanna hump.You know I like to touch.Your lovely lady lumps lumps lumps.Shorty wanna lick lick lick lick lick me like a lollipop.I said shorty wanna lick lick lick lick lick me like a lollipop.Shorty wanna lick me like a lollipop.She She lick me like a lollipop.Shorty want a thug.Bottles in the club.Shorty want to hump.You know I like to touch.Your lovely lady lumps.Call me so I can make it juicy for you.Call Call me so I can get it juicy for you.Call Call me so I can make it juicy for you.Call Call me so I can get it juicy for you.Call Call me so I can make it juicy for you.Call Call me so I can get it juicy for you.Call me so so I can make it juicy for you.Call Call me so so so I can get it juicy for you.Shorty want a thug.Bottles in the club.Shorty wanna hump.You know I like to touch.Your lovely lady lumps lumps lumps.Shorty wanna thug thug thug.Bottles in the club club club.Shorty wanna hump.You know I like to touch.Your lovely lady lumps lumps lumps.I get her on top she drop it like it's hot.And when I'm at the bottom she Hillary Rodham.The middle of the bed giving getting head.Giving getting head giving getting head.I said hmm.Said hmm.I said hmm.Say call me so I can come and do it for you.Call me so I can come and prove it for you.Call me so I can make it juicy for you.Call me so I can get it juicy for you.Shorty wanna lick lick lick lick lick me like a lollipop.She She lick me like a lollipop lollipop.I said he's so sweet make her wanna lick the wrapper.She She She lick me like a lollipop.So I let her lick the rapper.She She lick me like a lollipop.</t>
  </si>
  <si>
    <t>Oh how about a round of applause.Yeah a standing ovation.You look so dumb right now.Standing outside my house.Trying to apologize.You're so ugly when you cry.Please just cut it out.And don't tell me you're sorry cause you're not.Baby when I know you're only sorry you got caught.But you put on quite a show.Really had me going.But now it's time to go.Curtain's finally closing.That was quite a show.Very entertaining.But it's over now.Go on and take a bow.Grab your clothes and get gone.You better hurry up.Before the sprinklers come on.Talking about Girl I love you you're the one.This just looks like the re-run.Please what else is on.And don't tell me you're sorry cause you're not.Baby when I know you're only sorry you got caught.But you put on quite a show.Really had me going.But now it's time to go.Curtain's finally closing.That was quite a show.Very entertaining.But it's over now.Go on and take a bow.Oh and the award for the best liar goes to you.For making me believe.That you could be faithful to me.Let's hear your speech oh.How about a round of applause.A standing ovation.But you put on quite a show.Really had me going.But now it's time to go.Curtain's finally closing.That was quite a show.Very entertaining.But it's over now.Go on and take a bow.But it's over now.</t>
  </si>
  <si>
    <t>Viva La Vida</t>
  </si>
  <si>
    <t>Coldplay</t>
  </si>
  <si>
    <t>Orchestral;Vocal</t>
  </si>
  <si>
    <t>Guy Berryman;Jonny Buckland;Will Champion;Chris Martin</t>
  </si>
  <si>
    <t>Brian Eno;Markus Dravs;Rik Simpson</t>
  </si>
  <si>
    <t>I used to rule the world.Seas would rise when I gave the word.Now in the morning I sleep alone.Sweep the streets I used to own.I used to roll the dice.Feel the fear in my enemy's eyes.Listened as the crowd would sing.Now the old king is dead Long live the king.One minute I held the key.Next the walls were closed on me.And I discovered that my castles stand.Upon pillars of salt and pillars of sand.I hear Jerusalem bells a-ringing.Roman cavalry choirs are singing.Be my mirror my sword and shield.My missionaries in a foreign field.For some reason I can't explain.Once you'd gone there was never.Never an honest word.And that was when I ruled the world.It was a wicked and wild wind.Blew down the doors to let me in.Shattered windows and the sound of drums.People couldn't believe what I'd become.Revolutionaries wait.For my head on a silver plate.Just a puppet on a lonely string.Oh who would ever want to be king.I hear Jerusalem bells a-ringing.Roman cavalry choirs are singing.Be my mirror my sword and shield.My missionaries in a foreign field.For some reason I can't explain.I know Saint Peter won't call my name.Never an honest word.But that was when I ruled the world.Hear Jerusalem bells a-ringing.Roman cavalry choirs are singing.Be my mirror my sword and shield.My missionaries in a foreign field.For some reason I can't explain.I know Saint Peter won't call my name.Never an honest word.But that was when I ruled the world.</t>
  </si>
  <si>
    <t>Better Times;Sin;Endings/Goodbyes</t>
  </si>
  <si>
    <t>I Kissed a Girl</t>
  </si>
  <si>
    <t>Katy Perry</t>
  </si>
  <si>
    <t>Cathy Dennis;Dr. Luke;Max Martin;Katy Perry</t>
  </si>
  <si>
    <t>Dr. Luke;Benny Blanco</t>
  </si>
  <si>
    <t>This was never the way I planned not my intention.I got so brave drink in hand lost my discretion.It's not what I'm used to just wanna try you on.I'm curious for you caught my attention.I kissed a girl and I liked it.The taste of her cherry chapstick.I kissed a girl just to try it.I hope my boyfriend don't mind it.It felt so wrong.It felt so right.Don't mean I'm in love tonight.I kissed a girl and I liked it.I liked it.No I don't even know your name it doesn't matter.You're my experimental game just human nature.It's not what good girls do not how they should behave.My head gets so confused hard to obey.I kissed a girl and I liked it.The taste of her cherry chapstick.I kissed a girl just to try it.I hope my boyfriend don't mind it.It felt so wrong.It felt so right.Don't mean I'm in love tonight.I kissed a girl and I liked it.I liked it.Us girls we are so magical.Soft skin red lips so kissable.Hard to resist so touchable.Too good to deny it.Ain't no big deal it's innocent.I kissed a girl and I liked it.The taste of her cherry chapstick.I kissed a girl just to try it.I hope my boyfriend don't mind it.It felt so wrong.It felt so right.Don't mean I'm in love tonight.I kissed a girl and I liked it.I liked it.</t>
  </si>
  <si>
    <t>Forbidden Love;Lust/Sex</t>
  </si>
  <si>
    <t>Disturbia</t>
  </si>
  <si>
    <t>Rob. A!;Chris Brown;Andre Merritt;Brian Seals</t>
  </si>
  <si>
    <t>Brian Seals;Makeba Reddick</t>
  </si>
  <si>
    <t>Scream</t>
  </si>
  <si>
    <t>What's wrong with me.Why do I feel like this.I'm going crazy now.No more gas in the rig.Can't even get it started.Nothing heard nothing saidCan't even speak about it.All my life on my head.Don't wanna think about it.Feels like I'm going insane yeah.It's a thief in the night to come and grab you.It can creep up inside you and consume you.A disease of the mind it can control you.It's too close for comfort.Put on your brake lights.You're in the city of wonder.Ain't gonna play nice.Watch out you might just go under.Better think twice.Your train of thought will be altered.So if you must falter be wise.Your mind's in disturbia.It's like the darkness is the light.Disturbia am I scaring you tonight.Your mind's in disturbia ain't used to what you like.Disturbia disturbia.Faded pictures on the wall.It's like they talking to me.Disconnected no one calls.The phone don't even ring.I gotta get out or figure this shit out.It's too close for comfort oh.It's a thief in the night to come and grab you.It can creep up inside you and consume you.A disease of the mind it can control you.It's too close for comfort.Put on your brake lights.You're in the city of wonder.Ain't gonna play nice.Watch out you might just go under.Better think twice.Your train of thought will be altered.So if you must falter be wise.Your mind's in disturbia.It's like the darkness is the light.Disturbia am I scaring you tonight.Disturbia ain't used to what you like.Disturbia disturbia.Release me from this curse I'm in.Trying to maintain but I'm struggling.If you can't go oh oh oh oh oh.I think I'm gonna ah ah ah ah ah.Put on your brake lights.You're in the city of wonder.Ain't gonna play nice.Watch out you might just go under.Better think twice.Your train of thought will be altered.So if you must falter be wise.Your mind's in disturbia.It's like the darkness is the light.Disturbia am I scaring you tonight.Disturbia ain't used to what you like.Disturbia disturbia.</t>
  </si>
  <si>
    <t>Paranoia;Reslessness;Superstition</t>
  </si>
  <si>
    <t>Whatever You Like</t>
  </si>
  <si>
    <t>T.I.</t>
  </si>
  <si>
    <t>Grand Hustle;Atlantic</t>
  </si>
  <si>
    <t>T.I.;Jim Jonsin;David Siegel</t>
  </si>
  <si>
    <t>Hey Jill you know the old sugar daddies.They be tricking they tell them girls.I said you can have whatever you like.I said you can have whatever you like.Stacks on deck Patron on ice.And we can pop bottles all night.Baby you can have whatever you like.I said you can have whatever you like.Late night sex so wet and so tight.I gas up the jet for you tonightAnd baby you can go wherever you like.I said you can go wherever you like.Anytime you want to pick up the telephone you.Know it ain't nothing to drop a couple stacks on you.Want it you can get it my dear.Five million dollar home drop Bentleys I swear.I want your body need your body.Long as you got me you won't need nobody.You want it I got it go get it I'll buy it.Tell them other broke nigga be quiet.Stacks on deck Patron on ice.And we can pop bottles all night.And baby you can have whatever you like.I said you can have whatever you like.Late night sex so wet and so tight.I gas up the jet for you tonight.And baby you can go wherever you like.I said you can go wherever you like.Shawty you the hottest love the way you drop it.Brain so good could've sworn you went to college.Hundred K deposit vacations in the tropics.Everybody know it ain't tricking if you got it.And you ain't never ever gotta go in your wallet.Long as I got rubber-band banks in my pocket.Five six rides with rims and a body kit.You ain't gotta downgrade you can get what I get.My chick can have what she want.And go in any store buy any bag she want.I know you ain't ever had a man like that.To buy you anything your heart desire like that.I want your body need your body.Long as you got me you won't need nobody.You want it I got it go get it I'll buy it.Tell them other broke nigga be quiet.Stacks on deck Patron on ice.And we can pop bottles all night.And baby you can have whatever you like.I said you can have whatever you like.Late night sex so wet and so tight.I gas up the jet for you tonight.And baby you can go wherever you like.I said you can go wherever you like.I'm talking big boy rides and big boy ice.Let me put this big boy in your life.That thing get so wet and hit so right.Let me put this big boy in your life; that's right.I want your body need your body.Long as you got me you won't need nobody.You want it I got it go get it I'll buy it.Tell them other broke nigga be quiet.Stacks on deck Patron on ice.And we can pop bottles all night.And baby you can have whatever you like.I said you can have whatever you like.Late night sex so wet and so tight.I gas up the jet for you tonight.And baby you can go wherever you like.I said you can go wherever you like.Hey Jill.</t>
  </si>
  <si>
    <t>Lust/Sex;Materialism</t>
  </si>
  <si>
    <t>So What</t>
  </si>
  <si>
    <t>P!nk</t>
  </si>
  <si>
    <t>Max Martin;Pink;Shellback</t>
  </si>
  <si>
    <t>I guess I just lost my husband.I don't know where he went.So I'm gonna drink my money.I'm not gonna pay his rent.I got a brand new attitude and.I'm gonna wear it tonight.I wanna get in trouble.I wanna start a fightI wanna start a fight.I wanna start a fight.So so what.I'm still a rock star.I got my rock moves.And I don't need you.And guess what.I'm having more fun.And now that we’re done.I'm gonna show you tonight.I'm alright.I'm just fine.And you're a tool.So so what.I am a rock star.I got my rock moves.And I don't want you tonight.Check my flow.The waiter just took my table.And gave it to Jessica Simps.I guess I'll go sit with drum boy.At least he'll know how to hit.What if this song's on the radio.Then somebody's gonna die.I'm gonna get in trouble.My ex will start a fight.He's gonna start a fightWe’re all gonna get in a fight.So so what.I'm still a rock star.I got my rock moves.And I don't need you.And guess what.I'm having more fun.And now that we're done.I'm gonna show you tonight.I'm alright.I'm just fine.And you're a tool.So so what.I am a rock star.I got my rock moves.And I don't want you tonight.You weren't there.You never were.You want it all.But that's not fair.I gave you life.I gave my all.You weren't there.You let me fall.So so what.I'm still a rock star.I got my rock moves.And I don't need you.And guess what.I'm having more fun.And now that we're done.I'm gonna show you tonight.I'm alright.I'm just fine.And you're a tool.So so what.I am a rock star.I got my rock moves.And I don't want you tonight.No no no no.I don't want you tonight.You weren't there.I'm gonna show you tonight.I'm alright.I'm just fine.And you're a tool.So so what.I am a rock star.I got my rock moves.And I don't want you tonight.</t>
  </si>
  <si>
    <t>Live Your Life</t>
  </si>
  <si>
    <t>T.I. ft. Rihanna</t>
  </si>
  <si>
    <t>Rihanna (Vocal)</t>
  </si>
  <si>
    <t>United States;Barbados</t>
  </si>
  <si>
    <t>Lionel Acker;Dan Bălan;T.I.;Makeba Riddick;Just Blaze</t>
  </si>
  <si>
    <t>Lionel Acker;T.I.;Makeba Riddick;Just Blaze</t>
  </si>
  <si>
    <t>Just Blaze</t>
  </si>
  <si>
    <t>You're gonna be a shining star with fancy clothes fancy cars.And then you'll see you're gonna go far.Cause everyone knows just who you are.So live your life.You steady chasing that paper.Just live your life.Ain't got no time for no haters.Just live your life.No telling where it'll take you.Just live your life.Cause I'm a paper chaser.Just living my life my life my life my life.Just living my life my life my life my life.Never mind what haters sayIgnore them til they fade away.Amazing they ungrateful after all the game I gave away.Safe to say I paved the way for you cats to get paid today.You still be wasting days away nah had I never saved the day.Consider them my protégé homage I think they should pay.Instead of being gracious they violate in a major way.I never been a hater still I love them in a crazy way.Some say they sold the yay and no they couldn't even work on Labor Day.It ain't that black and white it has an area that's shaded grey.I'm Westside anyway even if I left today and stayed away.Some move away to make a way not move away cause they afraid.I brought back to the hood and all you ever did was take away.I pray for patience but they make me wanna melt their face away.Like I once made them spray now I could make them plead their case away.Been thugging all my life can't say I don't deserve to take a break.You'd rather see me catch a case and watch my future fade away.You're gonna be a shining star with fancy clothes fancy cars.And then you'll see you're gonna go far.Cause everyone knows just who you are.So live your life.You steady chasing that paper.Just live your life.Ain't got no time for no haters.Just live your life.No telling where it'll take you.Just live your life.Cause I'm a paper chaser.Just living my life my life my life my life.Just living my life my life my life my life.I'm the opposite of moderate.Immaculately polished with the spirit of a hustler and the swagger of a college kid.Allergic to the counterfeit impartial to the politics.Articulate but still would grab a nigga by the collar quick.Whoever having problems with their record sales just holla tip.If that don't work and all else fails then turn around and follow tip.I got love for the game but ay I'm not in love with all of it.Could do without the fame and the rappers nowadays are comedy.The hooting and the hollering back and forth with the arguing.Where you from who you know what you make and what kind of car you in.Seems as though you lost sight of what's important when depositing.The cheques into your bank account and you up out of poverty.Your values is a disarray prioritizing horribly.Unhappy with the riches cause your piss poor morally.Ignoring all prior advice and fore warning.And we mighty full of ourselves all of a sudden aren't we.You're gonna be a shining star with fancy clothes fancy cars.And then you'll see you're gonna go far.Cause everyone knows just who you are.So live your life.You steady chasing that paper.Just live your life.Ain't got no time for no haters.Just live your life.No telling where it'll take you.Just live your life.Cause I'm a paper chaser.Just living my life my life my life my life.Just living my life my life my life my life.Now everybody watching what I do.Come walk in my shoesAnd see the way I'm living if you really want to.I got my mind on my money and I not going away.So keep on getting your paper and keep on climbing.Look in the mirror and keep on shining.Til the game ends til the clock stops.We gonna post up on the top spot.So live your life.</t>
  </si>
  <si>
    <t>Womanizer</t>
  </si>
  <si>
    <t>Raphael Akinyemi;Nikeshia Briscoe</t>
  </si>
  <si>
    <t>Nikeshia Briscoe;Dean Beresford;Kamran Main;Ervin Ward;Rapheal Akinyemi</t>
  </si>
  <si>
    <t>Superstar where you from How's it going.I know you got a clue what you're doing.You can play brand new to all the other chicks out here.But I know what you are what you are baby.Look at you getting more than just a reupBaby you got all the puppets with their strings up.Faking like a good one but I call them like I see them.I know what you are what you are baby.Womanizer woman womanizer you're a womanizer.Oh womanizer oh you're a womanizer baby.You you you are you you you are.Womanizer womanizer womanizer.Boy don't try to front I know just just what you areBoy don't try to front I know just just what you areYou got me going you're oh so charming.But I can't do it you womanizer.Boy don't try to front I know just just what you areBoy don't try to front I know just just what you areYou got me going you're oh so charming.But I can't do it you womanizer.Daddy-o you got the swagger of a champion.Too bad for you you just can't find the right companion.I guess when you have one too many.Makes it hard it could be easy.Who you are that's just who you are baby.Lollipop must mistake me you're the sucker.To think that I would be a victim not another.Say it play it how you wanna but no way.I'm never gonna fall for you never you baby.Womanizer woman womanizer you're a womanizer.Oh womanizer oh you're a womanizer baby.You you you are you you you are.Womanizer womanizer womanizer.Boy don't try to front I know just just what you areBoy don't try to front I know just just what you areYou got me going you're oh so charming.But I can't do it you womanizer.Boy don't try to front I know just just what you areBoy don't try to front I know just just what you areYou got me going you're oh so charming.But I can't do it you womanizer.Maybe if we both lived in a different world.Womanizer womanizer womanizer womanizer.It would be all good and maybe I could be your girl.But I can't cause we don't you.Womanizer woman womanizer you're a womanizer.Oh womanizer oh you're a womanizer baby.You you you are you you you are.Womanizer womanizer womanizer.Boy don't try to front I know just just what you areBoy don't try to front I know just just what you areYou got me going you're oh so charming.But I can't do it you womanizer.Boy don't try to front I know just just what you areBoy don't try to front I know just just what you areYou got me going you're oh so charming.But I can't do it you womanizer.Boy don't try to front know just just what you are.Boy don't try to front know just just what you are.Womanizer woman womanizer you're a womanizer.Oh womanizer oh you're a womanizer baby.</t>
  </si>
  <si>
    <t>Bad Relationships;Infidelity;Empowerment</t>
  </si>
  <si>
    <t>Single Ladies (Put a Ring on It)</t>
  </si>
  <si>
    <t>Kuk Harrell;Beyonce;The-Dream;Tricky Stewart</t>
  </si>
  <si>
    <t>Beyonce;The-Dream;Tricky Stewart</t>
  </si>
  <si>
    <t>All the single ladies.All the single ladies.All the single ladies.All the single ladies.All the single ladies.All the single ladies.All the single ladies.Now put your hands up.Up in the club just broke up.I'm doing my own little thing.Decided to dip but now you wanna trip.Cause another brother noticed me.I'm up on him he up on me.Don't pay him any attention.Cried my tears for three good years.You can't be mad at me.Cause if you like it then you should have put a ring on it.If you like it then you should have put a ring on it.Don't be mad once you see that he want it.If you like it then you should have put a ring on it.Cause if you like it then you should have put a ring on it.If you like it then you should have put a ring on it.Don't be mad once you see that he want it.If you like it then you should have put a ring on it.I got gloss on my lips a man on my hips.Hold me tighter than my Deréon jeans.Acting up drink in my cup.I can't care less what you think.I need no permission did I mention.Don't pay him any attention.Cause you had your turn.But now you gonna learn.What it really feels like to miss me.Cause if you like it then you should have put a ring on it.If you like it then you should have put a ring on it.Don't be mad once you see that he want it.If you like it then you should have put a ring on it.Cause if you like it then you should have put a ring on it.If you like it then you should have put a ring on it.Don't be mad once you see that he want it.If you like it then you should have put a ring on it.Don't treat me to the things of the world.I'm not that kind of girl.Your love is what I prefer what I deserve.Here's a man that makes me then takes me.And delivers me to a destiny to infinity and beyond.Pull me into your arms.Say I'm the one you want.If you don't you'll be alone.And like a ghost I'll be gone.All the single ladies.All the single ladies.All the single ladies.All the single ladies.All the single ladies.All the single ladies.All the single ladies.Now put your hands up.Cause if you like it then you should have put a ring on it.If you like it then you should have put a ring on it.Don't be mad once you see that he want it.If you like it then you should have put a ring on it.Cause if you like it then you should have put a ring on it.If you like it then you should have put a ring on it.Don't be mad once you see that he want it.If you like it then you should have put a ring on it.</t>
  </si>
  <si>
    <t>Just Dance</t>
  </si>
  <si>
    <t>Lady Gaga ft. Colby O'Donis</t>
  </si>
  <si>
    <t>House;Europop</t>
  </si>
  <si>
    <t>Colby O'Donis (Vocals);Akon (Vocals)</t>
  </si>
  <si>
    <t>RedOne;Lady Gaga;Akon</t>
  </si>
  <si>
    <t>RedOne</t>
  </si>
  <si>
    <t>RedOne.Konvict.Gaga.I've had a little bit too much much.All of the people start to rush.A dizzy twister dance can't find my drink or man.Where are my keys I lost my phone phone.What's going on on the floor.I love this record baby but I can't see straight anymore.Keep it cool what's the name of this club.I can't remember but it's alright alright.Just dance.Gonna be okay.Just dance.Spin that record babe.Just dance.Gonna be okay.Dance dance dance.Just just dance.Wish I could shut my playboy mouth.How'd I turn my shirt inside out.Control your poison babe roses have thorns they say.And we're all getting hosed tonight.What's going on on the floor.I love this record baby but I can't see straight anymore.Keep it cool what's the name of this club.I can't remember but it's alright alright.Just dance.Gonna be okay.Just dance.Spin that record babe.Just dance.Gonna be okay.Dance dance dance.Just just dance.When I come through on the dance floor checking out that catalogue.Can't believe my eyes so many women without a flaw.And I ain't gonna give it up steady trying to pick it up like a call.I’m gonna hit it I’m gonna beat it up latch onto it until tomorrow yeah.Shorty I can see that you got so much energy.The way you twirling up them hips around and around.And there is no reason at all why you can't leave here with me.In the meantime stay let me watch you break it down and.Dance.Gonna be okay.Just dance.Spin that record babe.Just dance.Gonna be okay.Just dance.Spin that record babe.Just dance.Gonna be okay.Dance dance.Just just dance.Incredible.Amazing.Music.Let's go.Half psychotic sick hypnotic got my blueprint it's symphonic.Half psychotic sick hypnotic got my blueprint electronic.Half psychotic sick hypnotic got my blueprint it's symphonic.Half psychotic sick hypnotic got my blueprint electronic.Go use your muscle carve it out work it hustle.I got it just stay close enough to get it on.Don't slow drive it clean it Lysol bleed it.Spend the last dough in your pocket.Just dance.Gonna be okay.Just dance.Spin that record babe.Just dance.Gonna be okay.Just dance.Spin that record babe.Just dance.Gonna be okay.Dance dance dance.Just just dance.</t>
  </si>
  <si>
    <t>My Life Would Suck Without You</t>
  </si>
  <si>
    <t>Dr. Luke;Max Martin;Claude Kelly</t>
  </si>
  <si>
    <t>Guess this means you're sorry.You're standing at my door.Guess this means you take back.All you said before.Like how much you wanted.Anyone but me.Said you'd never come back.But here you are again.Cause we belong together now yeah.Forever united here somehow yeah.You got a piece of me.And honestly.My life would suck without you.Maybe I was stupid for telling you goodbye.Maybe I was wrong for trying to pick a fight.I know that I've got issues.But you're pretty messed up too.Either way I found out.I'm nothing without you.Cause we belong together now yeah.Forever united here somehow yeah.You got a piece of me.And honestly.My life would suck without you.Being with you is so dysfunctional.I really shouldn't miss you.But I can't let you go.Oh yeah.Cause we belong together now yeah.Forever united here somehow yeah.You got a piece of me.And honestly.My life would suck without you.Cause we belong together now yeah.Forever united here somehow yeah.You got a piece of me.And honestly.My life would suck without you.</t>
  </si>
  <si>
    <t>Getting Back Together</t>
  </si>
  <si>
    <t>Crack a Bottle</t>
  </si>
  <si>
    <t>Eminem, Dr. Dre, &amp; 50 Cent</t>
  </si>
  <si>
    <t>Mark Batson;50 Cent;Trevor Lawrence Jr.;Eminem;Dawaun Parker;Jean Renard;Dr. Dre</t>
  </si>
  <si>
    <t>Mark Batson;50 Cent;Trevor Lawrence Jr.;Eminem;Dawaun Parker;Dr. Dre</t>
  </si>
  <si>
    <t>Oh Ladies and gentlemen.The moment you've all been waiting for.In this corner weighing one hundred and seventy five pounds.With a record of seventeen rapes four hundred assaults and four murders.The undisputed most diabolical villain in the world.Slim Shady.So crack a bottle let your body waddle.Don't act like a snobby model you just hit the lotto.Oh oh oh oh bitches hopping in my Tahoe.Got one riding shotgun and no not one of them got clothes.Now where's the rubbers Who's got the rubbers.I noticed there's so many of them.And there's really not that many of us.And ladies love us my posse's kicking up dust.It's on til the break of dawn and we're starting this party from dusk.Okay let's go.Back with Andre the Giant Mr. Elephant Tusk.Fix your musk you'll be just another one bit the dust.Just one of my mother's sons who got thrown under the bus.Kiss my butt lick from under cheese from under my nuts.It disgusts me to see the game the way that it looks.It's a must I redeem my name and haters get mushed.Bitches lust man they love me when I lay in the cut.Fisticuffs the lady give her eighty some paper cuts.Now picture us it's ridiculous you curse at the thought.Cause when I spit the verse the shit gets worse than Worcestershire sauce.If I could fit the words it's picture perfect works every time.Every verse every line as simple as nursery rhymes.It's elementary the elephants have entered the room.I venture to say we're the center of attention it's true.Not to mention back with a vengeance so hence the signal.Of the bat symbol the platinum trio's back on you hoes.So crack a bottle let your body waddle.Don't act like a snobby model you just hit the lotto.Oh oh oh oh bitches hopping in my Tahoe.Got one riding shotgun and no not one of them got clothes.Now where's the rubbers Who's got the rubbers.I noticed there's so many of them.And there's really not that many of us.And ladies love us my posse's kicking up dust.It's on til the break of dawn and we're starting this party from dusk.Ladies and gentlemen Doctor Dre.They see that low rider go by they're like Oh my.You ain't got to tell me why you're sick cause I know why.I dip through in that Six Trey like Sick them Dre.I'm an itch that they can't scratch they're sick of me.But hey what else can I say I love LA.Cause over and above all it's just another day.And this one begins where the last one ends.Pick up where we left off and get smashed again.I'll be damned just fucked around and crashed my Benz.Driving around with a smashed front end let's cash that one in.Grab another one from out the stable.The Monte Carlo El Camino or the El Dorado.The hell if I know do I want leather seats or vinyl.Decisions decisions garage looks like Precision Collision.Or Macao beats quake like Waco.Just keep the bass low speakers away from your face though.So crack a bottle let your body waddle.Don't act like a snobby model you just hit the lotto.Oh oh oh oh bitches hopping in my Tahoe.Got one riding shotgun and no not one of them got clothes.Now where's the rubbers Who's got the rubbers.I noticed there's so many of them.And there's really not that many of us.And ladies love us my posse's kicking up dust.It's on til the break of dawn and we're starting this party from dusk.And I take great pleasure in introducing 50 Cent.It's bottle after bottle.The money ain't a thing when you party with me.It's what we into it's simple.We ball out of control like you wouldn't believe.I'm the napalm the bomb the Don I'm King Kong.Get rolled on wrapped up and reigned on.I'm so calm through Vietnam ring the alarm.Bring the Chandon burn marijuana do what you want.Nigga on and on til the break of what.Get the paper man I'm caking you know I don't give a fuck.I spend it like it don't mean nothing.Blow it like it's supposed to be blown motherfucker I'm grown.I stunt I style I flash the shit.I gets what the fuck I want so what I trick.Fat ass Birkin bags some classy shit.Jimmy Choo shoes I say Move a bitch move.So crack a bottle let your body waddle.Don't act like a snobby model you just hit the lotto.Oh oh oh oh bitches hopping in my Tahoe.Got one riding shotgun and no not one of them got clothes.Now where's the rubbers Who's got the rubbers.I noticed there's so many of them.And there's really not that many of us.And ladies love us my posse's kicking up dust.It's on til the break of dawn and we're starting this party from dusk.</t>
  </si>
  <si>
    <t>Right Round</t>
  </si>
  <si>
    <t>Flo Rida</t>
  </si>
  <si>
    <t>Kesha (Vocals)</t>
  </si>
  <si>
    <t>Aaron Bay-Shuck;Bruno Mars;DJ Frank E;Dr. Luke;Flo Rida;Kool Kojack;Michael Percy;Peter Burns;Philip Lawrence;Stephen Coy;Timothy Lever</t>
  </si>
  <si>
    <t>Aaron Bay-Shuck;Bruno Mars;DJ Frank E;Dr. Luke;Flo Rida;Kool Kojack;Philip Lawrence</t>
  </si>
  <si>
    <t>Dr. Luke;Kool Kojack</t>
  </si>
  <si>
    <t>You spin my head right round right round.When you go down when you go down down.You spin my head right round right round.When you go down when you go down down.Flo Rida.Hey walk out the house with my swagger.Hop in there we go I got places to go.People to see time is precious.I look at my Cartier out of control.Just like my mind where I'm going.No women no shorties no nothing but clothes.No stopping now my Pirrellis on roll.I like my jewelry that's always on gold.I know the storm is coming.My pockets keep telling me it's gonna shower.Call up my homies that's home.Then pop in the night cause it's meant to be ours.We keep a fadeaway shot.Cause we balling this platinum Patron every hour.Look momma I owe you just like the flowers.Girl you the truth with all that goody power cause.You spin my head right round right round.When you go down when you go down down.You spin my head right round right round.When you go down when you go down down.From the top of the pole I watch her go down.She got me throwing my money around.Ain't nothing more beautiful to be found.It's going down down.From the top of the pole I watch her go down.She got me throwing my money around.Ain't nothing more beautiful to be found.It's going down down.Hey Shorty must know I'm the man.My money love her like a number one fan.Don't open my mouth let her talk to my fans.My Benjamin Franklins.A couple of grands.I got rubber bands.My paper planes making her dance.Get dirty all night that's part of my plan.We building castles that's made out of sand.She's amazingHer fire blazing.Hotter than Cajun.Girl won't you move a little closer.Time to get paid it's maximum wage.That body belong on a poster.I'm in a daze.That bottom is waving.At me like Dammit I know you.You want a show like a gun out a holster.Tell me whatever and I'll be ya chauffeur cause.You spin my head right round right round.When you go down when you go down down.You spin my head right round right round.When you go down when you go down down.From the top of the pole I watch her go down.She got me throwing my money around.Ain't nothing more beautiful to be found.It's going down down.From the top of the pole I watch her go down.She got me throwing my money around.Ain't nothing more beautiful to be found.It's going down down.I'm spending my money.I'm out of control.Somebody help me.She taking my bank roll.But I'm king of the club.And I'm wearing the crown.Poppin' these bottles.Touching these models.Watching they asses go down down.You spin my head right round right round.When you go down when you go down down.You spin my head right round right round.When you go down when you go down down.You spin my head right round right round.When you go down when you go down down.You spin my head right round right round.When you go down when you go down down.</t>
  </si>
  <si>
    <t>Poker Face</t>
  </si>
  <si>
    <t>Lady Gaga</t>
  </si>
  <si>
    <t>Breaks;Electro;House;Progressive House;Synth-Pop;Dance-pop</t>
  </si>
  <si>
    <t>Lady Gaga;RedOne</t>
  </si>
  <si>
    <t>I wanna hold them like they do in Texas please.Fold them let them hit me raise it baby stay with me.Love game intuition play the cards with spades to start.And after he's been hooked I'll play the one that's on his heart.I'll get him hot show him what I've got.I'll get him hot show him what I've got.Can't read my can't read my.No he can't read my poker face.She's got me like nobody.Can't read my can't read myNo he can't read my poker face.She's got me like nobody.Poker face fuck her face.Poker face fuck her face.I wanna roll with him a hard pair we will be.A little gamblin' is fun when you're with me.Russian roulette is not the same without a gun.And baby when it's love if it's not rough it isn't fun fun.I'll get him hot show him what I've got.I'll get him hot show him what I've got.Can't read my can't read my.No he can't read my poker face.She's got me like nobody.Can't read my can't read myNo he can't read my poker face.She's got me like nobody.Poker face fuck her face.Poker face fuck her face.I won't tell you that I love you.Kiss or hug you.Cause I'm bluffing with my muffin.I'm not lying I'm just stunning with my love glue gunning.Just like a chick in the casino.Take your bank before I pay you out.I promise this promise this.Check this hand cause I'm marvelous.Can't read my can't read myNo he can't read my poker face.She's got me like nobody.Can't read my can't read my.No he can't read my poker face.She's got me like nobody.Can't read my can't read my.No he can't read my poker face.She's got me like nobody.Can't read my can't read my.No he can't read my poker face.She's got me like nobody.Can't read my can't read my.No he can't read my poker faceShe's got me like nobody.Can't read my can't read my.No he can't read my poker face.She's got me like nobodyPoker face fuck her face.Poker face fuck her face.She's got me like nobody.Poker face fuck her face.Poker face fuck her face.Poker face fuck her face.Poker face fuck her face.</t>
  </si>
  <si>
    <t>Boom Boom Pow</t>
  </si>
  <si>
    <t>The Black Eyed Peas</t>
  </si>
  <si>
    <t>will.i.am;Fergie;Taboo;apl.de.ap</t>
  </si>
  <si>
    <t>will.i.am;Fergie;Taboo;apl.de.ap;</t>
  </si>
  <si>
    <t>will.i.am;John Baptiste;Poet Name Life</t>
  </si>
  <si>
    <t>Gotta get that.Gotta get that.Gotta get that.Gotta get get get that that that that that.Boom boom boom gotta get that.Boom boom boom gotta get that.Boom boom boom gotta get that.Boom boom boom gotta get that.Boom boom boom now.Boom boom boom now.Boom boom boom.Boom boom boom.I got the hit that beat the block.You can get that bass overload.I got that rock and roll.That future flow.That digital spit.Next level visual shit.I got that boom boom boom.How the beat bang boom boom boom.I like that boom boom pow.Them chickens jacking my style.They try to copy my swagger.I'm on that next shit now.I'm so three thousand and eight.You so two thousand and late.I got that boom boom boom.That future boom boom boom.Let me get it nowBoom boom boom gotta get that.Boom boom boom gotta get that.Boom boom boom gotta get that.Boom boom boom gotta get that.Boom boom boom now.Boom boom boom now.Boom boom boom.Boom boom boom.I'm on the supersonic boom.Y'all hear the space ship zoom.When when I step inside the room.Them girls go ape shit.Y'all stuck on super A shit.That lo-fi stupid eight bit.I'm on that HD flat.This beat go boom boom pow.I'm a beast when you turn me on.Into the future cybertron.Harder faster better stronger.Sexing ladies extra longer.'Cause we got the beat that bounce.We got the beat that pow.We got the beat that 808.That boom boom in your town.People in the place.If you wanna get down.Put your hands in the air.Will.I.am drop the beat now.Yep yep.I be rocking them beats yep yep.I be rockin' them beats yep yep yep yep.Here we go here we go.Satellite radio.You all getting hit with the boom boom.Beats so big I'm stepping on leprechauns.Shitting on you all with the boom boom.Shitting on you all with the boom boom.Shitting on you all with the.This beat be bumping bumping.This beat go boom boom.Let the beat rock.Let the beat rock.Let the beat rock.This beat be bumping bumping.This beat go boom boom.I like that boom boom pow.Them chickens jacking my style.They try to copy my swagger.I'm on that next shit now.I'm so three thousand and eight.You so two thousand and late.I got that boom boom boom.That future boom boom boom.Let me get it now.Boom boom boom gotta get that.Boom boom boom gotta get that.Boom boom boom gotta get that.Boom boom boom gotta get that.Boom boom boom now.Boom boom boom now.Boom boom boom.Boom boom boom.Let the beat rock let the beat rock.Let the beat rock let the beat.Let the beat rock let the beat rock rock rock rock.</t>
  </si>
  <si>
    <t>Dancing;Partying;Bragging</t>
  </si>
  <si>
    <t>I Gotta Feeling</t>
  </si>
  <si>
    <t>House;Electro;Pop Rap</t>
  </si>
  <si>
    <t>will.i.am;Fergie;Taboo;apl.de.ap;David Guetta;Frédéric Riesterer</t>
  </si>
  <si>
    <t>David Guetta;Frédéric Riesterer</t>
  </si>
  <si>
    <t>I gotta feeling that tonight's gonna be a good night.That tonight's gonna be a good night.That tonight's gonna be a good good night.I gotta feeling that tonight's gonna be a good night.That tonight's gonna be a good night.That tonight's gonna be a good good night.I gotta feeling that tonight's gonna be a good night.That tonight's gonna be a good night.That tonight's gonna be a good good night.I gotta feeling that tonight's gonna be a good night.That tonight's gonna be a good night.That tonight's gonna be a good good night.Tonight's the night.Let's live it up.I got my money.Let's spend it up.Go out and smash it.Like oh my God.Jump off that sofa.Let's get get off.I know that we'll have a ball.If we get down.And go out.And just lose it all.I feel stressed out.I wanna let it go.Let's go way out spaced out.And losing all control.Fill up my cup.Mazel Tov.Look at her dancing.Just take it off.Let's paint the town.We'll shut it down.Let's burn the roof.And then we'll do it again.Let's do it let's do it.Let's do it.Let's do it and do it and do itLet's live it up.And do it and do it and do it do it do it.Let's do it.Let's do it.Let's do it.I gotta feeling that tonight's gonna be a good night.That tonight's gonna be a good night.That tonight's gonna be a good good night.Tonight's the night.Let's live it up.I got my money.Let's spend it up.Go out and smash it.Like oh my God.Jump off that sofa.Let's get get off.Fill up my cup.Mazel Tov.Look at her dancing.Just take it off.Let's paint the town.We'll shut it down.Let's burn the roof.And then we'll do it again.Let's do it let's do it.Let's do it.Let's do it and do it and do it.Let's live it up.And do it and do it and do it do it do it.Let's do it.Let's do it.Let's do it do it do it do it.Here we come.Here we go.We gotta rock.Easy come.Easy go.Now we on top.Feel the shot.Body rock.Rock it don't stop.Round and round.Up and down.Around the clock.Monday Tuesday.Wednesday and Thursday.Friday Saturday.Saturday to Sunday.Get get get get get with us.You know what we say.Party every day.Party every day.And I'm feeling.That tonight's gonna be a good night.That tonight's gonna be a good night.That tonight's gonna be a good good night.I gotta feeling that tonight's gonna be a good night.That tonight's gonna be a good night.That tonight's gonna be a good good night.</t>
  </si>
  <si>
    <t>Down</t>
  </si>
  <si>
    <t>Jay Sean ft. Lil Wayne</t>
  </si>
  <si>
    <t>Contemporary R&amp;B;House;UK Garage;Pop Rap</t>
  </si>
  <si>
    <t>Lil Wayne (Rap)</t>
  </si>
  <si>
    <t>Lil Wayne;Jared Cotter;Jay Sean;Bobby Bass;J-Remy</t>
  </si>
  <si>
    <t>Bobby Bass;J-Remy</t>
  </si>
  <si>
    <t>Baby are you down.Down down.Even if the sky is falling down.Down down.You ought to know.Tonight is the night to let it go.Put on a show.I wanna see how you lose control.So leave it behind cause we have a night to get away.So come on and fly with me as we make our great escape.So baby don't worry.You are my only.You won't be lonely.Even if the sky is falling down.You'll be my only.No need to worry.Baby are you down.Down down.Baby are you down.Down down.Even if the sky is falling down.Just let it be.Come on and bring your body next to me.I'll take you away.Turn this place into our private getaway.So leave it behind cause we have a night to get away.So come on and fly with me as we make our great escape.So why don't we run away.Baby don't worry.You are my only.You won't be lonely.Even if the sky is falling down.You'll be my only.No need to worry.Baby are you down.Down down.Baby are you down.Down down.You're down.Even if the sky is falling down.Down like she's suppose to be.She gets down low for me.Down like her temperature.Cause to me she's zero degree.She's cold over freeze.I got that girl from overseas.Now she's my Miss America.Now can I be her soldier please.I'm fighting for this girl.On the battlefield of love.Don't it look like baby Cupid.Sending arrows from above.Don't you ever leave the side of me.And definitely not probably.And honestly.I'm down like the economy.Baby don't worry.You are my only.You won't be lonely.Even if the sky is falling down.You'll be my only.No need to worry.Baby are you down.Down downBaby are you down.Down down.Even if the sky is falling down.And the sky is falling down.</t>
  </si>
  <si>
    <t>Electro;Disco</t>
  </si>
  <si>
    <t>Max Martin;Shellback;Tiffany Amber</t>
  </si>
  <si>
    <t>Max Martin;Shellback;John Hanes</t>
  </si>
  <si>
    <t>One two three.Not only you and me.Got one eighty degrees and I'm caught in between.Counting one two three.Peter Paul and Mary.Getting down with 3P everybody loves counting.One two.One one one one two three.Counting one two.Counting one one two three.Babe pick a night.To come out and play.If it's alright.What do you say.Merrier the more.Triple fun that way.Twister on the floor.What do you say.Are you in.Living in sin is the new thing.Are you in.I am counting.One two three.Not only you and me.Got one eighty degrees and I'm caught in between.Counting one two three.Peter Paul and Mary.Getting down with 3P everybody loves.Counting one two three.Not only you and me.Got one eighty degrees and I'm caught in between.Counting one two three.Peter Paul and Mary.Getting down with 3P everybody loves.Three is a charm.Two is not the same.I don't see the harm.So are you game.Let's make a team.Make them say my name.Loving the extreme.Now are you game.Are you in.Living in sin is the new thing.Are you in.I am counting.One two three.Not only you and me.Got one eighty degrees and I'm caught in between.Counting one two three.Peter Paul and Mary.Getting down with 3P everybody loves.Counting one two three.Not only you and me.Got one eighty degrees and I'm caught in between.Counting one two three.Peter Paul and Mary.Getting down with 3P everybody loves.What we do is innocent.Just for fun and nothing meant.If you don't like the company.Let's just do it you and me.You and me.Or three.Or four on the floor.One two three.Not only you and me.Got one eighty degrees and I'm caught in between.Counting one two three.Peter Paul and Mary.Getting down with 3P everybody loves.Counting one two three.Not only you and me.Got one eighty degrees and I'm caught in between.Counting one two three.Peter Paul and Mary.Getting down with 3P everybody loves.</t>
  </si>
  <si>
    <t>Fireflies</t>
  </si>
  <si>
    <t>Owl City</t>
  </si>
  <si>
    <t>Universal</t>
  </si>
  <si>
    <t>Adam Young</t>
  </si>
  <si>
    <t>You would not believe your eyes.If ten million fireflies.Lit up the world as I fell asleep.Cause they'd fill the open air.And leave teardrops everywhere.You'd think me rude.But I would just stand and stare.I'd like to make myself believe.That planet Earth turns slowly.It's hard to say that I'd rather stay awake when I'm asleep.Cause everything is never as it seems.Cause I'd get a thousand hugs.From ten thousand lightning bugs.As they tried to teach me how to dance.A foxtrot above my head.A sock hop beneath my bed.A disco ball is just hanging by a thread.I'd like to make myself believe.That planet Earth turns slowly.It's hard to say that I'd rather stay awake when I'm asleep.Cause everything is never as it seems.Leave my door open just a crack.Please take me away from here.Cause I feel like such an insomniac.Please take me away from here.Why do I tire of counting sheep.Please take me away from here.When I'm far too tired to fall asleep.To ten million fireflies.I'm weird cause I hate goodbyes.I got misty eyes as they said farewell.But I'll know where several are.If my dreams get real bizarre.Cause I saved a few and I keep them in a jar.I'd like to make myself believe.That planet Earth turns slowly.It's hard to say that I'd rather stay awake when I'm asleep.Cause everything is never as it seems.I'd like to make myself believe.That planet Earth turns slowly.It's hard to say that I'd rather stay awake when I'm asleep.Cause everything is never as it seems.I'd like to make myself believe.That planet Earth turns slowly.It's hard to say that I'd rather stay awake when I'm asleep.Because my dreams are bursting at the seams.</t>
  </si>
  <si>
    <t>Insomnia</t>
  </si>
  <si>
    <t>Whatcha Say</t>
  </si>
  <si>
    <t>Jason Derulo</t>
  </si>
  <si>
    <t>Beluga Heights</t>
  </si>
  <si>
    <t>Featured Artists - Imogen Heap (Vocals)</t>
  </si>
  <si>
    <t>Sean Kingston;Jason Derulo;Imogen Heap;J.R. Rotem</t>
  </si>
  <si>
    <t>Sean Kingston;Jason Derulo;J.R. Rotem</t>
  </si>
  <si>
    <t>What did she say.Whatcha say.That you only meant well.Well of course you did.Whatcha say.Jason Derulo.That it's all for the best.Of course it is.I was so wrong for so long.Only trying to please myself.Girl I was caught up in her lust.When I don't really want no one else.So no I know I should've treated you better.But me and you were meant to last forever.So let me in give me another chance.To really be your man.Cause when the roof caved in and the truth came out.I just didn't know what to do.But when I become a star.We'll be living so large.I'll do anything for you.So tell me girl.Whatcha say.That you only meant well.Well of course you did.Whatcha say.That it's all for the best.Of course it is.Whatcha say.That you only meant well.Well of course you did.Whatcha say.What did she say.How could I live with myself.Knowing that I let our love go.And oh when I do with one chance.I just gotta let you know.I know what I did wasn't clever.But me and you we're meant to be together.So let me in give me another chance.To really be your man.Cause when the roof caved in and the truth came out..I just didn't know what to do.But when I become a star.We'll be living so large.I'll do anything for you.So tell me girl.Whatcha say.That you only meant well.Well of course you did.Whatcha say.That it's all for the best.Of course it is.Whatcha say.That you only meant well.Well of course you did.Whatcha say.What did she say.Girl tell me whatcha said.I don't want you to leave me.Though you caught me cheating.Tell me tell me whatcha said.I really need you in my life.Cause things ain't right girl.Tell me tell me whatcha said.I don't want you to leave me.Though you caught me cheating.Tell me tell me whatcha said.I really need you in my life.Cause things ain't right.Cause when the roof caved in and the truth came out.I just didn't know what to do.But when I become a star.We'll be living so large.I'll do anything for you.So baby whatcha say.Whatcha say.That you only meant well.Well of course you did.Whatcha say.That it's all for the best.Of course it is.Whatcha say.That you only meant well.Well of course you did.Whatcha say.What did she say.</t>
  </si>
  <si>
    <t>Empire State of Mind</t>
  </si>
  <si>
    <t>Jay-Z &amp; Alicia Keys</t>
  </si>
  <si>
    <t>Roc Nation</t>
  </si>
  <si>
    <t>Live Nation</t>
  </si>
  <si>
    <t>Jay-Z;Angela Hunte;Bert Keyes;Alicia Keys;Sylvia Robinson;Jane't Sewell-Ulepic;Al Shux</t>
  </si>
  <si>
    <t>Jay-Z;Angela Hunt;Alicia Keys;Jane't Sewell-Ulepic;Al Shux</t>
  </si>
  <si>
    <t>Al Shux;Jane't Sewell-Ulepic;Angela Hunt</t>
  </si>
  <si>
    <t>Yeah I'm out that Brooklyn now I'm down in Tribeca.Right next to De Niro but I'll be hood forever.I'm the new Sinatra and since I made it here.I can make it anywhere yeah they love me everywhere.I used to cop in Harlem hola my Dominicanos.Right there up on Broadway brought me back to that McDonald's.Took it to my stash spot 560 State Street.Catch me in the kitchen like a Simmons whipping pastry.Cruising down 8th Street off-white Lexus.Driving so slow but BK is from Texas.Me I'm out that Bed-Stuy home of that boy Biggie.Now I live on Billboard and I brought my boys with me.Say what up to Ty Ty still sipping Mai Tais.Sitting courtside Knicks and Nets give me high fives.Nigga I be spiked out I could trip a referee.Tell by my attitude that I'm most definitely from.In New York Concrete jungle where dreams are made of.There's nothing you can't do.Now you're in New York These streets will make you feel brand new.Big lights will inspire you.Let's hear it for New York.New York New York.Catch me at the X with OG at a Yankee game.Shit I made the Yankee hat more famous than a Yankee can.You should know I bleed blue but I ain't a Crip though.But I got a gang of niggas walking with my clique though.Welcome to the melting pot corners where we're selling rock.Africa Bambaataa shit home of the hip-hop.Yellow cab gypsy cab dollar cab holler back.For foreigners it ain't fair they act like they forgot how to add.Eight million stories out there in the naked.City it's a pity half of y'all won't make it.Me I gotta plug Special Ed I Got It Made.If Jeezy's paying LeBron I'm paying Dwyane Wade.Three dice cee-lo three-card Marley.Labor Day Parade rest in peace Bob Marley.Statue of Liberty long live the World Trade.Long live the king I'm from the Empire State that's.In New York Concrete jungle where dreams are made of.There's nothing you can't do.Now you're in New York These streets will make you feel brand new.Big lights will inspire you.Let's hear it for New York.New York New York.Lights is blinding girls need blinders.So they can step out of bounds quick the side lines is.Lined with casualties who sip the life casually.Then gradually become worse don't bite the apple Eve.Caught up in the in-crowd now you're in-style.Into the winter gets cold en vogue with your skin out.City of sin is a pity on a whim.Good girls gone bad the city's filled with them.Mami took a bus trip now she got her bust out.Everybody ride her just like a bus route.Hail Mary to the city you're a virgin.And Jesus can't save you life starts when the church end.Came here for school graduated to the high life.Ball players rap stars addicted to the limelight.MDMA got you feeling like a champion.The city never sleeps better slip you're a Ambien.In New York Concrete jungle where dreams are made of.There's nothing you can't do.Now you're in New York These streets will make you feel brand new.Big lights will inspire you.Let's hear it for New York.New York New York.One hand in the air for the big city.Street lights big dreams all looking pretty.No place in the world that could compare.Put your lighters in the air everybody say.Yeah yeah.Yeah yeah.In New York Concrete jungle where dreams are made of.There's nothing you can't do.Now you're in New York These streets will make you feel brand new.Big lights will inspire you.Let's hear it for New York.New York New York.</t>
  </si>
  <si>
    <t>New York;Fame;Bragging</t>
  </si>
  <si>
    <t>Image Related to Song;Text</t>
  </si>
  <si>
    <t>Tik Tok</t>
  </si>
  <si>
    <t>Kesha</t>
  </si>
  <si>
    <t>Diddy (Vocals)</t>
  </si>
  <si>
    <t>Benny Blanco;Kesha;Dr. Luke</t>
  </si>
  <si>
    <t>Wake up in the morning feeling like P Diddy.Grab my glasses I'm out the door I'm gonna hit the city.Before I leave brush my teeth with a bottle of Jack.Cause when I leave for the night I ain't coming back.I'm talking pedicure on our toes toes.Trying on all our clothes clothes.Boys blowing up our phones phones.Drop top and playing our favorite CD's.Pulling up to the parties.Trying to get a little bit tipsy.Don't stop make it pop.DJ blow my speakers up.Tonight I’m gonna fight.Til we see the sunlight.TiK ToK on the clock.But the party don't stop no.Don't stop make it pop.DJ blow my speakers up.Tonight I’m gonna fight.Til we see the sunlight.TiK ToK on the clock.But the party don't stop no.Ain't got a care in world but got plenty of beer.Ain't got no money in my pocket but I'm already here.Now the dudes are lining up cause they hear we got swagger.But we kick them to the curb unless they look like Mick Jagger.I'm talking about everybody getting crunk crunk.Boys trying to touch my junk junk.Gonna smack him if he getting too drunk drunk.Now now we going til they kick us out out.Or the police shut us down down.Police shut us down down.Po po shut us down man.Don't stop make it pop.DJ blow my speakers up.Tonight I’m gonna fight.Til we see the sunlight.TiK ToK on the clock.But the party don't stop no.Don't stop make it pop.DJ blow my speakers up.Tonight I’m gonna fight.Til we see the sunlight.TiK ToK on the clock.But the party don't stop no.DJ you build me up.You break me down.My heart it pounds.Yeah you got me.With my hands up.You got me now.You got that sound.Yeah you got me.You build me up.You break me down.My heart it pounds.Yeah you got me.With my hands up.Put your hands up.Put your hands up.Now the party don't start til I walk in.Don't stop make it pop.DJ blow my speakers up.Tonight I’m gonna fight.Til we see the sunlight.TiK ToK on the clock.But the party don't stop no.Don't stop make it pop.DJ blow my speakers up.Tonight I’m gonna fight.Til we see the sunlight.TiK ToK on the clock.But the party don't stop no.</t>
  </si>
  <si>
    <t>Imma Be</t>
  </si>
  <si>
    <t>Eleco;Synth-Pop</t>
  </si>
  <si>
    <t>will.i.am;Thomas Brenneck;Michale Deller;Fergie;Daniel Fodor, Jr.;Taboo;Keith Harris;apl.de.ap;Jared Tankel</t>
  </si>
  <si>
    <t>Keith Harris;will.i.am</t>
  </si>
  <si>
    <t>I'mma be I'mma be I'mma I'mma I'mma be.I'mma be I'mma be I'mma I'mma I'mma be.I'mma be I'mma be I'mma I'mma I'mma be.I'mma be be be be I'mma I'mma be.I'mma be be be be I'mma I'mma be.I'mma be be be be I'mma I'mma be.I'mma be on the next level.I'mma be rocking over that bass treble.I'mma be chilling with my mutha mutha crew.I'mma be making all them deals you wanna do.I'mma be up in them A-list flicks.Doing one handed flips and I'mma be.Sipping on drinks cause.I'mma be shaking my hips.You gonna be licking your lips.I'mma be taking them pics.Looking all fly and shit.I'mma be the flyest chick.I'mma be spreading my wings.I'mma be doing my thing.I'mma I'mma swing it this way I'mma I'mma swing it that way.This is Fergie ferg and I'mma be here to say.Twenty first century until infinity.I'mma be I'mma be I'mma I'mma I'mma be.I'mma be I'mma be I'mma I'mma I'mma be.Rich baby quick quick I'mma I'mma I'mma be.The shit baby check me out be.I'mma be I'mma be.On top never stop.I'mma be I'mma be I'mma I'mma I'mma be.I'mma be fucking her.I'mma I'mma I'mma be I'mma be be be I'mma I'mma be.I'mma be the upgraded new negro.I'mma be the average brother with soul.I'mma be worldwide international.I'mma be in Rio rocking Tokyo.I'mma be brilliant with my millions.Loan out a billion I get back a trillion.I'mma be a brother but my name ain't Lehman.I'mma be ya bank I'll be loaning out semen.Honeys in debt but we bouncing them checks but.I don't really mind when they bouncing them checks.I'mma be I'mma be I'mma be I'mma be rich baby.I'mma be I'mma I'mma be I'mma I'mma be.I'mma be sick with the flow.When the goal is to rock the whole globe.I'mma be the future.I'mma be the whole reason why you ever wanna come to a show.You can see what I'm rocking.And I'm kickin' down a door.I'mma be up in the club.Doing whatever I like.I'mma be popping that bubbly.Cooling and living that good life.Oh let's make this last forever.Partying we'll chill together.On and on and on and on and.On and on and on and on and.I'mma be rocking like this.Yall niggas wanna talk shit.Why don't you put it on the blog nigga.Rocking like this my job nigga.We can't help that we popular.And all these folks want to flock to us.Come to a show and just rock with us.A million plus with binoculars.I'mma be I'mma be I'mma be I'mma be.I'mma be living that good life.I'mma be living that good good.I'mma be I'mma be I'mma be I'mma be.I'mma be living that good life.I'mma be living that good good.I'mma be I'mma be I'mma be I'mma be.I'mma be living that good life.I'mma be living that good good.I'mma be I'mma be I'mma be I'mma be.I'mma be living that good life.I'mma be living that good good.I'mma be  I'mma be.I'mma be I'mma be I'mma be I'mma be.I'mma be rocking that Apl.de.ap infinite.BEP we definitely on some next level shit.Futuristic musically.Powerful with energy.From the soul we sonically.Sending positivity.Crossed the globe and seven seas.Take care of our families.Rocking shows making cheese.I'mma be out with my peas.Living life feeling free.That's how it's supposed to be.Come join my festivities.Celebrate like I'mma be.I'mma be I'mma be I'mma be I'mma be.I'mma be I'mma be I'mma be I'mma be.I'mma be I'mma be I'mma be I'mma be.</t>
  </si>
  <si>
    <t>Break Your Heart</t>
  </si>
  <si>
    <t>Taio Cruz ft. Ludacris</t>
  </si>
  <si>
    <t>Contemporary R&amp;B;House;Europop;Tech House</t>
  </si>
  <si>
    <t>Ludacris;Taio Cruz;Fraser Smith</t>
  </si>
  <si>
    <t>Fraser Smith;Taio Cruz</t>
  </si>
  <si>
    <t>Now I may not be the worst or the best but you gotta respect my honesty.And I may break your heart but I don't really think there's anybody's as bomb as me.So you can take this chance in the end everybody's gonna be wondering how you deal.You might say this is Ludacris but Taio Cruz tell them how you feel.Now listen to me baby.Before I love and leave you.They call me heart breaker.I don't wanna deceive you.If you fall for me.I'm not easy to please.I might tear you apart.Told you from the start baby from the start..I'm only gonna break break your break break your heart.I'm only gonna break break your break break your heart.I'm only gonna break break your break break your heart.I'm only gonna break break your break break your heart.There's no point trying to hide it.No point trying to evade it.I know I got a problem.Problem with misbehaving.If you fall for me.I'm not easy to please.I might tear you apart.Told you from the start baby from the start.I'm only gonna break break your break break your heart.I'm only gonna break break your break break your heart.I'm only gonna break break your break break your heart.I'm only gonna break break your break break your heart.That's all I'm gonna do woman.Listen now I'm only gonna break your heart.And shatter and spatter it all into little itty bitty pieces.Whether or not you get it all together.Then its finders keepers and losers weepers.See I'm not trying lead you on no I'm only trying keep it real.You might say this is Ludacris but Taio Cruz tell her how you feel.And I know karma's gonna get me back for being so cold.Like a big bad wolf I'm born to be bad and bad to the bone.If you fall for me I'm only gonna tear you apart.Told you from the start.I'm only gonna break break your break break your heart.I'm only gonna break break your break break your heart.I'm only gonna break break your break break your heart.I'm only gonna break break your break break your heart.</t>
  </si>
  <si>
    <t>Rude Boy</t>
  </si>
  <si>
    <t>Downtempo;Contemporary R&amp;B</t>
  </si>
  <si>
    <t>Mikkel Eriksen;Tor Hermansen;Ester Dean;Rihanna;Makeba Riddick;Rob Swire</t>
  </si>
  <si>
    <t>Mikkel Eriksen;Tor Hermansen;Makeba Riddick;Rob Swire</t>
  </si>
  <si>
    <t>Come here rude boy boy can you get it up.Come here rude boy boy is you big enough.Take it take it baby baby.Take it take it love me love me.Come here rude boy boy can you get it up.Come here rude boy boy is you big enough.Take it take it baby baby.Take it take it love me love me.Tonight I'm gonna let you be the captain.Tonight I'm gonna let you do your thing yeah.Tonight I'm gonna let you be a rider.Giddy up giddy up giddy up babe.Tonight I'm gonna let it be fire.Tonight I'm gonna let you take me higher.Tonight baby we could get it on yeah we could get it on yeah.Do you like it.Boy I want want want what you want want want.Give it to me baby like boom boom boom.What I want want want is what you want want want.Come here rude boy boy can you get it up.Come here rude boy boy is you big enough.Take it take it baby baby.Take it take it love me love me.Come here rude boy boy can you get it up.Come here rude boy boy is you big enough.Take it take it baby baby.Take it take it love me love me.Tonight I'm gonna give it to you harder.Tonight I'm gonna turn you body out.Relax let me do it how I wanna.If you got it I need it and I'm gonna put it down.Buckle up I'm gonna give it to you stronger.Hands up we could go a little longer.Tonight I'm gonna get a little crazy get a little crazy baby.Do you like it.Boy I want want want what you want want want.Give it to me baby like boom boom boom.What I want want want is what you want want want.Come here rude boy boy can you get it up.Come here rude boy boy is you big enough.Take it take it baby baby.Take it take it love me love me.Come here rude boy boy can you get it up.Come here rude boy boy is you big enough.Take it take it baby baby.Take it take it love me love me.I like the way you touch me there.I like the way you pull my hair.Babe if I don't feel it I ain't faking no no.I like when you tell me Kiss you there.I like when you tell me Move it there.So giddy up time to get it up.You say you a rude boy show me what you got now.Come here right now.Take it take it baby baby.Take it take it love me love me.Come here rude boy boy can you get it up.Come here rude boy boy is you big enough.Take it take it baby baby.Take it take it love me love me.Come here rude boy boy can you get it up.Come here rude boy boy is you big enough.Take it take it baby baby.Take it take it love me love me.Love me love me.Take it take it baby baby.Take it take it love me love me.Love me love me.Yeah yeah yeah.Take it take it baby baby.Take it take it love me love me.</t>
  </si>
  <si>
    <t>Nothin' On You</t>
  </si>
  <si>
    <t>B.o.B. ft. Bruno Mars</t>
  </si>
  <si>
    <t>Bruno Mars (Vocals)</t>
  </si>
  <si>
    <t>Bruno Mars;Philip Lawrence;Ari Levine;B.o.B.</t>
  </si>
  <si>
    <t>Bruno Mars;Philip Lawrence;Ari Levine</t>
  </si>
  <si>
    <t>Beautiful girls all over the world.I could be chasing but my time would be wasted.They got nothing on you baby.Nothing on you baby.They might say hi and I might say hey.But you shouldn't worry about what they say.Cause they got nothing on you baby.Nothing on you baby.Nothing on you babe nothing on you.I know you feel where I'm coming from.Regardless of the things in my past that I've done.Most of it really was for the hell of the fun.On the carousel so around I spun.With no directions just trying to get some.Trying to chase skirts living in the summer sun.And so I lost more than I had ever won.And honestly I ended up with none.There's not much nonsense it's on my conscience.I'm thinking baby I should get it out.And I don't wanna sound redundant.But I was wondering if there was something that you wanna know.Something that you wanna know.But never mind that we should let it go.Cause we don't wanna be a TV episode.And all the bad thoughts just let them go.Go Go.Beautiful girls all over the world.I could be chasing but my time would be wasted.They got nothing on you baby.Nothing on you baby.They might say hi and I might say hey.But you shouldn't worry about what they say.Cause they got nothing on you baby.Nothing on you baby.Nothing on you babe nothing on you.Beautiful girls all over the world.I could be chasing but my time would be wasted.They got nothing on you baby.Nothing on you babe nothing on you.Nothing on you baby.Nothing on you babe nothing on you.They might say hi and I might say hey.But you shouldn't worry about what they say.Cause they got nothing on you baby.Nothing on you babe nothing on you.Nothing on you babyNothing on you babe nothing on you.Hands down there will never be another one.I been around and I never seen another one.Look at your style they ain't really got nothing on.And you out and you ain't got nothing on.Baby you the whole package plus you pay your taxes.And you keep it real while them other stay plastic.You're my Wonder Woman call me Mister Fantastic.Stop now think about it.I've been to London I've been to Paris.Even went out there to Tokyo.Back home down in Georgia to New Orleans.But you always steal the show.And just like that girl you got me froze.Like a Nintendo sixty-four.If you never knew well now you know.Know Know.Beautiful girls all over the world.I could be chasing but my time would be wasted.They got nothing on you baby.Nothing on you baby.They might say hi and I might say hey.But you shouldn't worry about what they say.Cause they got nothing on you baby.Nothing on you baby.Nothing on you babe nothing on you.Everywhere I go I'm always hearing your name.And no matter where I'm at girl you make me wanna sing.Whether a bus or a plane or a car or a train.No other girls in my brain and you the one to blame.Beautiful girls all over the world.I could be chasing but my time would be wasted.They got nothing on you baby.Nothing on you baby.They might say hi and I might say hey.But you shouldn't worry about what they say.Cause they got nothing on you baby.Nothing on you baby.Nothing on you babe nothing on you.Yeah and that's just how we do it.And I'm a let this ride.BoB and Bruno Mars.</t>
  </si>
  <si>
    <t>Faithfulness;Love</t>
  </si>
  <si>
    <t>OMG</t>
  </si>
  <si>
    <t>Usher ft. will.i.am</t>
  </si>
  <si>
    <t>Dance-pop;Hip-House</t>
  </si>
  <si>
    <t>will.i.am (Vocals)</t>
  </si>
  <si>
    <t>will.i.am</t>
  </si>
  <si>
    <t>Oh my gosh.Baby let me.I did it again so I'm gonna let the beat rock.Oh my.Baby let me love you down.There's so many ways to love you.Baby I can break you down.There's so many ways to love you.Got me like Oh my gosh I'm so in love.I found you finally you make me want to say.Oh oh oh oh oh oh oh oh oh oh.Oh oh oh oh oh oh oh oh my gosh.Oh oh oh oh oh oh oh oh oh.You make me want to say.Oh oh oh oh oh oh oh oh oh oh.Oh oh oh oh oh oh oh oh oh oh.I fell in love with shorty when I seen her on the dance floor.She was dancing sexy pop pop popping dropping dropping low.Never ever has a lady hit me on the first sight.This was something special this was just like dynamite.Honey got a booty like pow pow pow.Honey got some boobies like wow oh wow.Girl you know I'm loving your loving your style.Check check check check check checking you out like.She got it all.Sexy from her head to toe.And I want it all it all it all.Baby let me love you down.There's so many ways to love you.Baby I can break you down.There's so many ways to love you.Got me like Oh my gosh I'm so in love.I found you finally you make me want to say.Oh oh oh oh oh oh oh oh oh oh.Oh oh oh oh oh oh oh my gosh.Oh oh oh oh oh oh oh oh oh oh.You make me want to say.Oh oh oh oh oh oh oh oh oh oh.You make me want to say.Oh oh oh oh oh oh oh oh oh oh.Oh oh oh oh oh oh oh oh oh oh.Feel so hot for honey out of all the girls up in the club.This one got me whipped just off of one look yep I fell in love.This one something special this one just like dynamite.Out of sight.Fell in love with honey like my oh my.Honey looking wonderful fly so fly.Honey like a supermodel my oh my.Baby how you do that make a grown man cry.Baby you got it all.Sexy from her head to toe.And I want it all it all it all.So honey let me love you down.There's so many ways to love you.Baby I can break you down.There's so many ways to love you.Got me like Oh my gosh I'm so in love.I found you finally you make me want to say.Oh oh oh oh oh oh oh oh oh oh.Oh oh oh oh oh oh oh oh my gosh.Oh oh oh oh oh oh oh oh oh oh.Oh my gosh.Oh my.Oh my.Oh.Oh my gosh.Oh my gosh.I did it again so I'm gonna let the beat rock.Oh oh oh my oh oh.Oh my my my my my my oh my gosh.Oh oh oh my oh oh.Oh my my my my my my oh my gosh.Oh oh oh my oh oh.Oh my my my my my my oh my gosh.</t>
  </si>
  <si>
    <t>Not Afraid</t>
  </si>
  <si>
    <t>Matthew Burnett;Jordan Evans;Eminem;Luis Resto;Matthew Samuels</t>
  </si>
  <si>
    <t>Boi 1da;Eminem;Jordan Evans;Matthew Burnett</t>
  </si>
  <si>
    <t>I'm not afraid.To take a stand.Everybody.Come take my hand.We'll walk this road together through the storm.Whatever weather cold or warm.Just letting you know that you're not alone.Holler if you feel like you've been down the same road.Yeah it's been a ride.I guess I had to go to that place to get to this one.Now some of you might still be in that place.If you're trying to get out just follow me.I'll get you there.You can try and read my lyrics off of this paper before I lay them.But you won't take the sting out these words before I say themCause ain't no way I’m gonna let you stop me from causing mayhemWhen I say I’m gonna do something I do itI don't give a damn what you thinkI'm doing this for me so fuck the world.Feed it beans it's gassed up if it thinks it's stopping me.I'm gonna be what I set out to be without a doubt undoubtedly.And all those who look down on me I'm tearing down your balcony.No ifs ands or buts don't try to ask him why or how can he.From Infinite down to the last Relapse album.He's still shitting whether he's on salary paid hourly.Until he bows out or he shits his bowels out of him.Whichever comes first for better or worse.He's married to the game like a fuck you for Christmas.His gift is a curse forget the Earth he's got the urge.To pull his dick from the dirt and fuck the whole universe.I'm not afraid.To take a stand.Everybody.Come take my hand.We'll walk this road together through the storm.Whatever weather cold or warm.Just letting you know that you're not alone.Holler if you feel like you've been down the same road.Okay quit playing with the scissors and shit and cut the crap.I shouldn't have to rhyme these words in a rhythm for you to know it's a rap.You said you was king you lied through your teeth.For that fuck your feelings.Instead of getting crowned you're getting capped.And to the fans I'll never let you down again I'm back.I promise to never go back on that promise.In fact let's be honest.That last Relapse CD was ehh.Perhaps I ran them accents into the ground.Relax I ain't going back to that now.All I'm trying to say is get back click clack blow.Cause I ain't playing around.There's a game called circle and I don't know how I'm way too up to back down.But I think I'm still trying to figure this crap out.Thought I had it mapped out but I guess I didn't this fucking black cloud.Still follows me around but it's time to exorcise these demons.These motherfuckers are doing jumping jacks now.I'm not afraid.To take a stand.Everybody.Come take my hand.We'll walk this road together through the storm.Whatever weather cold or warm.Just letting you know that you're not alone.Holler if you feel like you've been down the same road.And I just can't keep living this way.So starting today I'm breaking out of this cage.I'm standing up I'm gonna face my demons.I'm manning up I'm gonna hold my ground.I've had enough now I'm so fed up.Time to put my life back together right now.It was my decision to get clean I did it for me.Admittedly I probably did it subliminally.For you so I could come back a brand new me you helped see me through.And don't even realize what you did cause believe me you.I've been through the wringer but they could do little to the middle finger.I think I got a tear in my eye I feel like the king of.My world haters can make like bees with no stingers.And drop dead no more beef lingers.No more drama from now on I wanna promise.To focus solely on handling my responsibilities as a father.So I solemnly swear to always treat this roof like my daughters.And raise it you couldn't lift a single shingle on it.Cause the way I feel I'm strong enough to go to the club.Or the corner pub and lift the whole liquor counter upCause I'm raising the bar.I'd shoot for the moon but I'm too busy gazing at stars.I feel amazing and I'm.I'm not afraid.To take a stand.Everybody.Come take my hand.We'll walk this road together through the storm.Whatever weather cold or warm.Just letting you know that you're not alone.Holler if you feel like you've been down the same road.</t>
  </si>
  <si>
    <t>Redemption</t>
  </si>
  <si>
    <t>California Gurls</t>
  </si>
  <si>
    <t>Katy Perry ft. Snoop Dogg</t>
  </si>
  <si>
    <t>Funk-Pop</t>
  </si>
  <si>
    <t>Pop Rap;Hip Hop</t>
  </si>
  <si>
    <t>Snoop Dogg;Dr. Luke;Benny Blanco;Max Martin;Bonnie McKee;Katy Perry;Brian Wilson</t>
  </si>
  <si>
    <t>Snoop Dogg;Dr. Luke;Benny Blanco;Max Martin;Bonnie McKee;Katy Perry</t>
  </si>
  <si>
    <t>Benny Blanco;Dr. Luke;Max Martin</t>
  </si>
  <si>
    <t>Car Horn</t>
  </si>
  <si>
    <t>Greetings loved ones.Let's take a journey.I know a place.Where the grass is really greener.Warm wet and wild.There must be something in the water.Sipping gin and juice.Laying underneath the palm trees.The boys break their necks.Trying to creep a little sneak peek.You could travel the world.But nothing comes close.To the golden coast.Once you party with us.You'll be falling in love.California girls.We're unforgettable.Daisy Dukes.Bikinis on top.Sun kissed skin.So hot.We'll melt your popsicle.California girls.We're undeniable.Fine fresh fierce.We got it on lock.West Coast represent.Now put your hands up.Sex on the beach.We don't mind sand in our stilettos.We freak in my Jeep.Snoop Doggy Dogg on the stereo.You could travel the world.But nothing comes close.To the golden coast.Once you party with us.You'll be falling in love.California girls.We're unforgettable.Daisy Dukes.Bikinis on top.Sun kissed skin so hot.We'll melt your popsicle.California girls.We're undeniable.Fine fresh fierce.We got it on lock.West Coast represent.Now put your hands up.Toned tan fit and ready.Turn it up cause it's getting heavy.Wild Wild West Coast.These are the girls I love the most.I mean the ones.I mean like she's the one.Kiss her touch her squeeze her buns.The girl's a freak.She drive a Jeep.And live on the beach.I'm okay.I won't play.I love the bait.Just like I love LA.Venice Beach and Palm Springs.Summertime is everything.Homeboys.Banging out.All that ass hanging out.Bikinis zucchinis.Martinis no weenies.Just the King and the Queeny.Katy my lady.Lookie here baby.I'm all up on you.Cause you're representing California.California girls.We're unforgettable.Daisy Dukes.Bikinis on top.Sun kissed skin so hot.We'll melt your popsicle.California girls.We're undeniable.Fine fresh fierce.We got it on lock.West Coast represent.Now put your hands up.California girls man.</t>
  </si>
  <si>
    <t>Love the Way You Lie</t>
  </si>
  <si>
    <t>Eminem ft. Rihanna</t>
  </si>
  <si>
    <t>Rihanna (Vocals)</t>
  </si>
  <si>
    <t>Eminem;Alex da Kid;Skylar Grey</t>
  </si>
  <si>
    <t>Alex da Kid</t>
  </si>
  <si>
    <t>Just gonna stand there and watch me burn.Well that's alright because I like the way it hurts.Just gonna stand there and hear me cry.Well that's alright because I love the way you lie.I love the way you lie.I can't tell you what it really is.I can only tell you what it feels like.And right now there's a steel knife in my windpipe.I can't breathe but I still fight while I can fight.As long as the wrong feels right it's like I'm in flight.High off her love drunk from her hate.It's like I'm huffing paint and I love her the more I suffer I suffocate.And right before I'm about to drown she resuscitates me.She fucking hates me and I love it.Wait Where you going.I'm leaving you.No you ain't Come back.We're running right back.Here we go again.It's so insane cause when it's going good it's going great.I'm Superman with the wind at his back she's Lois Lane.But when it's bad it's awful I feel so ashamed I snap.Who's that dude.I don't even know his name.I laid hands on her I'll never stoop so low again.I guess I don't know my own strength.Just gonna stand there and watch me burn.Well that's alright because I like the way it hurts.Just gonna stand there and hear me cry.Well that's alright because I love the way you lie.I love the way you lie.I love the way you lie.You ever love somebody so much you can barely breathe when you're with 'em.You meet and neither one of you even know what hit them.Got that warm fuzzy feeling.Yeah them chills used to get them.Now you're getting fucking sick of looking at them.You swore you'd never hit them never do nothing to hurt them.Now you're in each other's face spewing venom in your words when you spit them.You push pull each other's hair scratch claw bit them.Throw them down pin them.So lost in the moments when you're in them.It's the rage that took over.It controls you both.So they say it's best to go your separate ways.Guess that they don't know you cause today that was yesterday.Yesterday is over it's a different day.Sound like broken records playing over but you promised her.Next time you'd show restraint.You don't get another chance.Life is no Nintendo game.But you lied again.Now you get to watch her leave out the window.Guess that's why they call it window pane.Just gonna stand there and watch me burn.Well that's alright because I like the way it hurts.Just gonna stand there and hear me cry.Well that's alright because I love the way you lie.I love the way you lie.I love the way you lie.Now I know we said things did things that we didn't mean.And we fall back into the same patterns same routines.But your temper's just as bad as mine is.You're the same as me.When it comes to love you're just as blinded.Baby please come back.It wasn't you baby it was me.Maybe our relationship isn't as crazy as it seems.Maybe that's what happens when a tornado meets a volcano.All I know is I love you too much to walk away though.Come inside pick up your bags off the sidewalk.Don't you hear sincerity in my voice when I talk.Told you this is my fault.Look me in the eyeball.Next time I'm pissed I'll aim my fist at the drywall.Next time There won't be no next time.I apologize even though I know it's lies.I'm tired of the games I just want her back.I know I'm a liar.If she ever tries to fucking leave again.I'mma tie her to the bed and set this house on fire.I'm just gonna.Just gonna stand there and watch me burn.Well that's alright because I like the way it hurts.Just gonna stand there and hear me cry.Well that's alright because I love the way you lie.I love the way you lie.I love the way you lie.</t>
  </si>
  <si>
    <t>Teenage Dream</t>
  </si>
  <si>
    <t>Dr. Luke;Benny Blanco;Max Martin;Bonnie McKee;Katy Perry</t>
  </si>
  <si>
    <t>Benny Blanco;Dr. Luke</t>
  </si>
  <si>
    <t>You think I'm pretty.Without any make-up on.You think I'm funny.When I tell the punchline wrong.I know you get me.So I let my walls come down down.Before you met me.I was alright.But things were kind of heavy.You brought me to life.Now every February.You'll be my Valentine Valentine.Let's go all the way tonight.No regrets just love.We can dance until we die.You and I we'll be young forever.You make me feel.Like I'm living.A teenage dream.The way you turn me on.I can't sleep.Let's run away and don't ever look back.Don't ever look back.My heart stops.When you look at me.Just one touch.Now baby I believe.This is real.So take a chance and don't ever look back.Don't ever look back.We drove to Cali.And got drunk on the beach.Got a motel.And built a fort out of sheets.I finally found you.My missing puzzle piece.I'm complete.Let's go all the way tonight.No regrets just love.We can dance until we die.You and I we'll be young forever.You make me feel.Like I'm living.A teenage dream.The way you turn me on..I can't sleepLet's run away and don't ever look back.Don't ever look back.My heart stops.When you look at me.Just one touch.Now baby I believe.This is real.So take a chance and don't ever look back.Don't ever look back.I’m gonna get your heart racing.In my skin tight jeans.Be your teenage dream tonight.Let you put your hands on me.In my skin tight jeans.Be your teenage dream tonight.You make me feel.Like I'm living.A teenage dream.The way you turn me onI can't sleep.Let's run away and don't ever look back.Don't ever look back no.My heart stops.When you look at me.Just one touch.Now baby I believe.This is real.So take a chance and don't ever look back.Don't ever look back.I’m gonna get your heart racing.In my skin tight jeans.Be your teenage dream tonight.Let you put your hands on me.In my skin tight jeans.Be your teenage dream tonight.</t>
  </si>
  <si>
    <t>Just the Way You Are</t>
  </si>
  <si>
    <t>Bruno Mars</t>
  </si>
  <si>
    <t>Ari Levine;Bruno Mars;Saint Cassius;Needlz;Philip Lawrence</t>
  </si>
  <si>
    <t>Bruno Mars;Philip Lawrence;Ari Levine;Needlz</t>
  </si>
  <si>
    <t>Oh her eyes her eyes.Make the stars look like they're not shining.Her hair her hair.Falls perfectly without her trying.She's so beautiful.And I tell her everyday.I know I know.When I compliment her she won't believe me.And it's so it's so.Sad to think that she don't see what I see.But every time she asks me Do I look okay.I sayWhen I see your face.There's not a thing that I would change.Cause you're amazing.Just the way you are.And when you smile.The whole world stops and stares for a while.Cause girl you're amazing.Just the way you are.Her lips her lips.I could kiss them all day if she'd let me.Her laugh her laugh.She hates but I think it's so sexy.She's so beautiful.And I tell her everyday.Oh you know you know you know.I'd never ask you to change.If perfect's what you're searching for.Then just stay the same.So don't even bother asking if you look okay.You know I'll say.When I see your face.There's not a thing that I would change.Cause you're amazing.Just the way you are.And when you smile.The whole world stops and stares for a while.Cause girl you're amazing.Just the way you are.The way you are.The way you are.Girl you're amazing.Just the way you are.When I see your face.There's not a thing that I would change.Cause you're amazing.Just the way you are.And when you smile.The whole world stops and stares for a while.Cause girl you're amazing.Just the way you are.</t>
  </si>
  <si>
    <t>Like a G6</t>
  </si>
  <si>
    <t>Far East Movement ft. The Cataracs &amp; Dev</t>
  </si>
  <si>
    <t>House;Electro House</t>
  </si>
  <si>
    <t>Dev (Vocals);The Cataracts (Production)</t>
  </si>
  <si>
    <t>Jae Choung;Virman Coquia;Niles Dhar-Hollowell;Kevin Nishimura;James Roh;David Vine</t>
  </si>
  <si>
    <t>Niles Dhar-Hollowell;David Vine</t>
  </si>
  <si>
    <t>Popping bottles in the ice like a blizzard.When we drink we do it right getting slizard.Sippin sizzurp in my ride like Three six.Now I'm feeling so fly like a G six.Like a G six like a G six.Now I'm feeling so fly like a G six.Like a G six like a G six.Now I'm feeling so fly like a G six.Gimme that moët.Gimme that cristal.Ladies love my style at my table gettin wild.Get them bottles popping we get that drip and that drop.Now give me two more bottles cause you know it don't stop.Hell yeah.Drink it up drink drink it up.When sober girls around me they be acting like they drunk.They be acting like they drunk acting acting like they drunk.When sober girls around me they be acting like they drunk.Popping bottles in the ice like a blizzard.When we drink we do it right getting slizard.Sippin sizzurp in my ride like Three six.Now I'm feeling so fly like a G six.Like a G six like a G six.Now I'm feeling so fly like a G six.Like a G six like a G six.Now I'm feeling so fly like a G six.Sipping on sipping on sizz I’m gonna make it fizz.Girl I keep it gangsta popping bottles at the crib.This is how we live every single night.Take that bottle to the head and let me see you fly.Hell yeah.Drink it up drink drink it up.When sober girls around me they be acting like they drunk.They be acting like they drunk acting-acting like they drunk.When sober girls around me they be acting like they drunk.Popping bottles in the ice like a blizzard.When we drink we do it right getting slizard.Sippin sizzurp in my ride like Three six.Now I'm feeling so fly like a G six.Like a G six like a G six.Now I'm feeling so fly like a G six.Like a G six like a G six.Now I'm feeling so fly like a G six.It's that 808 bump make you put your hands up.Make you put your hands up put your put your hands up.It's that 808 bump make you put your hands up.Make you put your hands up put your put your hands up.Hell yeah make you put your hands up.Make you put your hands up put your put your hands up.Hell yeah make you put your hands up.Make you put your hands up put your put your hands up.Popping bottles in the ice like a blizzard.When we drink we do it right getting slizard.Sippin sizzurp in my ride like Three six.Now I'm feeling so fly like a G six.Like a G six like a G six.Now I'm feeling so fly like a G six.Like a G six like a G six.Now I'm feeling so fly like a G six.</t>
  </si>
  <si>
    <t>We R Who We R</t>
  </si>
  <si>
    <t>Dance-pop;Electro;House</t>
  </si>
  <si>
    <t>Ammo;Dr. Luke;Jacob Hindlin;Benny Blanco;Kesha</t>
  </si>
  <si>
    <t>Ammo;Dr. Luke;Benny Blanco</t>
  </si>
  <si>
    <t>Hot and dangerous.If you're one of us then roll with us.Cause we make the hipsters fall in love.When we've got our hot pants on and up.And yes of course we does we running this town just like a club.And no you don't wanna mess with us.Got Jesus on my necklace.I've got that glitter on my eyes.Stockings ripped all up the side.Looking sick and sexyfied.So let's go.Tonight we're going hard.Just like the world is ours.We're tearing it apart.You know we're superstars we are who we are.We're dancing like we're dumb.Our bodies going numb.We'll be forever young.You know we're superstars we are who we are.DJ turn it up.It's about damn time to live it up.I'm so sick of being so serious.It's making my brain delirious.I'm just talking truth.I'm telling you about the shit we do.We're selling our clothes sleeping in cars.Dressing it down hitting on dudes.I've got that glitter on my eyes.Stockings ripped all up the side.Looking sick and sexyfied.So let's go.Tonight we're going hard.Just like the world is ours.We're tearing it apart.You know we're superstars we are who we are.We're dancing like we're dumb.Our bodies going numb.We'll be forever young.You know we're superstars we are who we are.DJ turn it up.DJ turn it up.DJ turn it up.DJ turn it up.Tonight we're going hard.Just like the world is ours.We're tearing it apart.You know we're superstars we are who we are.We're dancing like we're dumb.Our bodies going numb.We'll be forever young.You know we're superstars we are who we are.</t>
  </si>
  <si>
    <t>Partying;Self-Acceptance</t>
  </si>
  <si>
    <t>What's My Name?</t>
  </si>
  <si>
    <t>Rihanna ft. Drake</t>
  </si>
  <si>
    <t>Contemporary R&amp;B;Synth-Pop</t>
  </si>
  <si>
    <t>Drake (Rap)</t>
  </si>
  <si>
    <t>Barbados;Canada</t>
  </si>
  <si>
    <t>Ester Dean;Mikkel Eriksen;Drake;Traci Hale;Tor Hermansen</t>
  </si>
  <si>
    <t>Mikkel Eriksen;Tor Hermansen;Kuk Harrel</t>
  </si>
  <si>
    <t>Oh na na what's my name.Oh na na what's my name.Oh na na what's my name.Oh na na what's my name.Oh na na what's my name.What's my name. What's my name.I heard you good with them soft lips.Yeah you know word of mouth.The square root of sixty-nine is eight something right.Cause I've been trying to work it out oh.Good weed white wine uh.I come alive in the nighttime yeah.Okay away we go.Only thing we have on is the radioLet it play.Say you gotta leave but I know you wanna stay.You just waiting on the traffic jam to finish girl.The things that we could do in twenty minutes girl.Say my name say my name wear it out.It's getting hot crack a window air it out.I can get you through a mighty long day.Soon as you go the text that I write is gonna say.Oh na na what's my name.Oh na na what's my name.Oh na na what's my name.Oh na na what's my name.Oh na na what's my name.What's my name. What's my name.Not everybody.Knows how to work my body.Knows how to make me want it.But boy you stay up on it.You got that something.That keeps me so off balance.Baby you're a challenge.Let's explore your talent.Hey boy I really wanna see if you.Can go downtown with a girl like me.Hey boy I really wanna be with you.Cause you just my type.Oh na na na na.I need a boy to take it over.Looking for a guy to put in work.Oh whoa oh whoa.Hey boy I really wanna see if you.Can go downtown with a girl like me.Hey boy I really wanna be with you.Cause you just my type.Oh na na na na.I need a boy to take it over.Looking for a guy to put in work.Oh whoa oh whoa.Oh na na what's my name.Oh na na what's my name.Oh na na what's my name.Oh na na what's my name.Oh na na what's my name.What's my name. What's my name.Baby you got me.And ain't nowhere that I'd be.Than with your arms around me.Back and forth you rock me yeah.So I surrender.To every word you whisper.Every door you enter.I will let you in.Hey boy I really wanna see if you.Can go downtown with a girl like me.Hey boy I really wanna be with you.Cause you just my type.Oh na na na na.I need a boy to take it over.Looking for a guy to put in work.Oh whoa oh whoa.You're so amazing.You took the time to figure me out.That's why you take me.Way past the point of turning me on.You 'bout to break me.I swear you got me losing my mind.Oh na na what's my name.Oh na na what's my name.Oh na na what's my name.Oh na na what's my name.Oh na na what's my name.What's my name. What's my name.Hey boy I really wanna see if you.Can go downtown with a girl like me.Hey boy I really wanna be with you.Cause you just my type.Oh na na na na.I need a boy to take it over.Looking for a guy to put in work.Oh whoa oh whoa.Hey boy I really wanna see if you.Can go downtown with a girl like me.Hey boy I really wanna be with you.Cause you just my type.Oh na na na na.I need a boy to take it over.Looking for a guy to put in work.Oh whoa oh whoa.</t>
  </si>
  <si>
    <t>Only Girl (In the World)</t>
  </si>
  <si>
    <t>Mikkel Eriksen;Tor Hermansen;Crystile;Sandy Vee</t>
  </si>
  <si>
    <t>Mikkel Eriksen;Tor Hermansen;Crystal Johnson;Sandy Vee</t>
  </si>
  <si>
    <t>Mikkel Eriksen;Tor Hermansen;Kuk Harrel;Sandy Vee</t>
  </si>
  <si>
    <t>I want you to love me.Like I'm a hot ride.Be thinking of me.Doing what you like.So boy forget about the world.Cause it's gonna be me and you tonight.I wanna make you beg for it.Then I’m gonna make you swallow your pride oh.Want you to make me feel.Like I'm the only girl in the world.Like I'm the only one that you'll ever love.Like I'm the only one who knows your heart.Only girl in the world.Like I'm the only one that's in command.Cause I'm the only one who understands.How to make you feel like a man yeah.Want you to make me feel.Like I'm the only girl in the world.Like I'm the only one that you'll ever love.Like I'm the only one who knows your heart.Only one.Want you to take it.Like a thief in the night.Hold me like a pillow.Make me feel right.Baby I'll tell you all my secrets that I'm keeping.You can come inside.And when you enter you ain't leaving.Be my prisoner for the night oh.Want you to make me feel.Like I'm the only girl in the world.Like I'm the only one that you'll ever love.Like I'm the only one who knows your heart.Only girl in the world.Like I'm the only one that's in command.Cause I'm the only one who understands.Like I'm the only one who knows your heart.Only one.Take me for a ride ride.Oh baby take me high high.Let me make you rise rise.Oh make it last all night night.Take me for a ride ride.Oh baby take me high high.Let me make you rise rise.Make it last all night.Want you to make me feel.Like I'm the only girl in the world.Like I'm the only one that you'll ever love.Like I'm the only one who knows your heart.Only girl in the world.Like I'm the only one that's in command.Cause I'm the only one who understands.How to make you feel like a man.Only girl in the world.Girl in the world.Only girl in the world.Girl in the world.</t>
  </si>
  <si>
    <t>Raise Your Glass</t>
  </si>
  <si>
    <t>Max Martin;Shellback</t>
  </si>
  <si>
    <t>Right right turn off the lights.We're gonna lose our minds tonight.What's the deal yo.I love when it's all too much.5 a.m. turn the radio up.Where's the rock and roll.Party crasher panty snatcher.Call me up if you're a gangster.Don't be fancy just get dancy.Why so serious.So raise your glass if you are wrong.In all the right ways all my underdogs.We will never be never be anything but loud.And nitty gritty dirty little freaks.Won't you come on and come on and raise your glass.Just come on and come on and raise your glass.Slam slam oh hot damn.What part of a party don't you understand.Wish you'd just freak out.Can't stop coming in hot.I should be locked up right on the spot.It's so on right now.It's so fucking on right now.Party crasher panty snatcher.Call me up if you're a gangster.Don't be fancy just get dancy.Why so serious.So raise your glass if you are wrong.In all the right ways all my underdogs.We will never be never be anything but loud.And nitty gritty dirty little freaks.Won't you come on and come on and raise your glass.Just come on and come on and raise your glass.Won't you come on and come on and raise your glass.Just come on and come on and raise your glass.Oh shit.My glass is empty.That sucks.So if you're too school for cool.And you're treated like a fool.You can choose to let it go.We can always we can always party on our own.So raise your.So raise your glass if you are wrong.In all the right ways all my underdogs.We will never be never be anything but loud.And nitty gritty dirty little freaks.So raise your glass if you are wrong.In all the right ways all my underdogs.We will never be never be anything but loud.And nitty gritty dirty little freaks.Won't you come on and come on and raise your glass.Just come on and come on and raise your glass.Won't you come on and come on and raise your glass for me.Just come on and come on and raise your glass for me.</t>
  </si>
  <si>
    <t>Firework</t>
  </si>
  <si>
    <t>Ester Dean;Mikkel Eriksen;Katy Perry;Sandy Vee;Tor Hermansen</t>
  </si>
  <si>
    <t>Mikkel Eriksen;Sandy Vee;Tor Hermansen</t>
  </si>
  <si>
    <t>Do you ever feel like a plastic bag.Drifting through the wind.Wanting to start again.Do you ever feel feel so paper thin.Like a house of cards one blow from caving in.Do you ever feel already buried deep.Six feet under screams but no one seems to hear a thing.Do you know that there's still a chance for you.Cause there's a spark in you.You just gotta ignite the light and let it shine.Just own the night like the fourth of July.Cause baby you're a firework.Come on show them what you're worth.Make them go Ah ah ah.As you shoot across the sky.Baby you're a firework.Come on let your colors burst.Make them go Ah ah ah.You're gonna leave them all in awe awe awe.You don't have to feel like a wasted space.You're original cannot be replaced.If you only knew what the future holds.After a hurricane comes a rainbow.Maybe a reason why all the doors are closed.So you could open one that leads you to the perfect road.Like a lightning bolt your heart will glow.And when it's time you'll know.You just gotta ignite the light and let it shine.Just own the night like the fourth of July.Cause baby you're a firework.Come on show them what you're worth.Make them go Ah ah ah.As you shoot across the sky.Baby you're a firework.Come on let your colors burst.Make them go Ah ah ah.You're gonna leave them all in awe awe awe.Boom boom boom.Even brighter than the moon moon moon.It's always been inside of you you you.And now it's time to let it through through through.Cause baby you're a firework.Come on show them what you're worth.Make them go Ah ah ah.As you shoot across the sky.Baby you're a firework.Come on let your colors burst.Make them go Ah ah ah.You're gonna leave them all in awe awe awe.Boom boom boom.Even brighter than the moon moon moon.Boom boom boom.Even brighter than the moon moon moon.</t>
  </si>
  <si>
    <t>Self-Acceptance</t>
  </si>
  <si>
    <t>Grenade</t>
  </si>
  <si>
    <t>Christopher Brown;Bruno Mars;Claude Kelly;Philip Lawrence;Ari Levine;Andrew Wyatt</t>
  </si>
  <si>
    <t>Easy come easy go.That's just how you live oh.Take take take it all.But you never give.Should've known you was trouble.From the first kiss.Had your eyes wide open.Why were they open.Gave you all I had.And you tossed it in the trash.You tossed it in the trash you did.To give me all your love is all I ever asked.Cause what you don't understand is.I'd catch a grenade for you.Throw my hand on a blade for you.I'd jump in front of a train for you.You know I'd do anything for you.Oh I would go through all this pain.Take a bullet straight through my brain.Yes I would die for you baby.But you won't do the same.No no no no.Black black black and blue.Beat me til I'm numb.Tell the devil I said Hey when you get back to where you're from.Mad woman bad woman.That's just what you are.Yeah you'll smile in my face then rip the brakes out my car.Gave you all I had.And you tossed it in the trash.You tossed it in the trash yes you did.To give me all your love is all I ever asked.Cause what you don't understand is.I'd catch a grenade for you.Throw my hand on a blade for you.I'd jump in front of a train for you.You know I'd do anything for you.Oh I would go through all this pain.Take a bullet straight through my brain.Yes I would die for you baby.But you won't do the same.If my body was on fire.Oh you'd watch me burn down in flames.You said you loved me you're a liar.Cause you never ever ever did baby.But darling I'd still catch a grenade for you.Throw my hand on a blade for you.I'd jump in front of a train for you.You know I'd do anything for you.Oh I would go through all this pain.Take a bullet straight through my brain.Yes I would die for you baby.But you won't do the same.No you won't do the same.You wouldn't do the same.Oh you'd never do the same.Oh no no no oh.</t>
  </si>
  <si>
    <t>Love;Lost Love;Infidelity</t>
  </si>
  <si>
    <t>Hold It Against Me</t>
  </si>
  <si>
    <t>House;Dubstep</t>
  </si>
  <si>
    <t>Electro House</t>
  </si>
  <si>
    <t>Dr. Luke;Max Martin;Bonnie McKee;Billboard</t>
  </si>
  <si>
    <t>Dr. Luke;Max Martin;Billboard</t>
  </si>
  <si>
    <t>Hey over there.Please forgive me.If I'm coming on too strong.Hate to stare.But you're winning.And they're playing my favorite song.So come here.A little closer.Wanna whisper in your ear.Make it clear.A little question.Wanna know just how you feel.If I said my heart was beating loud.If we could escape the crowd somehow.If I said I want your body now.Would you hold it against me.Cause you feel like paradise.And I need a vacation tonight.So if I said I want your body now.Would you hold it against me.Hey you might think.That I'm crazy.But you know I'm just your type.I might be.A little hazy.But you just cannot deny.There's a spark.In between us.When we're dancing on the floor.I want more.Wanna see it.So I'm asking you tonight.If I said my heart was beating loud.If we could escape the crowd somehow.If I said I want your body now.Would you hold it against me.Cause you feel like paradise.And I need a vacation tonight.So if I said I want your body now.Would you hold it against me.If I said I want your body.Would you hold it against me.Give me something good.Don't wanna wait.I want it now.Drop it like a hood.And show me how you work it out.Alright.If I said my heart was beating loud.If I said I want your body now.Would you hold it against me.If I said my heart was beating loud.If we could escape the crowd somehow.If I said I want your body now.Would you hold it against me.Cause you feel like paradise.And I need a vacation tonight.So if I said I want your body now.Would you hold it against me.</t>
  </si>
  <si>
    <t>Black and Yellow</t>
  </si>
  <si>
    <t>Wiz Khalifa</t>
  </si>
  <si>
    <t>Wiz Khalifa;Mikkel Eriksen;Tor Hermansen</t>
  </si>
  <si>
    <t>Yeah you know what it is.Black and yellow black and yellow.Black and yellow black and yellow.Yeah you know what it is.Black and yellow black and yellow.Black and yellow black and yellow.Yeah you know what it is.Everything I do yeah I do it big.Yeah screaming: That's nothing.When I pulled off the lot that's stunting.Repping my town when you see me you know everything.Black and yellow black and yellow.Black and yellow black and yellow.I put it down from the whip to my diamonds I'm in.Black and yellow black and yellow.Black and yellow black and yellow.Uh black stripe yellow paint.Them niggas scared of it but them hoes ain't.Soon as I hit the club look at them hoes' face.Hit the pedal once make the floor shake.Suede inside my engine roaring.It's the big boy you know what I paid for it.And I got the pedal to the metal.Got you niggas checking game I'm balling out on every level.Hear them haters talk but there's nothing you can tell them.Just made a million got another million on my schedule.No love for them nigga breaking hearts.No keys push to start.Yeah you know what it is.Everything I do yeah I do it big.Yeah screaming: That's nothing.When I pulled off the lot that's stunting.Repping my town when you see me you know everything.Black and yellow black and yellow.Black and yellow black and yellow.I put it down from the whip to my diamonds I'm in.Black and yellow black and yellow.Black and yellow black and yellow.Got a call from my jeweler this just in.And bitches love me cause I'm fucking with their best friends.Not a lesbian but she a freak thoughThis ain't for one night I'm shining all week ho.I'm sipping Clicquot and rocking yellow diamonds.So many rocks up in my watch I can't tell what the time is.Got a pocket full of big faces.Throw it up cause every nigga that I'm with Taylor’d.Yeah you know what it is.Everything I do yeah I do it big.Yeah screaming: That's nothing.When I pulled off the lot that's stunting.Repping my town when you see me you know everything.Black and yellow black and yellow.Black and yellow black and yellow.I put it down from the whip to my diamonds I'm in.Black and yellow black and yellow.Black and yellow black and yellow.Stay high like how I'm supposed to do.That crowd underneath them clouds can't get close to you.And my car look unapproachable.Super clean but it's super mean.She wanna fuck with them cats smoke weed count stacks.Get fly and take trips and that's that real rap.I let her get high if she want and she feel that.Convertible drop feel eighty-seven the top peeled back.Yeah you know what it is.Everything I do yeah I do it big.Yeah screaming: That's nothing.When I pulled off the lot that's stunting.Repping my town when you see me you know everything.Black and yellow black and yellow.Black and yellow black and yellow.I put it down from the whip to my diamonds I'm in.Black and yellow black and yellow.Black and yellow black and yellow.Yeah you know what it is.Everything I do yeah I do it big.Yeah screaming: That's nothing.When I pulled off the lot that's stunting.Repping my town when you see me you know everything.Black and yellow black and yellow.Black and yellow black and yellow.I put it down from the whip to my diamonds I'm in.Black and yellow black and yellow.Black and yellow black and yellow.</t>
  </si>
  <si>
    <t>Born This Way</t>
  </si>
  <si>
    <t>Dance-Pop;Electro;Electro House</t>
  </si>
  <si>
    <t>DJ White Shadow;Fernando Garibay;Lady Gaga;Jeppe Laursen</t>
  </si>
  <si>
    <t>It doesn't matter if you love him or capital H-I-M.Just put your paws up.Cause you were born this way baby.My mama told me when I was young.We are all born superstars.She rolled my hair and put my lipstick on.In the glass of her boudoir.There's nothing wrong with loving who you are.She said Cause He made you perfect babe.So hold your head up girl and you'll go far.Listen to me when I say.I'm beautiful in my way.Cause God makes no mistakes.I'm on the right track baby.I was born this way.Don't hide yourself in regret.Just love yourself and you're set.I'm on the right track baby.I was born this way.Oh there ain't no other way.Baby I was born this way.Baby I was born this way.Oh there ain't no other way.Baby I was born this way.Right track baby.I was born this way.Don't be a drag just be a queen.Don't be a drag just be a queen.Don't be a drag just be a queen.Don't be.Give yourself prudence and love your friends.Subway kid rejoice your truth.In the religion of the insecure.I must be myself respect my youth.A different lover is not a sin.Believe capital H-I-M hey hey hey.I love my life I love this record and.Mi amore vole fe yah.I'm beautiful in my way.Cause God makes no mistakes.I'm on the right track baby.I was born this way.Don't hide yourself in regret.Just love yourself and you're set.I'm on the right track baby.I was born this way.Oh there ain't no other way.Baby I was born this way.Baby I was born this way.Oh there ain't no other way.Baby I was born this way.Right track baby.I was born this way.Don't be a drag just be a queen.Whether you're broke or evergreen.You're black white beige cholo descent.You're Lebanese you're orient.Whether life's disabilities.Left you outcast bullied or teased.Rejoice and love yourself today.Cause baby you were born this way.No matter gay straight or bi.Lesbian transgendered life.I'm on the right track baby.I was born to survive.No matter black white or beige.Chola or orient made.I'm on the right track baby.I was born to be brave.I'm beautiful in my way.Cause God makes no mistakes.I'm on the right track baby.I was born this way.Don't hide yourself in regret.Just love yourself and you're set.I'm on the right track baby.I was born this way yeah.Oh there ain't no other way.Baby I was born this way.Baby I was born this way.Oh there ain't no other way.Baby I was born this way.I'm on the right track baby.I was born this way.I was born this way hey.I was born this way hey.I'm on the right track baby.I was born this way hey.I was born this way hey.I was born this way hey.I'm on the right track baby.I was born this way hey.Same DNA but born this way.Same DNA but born this way.</t>
  </si>
  <si>
    <t>E.T.</t>
  </si>
  <si>
    <t>Katy Perry ft. Kanye West</t>
  </si>
  <si>
    <t>Electro;Synth-Pop;Pop Rap</t>
  </si>
  <si>
    <t>Kanye West (Rap)</t>
  </si>
  <si>
    <t>Ammo;Dr. Luke;Max Martin;Katy Perry;Kanye West</t>
  </si>
  <si>
    <t>Ammo;Dr. Luke;Max Martin</t>
  </si>
  <si>
    <t>I got a dirty mind.I got filthy ways.I'm trying to bathe my ape.In your Milky Way.I'm a legend.I'm irreverent.I be reverend.I'll be so far up.We don't give a fuck.Welcome to the danger zone.Step into the fantasy.You are not invited to the other side of sanity.They're calling me an alien a big headed astronaut.Maybe it's because your boy Yeezy get ass a lot.You're so hypnotizing.Could you be the devil.Could you be an angel.Your touch magnetizing.Feels like I am floating.Leaves my body glowing.They say be afraid.You're not like the others.Futuristic lover.Different DNA.They don't understand you.You're from a whole nother world.A different dimension.You open my eyes.And I'm ready to go.Lead me into the light.Kiss me kiss me.Infect me with your loving.Fill me with your poison.Take me take me.Wanna be your victim.Ready for abduction.Boy you're an alien.Your touch so foreign.It's supernatural.Extraterrestrial.You're so supersonic.Wanna feel your powers.Stun me with your laser.Your kiss is cosmic.Every move is magic.You're from a whole nother world.A different dimension.You open my eyes.And I'm ready to go.Lead me into the light.Kiss me kiss me.Infect me with your loving.Fill me with your poison.Take me take me.Wanna be your victim.Ready for abduction.Boy you're an alien.Your touch so foreign.It's supernatural.Extraterrestrial.I know a bar out in Mars.Where they driving spaceships instead of cars.Cop a Prada space suit about the stars.Getting stupid hah straight up out the jars.Pockets on Shrek rockets on deck.Tell me what's next Alien sex.I’m gonna disrobe you.Then I'm gonna probe you.See I've abducted you.So I'll tell you what to do.I tell you what to do what to do what to do.Kiss me kiss me.Infect me with your loving.Fill me with your poison.Take me take me.Wanna be your victim.Ready for abduction.Boy you're an alien.Your touch so foreign.It's supernatural.Extraterrestrial.Extraterrestrial.Extraterrestrial.Boy you're an alien.Your touch so foreign.It's supernatural.Extraterrestrial.</t>
  </si>
  <si>
    <t>S&amp;M</t>
  </si>
  <si>
    <t>Rihanna ft. Britney Spears</t>
  </si>
  <si>
    <t>Contemporary R&amp;B;Electro</t>
  </si>
  <si>
    <t>Britney Spears (Vocals)</t>
  </si>
  <si>
    <t>Ester Dean;Mikkel Eriksen;Tor Hermansen;Sandy Vee</t>
  </si>
  <si>
    <t>Emily Wright;Kuk Harrell;Sandy Vee;Mikkel Eriksen;Tor Hermansen;Veronika Bozeman</t>
  </si>
  <si>
    <t>I like it I like it.I like it I like it.I like it I like it.I I like it I like it.I like it I like it.I like it I like it.I like it I like it.I like it I like it.I I like it I like it.I like it I like it.Feels so good being bad.There's no way I'm turning back.Now the pain is my pleasure cause nothing could measure.Love is great love is fine.Out the box out of line.The affliction of the feeling leaves me wanting more.Cause I may be bad but I'm perfectly good at it.Sex in the air.I don't care I love the smell of it.Sticks and stones may break my bones.But chains and whips excite me.Cause I may be bad but I'm perfectly good at it.Sex in the air.I don't care I love the smell of it.Sticks and stones may break my bones.But chains and whips excite me.Cause I may be bad but I'm perfectly good at it.Sex in the air.I don't care I love the smell of it.Sticks and stones may break my bones.But chains and whips excite me.Cause I may be bad but I'm perfectly good at it.Sex in the air.I don't care I love the smell of it.Sticks and stones may break my bones.But chains and whips excite me.Come on Come on Come on.I like it I like it.Come on Come on Come on.I like it I like it.Come on Come on Come on.I like it I like it.Come on Come on Come on.I like it I like it.Just one night full of sin.Feel the pain on your skin.Tough I don't scream mercy.It's your turn to hurt me.Yeah.If I'm bad tie me down.Shut me up gag and bound me.Cause the pain is my pleasure.Nothing comes better.Yeah.Cause I may be bad but I'm perfectly good at it.Sex in the air.I don't care I love the smell of it.Sticks and stones may break my bones.But chains and whips excite me.Come on Come on Come on.I like it I like it.Come on Come on Come on.I like it I like it.Come on Come on Come on.I like it I like it.Come on Come on Come on.I like it I like it.S S S and M M M.S S S and M M M.Oh I love the feeling you bring to me.Oh you turn me on.It's exactly what I've been yearning for.Give it to me strong.And meet me in my boudoir.Make my body say ah ah ah.I like it like it.Cause I may be bad but I'm perfectly good at it.Sex in the air.I don't care I love the smell of it.Sticks and stones may break my bones.But chains and whips excite me.Cause I may be bad but I'm perfectly good at it.Sex in the air.I don't care I love the smell of it.Sticks and stones may break my bones.But chains and whips excite me.Come on Come on Come on.I like it I like it.Come on Come on Come on.I like it I like it.Come on Come on Come on.I like it I like it.Come on Come on Come on.I like it I like it.S S S and M M M.S S S and M M M.S S S and M M M.S S S and M M M.</t>
  </si>
  <si>
    <t>Lust/Sex;Violence</t>
  </si>
  <si>
    <t>Rolling in the Deep</t>
  </si>
  <si>
    <t>Adele</t>
  </si>
  <si>
    <t>Columbia;XL</t>
  </si>
  <si>
    <t>Adele Adkins;Paul Epworth</t>
  </si>
  <si>
    <t>Adele;Paul Epworth</t>
  </si>
  <si>
    <t>Paul Epworth</t>
  </si>
  <si>
    <t>There's a fire starting in my heart.Reaching a fever pitch it's bringing me out the dark.Finally I can see you crystal clear.Go ahead and sell me out and I'll lay your shit bare.See how I leave with every piece of you.Don't underestimate the things that I will do.There's a fire starting in my heart.Reaching a fever pitch.And it's bringing me out the darkThe scars of your love remind me of us.They keep me thinking that we almost had it all.The scars of your love they leave me breathless.I can't help feeling.We could have had it all.You're gonna wish you never had met me.Rolling in the deep.Tears are gonna fall rolling in the deep.You had my heart inside of your hand.You're gonna wish you never had met me.And you played it to the beat.Tears are gonna fall rolling in the deep.Baby I have no story to be told.But I've heard one on you.And I'm gonna make your head burn.Think of me in the depths of your despair.Make a home down there.As mine sure won't be sharedYou're gonna wish you never had met me.The scars of your love remind me of us.Tears are gonna fall rolling in the deep.They keep me thinking that we almost had it all.You're gonna wish you never had met me.The scars of your love they leave me breathless.Tears are gonna fall rolling in the deep.I can't help feeling.We could have had it all.You're gonna wish you never had met me.Rolling in the deep.Tears are gonna fall rolling in the deep.You had my heart inside of your hand.You're gonna wish you never had met me.And you played it to the beat.Tears are gonna fall rolling in the deep.We could have had it all.Rolling in the deep.You had my heart inside of your hand.But you played it with a beating.Throw your soul through every open door.Count your blessings to find what you look for.Turn my sorrow into treasured gold.You'll pay me back in kind and reap just what you sow.You're gonna wish you never had met me.We could have had it all.Tears are gonna fall rolling in the deep.We could have had it all.You're gonna wish you never had met me.It all it all it all.Tears are gonna fall rolling in the deep.We could have had it all.You're gonna wish you never had met me.Rolling in the deepTears are gonna fall rolling in the deepYou had my heart inside of your hand.You're gonna wish you never had met me.And you played it to the beat.Tears are gonna fall rolling in the deep.We could have had it all.You're gonna wish you never had met me.Rolling in the deep.Tears are gonna fall rolling in the deep.You had my heart inside of your hand.You're gonna wish you never had met me.But you played it.You played it.You played it.You played it to the beat.</t>
  </si>
  <si>
    <t>Give Me Everything</t>
  </si>
  <si>
    <t>Pitbull ft. Ne-Yo, Afrojack, &amp; Nayer</t>
  </si>
  <si>
    <t>Mr. 305;Polo Grounds;J</t>
  </si>
  <si>
    <t>House;Pop Rap;Electro</t>
  </si>
  <si>
    <t>Afrojack (Keyboards);Ne-Yo (Vocals);Nayer (Vocals)</t>
  </si>
  <si>
    <t>United States;Netherlands</t>
  </si>
  <si>
    <t>Pitbull;Afrojack;Ne-Yo</t>
  </si>
  <si>
    <t>Afrojack</t>
  </si>
  <si>
    <t>Me not working hard.Yeah right Picture that with a Kodak.Or better yet go to Times Square.Take a picture of me with a Kodak.Took my life from negative to positive.I just want you all to know that.And tonight let's enjoy life.Pitbull Nayer Ne-Yo.That's right.Tonight I want all of you tonight.Give me everything tonight.For all we know we might not get tomorrow.Let's do it tonight.Don't care what they say.Or what games they play.Nothing is enough.Til I have your love.Let's do it tonight.I want you tonight.I want you to stay.I want you tonight.Grab somebody sexy tell them hey.Give me everything tonight.Give me everything tonight.Give me everything tonight.Give me everything tonight.Take advantage of tonight.Cause tomorrow I'm off to Dubai to perform for a princess.But tonight I can make you my queen.And make love to you endless.This is insane: the way the name growing.Money keep flowing.Hustlers move aside.So I'm tiptoeing to keep flowing.I got it locked up like Lindsay Lohan.Put it on my life baby.I make you feel right baby.Can't promise tomorrow.But I promise tonight.Dalé.Excuse me.And I might drink a little more than I should tonight.And I might take you home with me if I could tonight.And baby Ima make you feel so good tonight.Cause we might not get tomorrow.Tonight I want all of you tonight.Give me everything tonight.For all we know we might not get tomorrow.Let's do it tonight.Don't care what they say.Or what games they play.Nothing is enough.Til I have your love.Let's do it tonight.I want you tonight I want you to stay.I want you tonight.Grab somebody sexy tell them hey.Give me everything tonight.Give me everything tonight.Give me everything tonight.Give me everything tonight.Reach for the stars.And if you don't grab them.At least you'll fall on top of the world.Think about it.Cause if you slip.I'm gonna fall on top your girl.What I'm involved with.Is deeper than the masons.Baby baby and it ain't no secret.My family's from Cuba.But I'm an American Idol.Get money like Seacrest.Put it on my life baby.I make you feel right baby.Can't promise tomorrow.But I promise tonight.Dalé.Excuse me.And I might drink a little more than I should tonight.And I might take you home with me if I could tonight.And baby Ima make you feel so good tonight.Cause we might not get tomorrow.Tonight I want all of you tonight.Give me everything tonight.For all we know we might not get tomorrow.Let's do it tonight.Don't care what they say.Or what games they play.Nothing is enough.Til I have your love.Let's do it tonight.I want you tonight I want you to stay.I want you tonight.Grab somebody sexy tell them hey.Give me everything tonight.Give me everything tonight.Give me everything tonight.Give me everything tonight.Excuse me.And I might drink a little more than I should tonight.And I might take you home with me if I could tonight.And baby Ima make you feel so good tonight.Cause we might not get tomorrow.</t>
  </si>
  <si>
    <t>Party Rock Anthem</t>
  </si>
  <si>
    <t>LMFAO ft. Lauren Bennett &amp; GoonRock</t>
  </si>
  <si>
    <t>will.i.am;Interscope</t>
  </si>
  <si>
    <t>House;Electro</t>
  </si>
  <si>
    <t>Lauren Bennet (Vocal);GoonRock (Production)</t>
  </si>
  <si>
    <t>GoonRock;Peter Schoeder;Sky Blu;RedFoo</t>
  </si>
  <si>
    <t>GoonRock;RedFoo</t>
  </si>
  <si>
    <t>Party rock.Let's go.Party rock is in the house tonight.Everybody just have a good time.And we gonna make you lose your mind.Everybody just have a good time.Party rock is in the house tonight.Everybody just have a good time.And we gonna make you lose your mind.We just wanna see you shake that.In the club party rock looking for your girl.She on my jock non-stop when we're in the spot.Booty move her weight like she on the block.Where the drank I got to know.Tight jeans tattoo cause I'm rock and roll.Half-black half-white domino.Gain the money Oprah Doe.I'm running through these hoes like Drano.I got that devilish flow rock and roll no halo.We party rock Yeah that's the crew that I'm repping.On a rise to the top no lead in our Zeppelin.Party rock is in the house tonight.Everybody just have a good time.And we gonna make you lose your mind.Everybody just have a good time.Let's go.Party rock is in the house tonight.Everybody just have a good time.And we gonna make you lose your mind.We just wanna see you shake that.Every day I'm shuffling.Shuffling shuffling.Step up fast.And be the first girl to make me throw this cash.We get money don't be mad.Now stop hating's bad.One more shot for us.Please fill up my cup.We just wanna see.Now you're home with me.Get up get down put your hands up to the sound.Get up get down put your hands up to the sound.Get up get down put your hands up to the sound.Put your hands up to the sound.Put your hands up to the sound.Get up.Get up.Get up.Get up.Get up.Get up.Get up.Get up.Get up.Put your hands up to the sound to the sound.Put your hands up.Put your hands up.Put your hands up.Put your hands up.Party rock is in the house tonight.Everybody just have a good time.And we gonna make you lose your mind.Everybody just have a good good good time.Put your hands up.I can feel it baby.Put your hands up.Put your hands up.Shake that.Every day I'm shuffling.Put your put your.Put your put your.Put your put your.Put your put your.Put your hands up.Your hands up.Put your hands up.</t>
  </si>
  <si>
    <t>Artist Illustration;Text</t>
  </si>
  <si>
    <t>Last Friday Night (T.G.I.F.)</t>
  </si>
  <si>
    <t>Dance</t>
  </si>
  <si>
    <t>Dr. Luke;Max Martin;Bonnie McKee;Katy Perry</t>
  </si>
  <si>
    <t>Dr. Luke;Max Martin</t>
  </si>
  <si>
    <t>There's a stranger in my bed.There's a pounding in my head.Glitter all over the room.Pink flamingos in the pool.I smell like a mini bar.DJs passed out in the yard.Barbies on the barbecue.This a hickey or a bruise.Pictures of last night.Ended up online.I'm screwed.Oh well.It's a blacked out blur.But I'm pretty sure it ruled.Damn.Last Friday night.Yeah we danced on table tops.And we took too many shots.Think we kissed but I forgot.Last Friday night.Yeah we maxed our credit cards.And got kicked out of the bar.So we hit the boulevard.Last Friday night.We went streaking in the park.Skinny dipping in the dark.Then had a ménage à trois.Last Friday night.Yeah I think we broke the law.Always say we're gonna stop.This Friday night.Do it all again.This Friday night.Do it all again.Trying to connect the dots.Don't know what to tell my boss.Think the city towed my car.Chandelier is on the floor.Ripped my favorite party dress.Warrants out for my arrest.Think I need a ginger ale.That was such an epic fail.Pictures of last night.Ended up online.I'm screwed.Oh well.It's a blacked out blur.But I'm pretty sure it ruled.Damn.Last Friday night.Yeah we danced on table tops.And we took too many shots.Think we kissed but I forgot.Last Friday night.Yeah we maxed our credit cards.And got kicked out of the bar.So we hit the boulevard.Last Friday night.We went streaking in the park.Skinny dipping in the dark.Then had a ménage à trois.Last Friday night.Yeah I think we broke the law.Always say we're gonna stop.This Friday night.Do it all again.This Friday night.Do it all again.This Friday night.TGIF.TGIF.TGIF.TGIF.TGIF.TGIF.Last Friday night.Yeah we danced on table tops.And we took too many shots.Think we kissed but I forgot.Last Friday night.Yeah we maxed our credit cards.And got kicked out of the bar.So we hit the boulevard.Last Friday night.We went streaking in the park.Skinny dipping in the dark.Then had a ménage à trois.Last Friday night.Yeah I think we broke the law.Always say we're gonna stop.This Friday night.Do it all again.</t>
  </si>
  <si>
    <t>Moves Like Jagger</t>
  </si>
  <si>
    <t>Maroon 5 ft. Christina Aguilera</t>
  </si>
  <si>
    <t>Funk-Pop;Synth-Pop</t>
  </si>
  <si>
    <t>Christina Aguilera (Vocals)</t>
  </si>
  <si>
    <t>Benny Blanco;Adam Levine;Shellback;Ammar Malik</t>
  </si>
  <si>
    <t>Benny Blanco;Shellback</t>
  </si>
  <si>
    <t>Just shoot for the stars.If it feels right.And aim for my heart.If you feel like.And take me away and make it okay.I swear I'll behave.You wanted control.So we waited.I put on a show.Now I make it.You say I'm a kid.My ego is big.I don't give a shit.And it goes like this.Take me by the tongue.And I'll know you.Kiss me til you're drunk.And I'll show you.All the moves like Jagger.I've got the moves like Jagger.I've got the moves like Jagger.I don't need to try to control you.Look into my eyes and I'll own you.With them moves like Jagger.I've got the moves like Jagger.I've got the moves like Jagger.Maybe it's hard.When you feel like you're broken and scarred.Nothing feels right.But when you're with me.I'll make you believe.That I've got the key.So get in the car.We can ride it.Wherever you want.Get inside it.And you want to steer.But I'm shifting gears.I'll take it from here.And it goes like this.Take me by the tongue.And I'll know you.Kiss me til you're drunk.And I'll show you.All the moves like Jagger.I've got the moves like Jagger.I've got the moves like Jagger.I don't need to try to control you.Look into my eyes and I'll own you.With them moves like Jagger.I've got the moves like Jagger.I've got the moves like Jagger.You wanna know how to make me smile.Take control own me just for the night.And if I share my secret.You're gonna have to keep it.Nobody else can see this.So watch and learn.I won't show you twice.Head to toe oh baby rub me right.But if I share my secret.You're gonna have to keep it.Nobody else can see this.And it goes like this.Take me by the tongue.And I'll know you.Kiss me 'til you're drunk.And I'll show you.All the moves like Jagger.I've got the moves like Jagger.I've got the moves like Jagger.I don't need to try to control you.Look into my eyes and I'll own you.With them moves like Jagger.I've got the moves like Jagger.I've got the moves like Jagger.</t>
  </si>
  <si>
    <t>Someone Like You</t>
  </si>
  <si>
    <t>Adele Adkins;Dan Wilson</t>
  </si>
  <si>
    <t>Adele;Dan Wilson</t>
  </si>
  <si>
    <t>Dan Wilson</t>
  </si>
  <si>
    <t>I heard that you're settled down.That you found a girl and you're married now.I heard that your dreams came true.Guess she gave you things I didn't give to you.Old friend why are you so shy.Ain't like you to hold back or hide from the light.I hate to turn up out of the blue uninvited.But I couldn't stay away I couldn't fight it.I had hoped you'd see my face and that you'd be reminded.That for me it isn't over.Never mind I'll find someone like you.I wish nothing but the best for you too.Don't forget me I beg.I'll remember you saidSometimes it lasts in love but sometimes it hurts instead.Sometimes it lasts in love but sometimes it hurts instead.You know how the time flies.Only yesterday was the time of our lives.We were born and raised.In a summer haze.Bound by the surprise of our glory days.I hate to turn up out of the blue uninvited.But I couldn't stay away I couldn't fight it.I'd hoped you'd see my face and that you'd be reminded.That for me it isn't over.Never mind I'll find someone like you.I wish nothing but the best for you too.Don't forget me I beg.I'll remember you said."Sometimes it lasts in love but sometimes it hurts instead.Nothing compares.No worries or cares.Regrets and mistakes.They are memories made.Who would have known how bittersweet this would taste.Never mind I'll find someone like you.I wish nothing but the best for you.Don't forget me I beg.I'll remember you saidSometimes it lasts in love but sometimes it hurts instead.Never mind I'll find someone like you.I wish nothing but the best for you too.Don't forget me I beg.I'll remember you said.Sometimes it lasts in love but sometimes it hurts instead.Sometimes it lasts in love but sometimes it hurts instead.</t>
  </si>
  <si>
    <t>We Found Love</t>
  </si>
  <si>
    <t>Rihanna ft. Calvin Harris</t>
  </si>
  <si>
    <t>Calvin Harris (Production)</t>
  </si>
  <si>
    <t>Barbados;United Kingdom</t>
  </si>
  <si>
    <t>Calvin Harris</t>
  </si>
  <si>
    <t>Yellow diamonds in the light.And we're standing side by side.As your shadow crosses mine.What it takes to come alive.It's the way I'm feeling I just can't deny.But I've gotta let it go.We found love in a hopeless place.We found love in a hopeless place.We found love in a hopeless place.We found love in a hopeless place.Shine a light through an open door.Love and life I will divide.Turn away cause I need you more.Feel the heartbeat in my mind.It's the way I'm feeling I just can't deny.But I've gotta let it go.We found love in a hopeless place.We found love in a hopeless place.We found love in a hopeless place.We found love in a hopeless place.Yellow diamonds in the light.And we're standing side by side.As your shadow crosses mine.We found love in a hopeless place.We found love in a hopeless place.We found love in a hopeless place.We found love in a hopeless place.We found love in a hopeless place.We found love in a hopeless place.We found love in a hopeless place.We found love in a hopeless place.</t>
  </si>
  <si>
    <t>Sexy and I Know It</t>
  </si>
  <si>
    <t>LMFAO</t>
  </si>
  <si>
    <t>Electro;Pop Rap</t>
  </si>
  <si>
    <t>Erin Beck;George Robertson;GoonRock;Kenneth Oliver;Sky Blu;RedFoo</t>
  </si>
  <si>
    <t>When I walk on by girls be looking like damn he fly.I pimp to the beat walking on the street in my new LaFreak yeah.This is how I roll animal print pants out of control.It's Redfoo with the big afro.And like Bruce Leroy I got the glow.Girl look at that body.Girl look at that body. Girl look at that body.I work out.Girl look at that body.Girl look at that body. Girl look at that body.I work out.When I walk in the spot this is what I see.Everybody stops and they staring at me.I got passion in my pants and I ain't afraid to show it show it show it show it.I'm sexy and I know it.I'm sexy and I know it.When I'm at the mall security just can't fight them all.And when I'm at the beach I'm in a Speedo trying to tan my cheeks.This is how I roll come on ladies it's time to go.We headed to the bar baby don't be nervous.No shoes no shirt and I still get service.Girl look at that body.Girl look at that body. Girl look at that body.I work out.Girl look at that body.Girl look at that body. Girl look at that body.I work out.When I walk in the spot this is what I see.Everybody stops and they staring at me.I got passion in my pants and I ain't afraid to show it show it show it show it.I'm sexy and I know it.I'm sexy and I know it.Check it out.Check it out.Wiggle wiggle wiggle wiggle wiggle yeah.Wiggle wiggle wiggle wiggle wiggle yeah.Wiggle wiggle wiggle wiggle wiggle yeah.Wiggle wiggle wiggle wiggle wiggle yeah yeah.Do the wiggle man.I do the wiggle man.Yeah.I'm sexy and I know it.Girl look at that body.Girl look at that body. Girl look at that body.I work out.Girl look at that body.Girl look at that body. Girl look at that body.I work out.Yeah I'm sexy and I know it.</t>
  </si>
  <si>
    <t>Set Fire to the Rain</t>
  </si>
  <si>
    <t>Vocal;Neo Soul</t>
  </si>
  <si>
    <t>Adele Adkins;Fraser Smith</t>
  </si>
  <si>
    <t>Fraser Smith</t>
  </si>
  <si>
    <t>I let it fall my heart.And as it fell you rose to claim it.It was dark and I was over.Until you kissed my lips and you saved me.My hands they were strong.But my knees were far too weak.To stand in your arms.Without falling to your feet.But there's a side to you.That I never knew never knew.All the things you'd say.They were never true never true.And the games you'd play.You would always win always win.But I set fire to the rain.Watched it pour as I touched your face.Well it burned while I cried.Cause I heard it screaming out your name your name.When I lay with you.I could stay there.Close my eyes.Feel you here forever.You and me together.Nothing is better.Cause there's a side to you.That I never knew never knew.All the things you'd say.They were never true never true.And the games you'd play.You would always win always win.But I set fire to the rain.Watched it pour as I touched your face.Well it burned while I cried.Cause I heard it screaming out your name your name.I set fire to the rain.And I threw us into the flames.When it fell something died.Cause I knew that that was the last time the last time.Sometimes I wake up by the door.That heart you caught must be waiting for you.Even now when we're already over.I can't help myself from looking for you.I set fire to the rain.Watched it pour as I touched your face.Well it burned while I cried.Cause I heard it screaming out your name your name.I set fire to the rain.And I threw us into the flames.When it fell something died.Cause I knew that that was the last time the last time oh.Oh no.Let it burn oh.Let it burn.Let it burn.</t>
  </si>
  <si>
    <t>Stronger (What Doesn't Kill You)</t>
  </si>
  <si>
    <t>Electro;Pop Rock</t>
  </si>
  <si>
    <t>Jörgen Elofsson;Ali Tamposi;David Gamson;Greg Kurstin</t>
  </si>
  <si>
    <t>Greg Kurstin</t>
  </si>
  <si>
    <t>You know the bed feels warmer.Sleeping here alone.You know I dream in color.And do the things I want.You think you got the best of me.Think you've had the last laugh.Bet you think that everything good is gone.Think you left me broken down.Think that I'd come running back.Baby you don't know me.Сause you're dead wrong.What doesn't kill you makes you stronger.Stand a little taller.Doesn't mean I'm lonely when I'm alone.What doesn't kill you makes a fighter.Footsteps even lighter.Doesn't mean I'm over cause you're gone.What doesn't kill you makes you stronger stronger.Just me myself and I.What doesn't kill you makes you stronger.Stand a little taller.Doesn't mean I'm lonely when I'm alone.You heard that I was starting over with someone new.They told you I was moving on over you.You didn't think that I'd come back.I'd come back swinging.You tried to break me but you see.What doesn't kill you makes you stronger.Stand a little taller.Doesn't mean I'm lonely when I'm alone.What doesn't kill you makes a fighter.Footsteps even lighter.Doesn't mean I'm over cause you're gone.What doesn't kill you makes you stronger stronger.Just me myself and I.What doesn't kill you makes you stronger.Stand a little taller.Doesn't mean I'm lonely when I'm alone.Thanks to you I got a new thing started.Thanks to you I'm not the broken-hearted.Thanks to you I'm finally thinking about me.You know in the end the day you left was just my beginning.In the end.What doesn't kill you makes you stronger.Stand a little taller.Doesn't mean I'm lonely when I'm alone.What doesn't kill you makes a fighter.Footsteps even lighter.Doesn't mean I'm over cause you're gone.What doesn't kill you makes you stronger stronger.Just me myself and I.What doesn't kill you makes you stronger.Stand a little taller.Doesn't mean I'm lonely when I'm alone.What doesn't kill you makes you stronger stronger.Just me myself and I.What doesn't kill you makes you stronger.Stand a little taller.Doesn't mean I'm lonely when I'm alone.</t>
  </si>
  <si>
    <t>Empowerment;Lost Love</t>
  </si>
  <si>
    <t>Part of Me</t>
  </si>
  <si>
    <t>Cirkut;Dr. Luke;Max Martin</t>
  </si>
  <si>
    <t>Days like this I want to drive away.Pack my bags and watch your shadow fade.You chewed me up and spit me out.Like I was poison in your mouth.You took my light you drained me down.But that was then and this is now.Now look at me.This is the part of me.That you're never gonna ever take away from me no.This is the part of me.That you're never gonna ever take away from me no.Throw your sticks and your stones.Throw your bombs and your blows.But you're not gonna break my soul.This is the part of me.That you're never gonna ever take away from me no.I just wanna throw my phone away.Find out who is really there for me.You ripped me off your love was cheap.Was always tearing at the seams.I fell deep you let me drown.But that was then and this is now.Now look at me.This is the part of me.That you're never gonna ever take away from me no.This is the part of me.That you're never gonna ever take away from me no.Throw your sticks and your stones.Throw your bombs and your blows.But you're not gonna break my soul.This is the part of me.That you're never gonna ever take away from me no.Now look at me I'm sparkling.A firework a dancing flame.You will never put me out again.I'm glowing.So you can keep the diamond ring.It don't mean nothing anyway.In fact you can keep everything.Except for me.This is the part of me.That you're never gonna ever take away from me no.This is the part of me.That you're never gonna ever take away from me take away from me no.Throw your sticks and your stones.Throw your bombs and your blows.But you're not gonna break my soul.This is the part of me.That you're never gonna ever take away from me no.This is the part of me no.Away from me no.This is the part of me.Throw your sticks and your stones.Throw your bombs and your blows.But you're not gonna break my soul.This is the part of me.That you're never gonna ever take away from me no.</t>
  </si>
  <si>
    <t>We Are Young</t>
  </si>
  <si>
    <t>fun. ft. Janelle Monáe</t>
  </si>
  <si>
    <t>Fueled By Ramen</t>
  </si>
  <si>
    <t>Indie Pop</t>
  </si>
  <si>
    <t>Indie Rock;Alternative Rock</t>
  </si>
  <si>
    <t>Janelle Monáe (Vocals)</t>
  </si>
  <si>
    <t>Jack Antonoff;Jeff Bhasker;Andrew Dost;Nate Ruess</t>
  </si>
  <si>
    <t>Jeff Bhasker</t>
  </si>
  <si>
    <t>Give me a second I.I need to get my story straight.My friends are in the bathroom getting higher than the Empire State.My lover she's waiting for me just across the bar.My seat's been taken by some sunglasses asking about a scar and.I know I gave it to you months ago.I know you're trying to forget.But between the drinks and subtle things.The holes in my apologies you know.I'm trying hard to take it back.So if by the time the bar closes.And you feel like falling down.I'll carry you home.Tonight.We are young.So let's set the world on fire.We can burn brighter than the sun.Tonight.We are young.So let's set the world on fire.We can burn brighter than the sun.Now I know that I'm not.All that you got.I guess that I I just thought.Maybe we could find new ways to fall apart.But our friends are back.So let's raise a toast.Cause I found someone to carry me home.Tonight.We are young.So let's set the world on fire.We can burn brighter than the sun.Tonight.We are young.So let's set the world on fire.We can burn brighter than the sun.Carry me home tonight.Just carry me home tonight.Carry me home tonight.Just carry me home tonight.The moon is on my side.I have no reason to run.So will someone come and carry me home tonight.The angels never arrived.But I can hear the choir.So will someone come and carry me home.Tonight.We are young.So let's set the world on fire.We can burn brighter than the sun.Tonight.We are young.So let's set the world on fire.We can burn brighter than the sun.So if by the time the bar closes.And you feel like falling down.I'll carry you home tonight.</t>
  </si>
  <si>
    <t>Somebody That I Used to Know</t>
  </si>
  <si>
    <t>Gotye ft. Kimbra</t>
  </si>
  <si>
    <t>Republic</t>
  </si>
  <si>
    <t>Indie Pop;Acoustic</t>
  </si>
  <si>
    <t>Indie Pop;Downtempo</t>
  </si>
  <si>
    <t>Kimbra (Vocals)</t>
  </si>
  <si>
    <t>Belgium;New Zealand</t>
  </si>
  <si>
    <t>Luiz Bonfa;Gotye</t>
  </si>
  <si>
    <t>Gotye</t>
  </si>
  <si>
    <t>Now and then I think of when we were together.Like when you said you felt so happy you could die.Told myself that you were right for me.But felt so lonely in your company.But that was love and it's an ache I still remember.You can get addicted to a certain kind of sadness.Like resignation to the end always the end.So when we found that we could not make sense.Well you said that we would still be friends.But I'll admit that I was glad that it was over.But you didn't have to cut me off.Make out like it never happened and that we were nothing.And I don't even need your love.But you treat me like a stranger and that feels so rough.No you didn't have to stoop so low.Have your friends collect your records and then change your number.I guess that I don't need that though.Now you're just somebody that I used to know.Now you're just somebody that I used to know.Now you're just somebody that I used to know.Now and then I think of all the times you screwed me over.But had me believing it was always something that I'd done.But I don't wanna live that way.Reading into every word you say.You said that you could let it go.And I wouldn't catch you hung up on somebody that you used to know.But you didn't have to cut me off.Make out like it never happened and that we were nothing.And I don't even need your love.But you treat me like a stranger and that feels so rough.No you didn't have to stoop so low.Have your friends collect your records and then change your number.I guess that I don't need that though.Now you're just somebody that I used to know.Somebody.I used to know.Somebody.Now you're just somebody that I used to know.Somebody.I used to know.Somebody.Now you're just somebody that I used to know.I used to know.That I used to know.I used to know.Somebody.</t>
  </si>
  <si>
    <t>Call Me Maybe</t>
  </si>
  <si>
    <t>Carly Rae Jepsen</t>
  </si>
  <si>
    <t>Power Pop;Bubblegum</t>
  </si>
  <si>
    <t>Canadian Idol</t>
  </si>
  <si>
    <t>Tavish Crowe;Carly Rae Jepsen;Josh Ramsey</t>
  </si>
  <si>
    <t>Josh Ramsey</t>
  </si>
  <si>
    <t>I threw a wish in the well.Don't ask me I'll never tell.I looked to you as it fell.And now you're in my way.I'd trade my soul for a wish.Pennies and dimes for a kiss.I wasn't looking for this.But now you're in my way.Your stare was holding.Ripped jeans skin was showing.Hot night wind was blowing.Where you think you're going baby.Hey I just met you.And this is crazy.But here's my number.So call me maybe.It's hard to look right.At you baby.But here's my number.So call me maybe.Hey I just met you.And this is crazy.But here's my number.So call me maybe.And all the other boys.Try to chase me.But here's my number.So call me maybe.You took your time with the call.I took no time with the fall.You gave me nothing at all.But still you're in my way.I beg and borrow and steal.At first sight and it's real.I didn't know I would feel it.But it's in my way.Your stare was holding.Ripped jeans skin was showing.Hot night wind was blowing.Where you think you're going baby.Hey I just met you.And this is crazy.But here's my number.So call me maybe.It's hard to look right.At you baby.But here's my number.So call me maybe.Hey I just met you.And this is crazy.But here's my number.So call me maybe.And all the other boys.Try to chase me.But here's my number.So call me maybe.Before you came into my life.I missed you so bad.I missed you so bad.I missed you so so bad.Before you came into my life.I missed you so bad.And you should know that.I missed you so so bad.It's hard to look right.At you baby.But here's my number.So call me maybe.Hey I just met you.And this is crazy.But here's my number.So call me maybe.And all the other boys.Try to chase me.But here's my number.So call me maybe.Before you came into my life.I missed you so bad.I missed you so bad.I missed you so so bad.Before you came into my life.I missed you so bad.And you should know that.So call me maybe.</t>
  </si>
  <si>
    <t>Flo Rida;DJ Frank E;David Glass;Breyan Isaac;Jovii Hendrix;Arthur Pingrey;Joshua Ralph;Marcus Killian</t>
  </si>
  <si>
    <t>DJ Frank E;David Glass</t>
  </si>
  <si>
    <t>Can you blow my whistle baby whistle baby.Let me know.Girl I'm gonna show you how to do it.And we start real slow.You just put your lips together.And you come real close.Can you blow my whistle baby whistle baby.Here we go.I'm betting you like people.And I'm betting you love freak mode.And I'm betting you like girls that give love to girls.And stroke your little ego.I bet you I'm guilty your honor.That's just how we live in my genre.Who in the hell done paved the road wider.There's only one flo and one rida.I'm a damn shame.Order more champagne pull a damn hamstring.Trying to put it on youBet your lips spin back around corner.Slow it down baby take a little longer.Can you blow my whistle baby whistle baby.Let me know.Girl I'm gonna show you how to do it.And we start real slow.You just put your lips together.And you come real close.Can you blow my whistle baby whistle baby.Here we go.Whistle baby whistle baby.Whistle baby whistle babe.Whistle baby whistle baby.Whistle baby whistle baby.Whistle baby whistle baby.It's like everywhere I go.My whistle ready to blow.Shawty don't leave a note.She can get any by the low.Told me she's not a pro.It's okay it's under control.Show me soprano cause girl you can handle.Baby we start snagging you come up in part clothes.Girl I'm losing wing my Bugatti the same road.Show me your perfect pitch you got it my banjo.Talented with your lips like you blew out a candle.So amusing now you can make a whistle with the music.Hope you ain't got no issue you can do it.Give me the perfect pitch ya never lose it.Can you blow my whistle baby whistle baby.Let me know.Girl I'm gonna show you how to do it.And we start real slow.You just put your lips together.And you come real close.Can you blow my whistle baby whistle baby.Here we go.Whistle baby whistle baby.Whistle baby whistle baby.Whistle baby whistle baby.Whistle baby whistle baby.Go girl you can twerk it.Let me see you whistle while you work it.I'mma lay it back don't stop it.Cause I love it how you drop it drop it drop it on me.Now shawty let that whistle blow.Yeah baby let that whistle blow.Can you blow my whistle baby whistle baby.Let me know.Girl I'm gonna show you how to do it.And we start real slow.You just put your lips together.And you come real close.Can you blow my whistle baby whistle baby.Here we go.Whistle baby whistle baby.Whistle baby whistle baby.Whistle baby whistle baby.Whistle baby whistle baby.</t>
  </si>
  <si>
    <t>We Are Never Ever Getting Back Together</t>
  </si>
  <si>
    <t>Taylor Swift</t>
  </si>
  <si>
    <t>Big Machine</t>
  </si>
  <si>
    <t>Max Martin;Shellback;Taylor Swift</t>
  </si>
  <si>
    <t>I remember when we broke up the first time.Saying This is it I've had enough cause like.We hadn't seen each other in a month.When you said you needed space.Then you come around again and say.Baby I miss you and I swear I'm gonna change trust me.Remember how that lasted for a day.I say I hate you we break up you call me I love you.Oh we called it off again last night.But oh this time I'm telling you I'm telling you.We are never ever ever getting back together.We are never ever ever getting back together.You go talk to your friends talk to my friends talk to me.But we are never ever ever ever getting back together.Like ever.I'm really gonna miss you picking fights.And me falling for it screaming that I'm right.And you would hide away and find your peace of mind.With some indie record that's much cooler than mine.Oh you called me up again tonight.But oh this time I'm telling you I'm telling you.We are never ever ever getting back together.We are never ever ever getting back together.You go talk to your friends talk to my friends talk to me.But we are never ever ever ever getting back together.Oh yeah oh yeah oh yeah.I used to think that we were forever ever.And I used to say Never say never.Ugh so he calls me up and he's like I still love you.And I'm like I just I mean this is exhausting you know like.We are never getting back together Like ever.We are never ever ever getting back together.We are never ever ever getting back together.You go talk to your friends talk to my friends talk to me.But we are never ever ever ever getting back together.We oh getting back together.We oh getting back together.You go talk to your friends talk to my friends talk to me.But we are never ever ever ever getting back together.</t>
  </si>
  <si>
    <t>Savan Kotecha;Max Martin;Shellback;Adam Levine</t>
  </si>
  <si>
    <t>You and I go hard at each other like we're going to war.You and I go rough we keep throwing things and slamming the doors.You and I get so damn dysfunctional we stopped keeping score.You and I get sick yeah I know that we can't do this no more.Yeah but baby there you go again there you go again.Making me love you.Yeah I stopped using my head using my head.Let it all go.Got you stuck on my body on my body like a tattoo.And now I'm feeling stupid feeling stupid crawling back to you.So I cross my heart and I hope to die.That I'll only stay with you one more night.And I know I've said it a million times.But I'll only stay with you one more night.Try to tell you no but my body keeps on telling you yes.Try to tell you stop but your lipstick got me so out of breath.I'll be waking up in the morning probably hating myself.And I'll be waking up feeling satisfied but guilty as hell.Yeah but baby there you go again there you go again.Making me love you.Yeah I stopped using my head using my head.Let it all go.Got you stuck on my body on my body like a tattoo.And now I'm feeling stupid feeling stupid crawling back to you.So I cross my heart and I hope to die.That I'll only stay with you one more night.And I know I've said it a million times.But I'll only stay with you one more night.Yeah baby give me one more night.Yeah baby give me one more night.Yeah baby give me one more night.Oh yeah yeah.But baby there you go again there you go again.Making me love you.Yeah I stopped using my head using my head.Let it all go.Got you stuck on my body on my body like a tattoo yeah yeah.Yeah yeah.So I cross my heart and I hope to die.That I'll only stay with you one more night.And I know I've said it a million times.But I'll only stay with you one more night.So I cross my heart and I hope to die.That I'll only stay with you one more night.And I know I've said it a million times.But I'll only stay with you one more night.</t>
  </si>
  <si>
    <t>Artist Illustration;Text;Non-Text Graphics</t>
  </si>
  <si>
    <t>Diamonds</t>
  </si>
  <si>
    <t>Vocal;Electro</t>
  </si>
  <si>
    <t>Mikkel Eriksen;Tor Hermansen;Sia;Benny Blanco</t>
  </si>
  <si>
    <t>Benny Blanco;Kuk Harrell;Mikkel Eriksen;Tor Hermansen</t>
  </si>
  <si>
    <t>Shine bright like a diamond.Shine bright like a diamond.Find light in the beautiful sea.I choose to be happy.You and I you and I.We're like diamonds in the sky.You're a shooting star I see.A vision of ecstasy.When you hold me I'm alive.We're like diamonds in the sky.I knew that we'd become one right away.Oh right away.At first sight I felt the energy of sun rays.I saw the life inside your eyes.So shine bright tonight you and I.We're beautiful like diamonds in the sky.Eye to eye so alive.We're beautiful like diamonds in the sky.Shine bright like a diamond.Shine bright like a diamond.Shine bright like a diamond.We're beautiful like diamonds in the sky.Shine bright like a diamond.Shine bright like a diamond.Shine bright like a diamond.We're beautiful like diamonds in the sky.Palms rise to the universe.As we moonshine and molly.Feel the warmth we'll never die.We're like diamonds in the sky.You're a shooting star I see.A vision of ecstasy.When you hold me I'm alive.We're like diamonds in the sky.At first sight I felt the energy of sun rays.I saw the life inside your eyes.So shine bright tonight you and I.We're beautiful like diamonds in the sky.Eye to eye so alive.We're beautiful like diamonds in the sky.Shine bright like a diamond.Shine bright like a diamond.Shine bright like a diamond.We're beautiful like diamonds in the sky.Shine bright like a diamond.Shine bright like a diamond.Shine bright like a diamond.We're beautiful like diamonds in the sky.Shine bright like a diamond.Shine bright like a diamond.Shine bright like a diamond.So shine bright tonight you and I.We're beautiful like diamonds in the sky.Eye to eye so alive.We're beautiful like diamonds in the sky.Shine bright like a diamond.Shine bright like a diamond.Shine bright like a diamond.Oh yeah.Shine bright like a diamond.Shine bright like a diamond.Shine bright like a diamond.Shine bright like a diamond.</t>
  </si>
  <si>
    <t>Locked Out of Heaven</t>
  </si>
  <si>
    <t>New Wave;Fusion</t>
  </si>
  <si>
    <t>Homer Steinweiss (Drums)</t>
  </si>
  <si>
    <t>Bruno Mars;Philip Lawrence;Ari Levine;Mark Ronson;Jeff Bhasker;Emile Haynie</t>
  </si>
  <si>
    <t>Never had much faith in love or miracles.Never wanna put my heart on the line.But swimming in your water is something spiritual.I'm born again every time you spend the night.Cause your sex takes me to paradise.Yeah your sex takes me to paradise.And it shows yeah yeah yeah.Cause you make me feel like I've been locked out of heaven.For too long for too long.Yeah you make me feel like I've been locked out of heaven.For too long for too long.You bring me to my knees you make me testify.You can make a sinner change his ways.Open up your gates cause I can't wait to see the light.And right there is where I wanna stay.Cause your sex takes me to paradise.Yeah your sex takes me to paradise.And it shows yeah yeah yeah.Cause you make me feel like I've been locked out of heaven.For too long for too long.Yeah you make me feel like I've been locked out of heaven.For too long for too long.Oh oh oh oh yeah yeah yeah.Can I just stay here.Spend the rest of my days here.Oh oh oh oh yeah yeah yeah.Can I just stay here.Spend the rest of my days here.Cause you make me feel like I've been locked out of heaven.For too long for too long.Yeah you make me feel like I've been locked out of heaven.For too long for too long.</t>
  </si>
  <si>
    <t>Thrift Shop</t>
  </si>
  <si>
    <t>Macklemore &amp; Ryan Lewis ft. Wanz</t>
  </si>
  <si>
    <t>Macklemore LLC</t>
  </si>
  <si>
    <t>Wanz (Vocals)</t>
  </si>
  <si>
    <t>Mackemore;Ryan Lewis</t>
  </si>
  <si>
    <t>Ryan Lewis</t>
  </si>
  <si>
    <t>Hey Macklemore.Can we go thrift shopping.What what what what.What what what what.What what what what.What what what what.What what what what.What what what what.What what what what.What what what what.I'm gonna pop some tags.Only got twenty dollars in my pocket.I'm hunting looking for a come up.This is fucking awesome.Nah walk up to the club like What up I got a big cock.I'm so pumped about some shit from the thrift shop.Ice on the fringe it's so damn frosty.That people like Damn! That's a cold ass honkey.Rollin' in hella deep heading to the mezzanine.Dressed in all pink except my gator shoes those are green.Draped in a leopard mink girls standin' next to me.Probably shoulda washed this smells like R. Kelly's sheets.Piss.But shit it was ninety-nine cents Bag it.Copping it washing it about to go and get some compliments.Passing up on those moccasins someone else's been walking in.Bummy and grungy fuck it man.I am stunting and flossing and.Saving my money and I'm hella happy that's a bargain bitch.I'm a take your grandpa's style I'm a take your grandpa's style.No for real. Ask your grandpa. Can I have his hand-me-downs .Thank you.Velour jumpsuit and some house slippers.Dookie brown leather jacket that I found digging.They had a broken keyboard I bought a broken keyboard.I bought a skeet blanket then I bought a kneeboard.Hello hello my ace man my Mello.John Wayne ain't got nothing on my fringe game hell no.I could take some Pro Wings make them cool sell those.The sneaker heads would be like Aw he got the Velcros.I'm gonna pop some tags.Only got twenty dollars in my pocket.I'm hunting looking for a come up.This is fucking awesome.I'm gonna pop some tags.Only got twenty dollars in my pocket.I'm hunting looking for a come up.This is fucking awesome.What you know about rocking a wolf on your noggin.What you knowing about wearing a fur fox skin.I'm digging I'm digging I'm searching right through that luggage.One man's trash that's another man's come up.Thank your granddad for donating that plaid button up shirt.Cause right now I'm up in her skirt.I'm at the Goodwill you can find me in the Uptons.I'm not I'm not stuck I'm searching in that section Uptons.Your grammy your aunty your momma your mammy.I'll take those flannel zebra jammies second-hand I rock that motherfucker.The built-in onesie with the socks on that motherfucker.I hit the party and they stop in that motherfucker.They be like Oh that Gucci. That's hella tight.I'm like Yo that's fifty dollars for a T-shirt.Limited edition let's do some simple addition.Fifty dollars for a T-shirt - that's just some ignorant bitch Shit.I call that getting swindled and pimped Shit.I call that getting tricked by a business.That shirt's hella dough.And having the same one as six other people in this club is a hella don't.Peep game come take a look through my telescope.Trying to get girls from a brand and you hella won't.Man you hella won't.Goodwill popping tags.I'm gonna pop some tags.Only got twenty dollars in my pocket.I'm hunting looking for a come up.This is fucking awesome.I wear your granddad's clothes.I look incredible.I'm in this big ass coat.From that thrift shop down the road.I wear your granddad's clothes damn right.I look incredible now come on man.I'm in this big ass coat big ass coat.From that thrift shop down the road. Let's go.I'm gonna pop some tags.Only got twenty dollars in my pocket.I'm hunting looking for a come up.This is fucking awesome.Is that your grandma's coat.</t>
  </si>
  <si>
    <t>Thrift Shopping;Bragging</t>
  </si>
  <si>
    <t>Harlem Shake</t>
  </si>
  <si>
    <t>Baauer</t>
  </si>
  <si>
    <t>Jeffree's</t>
  </si>
  <si>
    <t>Mad Decent</t>
  </si>
  <si>
    <t>EDM Trap;Bass Music</t>
  </si>
  <si>
    <t>Bass Music</t>
  </si>
  <si>
    <t>Hector Delgado;Kurt Hunte;Jayson Musson;Baauer</t>
  </si>
  <si>
    <t>When I Was Your Man</t>
  </si>
  <si>
    <t>Bruno Mars;Philip Lawrence;Ari Levine;Andrew Wyatt</t>
  </si>
  <si>
    <t>Same bed but it feels just a little bit bigger now.Our song on the radio but it don't sound the same.When our friends talk about you all it does is just tear me down.Cause my heart breaks a little when I hear your name.It all just sounds like oh.Too young too dumb to realize.That I should've bought you flowers.And held your hand.Should've gave you all my hours.When I had the chance.Take you to every party.Cause all you wanted to do was dance.Now my baby's dancing.But she's dancing with another man.My pride my ego my needs and my selfish ways.Caused a good strong woman like you to walk out my life.Now I'll never never get to clean up the mess I made oh.And it haunts me every time I close my eyes.It all just sounds like oh.Too young too dumb to realize.That I should've bought you flowers.And held your hand.Should've gave you all my hours.When I had the chance.Take you to every party.Cause all you wanted to do was dance.Now my baby's dancing.But she's dancing with another man.Although it hurts.I'll be the first to say that I was wrong.Oh I know I'm probably much too late.To try and apologize for my mistakes.But I just want you to know.I hope he buys you flowers.I hope he holds your hand.Give you all his hours.When he has the chance.Take you to every party.Cause I remember how much you loved to dance.Do all the things I should have done.When I was your man.Do all the things I should have done.When I was your man.</t>
  </si>
  <si>
    <t>Just Give Me a Reason</t>
  </si>
  <si>
    <t>P!nk ft. Nate Ruess</t>
  </si>
  <si>
    <t>Nate Reuss (Vocals)</t>
  </si>
  <si>
    <t>Pink;Jeff Bhasker;Nate Ruess</t>
  </si>
  <si>
    <t>Right from the start.You were a thief.You stole my heart.And I your willing victim.I let you see the parts of me.That weren't all that pretty.And with every touch you fixed them.Now you've been talking in your sleep oh oh.Things you never say to me oh oh.Tell me that you've had enough.Of our love our love.Just give me a reason.Just a little bit's enough.Just a second we're not broken just bent.And we can learn to love again.It's in the stars.It's been written in the scars on our hearts.We're not broken just bent.And we can learn to love again.I'm sorry I don't understand.Where all of this is coming from.I thought that we were fine.Oh we had everything.Your head is running wild again.My dear we still have everything.And it's all in your mind.Yeah but this is happening.You've been having real bad dreams oh oh.You used to lie so close to me oh oh.There's nothing more than empty sheets.Between our love our love.Oh our love our love.Just give me a reason.Just a little bit's enough.Just a second we're not broken just bent.And we can learn to love again.I never stopped.You're still written in the scars on my heart.You're not broken just bent.And we can learn to love again.Oh tear ducts and rust.I'll fix it for us.We're collecting dust.But our love's enough.You're holding it in.You're pouring a drink.No nothing is as bad as it seems.We'll come clean.Just give me a reason.Just a little bit's enough.Just a second we're not broken just bent.And we can learn to love again.It's in the stars.It's been written in the scars on our hearts.That we're not broken just bent.And we can learn to love again.Just give me a reason.Just a little bit's enough.Just a second we're not broken just bent.And we can learn to love again.It's in the stars.It's been written in the scars on our hearts.That we're not broken just bent.And we can learn to love again.Oh we can learn to love again.Oh we can learn to love again.Oh oh that we're not broken just bent.And we can learn to love again.</t>
  </si>
  <si>
    <t>Can't Hold Us</t>
  </si>
  <si>
    <t>Macklemore &amp; Ryan Lewis ft. Ray Dalton</t>
  </si>
  <si>
    <t>Ray Dalton (Vocals)</t>
  </si>
  <si>
    <t>Mackemore;Ryan Lewis;Ray Dalton</t>
  </si>
  <si>
    <t>Good to see you come on in let's go.Yeah let's go.Alright alright.Okay alright Okay.Alright Okay.Return of the Mack get up.What it is what it does what it is what it isn't.Looking for a better way to get up out of bed.Instead of getting on the Internet and checking on who hit me.Get up Thrift shop pimp-strut walking little bit of humble little bit of cautious.Somewhere between like Rocky and Cosby. Sweater game nope nope you all can't copy.Yup Bad moon walking this here is our party my posse's been on Broadway.And we did it our way.Grown music I shed my skin and put my bones into everything I record to it.And yet I'm on.Let that stage light go and shine on down.Got that Bob Barker suit game and Plinko in my style.Money stay on my craft and stick around for those pounds.But I do that to pass the torch and put on for my town.Trust me. On my I-N-D-E-P-E-N-D-E-N-T shit hustling.Chasing dreams since I was fourteen with the four track bussing.Halfway cross that city with the backpack fat cat crush shit.Labels out here.Nah they can't tell me nothing.We give that to the people.Spread it across the country.Labels out here.Nah they can't tell me nothing.We give it to the people.Spread it across the country.Can we go back This is the moment.Tonight is the night we'll fight til it's over.So we put our hands up like the ceiling can't hold us.Like the ceiling can't hold us.Can we go back This is the moment.Tonight is the night we'll fight til it's over.So we put our hands up like the ceiling can't hold us.Like the ceiling can't hold us.Nah can I kick it Thank you. Yeah I'm so damn grateful.I grew up really wanted gold fronts.But that's what you get when Wu-Tang raised you.You all can't stop me go hard like I got an 808 in my heartbeat.And I'm eating at the beat like you give a little speed to a great white shark on shark week.Raw. Tell me go up Gone.Deuces goodbye I got a world to see and my girl she wanna see Rome.Caesar will make you a believer.Nah I never ever did it for a throne.That validation comes from giving it back to the people.Nah sing this song and it goes likeRaise those hands this is our party.We came here to live life like nobody was watching.I got my city right behind me.If I fall they got me.Learn from that failure gain humility and then we keep marching I said.Can we go back This is the moment.Tonight is the night we'll fight til it's over.So we put our hands up like the ceiling can't hold us.Like the ceiling can't hold us.Can we go back This is the moment.Tonight is the night we'll fight til it's over.So we put our hands up like the ceiling can't hold us.Like the ceiling can't hold us.And so we put our hands up.And so we put our hands up.Let's go.Hey And all my people say.Hey And all my people say.And all my people say.Can we go back This is the moment.Tonight is the night we'll fight til it's over.So we put our hands up like the ceiling can't hold us.Like the ceiling can't hold us.Can we go back This is the moment.Tonight is the night we'll fight til it's over.So we put our hands up like the ceiling can't hold us.Like the ceiling can't hold us.</t>
  </si>
  <si>
    <t>Bragging;Partying</t>
  </si>
  <si>
    <t>Blurred Lines</t>
  </si>
  <si>
    <t>Robin Thicke ft. T.I. &amp; Pharrell Williiams</t>
  </si>
  <si>
    <t>Star Trak</t>
  </si>
  <si>
    <t>Pharrell Williams (Vocals);T.I. (Rap)</t>
  </si>
  <si>
    <t>T.I.;Robin Thicke;Pharrell Williams</t>
  </si>
  <si>
    <t>Pharrell Williams</t>
  </si>
  <si>
    <t>Everybody get up.Everybody get up.If you can't hear what I'm trying to say.If you can't read from the same page.Maybe I'm going deaf.Maybe I'm going blind.Maybe I'm out of my mind.Everybody get up.Okay now he was close.Tried to domesticate you.But you're an animal.Baby it's in your nature.Just let me liberate you.You don't need no papers.That man is not your maker.And that's why I'm gonna take a good girl.I know you want it.I know you want it.I know you want it.You're a good girl.Can't let it get past me.You're far from plastic alright.Talk about getting blasted.I hate these blurred lines.I know you want it.I know you want it.I know you want it.But you're a good girl.The way you grab me.Must wanna get nasty.Go ahead get at me.Everybody get up.What do they make dreams for.When you got them jeans on.What do we need steam for.You the hottest bitch in this place.I feel so lucky.You wanna hug me.What rhymes with hug me.Everybody get up.Okay now he was close.Tried to domesticate you.But you're an animal.Baby it's in your nature.Just let me liberate you.You don't need no papers.That man is not your maker.And that's why I'm gon' take a good girl.I know you want it.I know you want it.I know you want it.You're a good girl.Can't let it get past me.You're far from plastic.Talk about getting blasted.I hate these blurred lines.I know you want it.I know you want it.I know you want it.But you're a good girl.The way you grab me.Hustle gang homie.Must wanna get nasty.Leggo a say brah.Go ahead get at me.Everybody get up.One thing I ask of you.Lemme be the one you back that ass to.Come on from Malibu to Paris boo.Had a bitch but she ain't bad as you.So hit me up when you pass through.I'll give you something big enough to tear your ass in two.Swag on them even when you dress casual.I mean it's almost unbearable.Everybody get up.In a hundred years not dare would I.Pull a Pharcyde let you pass me by.Nothing like your last guy he too square for you.He don't smack that ass and pull your hair like that.So I'm just watching and waiting.For you to salute the true big pimping.Not many women can refuse this pimping.I'm a nice guy but don't get confused this pimping.Shake your rump.Get down get up.Do it like it hurt like it hurt.What you don't like work.Baby can you breathe.I got this from Jamaica.It always works for me.Dakota to Decatur.No more pretending.Cause now you're winning.Here's our beginning.I always wanted a good girl.I know you want it.I know you want it.I know you want it.You're a good girl.Can't let it get past me.You're far from plastic alright.Talk about getting blasted.I hate these blurred lines.Everybody get up.I know you want it.I know you want it.I know you want it.But you're a good girl.The way you grab me.Must wanna get nasty.Go ahead get at me.Everybody get up.Everybody get up.Everybody get up.</t>
  </si>
  <si>
    <t>Dr. Luke;Max Martin;Bonnie McKee;Katy Perry;Cirkut</t>
  </si>
  <si>
    <t>Dr. Luke;Max Martin;Cirkut</t>
  </si>
  <si>
    <t>I used to bite my tongue and hold my breath.Scared to rock the boat and make a mess.So I set quietly.Agreed politely.I guess that I forgot I had a choice.I let you push me past the breaking point.I stood for nothing..So I fell for everythingYou held me down but I got up.Already brushing off the dust.You hear my voice you hear that sound.Like thunder gonna shake the ground.You held me down but I got up.Get ready cause I've had enough.I see it all I see it now.I got the eye of the tiger.A fighter.Dancing through the fire.Cause I am a champion and you're gonna hear me roar.Louder louder than a lion.Cause I am a champion and you're gonna hear me roar.Oh oh oh oh oh oh oh.Oh oh oh oh oh oh oh.Oh oh oh oh oh oh oh.You're gonna hear me roar.Now I'm floating like a butterfly.Stinging like a bee I earned my stripes.I went from zero.To my own hero.You held me down but I got up.Already brushing off the dust.You hear my voice you hear that sound.Like thunder gonna shake the ground.You held me down but I got up.Get ready 'cause I've had enough.I see it all I see it now.I got the eye of the tiger.A fighter.Dancing through the fire.Cause I am a champion and you're gonna hear me roar.Louder louder than a lion.Cause I am a champion and you're gonna hear me roar.Oh oh oh oh oh oh oh.Oh oh oh oh oh oh oh.Oh oh oh oh oh oh oh.You're gonna hear me roar.Oh oh oh oh oh oh oh.Oh oh oh oh oh oh oh.You'll hear me roar.Oh oh oh oh oh oh oh.You're gonna hear me roar.Roar roar roar roar roar.I got the eye of the tiger.A fighter.Dancing through the fire.Cause I am a champion and you're gonna hear me roar.Louder louder than a lion.Cause I am a champion and you're gonna hear me roar.Oh oh oh oh oh oh oh.Oh oh oh oh oh oh oh.Oh oh oh oh oh oh oh.You're gonna hear me roar.Oh oh oh oh oh oh oh.Oh oh oh oh oh oh oh.You'll hear me roar.Oh oh oh oh oh oh oh.You're gonna hear me roar.</t>
  </si>
  <si>
    <t>Empowerment;Hope</t>
  </si>
  <si>
    <t>Wrecking Ball</t>
  </si>
  <si>
    <t>Miley Cyrus</t>
  </si>
  <si>
    <t>Dr. Luke;Kiyanu Kim;Mozella;Stephan Moccio;Sacha Skarbek;Cirkut</t>
  </si>
  <si>
    <t>Dr. Luke;Cirkut</t>
  </si>
  <si>
    <t>We clawed we chained our hearts in vain.We jumped never asking why.We kissed I fell under your spell.A love no one could deny.Don't you ever say I just walked away.I will always want you.I can't live a lie running for my life.I will always want you.I came in like a wrecking ball.I never hit so hard in love.All I wanted was to break your walls.All you ever did was wreck me.Yeah you you wreck me.I put you high up in the sky.And now you're not coming down.It slowly turned you let me burn.And now we're ashes on the ground.Don't you ever say I just walked away.I will always want you.I can't live a lie running for my life.I will always want you.I came in like a wrecking ball.I never hit so hard in love.All I wanted was to break your walls.All you ever did was wreck me.I came in like a wrecking ball.Yeah I just closed my eyes and swung.Left me crashing in a blazing fall.All you ever did was wreck me.Yeah you you wreck me.I never meant to start a war.I just wanted you to let me in.And instead of using force.I guess I should've let you win.I never meant to start a war.I just wanted you to let me in.I guess I should've let you win.Don't you ever say I just walked away.I will always want you.I came in like a wrecking ball.I never hit so hard in love.All I wanted was to break your walls.All you ever did was wreck me.I came in like a wrecking ball.Yeah I just closed my eyes and swung.Left me crashing in a blazing fall.All you ever did was wreck me.Yeah you you wreck me.Yeah you you wreck me.</t>
  </si>
  <si>
    <t>Royals</t>
  </si>
  <si>
    <t>Lorde</t>
  </si>
  <si>
    <t>Lava;Republic</t>
  </si>
  <si>
    <t>Vocal;Indie Pop</t>
  </si>
  <si>
    <t>New Zealand</t>
  </si>
  <si>
    <t>Lorde;Joel Little</t>
  </si>
  <si>
    <t>Joel Little</t>
  </si>
  <si>
    <t>I've never seen a diamond in the flesh.I cut my teeth on wedding rings in the movies.And I'm not proud of my address.In a torn-up town no postcode envy.But every song's like gold teeth Grey Goose tripping in the bathroom.Bloodstains ball gowns trashing the hotel room.We don't care we're driving Cadillacs in our dreams.But everybody's like Cristal Maybach diamonds on your timepiece.Jet planes islands tigers on a gold leash.We don't care we aren't caught up in your love affair.And we'll never be royals.It don't run in our blood.That kind of luxe just ain't for us.We crave a different kind of buzz.Let me be your ruler.You can call me Queen BeeAnd baby I'll rule I'll rule I'll rule I'll rule.Let me live that fantasy.My friends and I we've cracked the code.We count our dollars on the train to the party.And everyone who knows us knows that we're fine with this.We didn't come from money.But every song's like gold teeth Grey Goose tripping in the bathroom.Bloodstains ball gowns trashing the hotel room.We don't care we're driving Cadillacs in our dreams.But everybody's like Cristal Maybach diamonds on your timepiece.Jet planes islands tigers on a gold leash.We don't care we aren't caught up in your love affair.And we'll never be royals.It don't run in our blood.That kind of luxe just ain't for us.We crave a different kind of buzz.Let me be your ruler.You can call me Queen BeeAnd baby I'll rule I'll rule I'll rule I'll rule.Let me live that fantasy.Oh oh oh.We're bigger than we ever dreamed.And I'm in love with being queen.Oh oh oh.Life is great without a care.We aren't caught up in your love affair.And we'll never be royals.It don't run in our blood.That kind of luxe just ain't for us.We crave a different kind of buzz.Let me be your ruler.You can call me Queen BeeAnd baby I'll rule I'll rule I'll rule I'll rule.Let me live that fantasy.</t>
  </si>
  <si>
    <t>Materialism;Escape</t>
  </si>
  <si>
    <t>Artist Illustration</t>
  </si>
  <si>
    <t>The Monster</t>
  </si>
  <si>
    <t>Maki Athanasiou;Jon Bellion;Rihanna;Frequency;Aalias;Eminem;Bebe Rexha</t>
  </si>
  <si>
    <t>Aalias;Frequency</t>
  </si>
  <si>
    <t>I'm friends with the monster that's under my bed.Get along with the voices inside of my head.You're trying to save me stop holding your breath.And you think I'm crazy yeah you think I'm crazy.I wanted the fame but not the cover of Newsweek.Oh well guess beggars can't be choosey.Wanted to receive attention for my music.Wanted to be left alone in public Excuse me.For wanting my cake and eat it too and wanting it both ways.Fame made me a balloon cause my ego inflated.When I blew; see but it was confusing.Cause all I wanted to do is be the Bruce Lee of loose leaf.Abused ink used it as a tool when I blew steam.Hit the lottery oh wee.But with what I gave up to get it was bittersweet.It was like winning a used mink.Ironic 'cause I think I'm getting so huge I need a shrink.I'm beginning to lose sleep: one sheep two sheep.Going cuckoo and cooky as Kool Keith.But I'm actually weirder than you think.Cause I'm.I'm friends with the monster that's under my bed.Get along with the voices inside of my head.You're trying to save me stop holding your breath.And you think I'm crazy yeah you think I'm crazy.Well that's nothing.Well that's nothing.Now I ain't much of a poet but I know somebody once told me.To seize the moment and don't squander it.Cause you never know when it all could be over tomorrow.So I keep conjuring sometimes I wonder where these thoughts spawn from.Yeah pondering will do you wonders.No wonder you're losing your mind the way it wanders.Yoda-loda-le-hee-hoo.I think it went wandering off down yonder.And stumbled on to Jeff VanVonderen.Cause I need an interventionist.To intervene between me and this monster.And save me from myself and all this conflict.Cause the very thing that I love's killing me and I can't conquer it.My OCD's conking me in the head.Keep knocking nobody's home I'm sleepwalking.I'm just relaying what the voice in my head's saying.Don't shoot the messenger I'm just friends with the.I'm friends with the monster that's under my bed.Get along with the voices inside of my head.You're trying to save me stop holding your breath.And you think I'm crazy yeah you think I'm crazy.Well that's nothing.Well that's nothing.Call me crazy but I have this vision.One day that I'd walk amongst you a regular civilian.But until then drums get killed and I'm coming straight at.MCs blood get spilled and I'll.Take you back to the days that I'd get on a Dre track.Give every kid who got played that.Pumped up feeling and shit to say back.To the kids who played him.I ain't here to save the fucking children.But if one kid out of a hundred million.Who are going through a struggle feels it and then relates that's great.It's payback Russell Wilson falling way back.In the draft turn nothing into something still can make that.Straw into gold chump I will spin Rumpelstiltskin in a haystack.Maybe I need a straightjacket face facts.I am nuts for real but I'm okay with that.It's nothing I'm still friends with the.I'm friends with the monster that's under my bed.Get along with the voices inside of my head.You're trying to save me stop holding your breath.And you think I'm crazy yeah you think I'm crazy.I'm friends with the monster that's under my bed.Get along with the voices inside of my head.You're trying to save me stop holding your breath.And you think I'm crazy yeah you think I'm crazy.Well that's nothing.Well that's nothing.</t>
  </si>
  <si>
    <t>Empowerment;Doubt;Paranoia</t>
  </si>
  <si>
    <t>Timber</t>
  </si>
  <si>
    <t>Pitbull ft. Kesha</t>
  </si>
  <si>
    <t>Polo Grounds;RCA;Mr. 305</t>
  </si>
  <si>
    <t>Steven Arrington;Charles Carter;Greg Errico;Dr. Luke;Muni Long;Waung Hankerson;Breyan Isaac;Keri Oskar;Lee Oskar;Roger Parker;Pitbull;Sermstyle;Kesha;Cirkut</t>
  </si>
  <si>
    <t>Dr. Luke;Muni Long;Waung Hankerson;Breyan Isaac;Pitbull;Sermstyle;Kesha;Cirkut</t>
  </si>
  <si>
    <t>Cirkut;Dr. Luke;Sermstyle</t>
  </si>
  <si>
    <t>It's going down I'm yelling timber.You better move you better dance.Let's make a night you won't remember.I'll be the one you won't forget.The bigger they are the harder they fall.These bigiddy boys are diggidy dogs.I have them like Miley Cyrus clothes off.Twerking in their bras and thongs timber.Face down booty up timber.That's the way we like to what timber.I'm slicker than an oil spill.She say she won't but I bet she will timber.Swing your partner round and round.End of the night it's going down.One more shot another round.End of the night it's going down.Swing your partner round and round.End of the night it's going down.One more shot another round.End of the night it's going down.It's going down I'm yelling timber.You better move you better dance..Let's make a night you won't rememberI'll be the one you won't forget.It's going down I'm yelling timber.You better move you better dance.Let's make a night you won't remember.I'll be the one you won't forget.Look up in the sky it's a bird it's a plane.Nah it's just me ain't a damn thing changed.Live in hotels swing on planes.Blessed to say money ain't a thing.Club jumping like LeBron now Volí.Order me another round homie.We about to clown Why Cause it's about to go down.Swing your partner round and round.End of the night it's going down.One more shot another round.End of the night it's going down.Swing your partner round and round.End of the night it's going down.One more shot another round.End of the night it's going down.It's going down I'm yelling timber.You better move you better dance.Let's make a night you won't remember.I'll be the one you won't forget.It's going down I'm yelling timber.You better move you better dance.Let's make a night you won't remember.I'll be the one you won't forget.</t>
  </si>
  <si>
    <t>Katy Perry ft. Juicy J</t>
  </si>
  <si>
    <t>Juicy J (Rap)</t>
  </si>
  <si>
    <t>Dr. Luke;Juicy J;Sarah Hudson;Max Martin;Katy Perry;Cirkut</t>
  </si>
  <si>
    <t>Yeah.You all know what it is.Katy Perry.Juicy J aha.Let's rage.I knew you were.You were gonna come to me.And here you are.But you better choose carefully.Cause I I'm capable of anything.Of anything and everything.Make me your Aphrodite.Make me your one and only.But don't make me your enemy your enemy your enemy.So you wanna play with magic.Boy you should know what you're falling for.Baby do you dare to do this.Cause I'm coming at you like a dark horse.Are you ready for ready for.A perfect storm perfect storm.Cause once you're mine once you're mine.There is no going back.Mark my words.This love will make you levitate.Like a bird.Like a bird without a cage.But down to earth.If you choose to walk away don't walk away.It's in the palm of your hand now baby.It's a yes or no no maybe.So just be sure before you give it all to me.All to me give it all to me.So you wanna play with magic.Boy you should know what you're falling for.Baby do you dare to do this.Cause I'm coming at you like a dark horse.Are you ready for ready for.A perfect storm perfect storm.Cause once you're mine once you're mine.There's no going back.She's a beast.I call her Karma.She eats your heart out.Like Jeffrey Dahmer.Be careful.Try not to lead her on.Shorty's heart is on steroids.Cause her love is so strong.You may fall in love.When you meet her.If you get the chance you better keep her.She's sweet as pie but if you break her heart.She'll turn cold as a freezer.That fairy tale ending with a knight in shining armor.She can be my Sleeping Beauty.I'm gonna put her in a coma.Damn I think I love her.Shorty so bad I'm sprung and I don't care.She ride me like a roller coaster.Turned the bedroom into a fair.Her love is like a drug.I was trying to hit it and quit it.But lil mama so dope.I messed around and got addicted.So you wanna play with magic.Boy you should know what you're falling for.Baby do you dare to do this.Cause I'm coming at you like a dark horse.Are you ready for ready for.A perfect storm perfect storm.Cause once you're mine once you're mine.There's no going back.</t>
  </si>
  <si>
    <t>Lust/Sex;Longing for Love</t>
  </si>
  <si>
    <t>Happy</t>
  </si>
  <si>
    <t>It might seem crazy what I'm about to say.Sunshine she's here you can take a break.I'm a hot air balloon that could go to space.With the air like I don't care baby by the way.Because I'm happy.Clap along if you feel like a room without a roof.Because I'm happy.Clap along if you feel like happiness is the truth.Because I'm happy.Clap along if you know what happiness is to you.Because I'm happy.Clap along if you feel like that's what you wanna do.Here come bad news talking this and that.Well give me all you got don't hold it back.Well I should probably warn you I'll be just fine.No offense to you.Don't waste your time here's why.Because I'm happy.Clap along if you feel like a room without a roof.Because I'm happy.Clap along if you feel like happiness is the truth.Because I'm happy.Clap along if you know what happiness is to you.Because I'm happy.Clap along if you feel like that's what you wanna do.Bring me down.Can't nothing bring me down.My level's too high to bring me down.Can't nothing bring me down I said.Bring me down.Can't nothing bring me down.My level's too high to bring me down.Can't nothing bring me down I said.Because I'm happy.Clap along if you feel like a room without a roof.Because I'm happy.Clap along if you feel like happiness is the truth.Because I'm happy.Clap along if you know what happiness is to you.Because I'm happy.Clap along if you feel like that's what you wanna do.Because I'm happy.Clap along if you feel like a room without a roof.Because I'm happy.Clap along if you feel like happiness is the truth.Because I'm happy.Clap along if you know what happiness is to you.Because I'm happy.Clap along if you feel like that's what you wanna do.Bring me down.Can't nothing bring me down.My level's too high to bring me down.Can't nothing bring me down I said.Because I'm happy.Clap along if you feel like a room without a roof.Because I'm happy.Clap along if you feel like happiness is the truth.Because I'm happy.Clap along if you know what happiness is to you.Because I'm happy.Clap along if you feel like that's what you wanna do.Because I'm happy.Clap along if you feel like a room without a roof.Because I'm happy.Clap along if you feel like happiness is the truth.Because I'm happy.Clap along if you know what happiness is to you.Because I'm happy.Clap along if you feel like that's what you wanna do.</t>
  </si>
  <si>
    <t>Despicable Me 2</t>
  </si>
  <si>
    <t>All of Me</t>
  </si>
  <si>
    <t>John Legend</t>
  </si>
  <si>
    <t>Toby Gad;John Legend</t>
  </si>
  <si>
    <t>Dave Tozer;John Legend</t>
  </si>
  <si>
    <t>What would I do without your smart mouth.Drawing me in and you kicking me out.You've got my head spinning no kidding.I can't pin you down.What's going on in that beautiful mind.I'm on your magical mystery ride.And I'm so dizzy don't know what hit me.But I'll be alright.My head's under water but I'm breathing fine.You're crazy and I'm out of my mind.Cause all of me.Loves all of you.Love your curves and all your edges.All your perfect imperfections.Give your all to me.I'll give my all to you.You're my end and my beginning.Even when I lose I'm winning.Cause I give you all of me.And you give me all of you.How many times do I have to tell you.Even when you're crying you're beautiful too.The world is beating you down I'm around.Through every mood.You're my downfall you're my muse.My worst distraction my rhythm and blues.I can't stop singing it's ringing.In my head for you.My head's under water but I'm breathing fine.You're crazy and I'm out of my mind.Cause all of me.Loves all of you.Love your curves and all your edges.All your perfect imperfections.Give your all to me.I'll give my all to you.You're my end and my beginning.Even when I lose I'm winning.Cause I give you all of me.And you give me all of you.Give me all of you oh.Cards on the table we're both showing hearts.Risking it all though it's hard.Cause all of me.Loves all of you.Love your curves and all your edges.All your perfect imperfections.Give your all to me.I'll give my all to you.You're my end and my beginning.Even when I lose I'm winning.Cause I give you all of me.And you give me all of you.I give you all of me.And you give me all of you.</t>
  </si>
  <si>
    <t>Fancy</t>
  </si>
  <si>
    <t>Iggy Azalea ft. Charli XCX</t>
  </si>
  <si>
    <t>Pop Rap;Electro</t>
  </si>
  <si>
    <t>Charlie XCX (Vocals)</t>
  </si>
  <si>
    <t>Australia;United Kingdom</t>
  </si>
  <si>
    <t>Charli XCX;George Astasio;Iggy Azalea;The Arcade;Jason Pebworth;Jonathan Shave;John Turner</t>
  </si>
  <si>
    <t>George Astasio;The Arcade;Jason Pebworth;Jonathan Shave;John Turner</t>
  </si>
  <si>
    <t>First things first I'm the realest.Drop this and let the whole world feel it.And I'm still in the Murder Business.I can hold you down like I'm giving lessons in physics.You should want a bad bitch like this.Drop it low and pick it up just like this.Cup of Ace cup of Goose cup of Cris.High heels something worth a half a ticket on my wrist.Taking all the liquor straight never chase that.Rooftop like we bringing eighty-eight back.Bring the hooks in where the bass at.Champagne spilling you should taste that.I'm so fancy you already know.I'm in the fast lane from LA to Tokyo.I'm so fancy can't you taste this gold.Remember my name about to blow.I said baby I do this I thought that you knew this.Can't stand no haters and honest the truth is.That my flow retarded each beat dear departed.Swagger on stupid I can't shop in no department.And get my money on time if they got money decline.And swear I meant that there so much that I give that line a rewind.Said I get my money on time if they got money decline.I just can't worry about no haters gotta stay on my grind.Now tell me who that who that That do that do that.Put that paper over all I thought you knew that knew that.I be that Iggy put my name in bold.I been working I'm up in here with some change to throw.I'm so fancy you already know.I'm in the fast lane from LA to Tokyo.I'm so fancy can't you taste this gold.Remember my name about to blow.Trash the hotel let's get drunk on the minibar.Make the phone call feels so good getting what I want.Yeah keep on turning it up.Chandelier swinging we don't give a fuck.Film star yeah I'm deluxe.Classic expensive you don't get to touch.Still stunting how you love that.Got the whole world asking how I does that.Hot girl hands off don't touch that.Look at it I bet you wishing you could clutch that.That's just the way you like it.It's so good he just wishing he could bite it huh.Never turn down nothing.Slaying these hoes gold trigger on the gun like.I'm so fancy you already know.I'm in the fast lane from LA to Tokyo.I'm so fancy can't you taste this gold.Remember my name about to blow.Who that who that Iggy.That do that do that Iggy.Who that who that Iggy.Who that who that Iggy.That do that do that Iggy.Who that who that Iggy.</t>
  </si>
  <si>
    <t>Partying;Materialism</t>
  </si>
  <si>
    <t>Rude</t>
  </si>
  <si>
    <t>MAGIC!</t>
  </si>
  <si>
    <t>Reggae-Pop</t>
  </si>
  <si>
    <t>Nasri Atweh;Adam Messinger;Mark Pellizzer;Ben Spivak;Alexander Tanasijczuk</t>
  </si>
  <si>
    <t>Adam Messinger</t>
  </si>
  <si>
    <t>Saturday morning jumped out of bed.And put on my best suit.Got in my car and raced like a jet.All the way to you.Knocked on your door with heart in my hand.To ask you a question.Cause I know that you're an old fashioned man yeah.Can I have your daughter for the rest of my life.Say yes say yes cause I need to know.You say I'll never get your blessing til the day I die.Tough luck my friend but the answer is No.Why you gotta be so rude.Don't you know I'm human too.Why you gotta be so rude.I'm gonna marry her anyway.Marry that girl.Marry her anyway.Marry that girl.Yeah no matter what you say.Marry that girl.And we'll be a family.Why you gotta be so.Rude.I hate to do this you leave no choice.Can't live without her.Love me or hate me we will be both.Standing at that altar.Or we will run away.To another galaxy you know.You know she's in love with me.She will go anywhere I go.Can I have your daughter for the rest of my life.Say yes say yes cause I need to know.You say I'll never get your blessing til the day I die.Tough luck my friend but the answer is No.Why you gotta be so rude.Don't you know I'm human too.Why you gotta be so rude.I'm gonna marry her anyway.Marry that girl.Marry her anyway.Marry that girl.Yeah no matter what you say.Marry that girl.And we'll be a family.Why you gotta be so.Rude.Rude.Can I have your daughter for the rest of my life.Say yes say yes cause I need to know.You say I'll never get your blessing til the day I die.Tough luck my friend but the answer is No.Why you gotta be so rude.Don't you know I'm human too.Why you gotta be so rude.I'm gonna marry her anyway.Marry that girl.Marry her anyway.Marry that girl.Yeah no matter what you say.Marry that girl.And we'll be a family.Why you gotta be so.Rude.Why you gotta be so.Rude.Why you gotta be so rude.</t>
  </si>
  <si>
    <t>Shake It Off</t>
  </si>
  <si>
    <t>I stay out too late.Got nothing in my brain.That's what people say.That's what people say.I go on too many dates.But I can't make them stay.At least that's what people say.That's what people say.But I keep cruising.Can't stop won't stop moving.It's like I got this music.In my mind.Saying It's gonna be alright.Cause the players gonna play play play play play.And the haters gonna hate hate hate hate hate.Baby I'm just gonna shake shake shake shake shake.I shake it off I shake it off.Heartbreakers gonna break break break break break.And the fakers gonna fake fake fake fake fake.Baby I'm just gonna shake shake shake shake shake.I shake it off I shake it off.I never miss a beat.I'm lightning on my feet.And that's what they don't see.That's what they don't see.I'm dancing on my own.I make the moves up as I go.And that's what they don't know.That's what they don't know.But I keep cruising.Can't stop won't stop grooving.It's like I got this music.In my mind.Saying It's gonna be alright.Cause the players gonna play play play play play.And the haters gonna hate hate hate hate hate.Baby I'm just gonna shake shake shake shake shake.I shake it off I shake it off.Heartbreakers gonna break break break break break.And the fakers gonna fake fake fake fake fake.Baby I'm just gonna shake shake shake shake shake.I shake it off I shake it off.Shake it off I shake it off.I I I shake it off I shake it off.I I I shake it off I shake it off.I I I shake it off I shake it off.Hey hey hey.Just think while you've been getting down and out about the liars and the dirty dirty cheats of the world.You could've been getting down to this sick beat.My ex-man brought his new girlfriend.She's like Oh my God but I'm just gonna shake.And to the fella over there with the hella good hair.Won't you come on over baby.We can shake shake shake.Cause the players gonna play play play play play.And the haters gonna hate hate hate hate hate.I'm just gonna shake shake shake shake shake.I shake it off I shake it off.Heartbreakers gonna break break break break break.And the fakers gonna fake fake fake fake fake.Baby I'm just gonna shake shake shake shake shake.I shake it off I shake it off.Shake it off I shake it off.I I I shake it off I shake it off.I I I shake it off I shake it off.I I I shake it off I shake it off.Shake it off I shake it off.I I I shake it off I shake it off.I I I shake it off I shake it off.I I I shake it off I shake it off.Shake it off I shake it off.I I I shake it off I shake it off.I I I shake it off I shake it off.I I I shake it off I shake it off.</t>
  </si>
  <si>
    <t>Lost Love;Resilience</t>
  </si>
  <si>
    <t>All About that Bass</t>
  </si>
  <si>
    <t>Meghan Trainor</t>
  </si>
  <si>
    <t>Reggae;Funk/Soul;Pop</t>
  </si>
  <si>
    <t>Reggae-Pop;Soca</t>
  </si>
  <si>
    <t>Meghan Trainor;Kevin Kadish</t>
  </si>
  <si>
    <t>Kevin Kadish</t>
  </si>
  <si>
    <t>Because you know I'm all about that bass.About that bass no treble.I'm all about that bass.About that bass no treble.I'm all about that bassAbout that bass no treble.I'm all about that bassAbout that bass bass bass bass.Yeah it's pretty clear I ain't no size two.But I can shake it shake it like I'm supposed to do.Cause I got that boom boom that all the boys chase.And all the right junk in all the right places.I see the magazine working that Photoshop.We know that shit ain't real come on now make it stop.If you got beauty beauty just raise them up.Cause every inch of you is perfect from the bottom to the top.Yeah my mama she told me don't worry about your size.She says Boys like a little more booty to hold at night.You know I won't be no stick figure silicone Barbie doll.So if that's what you're into then go ahead and move along.Because you know I'm all about that bass.About that bass no treble.I'm all about that bass.About that bass no treble.I'm all about that bassAbout that bass no treble.I'm all about that bassAbout that bass.I'm bringing booty back.Go 'head and tell them skinny bitches that.No I'm just playing I know you think you're fat.But I'm here to tell you.Every inch of you is perfect from the bottom to the top.Yeah my mama she told me don't worry about your size.She says Boys like a little more booty to hold at night.You know I won't be no stick figure silicone Barbie doll.So if that's what you're into then go ahead and move along.Because you know I'm all about that bass.About that bass no treble.I'm all about that bass.About that bass no treble.I'm all about that bassAbout that bass no treble.I'm all about that bassAbout that bass.Because you know I'm all about that bass.About that bass no treble.I'm all about that bass.About that bass no treble.I'm all about that bassAbout that bass no treble.I'm all about that bassAbout that bass.Because you know I'm all about that bass.About that bass no treble.I'm all about that bass.About that bass no treble.I'm all about that bass.About that bass no treble.I'm all about that bass.About that bass hey.I'm all about that bass.About that bass hey.I'm all about that bass.About that bass hey.You know you like this bass Hey.</t>
  </si>
  <si>
    <t>Blank Space</t>
  </si>
  <si>
    <t>Vocal;Synth-Pop</t>
  </si>
  <si>
    <t>Nice to meet you where you been.I could show you incredible things.Magic madness heaven sin.Saw you there and I thought.Oh my God look at that face.You look like my next mistake.Love's a game wanna play.New money suit and tie.I can read you like a magazine.Ain't it funny Rumors fly.And I know you heard about me.So hey let's be friends.I'm dying to see how this one ends.Grab your passport and my hand.I can make the bad guys good for a weekend.So it's gonna be forever.Or it's gonna go down in flames.You can tell me when it's over.If the high was worth the pain.Got a long list of ex-lovers.They'll tell you I'm insane.Cause you know I love the players.And you love the game.Cause we're young and we're reckless.We'll take this way too far.It'll leave you breathless.Or with a nasty scar.Got a long list of ex-lovers.They'll tell you I'm insane.But I've got a blank space baby.And I'll write your name.Cherry lips crystal skies.I could show you incredible things.Stolen kisses pretty lies.You're the King baby I'm your Queen.Find out what you want.Be that girl for a month.Wait the worst is yet to come oh no.Screaming crying perfect storms.I can make all the tables turn.Rose garden filled with thorns.Keep you second guessing like.Oh my God who is she.I get drunk on jealousy.But you'll come back each time you leave.Cause darling I'm a nightmare dressed like a daydream.So it's gonna be forever.Or it's gonna go down in flames.You can tell me when it's over.If the high was worth the pain.Got a long list of ex-lovers.They'll tell you I'm insane.Cause you know I love the players.And you love the game.Cause we're young and we're reckless.We'll take this way too far.It'll leave you breathless.Or with a nasty scar.Got a long list of ex-lovers.They'll tell you I'm insane.But I've got a blank space baby.And I'll write your name.Boys only want love if it's torture.Don't say I didn't say I didn't warn you.Boys only want love if it's torture.Don't say I didn't say I didn't warn you.So it's gonna be forever.Or it's gonna go down in flames.You can tell me when it's over.If the high was worth the pain.Got a long list of ex-lovers.They'll tell you I'm insane.Cause you know I love the players.And you love the game.Cause we're young and we're reckless.We'll take this way too far.It'll leave you breathless.Or with a nasty scar.Got a long list of ex-lovers.They'll tell you I'm insane.But I've got a blank space baby.And I'll write your name.</t>
  </si>
  <si>
    <t>Uptown Funk</t>
  </si>
  <si>
    <t>Mark Ronson ft. Bruno Mars</t>
  </si>
  <si>
    <t>Funk;Dance-Soul</t>
  </si>
  <si>
    <t>Funk;Soul;Minneapolis Sound</t>
  </si>
  <si>
    <t>Jeff Bhaskher;Devon Gallapsy;Bruno Mars;Philip Lawrence;Mark Ronson;Lonnie Simmons;Rudolph Taylor;Trinidad James;Charles Wilson;Robert Wilson;Ronnie Wilson</t>
  </si>
  <si>
    <t>Jeff Bhaskher;Bruno Mars;Philip Lawrence;Mark Ronson</t>
  </si>
  <si>
    <t>Bruno Mars;Jeff Bhasker;Mark Ronson</t>
  </si>
  <si>
    <t>This hit.That ice cold.Michelle Pfeiffer.That white gold.This one for them hood girls.Them good girls.Straight masterpieces.Styling wiling.Living it up in the city.Got Chucks on with Saint Laurent.Gotta kiss myself I'm so pretty.I'm too hot hot damn.Call the police and the fireman.I'm too hot hot damn.Make a dragon wanna retire man.I'm too hot hot damn.Say my name you know who I am.I'm too hot hot damn.And my band about that money.Break it down.Girls hit your hallelujah.Girls hit your hallelujah.Girls hit your hallelujah.Cause uptown funk going to give it to you.Cause uptown funk going to give it to you.Cause uptown funk going to give it to you.Saturday night and we in the spot.Don't believe me just watch.Don't believe me just watch.Don't believe me just watch.Don't believe me just watch.Don't believe me just watch.Don't believe me just watch.Hey hey hey oh.Stop.Wait a minute.Fill my cup put some liquor in it.Take a sip sign the check.Julio get the stretch.Ride to Harlem Hollywood Jackson Mississippi.If we show up we going to show out.Smoother than a fresh jar of Skippy.I'm too hot hot damn.Call the police and the fireman.I'm too hot hot damn.Make a dragon wanna retire man.I'm too hot hot damn.Say my name you know who I am.I'm too hot hot damn.And my band about that money.Break it down.Girls hit your hallelujah.Girls hit your hallelujah.Girls hit your hallelujah.Cause uptown funk going to give it to you.Cause uptown funk going to give it to you.Cause uptown funk going to give it to you.Saturday night and we in the spot.Don't believe me just watch.Don't believe me just watch.Don't believe me just watch.Don't believe me just watch.Don't believe me just watch.Don't believe me just watch.Hey hey hey oh.Before we leave.Let me tell y'all a little something.Uptown funk you up uptown funk you up.Uptown funk you up uptown funk you up uhI said uptown funk you up uptown funk you up.Uptown funk you up uptown funk you up.Come on dance.Jump on it.If you sexy then flaunt it.If you freaky then own it.Don't brag about it come show me.Come on dance.Jump on it.If you sexy then flaunt it.Well it's Saturday night and we in the spot.Don't believe me just watch.Don't believe me just watch.Don't believe me just watch.Don't believe me just watch.Don't believe me just watch.Don't believe me just watch.Hey hey hey oh.Uptown funk you up uptown funk you up.Uptown funk you up uptown funk you up.Uptown funk you up uptown funk you up.Uptown funk you up uptown funk you up.Uptown funk you up uptown funk you up.Uptown funk you up uptown funk you up.Uptown funk you up uptown funk you up.Uptown funk you up.</t>
  </si>
  <si>
    <t>Bragging;Badassery;Dancing;Partying</t>
  </si>
  <si>
    <t>See You Again</t>
  </si>
  <si>
    <t>Wiz Khalifa ft. Charlie Puth</t>
  </si>
  <si>
    <t>Charlie Puth (Vocals)</t>
  </si>
  <si>
    <t>Andrew Cedar;Phoebe Cockburn;DJ Frank E;Joshua Hardy;Dann Hume;Charlie Puth;Wiz Khalifa</t>
  </si>
  <si>
    <t>Andrew Cedar;Charlie Puth;DJ Frank E;Kevin Weaver;Mike Caren</t>
  </si>
  <si>
    <t>It's been a long day without you my friend.And I'll tell you all about it when I see you again.We've come a long way from where we began.Oh I'll tell you all about it when I see you again.When I see you again.Damn who knew.All the planes we flew good things we been through.That I'd be standing right here talking to you.About another path I know we loved to hit the road and laugh.But something told me that it wouldn't last.Had to switch up look at things different see the bigger picture.Those were the days hard work forever pays.Now I see you in a better place.How could we not talk about family when family's all that we got.Everything I went through you were standing there by my side.And now you gonna be with me for the last ride.It's been a long day without you my friend.And I'll tell you all about it when I see you again.We've come a long way from where we began.Oh I'll tell you all about it when I see you again.When I see you again.First you both go out your way and the vibe is feeling strong.And what's small turned to a friendship a friendship turned to a bond.And that bond will never be broken the love will never get lost.And when brotherhood come first then the line will never be crossed.Established it on our own when that line had to be drawn.And that line is what we reached so remember me when I'm gone.How could we not talk about family when family's all that we got.Everything I went through you were standing there by my side.And now you gonna be with me for the last ride.So let the light guide your way yeah.Hold every memory as you go.And every road you take.Will always lead you home home.It's been a long day without you my friend.And I'll tell you all about it when I see you again.We've come a long way from where we began.Oh I'll tell you all about it when I see you again.When I see you again.When I see you again.See you again.When I see you again.</t>
  </si>
  <si>
    <t>Furious 7</t>
  </si>
  <si>
    <t>Photograph Related to Song Title;Artist Photograph</t>
  </si>
  <si>
    <t>Taylor Swift ft. Kendrick Lamar</t>
  </si>
  <si>
    <t>Max Martin;Shellback;Taylor Swift;Kendrick Lamar</t>
  </si>
  <si>
    <t>Ilya;Max Martin;Shellback</t>
  </si>
  <si>
    <t>Cause baby now we've got bad blood.You know it used to be mad love.So take a look what you've done.Cause baby now we've got bad blood hey.I can't take it back look where I'm at.We was OG like DOC remember that.My TLC was quite OD ID my facts.Now POV of you and me similar Iraq.I don't hate you but I hate to critique overrate you.These beats of a dark heart use basslines to replace you.Take time and erase you love don't hear no more.No I don't fear no more.Better yet respect ain't quite sincere no more ah.Oh it's so sad to.Think about the good times.You and I.Cause baby now we've got bad blood.You know it used to be mad love.So take a look what you've done.Cause baby now we've got bad blood hey.Now we've got problems.And I don't think we can solve them.You made a really deep cut.And baby now we've got bad blood hey.Remember when you tried to write me off.Remember when you thought I'd take a loss.Don't you remember.You thought that I would need you.Follow procedure remember.Oh wait you got amnesia.It was my season for battle wounds.Battle scars body bumped bruised.Stabbed in the back brimstone fire jumping through.Still all my life I got money and power.And you gotta live with the bad blood now.Oh it's so sad to.Think about the good times.You and I.Cause baby now we've got bad blood.You know it used to be mad love.So take a look what you've done.Cause baby now we've got bad blood hey.Now we've got problems.And I don't think we can solve them.You made a really deep cut.And baby now we've got bad blood hey.Band-Aids don't fix bullet holes.You say sorry just for show.If you live like that you live with ghosts.You forgive you forget but you never let it go.Band-Aids don't fix bullet holes.You say sorry just for show.If you live like that you live with ghosts.If you love like that blood runs cold.Cause baby now we've got bad blood.You know it used to be mad love.So take a look what you've done.Cause baby now we've got bad blood hey.Now we've got problems.And I don't think we can solve them.You made a really deep cut.And baby now we've got bad blood hey.Cause baby now we've got bad blood.You know it used to be mad love.So take a look what you've done.Cause baby now we've got bad blood hey.Now we've got problems.And I don't think we can solve them.You made a really deep cut.And baby now we've got bad blood hey.</t>
  </si>
  <si>
    <t>Cheerleader</t>
  </si>
  <si>
    <t>OMI</t>
  </si>
  <si>
    <t>Columbia;Ultra</t>
  </si>
  <si>
    <t>Tropical House</t>
  </si>
  <si>
    <t>Reggae-Pop;Tropical House</t>
  </si>
  <si>
    <t>Mark Bradford;Clifton Dillon;Ryan Dillon;Sly Dunbar;Omi</t>
  </si>
  <si>
    <t>Clifton Dillon;Omi;Felix Jaehn</t>
  </si>
  <si>
    <t>When I need motivation.My one solution is my queen.Cause she stays strong.Yeah yeah.She is always in my corner.Right there when I want her.All these other girls are tempting.But I'm empty when you're gone.And they say.Do you need me.Do you think I'm pretty.Do I make you feel like cheating.I'm like no not really cause.Oh I think that I've found myself a cheerleader.She is always right there when I need her.Oh I think that I've found myself a cheerleader.She is always right there when I need her.She walks like a model.She grants my wishes.Like a genie in a bottle.Yeah yeah.Cause I'm the wizard of love.And I got the magic wand.All these other girls are tempting.But I'm empty when you're gone.And they say.Do you need me.Do you think I'm pretty.Do I make you feel like cheating.I'm like no not really cause.Oh I think that I've found myself a cheerleader.She is always right there when I need her.Oh I think that I've found myself a cheerleader.She is always right there when I need her.She gives me love and affection.Baby did I mention.You're the only girl for me.No I don't need a next one.Mama loves you too.She thinks I made the right selection.Now all that's left to do.Is just for me to pop the question.Oh I think that I've found myself a cheerleader.She is always right there when I need her.Oh I think that I've found myself a cheerleader.She is always right there when I need her.</t>
  </si>
  <si>
    <t>Can't Feel My Face</t>
  </si>
  <si>
    <t>The Weeknd</t>
  </si>
  <si>
    <t>XO;Republic</t>
  </si>
  <si>
    <t>Electro-Pop;Funk</t>
  </si>
  <si>
    <t>The Weeknd;Ali Payami;Max Martin;Peter Svennson;Savan Kotecha</t>
  </si>
  <si>
    <t>Max Martin;Ali Payami</t>
  </si>
  <si>
    <t>And I know she'll be the death of me at least we'll both be numb.And she'll always get the best of me the worst is yet to come.But at least we'll both be beautiful and stay forever young.This I know this I know.She told me Don't worry about it.She told me Don't worry no more.We both knew we can't go without it.She told me You'll never be alone.I can't feel my face when I'm with you.But I love it but I love it oh.I can't feel my face when I'm with you.But I love it but I love it oh.And I know she'll be the death of me at least we'll both be numb.And she'll always get the best of me the worst is yet to come.All the misery was necessary when we're deep in love.Yes I know girl I know.She told me Don't worry about it.She told me Don't worry no more.We both knew we can't go without it.She told me You'll never be alone.I can't feel my face when I'm with you.But I love it but I love it oh.I can't feel my face when I'm with you.But I love it but I love it oh.I can't feel my face when I'm with you.But I love it but I love it oh.I can't feel my face when I'm with you.But I love it but I love it oh.She told me Don't worry about it.She told me Don't worry no more.We both knew we can't go without it.She told me You'll never be alone.I can't feel my face when I'm with you.But I love it but I love it oh.I can't feel my face when I'm with you.But I love it but I love it oh.I can't feel my face when I'm with you.But I love it but I love it oh.I can't feel my face when I'm with you.But I love it but I love it oh.</t>
  </si>
  <si>
    <t>Partying;Bad Behavior</t>
  </si>
  <si>
    <t>What Do You Mean?</t>
  </si>
  <si>
    <t>Justin Bieber</t>
  </si>
  <si>
    <t>Poo Bear;Justin Bieber;MdL</t>
  </si>
  <si>
    <t>Justin Biever;MdL</t>
  </si>
  <si>
    <t>What do you mean.When you nod your head yes.But you wanna say no.What do you mean.When you don't want me to move.But you tell me to go.What do you mean.What do you mean.Said we're running out of time.What do you mean.What do you mean.Better make up your mind.What do you mean.You're so indecisive of what I'm saying.Trying to catch the beat make up your heart.Don't know if you're happy or complaining.Don't want for us to end.Where do I start.First you wanna go to the left and you want to turn right.Wanna argue all day make love all night.First you're up then you're down and then between.Oh I really want to know.What do you mean.When you nod your head yes.But you wanna say no.What do you mean.When you don't want me to move.But you tell me to go.What do you mean.What do you mean.Said we're running out of time.What do you mean.What do you mean.Better make up your mind.What do you mean.You're overprotective when I'm leaving.Trying to compromise but I can't win.You wanna make a point but you keep preaching.You had me from the start won't let this end.First you wanna go to the left then you want to turn right.Wanna argue all day make love all night.First you're up then you're down and then between.Oh I really wanna know.What do you mean.When you nod your head yes.But you wanna say no.What do you mean.When you don't want me to move.But you tell me to go.What do you mean.I want to know.What do you mean.Said we're running out of time.What do you mean.What do you mean.Better make up your mind.What do you mean.This is ours baby yeah.When you nod your head yes.But you wanna say no.What do you mean.You're so confusing baby.When you don't want me to move.But you tell me to go.What do you mean.Be more straight forward.What do you mean.Give it back back back.Said we're running out of time.What do you mean.Give it back back back.What do you mean.Better make up your mind.What do you mean.</t>
  </si>
  <si>
    <t>The Hills</t>
  </si>
  <si>
    <t>Alternative R&amp;B</t>
  </si>
  <si>
    <t>Belly;Illangelo;Emmanuel Nickerson;Thomas Raybould;The Weeknd</t>
  </si>
  <si>
    <t>Belly;Illangelo;Emmanuel Nickerson;The Weeknd</t>
  </si>
  <si>
    <t>Illangelo;Mano</t>
  </si>
  <si>
    <t>Your man on the road he doing promo.You said keep our business on the low low.I'm just trying to get you out the friend zone.Cause you look even better than the photos.I can't find your house send me the info.Driving through the gated residential.Found out I was coming sent your friends home.Keep on trying to hide it but your friends know.I only call you when it's half past five.The only time that I'll be by your side.I only love it when you touch me not feel me.When I'm fucked up that's the real me.When I'm fucked up that's the real me yeah.I only call you when it's half past five.The only time I'd ever call you mine.I only love it when you touch me not feel me.When I'm fucked up that's the real me.When I'm fucked up that's the real me babe.I’m gonna let you know and keep it simple.Trying to keep it up don't seem so simple.I just fucked two bitches before I saw you.You gonna have to do it at my tempo.Always trying to send me off to rehab.Drugs started feeling like it's decaf.I'm just trying to live life for the moment.And all these motherfuckers want a relapse.I only call you when it's half past five.The only time that I'll be by your side.I only love it when you touch me not feel me.When I'm fucked up that's the real me.When I'm fucked up that's the real me yeah.I only call you when it's half past five.The only time I'd ever call you mine.I only love it when you touch me not feel me.When I'm fucked up that's the real me.When I'm fucked up that's the real me babe.Hills have eyes the hills have eyes.Who are you to judge who are you to judge.Hide your lies girl hide your lies.Only you to trust only you.I only call you when it's half past five.The only time that I'll be by your side.I only love it when you touch me not feel me.When I'm fucked up that's the real me.When I'm fucked up that's the real me yeah.I only call you when it's half past five.The only time I'd ever call you mine.I only love it when you touch me not feel me.When I'm fucked up that's the real me.When I'm fucked up that's the real me babe.What about love.What about love.</t>
  </si>
  <si>
    <t>Infidelity;Lust/Sex;Addiction</t>
  </si>
  <si>
    <t>XL;Columbia</t>
  </si>
  <si>
    <t>Power Ballad;Vocal</t>
  </si>
  <si>
    <t>Adele;Greg Kurstin</t>
  </si>
  <si>
    <t>Hello it's me.I was wondering if after all these years you'd like to meet.To go over everything.They say that time's supposed to heal you.But I ain't done much healing.Hello can you hear me.I'm in California dreaming about who we used to be.When we were younger and free.I've forgotten how it felt.Before the world fell at our feet.There's such a difference between us.And a million miles.Hello from the other side.I must have called a thousand times.To tell you I'm sorry for everything that I've done.But when I call you never seem to be home.Hello from the outside.At least I can say that I've tried.To tell you I'm sorry for breaking your heart.But it don't matter it clearly doesn't tear you apart.Anymore.Hello how are you.It's so typical of me to talk about myself I'm sorry.I hope that you're well.Did you ever make it out of that town.Where nothing ever happened.It's no secret that the both of us.Are running out of time.So hello from the other side.I must have called a thousand times.To tell you I'm sorry for everything that I've done.But when I call you never seem to be home.Hello from the outside.At least I can say that I've tried.To tell you I'm sorry for breaking your heart.But it don't matter it clearly doesn't tear you apart.Anymore.Anymore.Anymore.Anymore.Anymore.Hello from the other side.I must have called a thousand times.To tell you I'm sorry for everything that I've done.But when I call you never seem to be home.Hello from the outside.At least I can say that I've tried.To tell you I'm sorry for breaking your heart.But it don't matter it clearly doesn't tear you apart.Anymore.</t>
  </si>
  <si>
    <t>Sorry</t>
  </si>
  <si>
    <t>Justin Bieber;Ray Jacobs;Julia Michaels;Skrillex;Justin Tranter;BloodPop</t>
  </si>
  <si>
    <t>BloodPop;Skrillex</t>
  </si>
  <si>
    <t>You gotta go and get angry at all of my honesty.You know I try but I don't do too well with apologies.I hope I don't run out of time. Could someone call a referee.Cause I just need one more shot at forgiveness.I know you know that I made those mistakes maybe once or twice.And by once or twice I mean maybe a couple of hundred times.So let me oh let me redeem oh redeem oh myself tonight.Cause I just need one more shot at second chances.Is it too late now to say sorry.Cause I'm missing more than just your body oh.Is it too late now to say sorry.Yeah I know that I let you down.Is it too late to say I'm sorry now.I'm sorry yeah.Sorry yeah.Sorry.Yeah I know that I let you down.Is it too late to say I'm sorry now.I'll take every single piece of the blame if you want me to.But you know that there is no innocent one in this game for two.I'll go I'll go and then you go you go out and spill the truth.Can we both say the words and forget this.Is it too late now to say sorry.Cause I'm missing more than just your body oh.Is it too late now to say sorry.Yeah I know that I let you down.Is it too late to say I'm sorry now.I'm not just trying to get you back on me.Cause I'm missing more than just your body.Is it too late now to say sorry.Yeah I know that I let you down.Is it too late to say I'm sorry now.I'm sorry yeah.Sorry oh.Sorry.Yeah I know that I let you down.Is it too late to say I'm sorry now.I'm sorry yeah.Sorry oh.Sorry.Yeah I know that I let you down.Is it too late to say I'm sorry now.</t>
  </si>
  <si>
    <t>Getting Back Together;Longing for Love</t>
  </si>
  <si>
    <t>Love Yourself</t>
  </si>
  <si>
    <t>Ed Sheeran (Guitar)</t>
  </si>
  <si>
    <t>Justin Bieber;Benny Blanco;Ed Sheeran</t>
  </si>
  <si>
    <t>Benny Blanco</t>
  </si>
  <si>
    <t>For all the times that you rained on my parade.And all the clubs you get in using my name.You think you broke my heart oh girl for goodness’ sake.You think I'm crying on my own Well I ain't.And I didn't wanna write a song.Cause I didn't want anyone thinking I still care I don't but you still hit my phone up.And baby I'll be moving on.And I think you should be something I don't wanna hold back.Maybe you should know that.My mama don't like you and she likes everyone.And I never like to admit that I was wrong.And I've been so caught up in my job.Didn't see what's going on.But now I know.I'm better sleeping on my own.Cause if you like the way you look that much.Oh baby you should go and love yourself.And if you think that I'm still holding on to something.You should go and love yourself.But when you told me that you hated my friendsThe only problem was with you and not themAnd every time you told me my opinion was wrongAnd tried to make me forget where I came fromAnd I didn't wanna write a song.Cause I didn't want anyone thinking I still care I don't but you still hit my phone up.And baby I'll be moving on.And I think you should be something I don't wanna hold back.Maybe you should know that.My mama don't like you and she likes everyone.And I never like to admit that I was wrong.And I've been so caught up in my job.Didn't see what's going on.But now I know.I'm better sleeping on my own.Cause if you like the way you look that much.Oh baby you should go and love yourself.And if you think that I'm still holding on to something.You should go and love yourself.For all the times that you made me feel small.I fell in love now I feel nothing at all.I never felt so low and I was vulnerable.Was I a fool to let you break down my walls.Cause if you like the way you look that much.Oh baby you should go and love yourself.And if you think that I'm still holding on to something.You should go and love yourself.Cause if you like the way you look that much.Oh baby you should go and love yourself.And if you think that I'm still holding on to something.You should go and love yourself.</t>
  </si>
  <si>
    <t>PILLOWTALK</t>
  </si>
  <si>
    <t>Zayn</t>
  </si>
  <si>
    <t>Joe Garrett;Anthony Hannides;Michael Hannides;Zayn Malik;Levi Lenox</t>
  </si>
  <si>
    <t>Levi Lennox</t>
  </si>
  <si>
    <t>Climb on board.We'll go slow and high tempo.Light and dark.Hold me hard and mellow.I'm seeing the pain seeing the pleasure.Nobody but you nobody but me nobody but us.Bodies together.I love to hold you close tonight and always.I love to wake up next to you.I love to hold you close tonight and always.I'd love to wake up next to you.So we'll piss off the neighbors.In the place that feels the tears.The place you lose your fears.Yeah reckless behavior.A place that is so pure so dirty and raw.Be in the bed all day bed all day bed all day.Fucking in fighting on.It's our paradise and it's our war zone.It's our paradise and it's our war zone.Pillow talk.My enemy my ally.Prisoners.Then we're free it's a thin line.I'm seeing the pain seeing the pleasureNobody but you nobody but me nobody but usBodies togetherI'd love to hold you close tonight and alwaysI'd love to wake up next to youSo we'll piss off the neighbors.In the place that feels the tears.The place you lose your fears.Yeah reckless behavior.A place that is so pure so dirty and raw.Be in the bed all day bed all day bed all day.Fucking in fighting on.It's our paradise and it's our war zone.It's our paradise and it's our war zone.Paradise paradise paradise paradise.War zone war zone war zone war zone.Paradise paradise paradise paradise.War zone war zone war zone war zone.So we'll piss off the neighbors.In the place that feels the tears.The place you lose your fears.Yeah reckless behavior.A place that is so pure so dirty and raw.Be in the bed all day bed all day bed all day.Fucking in fighting on.It's our paradise and it's our war zone.It's our paradise and it's our war zone.</t>
  </si>
  <si>
    <t>Bad Relationships;Lust/Sex</t>
  </si>
  <si>
    <t>PartyNextDoor;Rihanna;Drake;Monte Moir;Allen Ritter;Boi1da;Richard Stephenson;Sevn</t>
  </si>
  <si>
    <t>PartyNextDoor;Rihanna;Drake;Allen Ritter;Boi-1da;Sevn</t>
  </si>
  <si>
    <t>Boi1da;Kuk Harrell</t>
  </si>
  <si>
    <t>Work work work work work work.He said me haffi.Work work work work work work.He see me do mi.Dirt dirt dirt dirt dirt dirt.So me put in.Work work work work work work.When you ah guh.Learn learn learn learn learn.Meh nuh cyar if him.Hurt hurt hurt hurt hurting.Dry Me a desert him.Nuh time to have you lurking.Him ah go act like he nuh like it.You know I dealt with you the nicest.Nuh body touch me you nuh righteous.Nuh badda text me in a crisis.I believed all of your dreams adoration.You took my heart and my keys and my patience.You took my heart on my sleeve for decoration.You mistaken my love I brought for you for foundation.All that I wanted from you was to give me.Something that I never had.Something that you've never seen.Something that you've never been.But I wake up and act like nothing's wrong.Just get ready fi.Work work work work work work.He said me haffi.Work work work work work work.He see me do mi.Dirt dirt dirt dirt dirt dirt.So me put in.Work work work work work work.Ner ner ner ner ner ner.When yuh ago learn learn learn learn learn learn.Before the tables turn turn turn turn turn turn.Beg you something please.Baby don't you leave.Don't leave me stuck here in the streets uh huh.If I get another chance to.I will never no never neglect you.I mean who am I to hold your past against you.I just hope that it gets to you.I hope that you see this through.I hope that you see this true.What can I say.Please recognize I'm trying babe.I have to.Work work work work work work.He said me haffi.Work work work work work work.He see me do mi.Dirt dirt dirt dirt dirt dirt.So me put in.Work work work work work work.When you ah guh.Learn learn learn learn learn.Meh nuh cyar if him.Hurt hurt hurt hurt hurting.Yeah okay.You need to get done done done done at work come over.We just need to slow the motion.Don't give that away to no one.Long distance I need you.When I see potential I just gotta see it through.If you had a twin I would still choose you.I don't wanna rush into it if it's too soon.But I know you need to get done done done done.If you come over.Sorry if I'm way less friendly.I got niggas trying to end me oh.I spilled all my emotions tonight I'm sorry.Rolling rolling rolling rolling rolling.How many more shots until you're rolling.We just need a face to face.You could pick the time and the place.You spent some time away.Now you need to forward and give me all the.Work work work work work work.He said me haffi.Work work work work work work.He se me do mi.Dirt dirt dirt dirt dirt dirt.So me put in.Work work work work work work.When you ah guh.Learn learn learn learn learn.Meh nuh cyar if him.Hurt hurt hurt hurt hurting.</t>
  </si>
  <si>
    <t>Panda</t>
  </si>
  <si>
    <t>Desiigner</t>
  </si>
  <si>
    <t>GOOD Music</t>
  </si>
  <si>
    <t>Trap</t>
  </si>
  <si>
    <t>Menace;Desiigner</t>
  </si>
  <si>
    <t>Menace</t>
  </si>
  <si>
    <t>This what they all been waiting for.I guess so.They been waiting for this shit for a long time didn’t they.I'm gonna give it everything I got.Ayo Dougie park that X6 around the corner.Ay I'm just feeling my vibe right now.I'm feeling myself.Panda panda panda panda panda panda panda.I got broads in Atlanta.Twisting dope lean and the Fanta.Credit cards and the scammers.Hitting off licks in the bando.Black X6 Phantom.White X6 look like a panda.Going out like I'm Montana.Hundred killers hundred hammers.Black X6 Phantom.White X6 panda.Pockets swole Danny.Selling bar candy.Man I'm the macho like Randy.The choppa go Oscar for Grammy.Bitch nigga pull up your panty.Hope you killers understand me.I got broads in Atlanta.Twisting dope lean and the Fanta.Credit cards and the scammers.Hitting off licks in the bando.Black X6 Phantom.White X6 look like a panda.Going out like I'm Montana.Hundred killers hundred hammers.Black X6 Phantom.White X6 panda.Pockets swole Danny.Selling bar candy.Man I'm the macho like Randy.The choppa go Oscar for Grammy.Bitch nigga pull up your panty.Hope you killers understand me.Panda panda panda panda panda panda panda panda panda.I got broads in Atlanta.Twisting dope lean and shit sipping Fanta.Credit cards and the scammers.Wake up Versace shit life Desiigner.Whole bunch of lavish shit.They be asking 'round town who be clapping shit.I be pulling up stuff in the Phantom shit.I got plenty of stuff of Bugatti whip look how I drive this shit.Black X6 Phantom.White X6 killing on camera.Pop a Perc I can't stand up.Gorilla they come and kill you with bananas.Four fillas they finna pull up in the Phantom.Know niggas they come and kill you on the camera.Big Rollie it dancing bigger than a Pandie.Go Oscar for Grammy bitch pull up your panty.Fill up I'm a flip it I got bitches pull up and they get it.I got niggas that's counting for digits.Say you make you a lot of new money.Know some killers pull off and they in the Wraith.CTD they pull up in a killer Bape.Call up Phillip-Phillip gonna fill the bank niggas up in the bank.We gonna drill the bank fuck we gonna kill the bank get it.I got broads yea I get it.I got cards yea I shitted.This how I live it.Did it all for a ticket.Now Flex drop bombs when he spin it.And Bobby gonna trend it.Jeff The Don doing business.Zana Ray fucking up shit and she doing her business.I be getting to the chicken.Counting to the chicken.And all of my niggas gonga split it.Panda panda panda panda panda panda panda.I got broads in Atlanta.Twisting dope lean and the Fanta.Credit cards and the scammers.Hitting off licks in the bando.Black X6 Phantom.White X6 looks like a panda.Going out like I'm Montana.Hundred killers hundred hammers.Black X6 Phantom.White X6 panda.Pockets swole Danny.Selling bar candy.Man I'm the macho like Randy.The choppa go Oscar for Grammy.Bitch nigga pull up your panty.Hope you killers understand me.I got broads in Atlanta.Twisting dope lean and the Fanta.Credit cards and the scammers.Hitting off licks in the bando.Black X6 Phantom.White X6 looks like a panda.Going out like I'm Montana.Hundred killers hundred hammers.Black X6 Phantom.White X6 panda.Pockets swole Danny.Selling bar candy.Man I'm the macho like Randy.The choppa go Oscar for Grammy.Bitch nigga pull up your panty.Hope you killers understand me.Panda panda panda panda panda panda panda.</t>
  </si>
  <si>
    <t>Bragging;Badassery;Driving</t>
  </si>
  <si>
    <t>One Dance</t>
  </si>
  <si>
    <t>Drake ft. Wizkid &amp; Kyla</t>
  </si>
  <si>
    <t>Young Money;Cash Money;Republic</t>
  </si>
  <si>
    <t>Wizkid (Vocals);Kyla (Vocals)</t>
  </si>
  <si>
    <t>Canada;Nigeria;United Kingdom</t>
  </si>
  <si>
    <t>Wizkid;Drake;Nineteen85;Corey Johnson;Errol Reid;Luke Reid;Noah Shebib;Kyla Smith</t>
  </si>
  <si>
    <t>Wizkid;Drake;Nineteen85;Corey Johnson;Noah Shebib</t>
  </si>
  <si>
    <t>Nineteen85;Noah Shebib;Wizkid</t>
  </si>
  <si>
    <t>Baby I like your style.Grips on your waist.Front way back way.You know that I don't play.Streets not safe.But I never run away.Even when I'm awayOti oti there's never much love when we go OT.I pray to make it back in one piece.I pray I pray.That's why I need a one dance.Got a Hennessy in my hand.One more time before I go.Higher powers taking a hold on me.I need a one dance.Got a Hennessy in my hand.One more time before I go.Higher powers taking a hold on me.Baby I like your style.Strength and guidance.All that I'm wishing for my friends.Nobody makes it from my ends.I had to bust up the silence.You know you gotta stick by me.Soon as you see the text reply me.I don't wanna spend time fighting.We've got no time.And that's why I need a one dance.Got a Hennessy in my hand.One more time before I go.Higher powers taking a hold on me.I need a one dance.Got a Hennessy in my hand.One more time before I go.Higher powers taking a hold on me.Got a pretty girl and she love me long time.Wine it wine it very long time.Oh yeah very long time.Back up back up back up and wine it.Back up back up and wine it girl.Back up back up back up and wine it.Oh yeah very long time.Back up back up and wine it girl.Tell me I need to know where do you wanna go.Cause if you're down I'll take it slow.Make you lose control.Where where where.Where where where where.Oh yeah very long time.Where where where.Back up back up and wine it girl.Where where where where.Cause if you're down.Back up back up and.Cause if you're down.Back up back up and.Cause if you're down.Back up back up and.I need a one dance.Got a Hennessy in my hand.One more time before I go.Higher powers taking a hold on me.I need a one dance.Got a Hennessy in my hand.One more time before I go.Higher powers taking a hold on me.</t>
  </si>
  <si>
    <t>CAN'T STOP THE FEELING!</t>
  </si>
  <si>
    <t>Justin Timberlake;Max Martin;Shellback</t>
  </si>
  <si>
    <t>I got this feeling inside my bones.It goes electric wavy when I turn it on.All through my city all through my home.We're flying up no ceiling when we're in our zone.I got that sunshine in my pocket.Got that good soul in my feet.I feel that hot blood in my body when it drops.I can't take my eyes up off it.Moving so phenomenally.Room on lock the way we rock it.So don't stop.And under the lights when everything goes.Nowhere to hide when I'm getting you close.When we move well you already know.So just imagine just imagine just imagine.Nothing I can see but you.When you dance dance dance.Feeling good good creeping up on you.So just dance dance dance.Come on.All those things I shouldn't do.But you dance dance dance.And ain't nobody leaving soon.So keep dancing.I can't stop the feeling.So just dance dance dance.I can't stop the feeling.So just dance dance dance.Come on.Oh it's something magical.It's in the air it's in my blood it's rushing on.Don't need no reason don't need control.I fly so high no ceiling when I'm in my zone.Cause I got that sunshine in my pocket.Got that good soul in my feet.I feel that hot blood in my body when it drops.I can't take my eyes up off it.Moving so phenomenally.Room on lock the way we rock it.So don't stop.And under the lights when everything goes.Nowhere to hide when I'm getting you close.When we move well you already know.So just imagine just imagine just imagine.Nothing I can see but you.When you dance dance dance.Feeling good good creeping up on you.So just dance dance dance.Come on.All those things I shouldn't do.But you dance dance dance.And ain't nobody leaving soon.So keep dancing.I can't stop the feeling.So just dance dance dance.I can't stop the feeling.So just dance dance dance.I can't stop the feeling.So just dance dance dance.I can't stop the feeling.So keep dancing come on.I can't stop the.I can't stop the.I can't stop the.I can't stop the.I can't stop the feeling.Nothing I can see but you.When you dance dance dance.Feeling good good creeping up on you.So just dance dance dance.Come on.All those things I shouldn't do.But you dance dance dance.And ain't nobody leaving soon.So keep dancing.Everybody sing.Got this feeling in my body.Got this feeling in my body.Wanna see you move your body.Got this feeling in my body.Break it down.Got this feeling in my body.Can't stop the feeling.Got this feeling in my body.Come on.</t>
  </si>
  <si>
    <t>Trolls</t>
  </si>
  <si>
    <t>Cheap Thrills</t>
  </si>
  <si>
    <t>Sia ft. Sean Paul</t>
  </si>
  <si>
    <t>Australia;Jamaica</t>
  </si>
  <si>
    <t>Sia;Greg Kurstin;Sean Paul</t>
  </si>
  <si>
    <t>Up with it girl.Rock with it girl.Show dem it girl.Bounce with it girl.Dance with it girl.Get with it girl.Come on come on turn the radio on.It's Friday night and it won't be long.Gotta do my hair put my make-up on.It's Friday night and it won't be long.Til I hit the dance floor.Hit the dance floor.I got all I need.No I ain't got cash.I ain't got cash.But I got you baby.Baby I don't need dollar bills to have fun tonight.I love cheap thrills.Baby I don't need dollar bills to have fun tonight.I love cheap thrills.I don't need no money.As long as I can feel the beat.I don't need no money.As long as I keep dancing.Come on come on turn the radio on.It's Saturday and it won't be long.Gotta paint my nails put my high heels on.It's Saturday and it won't be long.Til I hit the dance floor.Hit the dance floor.I got all I need.No I ain't got cash.I ain't got cash.But I got you baby.Baby I don't need dollar bills to have fun tonight.I love cheap thrills.Baby I don't need dollar bills to have fun tonight.I love cheap thrills.I don't need no money.As long as I can feel the beat.I don't need no money.As long as I keep dancing.Me and you girl.You and me.Drop it to the floor and make me see your energy because.Me no play no hide and seek.Wah fi see di ting u have weh mek mi feel weak girl.Cause anytime u wine an kotch it di selector pull it up an put it pon repeat girl.I'm nah touch a dollar in mi pocket.Cause nothing in this world ain't more dan what u worth.I don't need no money.As long as I can feel the beat.I don't need no money.As long as I keep dancing.Baby I don't need dollar bills to have fun tonight.I love cheap thrills.Baby I don't need dollar bills to have fun tonight.I love cheap thrills.I don't need no money.As long as I can feel the beat.I don't need no money.As long as I keep dancing.I love cheap thrills.I love cheap thrills.I love cheap thrills.I love cheap thrills.</t>
  </si>
  <si>
    <t>Closer</t>
  </si>
  <si>
    <t>The Chainsmokers ft. Halsey</t>
  </si>
  <si>
    <t>Disruptor</t>
  </si>
  <si>
    <t>EDM</t>
  </si>
  <si>
    <t>Halsey (Vocals)</t>
  </si>
  <si>
    <t>Halsey;Shaun Frank;Frederic Kennett;Joseph King;Isaac Slade;Andrew Taggert</t>
  </si>
  <si>
    <t>Halsey;Shaun Frank;Frederic Kennett;Andrew Taggert</t>
  </si>
  <si>
    <t>DJ Swivel;Andrew Taggert;Alex Pall</t>
  </si>
  <si>
    <t>Hey I was doing just fine before I met you.I drink too much and that's an issue but I'm Okay.Hey you tell your friends it was nice to meet them.But I hope I never see them again.I know it breaks your heart.Moved to the city in a broke down car.And four years no calls.Now you're looking pretty in a hotel bar.And I I I I I can't stop.No I I I I I can't stop.So baby pull me closer.In the back seat of your Rover.That I know you can't afford.Bite that tattoo on your shoulder.Pull the sheets right off the corner.Of that mattress that you stole.From your roommate back in Boulder.We ain't ever getting older.We ain't ever getting older.We ain't ever getting older.You look as good as the day I met you.I forget just why I left you I was insane.Stay and play that Blink-182 song.That we beat to death in Tucson okay.I know it breaks your heart.Moved to the city in a broke down car.And four years no call.Now I'm looking pretty in a hotel bar.And I I I I I can't stop.No I I I I I can't stop.So baby pull me closer.In the back seat of your Rover.That I know you can't afford.Bite that tattoo on your shoulder.Pull the sheets right off the corner.Of that mattress that you stole.From your roommate back in Boulder.We ain't ever getting older.We ain't ever getting older.We ain't ever getting older.So baby pull me closer.In the back seat of your Rover.That I know you can't afford.Bite that tattoo on your shoulderPull the sheets right off the corner.Of that mattress that you stole.From your roommate back in Boulder.We ain't ever getting older.We ain't ever getting older.No we ain't ever getting older.We ain't ever getting older.No we ain't ever getting older.We ain't ever getting older.We ain't ever getting older.We ain't ever getting older.No we ain't ever getting older.We ain't ever getting older.No we ain't ever getting older.</t>
  </si>
  <si>
    <t>Black Beatles</t>
  </si>
  <si>
    <t>Rae Sremmurd ft. Gucci Mane</t>
  </si>
  <si>
    <t>Ear Drummer</t>
  </si>
  <si>
    <t>Gucci Mane (Rap)</t>
  </si>
  <si>
    <t>Slim Jxmmi;Swae Lee;Gucci Mane;The Sauce;Mike WiLL Made It</t>
  </si>
  <si>
    <t>Mike WiLL Made It;Mustard</t>
  </si>
  <si>
    <t>Black Beatles in the city be back immediately to confiscate the moneys.Rae Sremm Guwop Mike Will.Sent flowers but you said you didn't receive them.But you said you didn't need them.That girl is a real crowd pleaser.Small world all her friends know of me.Young bull living like an old geezer.Quick release the cash watch it fall slowly.Frat girls still trying to get even.Haters mad for whatever reason.Smoke in the air binge drinking.They lose it when the DJ drops the needle.Getting so cold I'm not blinking.What in the world was I thinking.New day new money to be made.There is nothing to explain.I'm a fucking black Beatle cream seats in the Regal.Rocking John Lennon lenses like to see them spread eagle.Took a bitch to the club and let her party on the table.Screaming Everybody's famous.Like clockwork I blow it all.And get some more.Get you somebody that can do both.Black Beatles got the babes belly rolling.But she think she love me.I think she trolling.That girl is a real crowd pleaser.Small world all her friends know of me.Young bull living like an old geezer.Quick release the cash watch it fall slowly.Frat girls still trying to get even.Haters mad for whatever reason.Smoke in the air binge drinking.They lose it when the DJ drops the needle.Came in with two girls look like strippers in their real clothes.A broke hoe can only point me to a rich hoe.A yellow bitch with green hair a real weirdo.Black man yellow Lamb red light go.They seen that Guwop and them just came in through the side door.There's so much money on the floor we buying school clothes.Why you bring the money machine to the club for.And pint of lean pound of weed and a kilo.I eurostep past a hater like I'm Rondo.I upgrade your baby mama to a condo.My Chapos serving yayo to the gringos.Black Beatle club close when I say so.That girl is a real crowd pleaser.Small world all her friends know of me.Young bull living like an old geezer.Quick release the cash watch it fall slowly.Frat girls still trying to get even.Haters mad for whatever reason.Smoke in the air binge drinking.They lose it when the DJ drops the needle.She's a good teaser and we blowing reefer.Your body like a work of art baby.Don't fuck with me I'll break your heart baby.DnG on me I got a lot of flavor.Fifteen hundred on my feet I'm trying to kill these haters.I had haters when I was broke I'm rich I still got haters.I had hoes when I was broke I'm rich I'm still a player.I wear leather Gucci jackets like its still the eighties.I've been blowing OG Kush I feel a little sedated.I can't worry about a broke nigga or a hater.Black Beatle bitch me and Paul McCartney related.That girl is a real crowd pleaser.Small world all her friends know of me.Young bull living like an old geezer.Quick release the cash watch it fall slowly.Frat girls still trying to get even.Haters mad for whatever reason.Smoke in the air binge drinking.They lose it when the DJ drops the needle.</t>
  </si>
  <si>
    <t>Partying;Lust/Sex;Bragging</t>
  </si>
  <si>
    <t>Starboy</t>
  </si>
  <si>
    <t>The Weeknd ft. Daft Punk</t>
  </si>
  <si>
    <t>Alternative R&amp;B;Electropop</t>
  </si>
  <si>
    <t>Daft Punk (Production)</t>
  </si>
  <si>
    <t>Canada;France</t>
  </si>
  <si>
    <t>Thomas Bangalter;Christo Homem;Martin McKinney;Jason Quenneville;The Weeknd;Henry Walter</t>
  </si>
  <si>
    <t>The Weeknd;Cirkut;Thomas Bangalter;Christo Homem;Martin McKinney</t>
  </si>
  <si>
    <t>I'm trying to put you in the worst mood.P1 cleaner than your church shoes.Milli point two just to hurt you.All red lamb just to tease you.None of these toys on lease too.Made your whole year in a week too yeah.Main bitch out of your league too.Side bitch out of your league too.House so empty need a centerpiece.Twenty racks a table cut from ebony.Cut that ivory into skinny pieces.Then she clean it with her face man.I love my baby.You talking money need a hearing aid.You talking about me I don't see the shadeSwitch up my style I take any lane.I switch up my cup I kill any pain.Look what you've done.I'm a motherfucking Starboy.Look what you've done.I'm a motherfucking Starboy.Every day a nigga try to test me.Every day a nigga try to end me.Pull off in that roadster SV.Pockets overweight getting hefty.Coming for the king that's a far cry.I come alive in the fall time I.No competition I don't really listen.I'm in the blue Mulsanne bumping New Edition.House so empty need a centerpiece.Twenty racks a table cut from ebony.Cut that ivory into skinny pieces.Then she clean it with her face man.I love my baby.You talking money need a hearing aid.You talking about me I don't see the shade.Switch up my style I take any lane.I switch up my cup I kill any pain.Look what you've done.I'm a motherfucking Starboy.Look what you've done.I'm a motherfucking Starboy.Let a nigga brag Pitt.Legend of the fall took the year like a bandit.Bought mama a crib and a brand-new wagon.Now she hit the grocery shop looking lavish.Star Trek roof in that Wraith of Khan.Girls get loose when they hear this song.Hundred on the dash get me close to God.We don't pray for love we just pray for cars.House so empty need a centerpiece.Twenty racks a table cut from ebony.Cut that ivory into skinny pieces.Then she clean it with her face.Man I love my baby.You talking money need a hearing aid.You talking about me I don't see the shade.Switch up my style I take any lane.I switch up my cup I kill any pain.Look what you've done!I'm a motherfucking StarboyLook what you've done!I'm a motherfucking StarboyLook what you've done.I'm a motherfucking Starboy.Look what you've done.I'm a motherfucking Starboy.</t>
  </si>
  <si>
    <t>Bad and Boujee</t>
  </si>
  <si>
    <t>Migos ft. Lil Uzi Vert</t>
  </si>
  <si>
    <t>Quality Control Music;300 Entertainment;Atlantic</t>
  </si>
  <si>
    <t>Lil Uzi Vert (Rap)</t>
  </si>
  <si>
    <t>Takeoff;Offset;G Koop;Quavo;Metro Boomin;Lil Uzi Vert</t>
  </si>
  <si>
    <t>G Koop;Metro Boomin</t>
  </si>
  <si>
    <t>You know young rich niggas.You know so we never really had no old money.We got a whole lot of new money though hah.If Young Metro don't trust you I'm gonna shoot you.Raindrop drop drop top.Smoking on cookie in the hotbox.Fucking on your bitch she a thot thot thot.Cooking up dope in the crockpot.We came from nothing to something nigga.I don't trust nobody grip the trigger.Call up the gang and they come and get you.Cry me a river give you a tissue.My bitch is bad and boujee.Cooking up dope with a Uzi.My niggas is savage ruthless.We got 30's and 100 rounds too.My bitch is bad and boujee.Cooking up dope with a Uzi.My niggas is savage ruthless.We got 30's and 100 rounds too.Offset whoa whoa whoa whoa whoa.Rackings on rackings got backends on backends.I'm riding around in a coupe.I take your bitch right from you.Bitch I'm a dog woof.Beat that ho walls loose.Hop in the frog whoa.I tell that bitch don't come for me.I swear these niggas is under me.They hate and the devil keep jumping me.Bankrolls on me keep me company.Ay we do the most yeah.Pull up in Ghosts yeah.My diamonds a choker.Holding the fire with no holster.Rick The Ruler diamonds cooler.This a Rollie not a Mueller.Dabbing on them like the usual.Magic with the brick do voodoo.Court side with a bad bitch.Then I send the bitch through Uber.I'm young and rich and plus I'm boujee.I'm not stupid so I keep the Uzi.Rackings on rackings got backends on backends.So my money making my back ache.You niggas got a low Act' rate.We from the North yeah that way.Fat cookie blunt in the ash tray.Two bitches just national smash day.Hop in the Lamb' have a drag race.I let them birds take a bath bae.Raindrop drop drop top.Smoking on cookie in the hotbox.Fucking on your bitch she a thot thot thot.Cooking up dope in the crockpot.We came from nothing to something nigga.I don't trust nobody grip the trigger.Call up the gang and they come and get you.Cry me a river give you a tissue.My bitch is bad and boujee.Cooking up dope with a Uzi.My niggas is savage ruthless.We got 30's and 100 rounds too.My bitch is bad and boujee.Cooking up dope with a Uzi.My niggas is savage ruthless.We got 30's and 100 rounds too.Pour a four I'm dropping muddy.Outer space Kid Cudi.Introduce me to your bitch ass wifey and we know she slutting.Broke a brick down nutty buddy now that nigga ducking.Don't move too fast I might shoot you.Draco bad and boujee.I'm always hanging with shooters.Might be posted somewhere secluded.Still be playing with pots and pans call me Quavo Ratatouille.Run with that sack call me Boobie.When I'm on stage show me boobies.Ice on my neck I'm the coolest.Hop out the suicide with the Uzi.I pull up I pull up I pull up.I hop out with all of the drugs in the cooler.I'm cooking I'm cooking I'm whipping I'm whipping into a rock up let it lock up.I gave her 10 racks I told her go shopping and spend it all at the pop up.These bitches they fuck and suck dick and they busting for Instagram get your cloud up.Uh yeah that way float on the track like a Segway.Yeah that way I used to trap by the subway.Yeah that way young nigga trap with the AK.Yeah that way big dyke ho get it on Macy Gray.Raindrop drop drop top.Smoking on cookie in the hotbox.Fucking on your bitch she a thot thot thot.Cooking up dope in the crockpot.We came from nothing to something nigga.I don't trust nobody grip the trigger.Call up the gang and they come and get you.Cry me a river give you a tissue.My bitch is bad and boujee.Cooking up dope with a Uzi.My niggas is savage ruthless.We got 30's and 100 rounds too.My bitch is bad and boujee.Cooking up dope with a Uzi.My niggas is savage ruthless.We got 30's and 100 rounds too.Yeah yeah yeah yeah my bitch she bad to the bone ay.Wait these niggas watching I swear to God they be my clones.Yeah hey huh switching my hoes like my flows.Switching my flows like my clothes.Keep on shooting that gun don't reload.Oh oh now she won't fuck with my crew.Cause the money come all out the roof.Drive the Rari that bitch got no roof.Wait what kind of Rari 458.All of these niggas they hate.Try to hide shoot through the gate.Look go to the strip club make it rain.So much money they use rakes.Count 100 000 in your face.Yeah they put 300 right in the safe.Met her today oh.She talk to me like she knew me yeah.Go to sleep in a Jacuzzi yeah.Yeah waking up right to a two piece yeah.Counting that paper like loose leaf yeah.Getting that chicken with blue cheese yeah.Yeah boy you so fat like my collar.You snaking I swear to God that be that Gucci ay.And you know we winning.Yeah we is not losing.Try play your song it ain't move me.Saw your girl once now she choose me yeah.Raindrop drop drop top.Smoking on cookie in the hotbox.Fucking on your bitch she a thot thot thot.Cooking up dope in the crockpot.We came from nothing to something nigga.I don't trust nobody grip the trigger.Call up the gang and they come and get you.Cry me a river give you a tissue.My bitch is bad and boujee.Cooking up dope with a Uzi.My niggas is savage ruthless.We got 30's and 100 rounds too.My bitch is bad and boujee.Cooking up dope with a Uzi.My niggas is savage ruthless.We got 30's and 100 rounds too.</t>
  </si>
  <si>
    <t>Bragging;Badassery;Partying</t>
  </si>
  <si>
    <t>Shape of You</t>
  </si>
  <si>
    <t>Ed Sheeran</t>
  </si>
  <si>
    <t>Asylum;Atlantic</t>
  </si>
  <si>
    <t>She'kspere;Kandi Burruss;Tameka Cottle;Steve Mac;John McDaid;Ed Sheeran</t>
  </si>
  <si>
    <t>Steve Mac;John McDaid;Ed Sheeran</t>
  </si>
  <si>
    <t>The club isn't the best place to find a lover.So the bar is where I go.Me and my friends at the table doing shots.Drinking fast and then we talk slow.And you come over and start up a conversation with just me.And trust me I'll give it a chance now.Take my hand stop put Van The Man on the jukebox.And then we start to dance.And now I'm singing like.Girl you know I want your love.Your love was handmade for somebody like me.Come on now follow my lead.I may be crazy don't mind me.Say boy let's not talk too much.Grab on my waist and put that body on me.Come on now follow my lead.Come come on now follow my lead.I'm in love with the shape of you.We push and pull like a magnet do.Although my heart is falling too.I'm in love with your body.Last night you were in my room.And now my bedsheets smell like you.Every day discovering something brand new.I'm in love with your body.Oh I oh I oh I oh I.I'm in love with your body.Oh I oh I oh I oh I.I'm in love with your body.Oh I oh I oh I oh I.I'm in love with your body.Every day discovering something brand new.I'm in love with the shape of you.One week in we let the story begin.We're going out on our first date.You and me are thrifty so go all you can eat.Fill up your bag and I fill up a plate.We talk for hours and hours about the sweet and the sour.And how your family is doing okay.And leave and get in a taxi then kiss in the backseat.Tell the driver make the radio play.And I'm singing like.Girl you know I want your love.Your love was handmade for somebody like me.Come on now follow my lead.I may be crazy don't mind me.Say boy let's not talk too much.Grab on my waist and put that body on me.Come on now follow my lead.Come come on now follow my lead.I'm in love with the shape of you.We push and pull like a magnet do.Although my heart is falling too.I'm in love with your body.Last night you were in my room.And now my bedsheets smell like you.Every day discovering something brand new.I'm in love with your body.Oh I oh I oh I oh I.I'm in love with your body.Oh I oh I oh I oh I.I'm in love with your body.Oh I oh I oh I oh I.I'm in love with your body.Every day discovering something brand new.I'm in love with the shape of you.Come on be my baby come on.Come on be my baby come on.Come on be my baby come on.Come on be my baby come on.Come on be my baby come on.Come on be my baby come on.Come on be my baby come on.Come on be my baby come on.I'm in love with the shape of you.We push and pull like a magnet do.Although my heart is falling too.I'm in love with your body.Last night you were in my room.And now my bedsheets smell like you.Every day discovering something brand new.I'm in love with your body.Come on be my baby come on.Come on be my baby come on.I'm in love with your body.Come on be my baby come on.Come on be my baby come on.I'm in love with your body.Come on be my baby come on.Come on be my baby come on.I'm in love with your body.Every day discovering something brand new.I'm in love with the shape of you.</t>
  </si>
  <si>
    <t>HUMBLE.</t>
  </si>
  <si>
    <t>Kendrick Lamar</t>
  </si>
  <si>
    <t>Top Dawg;Aftermath;Interscope</t>
  </si>
  <si>
    <t>Kendrick Lamar;Asheton Hogan;Anthony Tiffith;Mike WiLL Made It</t>
  </si>
  <si>
    <t>Mike WiLL Made It</t>
  </si>
  <si>
    <t>Nobody pray for me it been that day for me way.Aye I remember syrup sandwiches and crime allowances.Finesse a nigga with some counterfeits.But now I'm counting this.Parmesan where my accountant lives in fact I'm down at this.D'usśe with my boo bae tastes like kool aid for the analysts.Girl I can buy your ass the world with my paystub.Oh that pussy good won't you sit it on my taste bloods.I get way too petty once you let me do the extras.Pull up on your block then break it down we playing Tetris.AM to the PM PM to the AM funk.Piss out your per diem you just gotta hate them funk.If I quit your BM I still ride Mercedes funk.If I quit this season I still be the greatest funk.My left stroke just went viral.Right stroke put little baby in a spiral.Soprano C we like to keep it on a high note.It's levels to it you and I know bitch be humble.Hold up bitch sit down.Hold up little bitch hold up little bitch be humble.Hold up bitch sit down sit down hold up little bitch.Be humble bitch.Hold up hold up hold up hold up bitch sit down.Lil bitch hold up little bitch be humble.Hold up bitch sit down.Hold up hold up hold up hold up be humble.Hold up hold up hold up hold up little bitch sit down.Hold up little bitch be humble.Hold up bitch sit down hold up sit down little bitch.Sit down little bitch be humble.Hold up hold up hold up hold up little bitch bitch sit down.Hold up little bitch be humble.Hold up bitch sit down.Hold up hold up hold up hold up.Who that nigga thinking that he fronting on man man.Get the fuck off my stage I'm the sandman.Get the fuck off my dick that ain't right.I make a play fucking up your whole life.I'm so fucking sick and tired of the Photoshop.Show me something natural like afro on Richard Pryor.Show me something natural like ass with some stretch marks.Still will take you down right on your mamma's couch in polo socks aye.This shit way too crazy aye.You do not amaze me aye.I blew cool from AC aye.Obama just paged me aye.I don't fabricate it aye.Most of you all be faking aye.I stay modest bout it aye.She elaborate it aye.This that Grey Poupon that Evian that Ted Talk aye.Watch my soul speak you let the meds talk aye.If I kill a nigga it won't be the alcohol aye.I'm the realest nigga after all bitch be humble.Hold up bitch sit down.Hold up little bitch hold up little bitch be humble.Hold up bitch sit down sit down hold up little bitch.Be humble bitch.Hold up hold up hold up hold up bitch sit down.Lil bitch hold up little bitch be humble.Hold up bitch sit down.Hold up hold up hold up hold up be humble.Hold up hold up hold up hold up little bitch sit down.Hold up little bitch be humble.Hold up bitch sit down hold up sit down little bitch.Sit down little bitch be humble.Hold up hold up hold up hold up little bitch bitch sit down.Hold up little bitch be humble.Hold up bitch sit down.Hold up hold up hold up hold up.</t>
  </si>
  <si>
    <t>Redemption;Respect;Restraint;Bragging</t>
  </si>
  <si>
    <t>That's What I Like</t>
  </si>
  <si>
    <t>Christopher Brown;Bruno Mars;Philip Lawrence;James Fauntleroy;Ray McCullough;Jeremy Reeves;Ray Romulus;Jonathan Yip</t>
  </si>
  <si>
    <t>Jonathan Yip;Ray Romulus;Jeremy Reeves;Ray McCullough;Bruno Mars;Philip Lawrence;Christopher Brown</t>
  </si>
  <si>
    <t>I got a condo in Manhattan.Baby girl what's happening.You and your ass invited.So go on and get to clapping.So pop it for a player.Pop pop it for me.Turn around and drop it for a player.Drop drop it for me.I'll rent a beach house in Miami.Wake up with no jammies.Lobster tail for dinner.Julio serve that scampi.You got it if you want it.Got got it if you want it.Said you got it if you want it.Take my wallet if you want it now.Jump in the Cadillac girl let's put some miles on it.Anything you want just to put a smile on it.You deserve it baby you deserve it all.And I'm gonna give it to you.Gold jewelry shining so bright.Strawberry champagne on ice.Lucky for you that's what I like that's what I like.Lucky for you that's what I like that's what I like.Sex by the fire at night.Silk sheets and diamonds all white.Lucky for you that's what I like that's what I like.Lucky for you that's what I like that's what I like.I'm talking trips to Puerto Rico.Say the word and we go.You can be my freaka.Girl I'll be your fleeko.Mamacita.I will never make a promise that I can't keep.I promise that your smile ain't gonna never leave.Shopping sprees in Paris.Everything 24 karats.Take a look in that mirror.Now tell me who's the fairest.Is it you Is it me.Say it's us and I'll agree baby.Jump in the Cadillac girl let's put some miles on it.Anything you want just to put a smile on it.You deserve it baby you deserve it all.And I'm gonna give it to you.Gold jewelry shining so bright.Strawberry champagne on ice.Lucky for you that's what I like that's what I like.Lucky for you that's what I like that's what I like.Sex by the fire at night.Silk sheets and diamonds all white.Lucky for you that's what I like that's what I like.Lucky for you that's what I like that's what I like.If you say you want a good time.Well here I am baby here I am baby.Talk to me talk to me talk to me.Tell me what's on your mind.If you want it girl come and get it.All this is here for you.Tell me baby tell me tell me baby.What you trying to do.Gold jewelry shining so bright.Strawberry champagne on ice.Lucky for you that's what I like that's what I like.Lucky for you that's what I like that's what I like.Sex by the fire at night.Silk sheets and diamonds all white.Lucky for you that's what I like that's what I like.Lucky for you that's what I like that's what I like.</t>
  </si>
  <si>
    <t>I'm the One</t>
  </si>
  <si>
    <t>DJ Khaled ft. Justin Bieber, Quavo, Chance the Rapper, &amp; Lil Wayne</t>
  </si>
  <si>
    <t>Justin Bieber (Vocals);Quavo (Rap);Chance the Rapper (Rap);Lil Wayne (Rap)</t>
  </si>
  <si>
    <t>Nic Nac;Chance the Rapper;Justin Bieber;Poo Bear;Bobby Brackins;Lil Wayne;Ray Jacobs;DJ Khaled;Quavo;David Park</t>
  </si>
  <si>
    <t>DJ Khaled;Nic Nac</t>
  </si>
  <si>
    <t>We The Best Music.Another One.DJ Khaled.Yeah you're looking at the truth the money never lie no.I'm the one yeah I'm the one.Early morning in the dawn know you wanna ride now.I'm the one yeah.I'm the one yeah.And you're sick of all those other imitators.Don't let the only real one intimidate you.See you watching don't run out of time now.I'm the one yeah.I'm the one.I'm the only one.I'm the one.I'm the only one.Yo yo Quavo.I'm the one that hit that same spot Hit it.She the one that bring them rain drops rain drops.We go back remember crisscross and hopscotch hopscotch.You the one that hold me down when the block's hot hot.I make your dreams come true when you wake up Dream.And your look's just the same without no makeup eh.Had to pull up on your mama see what you're made of Mama.Ain't gotta worry about them commas cause my cake up hey.You can run inside my life from that fame bus.Cause I promise when we step out you'll be famous yeah.Modern day Bonnie and Clyde what they named us Why.Cause when we pull up all anglesYeah you're looking at the truth the money never lie no.I'm the one yeah I'm the one.Early morning in the dawn know you wanna ride now.I'm the one yeah.I'm the one yeah.And you're sick of all those other imitators.Don't let the only real one intimidate you.See you watching don't run out of time now.I'm the one yeah.I'm the one.I'm the only one.I'm the one.I'm the only one.Okay though.She beat her face up with that new Chanel.She like the price she see the ice it make her coochie melt.When I met her in the club I asked her who she felt.Then she went and put that booty on that Gucci belt.We don't got no label.She say she want bottles she ain't got no table.She don't got no bed frame she don't got no tables.We just watching Netflix she ain't got no cable Okay though.Plug plug plug I'm the plug for her.She want a nigga that pull her hair and hold the door for her.Baby that's only me bitch it okay with me.Baby okay okay though.Yeah you're looking at the truth the money never lie no.I'm the one yeah I'm the one.Early morning in the dawn know you wanna ride now.I'm the one yeah.I'm the one yeah.And you're sick of all those other imitators.Don't let the only real one intimidate you.See you watching don't run out of time now.I'm the one yeah.I'm the one.I'm the only one.I'm the one.I'm the only one.Looking for the one well bitch you're looking at the one.I'm the best yet and yet my best is yet to come.Cause I've been looking for somebody not just any fucking body.Don't make me catch a body that's for any and everybody.Oh my God! She hit me up all day get no response.Bitch you blow my high that's like turning gold to bronze.Roll my eyes.And when she on the molly she a zombie.She think we Clyde and Bonnie but it's more like Whitney and Bobby.God forgive me.Tunechi and finessing I'm a legend.Straight up out The Crescent fly your bae down for the Essence.For the record I knew Khaled when that boy was spinning records.Mula Gang winning record I'm just flexing on my exes oh God.Yeah you're looking at the truth the money never lie no.I'm the one yeah I'm the one.Early morning in the dawn know you wanna ride now.I'm the one yeah.I'm the one yeah.And you're sick of all those other imitators.Don't let the only real one intimidate you.See you watching don't run out of time now.I'm the one yeah.I'm the one.I'm the only one.I'm the one.I'm the only one.Another one.Don't you know girl don't you know girl.I am the one for you yeah I'm the one.Don't you know girl don't you know girl.I am the one for you yeah I'm the one.Don't you know girl don't you know girl.I am the one for you yeah I'm the one.Don't you know girl don't you know girl.I am the one for you yeah I'm the one.</t>
  </si>
  <si>
    <t>Despacito</t>
  </si>
  <si>
    <t>Luis Fonsi &amp; Daddy Yankee ft. Justin Bieber</t>
  </si>
  <si>
    <t>Reggaeton</t>
  </si>
  <si>
    <t>Latin;Reggaeton;House</t>
  </si>
  <si>
    <t>Justin Bieber (Vocals)</t>
  </si>
  <si>
    <t>Puerto Rico;Canada</t>
  </si>
  <si>
    <t>Justin Bieber;Poo Bear;Daddy Yankee;Erika Ender;Marty James;Luis Fonsi</t>
  </si>
  <si>
    <t>Andrés Torres;Josh Gudwin;Mauricio Rengifo</t>
  </si>
  <si>
    <t>Look What You Made Me Do</t>
  </si>
  <si>
    <t>Dance-Pop;Electroclash</t>
  </si>
  <si>
    <t>Fred Fairbrass;Richard Fairbrass;Rob Manzoli;Jack Antonoff;Taylor Swift</t>
  </si>
  <si>
    <t>Jack Antonoff;Taylor Swift</t>
  </si>
  <si>
    <t>I don't like your little games.Don't like your tilted stage.The role you made me play.Of the fool no I don't like you.I don't like your perfect crime.How you laugh when you lie.You said the gun was mine.Isn't cool no I don't like you.But I got smarter I got harder in the nick of time.Honey I rose up from the dead I do it all the time.I've got a list of names and yours is in red underlined.I check it once then I check it twice oh.Oh look what you made me do.Look what you made me do.Look what you just made me do.Look what you just made me.Oh look what you made me do.Look what you made me do.Look what you just made me do.Look what you just made me do.I don't like your kingdom keys.They once belonged to me.You asked me for a place to sleep.Locked me out and threw a feast.The world moves on another day another drama drama.But not for me not for me all I think about is karma.And then the world moves on but one thing's for sure.Maybe I got mine but you'll all get yours.But I got smarter I got harder in the nick of time.Honey I rose up from the dead I do it all the time.I've got a list of names and yours is in red underlined.I check it once then I check it twice oh.Oh look what you made me do.Look what you made me do.Look what you just made me do.Look what you just made me.Oh look what you made me do.Look what you made me do.Look what you just made me do.Look what you just made me do.I don't trust nobody and nobody trusts me.I'll be the actress starring in your bad dreams.I don't trust nobody and nobody trusts me.I'll be the actress starring in your bad dreams.I don't trust nobody and nobody trusts me.I'll be the actress starring in your bad dreams.I don't trust nobody and nobody trusts me.I'll be the actress starring in your bad dreams.I'm sorry the old Taylor can't come to the phone right now.Why.Oh cause she's dead.Oh look what you made me do.Look what you made me do.Look what you just made me do.Look what you just made me.Oh look what you made me do.Look what you made me do.Look what you just made me do.Look what you just made me do.Oh look what you made me do.Look what you made me do.Look what you just made me do.Look what you just made me.Oh look what you made me do.Look what you made me do.Look what you just made me do.Look what you just made me do.</t>
  </si>
  <si>
    <t>Resilience;Empowerment</t>
  </si>
  <si>
    <t>Bodak Yellow</t>
  </si>
  <si>
    <t>Cardi B</t>
  </si>
  <si>
    <t>Cardi B;Laquan Green;Maurice Jordan;Kodak Black;Klenord Raphael;Pardison Fontaine;J. White Did It</t>
  </si>
  <si>
    <t>Cardi B;Laquan Green;Maurice Jordan;Klenord Raphael;Pardison Fontaine;J. White Did It</t>
  </si>
  <si>
    <t>Laquan Green;J. White Did It</t>
  </si>
  <si>
    <t>It's Cardi.Said I'm the shit they can't fuck with me if they wanted to.I don't gotta dance.Said little bitch you can't fuck with me if you wanted to.These expensive these is red bottoms these is bloody shoes.Hit the store I can get them both I don't wanna choose.And I'm quick cut a nigga off so don't get comfortable look.I don't dance now I make money moves.Say I don't gotta dance I make money move.If I see you and I don't speak that means I don't fuck with you.I'm a boss you a worker bitch I make bloody moves.Now she say she gonna do what to who Let's find out and see.Cardi B you know where I'm at you know where I be.You in the club just to party I'm there I get paid a fee.I be in and out them banks so much I know they're tired of me.Honestly don't give a fuck about who in front of me.Dropped two mixtapes in six months what bitch working as hard as me.I don't bother with these hoes don't let these hoes bother me.They see pictures they say Goals bitch I'm who they trying to be.Look I might just chill in some bape I might just chill with your boo.I might just feel on your babe my pussy feel like a lake.He wanna swim with his face I'm like Okay.I'll let him get what he want he buy me Yves Saint Laurent.And the new whip when I go fast as a horse I got the trunk in the front.I'm the hottest in the street know you probably heard of me.Got a bag and fixed my teeth hope you hoes know it ain't cheap.And I pay my mama bills I ain't got no time to chill.Think these hoes be mad at me their baby father run a bill.Said little bitch you can't fuck with me if you wanted to.These expensive these is red bottoms these is bloody shoes.Hit the store I can get them both I don't wanna choose.And I'm quick cut a nigga off so don't get comfortable look.I don't dance now I make money moves.Say I don't gotta dance I make money move.If I see you and I don't speak that means I don't fuck with you.I'm a boss you a worker bitch I make bloody moves.If you a pussy you get popped you a goofy you a opp.Don't you come around my way you can't hang around my block.And I just checked my accounts turns out I'm rich I'm rich I'm rich.I put my hand above my hip I bet you dip he dip she dip.I say I get the money and go this shit is hot like a stove.My pussy glitter is gold tell that lil bitch play her role.I just a rove in a Rolls I just came up in a Wraith.I need to fill up the tank no I need to fill up the safe.I need to let all these hoes know that none of their niggas is safe.I go to dinner and steak only the real can relate.I used to live in the P's now it's a crib with a gate.Rollie got charms look like Frosted Flakes.Had to let these bitches know just in case these hoes forgot.I just run and check the mail another check from Mona Scott.Said little bitch you can't fuck with me if you wanted to.These expensive these is red bottoms these is bloody shoes.Hit the store I can get them both I don't wanna choose.And I'm quick cut a nigga off so don't get comfortable look.I don't dance now I make money moves.Say I don't gotta dance I make money move.If I see you and I don't speak that means I don't fuck with you.I'm a boss you a worker bitch I make bloody moves.</t>
  </si>
  <si>
    <t>rockstar</t>
  </si>
  <si>
    <t>Post Malone ft. 21 Savage</t>
  </si>
  <si>
    <t>21 Savage (Rap)</t>
  </si>
  <si>
    <t>Olufunmibi Awoshiley;Post Malone;Louis Bell;21 Savage;Carl Rosen;Joey Badass</t>
  </si>
  <si>
    <t>Louis Bell;Tank God</t>
  </si>
  <si>
    <t>I've been fucking hoes and popping pillies.Man I feel just like a Rockstar.All my brothers got that gas.And they always be smoking like a Rasta.Fucking with me call up on a Uzi.And show up man them the shottas.When my homies pull up on your block.They make that thing go grrrata-ta-ta.Switch my whip came back in black.I'm starting saying Rest in peace to Bon Scott.Close that door we blowing smoke.She ask me light a fire like I'm Morrison.Act a fool on stage.Probably leave my fuckin' show in a cop car.Shit was legendary.Threw a TV out the window of the Montage.Cocaine on the table liquor pouring don't give a damn.Dude your girlfriend is a groupie she just trying to get in.Saying I'm with the band.Now she actin' outta pocket.Trying to grab up from my pants.Hundred bitches in my trailer say they ain't got a man.And they all brought a friend.I've been fucking hoes and popping pillies.Man I feel just like a Rockstar.All my brothers got that gas.And they always be smoking like a Rasta.Fucking with me call up on a Uzi.And show up man them the shottas.When my homies pull up on your block.They make that thing go grrrata-ta-ta.I've been in the Hills fucking superstars.Feeling like a popstar.Dranking Henny bad bitches jumping in the pool.And they ain't got on no bra.Hit her from the back pulling on her tracks.And now she screaming out No mas.They like Savage why you got a twelve car garage.And you only got six cars.I ain't with the caking how you kiss that.Your wifey say I'm looking like a whole snack.Green hundreds in my safe I got old racks.LA bitches always asking Where the coke at.Living like a rockstar smash out on a cop car.Sweeter than a Pop Tart you know you are not hard.I done made the hot chart remember I used to trap hard.Living like a rockstar I'm living like a Rockstar.I've been fucking hoes and popping pillies.Man I feel just like a Rockstar.All my brothers got that gas.And they always be smoking like a Rasta.Fucking with me call up on a Uzi.And show up man them the shottas.When my homies pull up on your block.They make that thing go grrrata-ta-ta.Star star rockstar rockstar star.Rockstar.Rockstar feel just like a rock.Rockstar.Rockstar.Rockstar.Feel just like a.</t>
  </si>
  <si>
    <t>Partying;Bad Behavior;Bragging;Materialism;Lust/Sex</t>
  </si>
  <si>
    <t>Perfect</t>
  </si>
  <si>
    <t>Ed Sheeran &amp; Beyoncé</t>
  </si>
  <si>
    <t>Ballad;Acoustic</t>
  </si>
  <si>
    <t>United Kingdom;United States</t>
  </si>
  <si>
    <t>Ed Sheeran;Beyonce</t>
  </si>
  <si>
    <t>Ed Sheeran;Will Hicks</t>
  </si>
  <si>
    <t>I found a love for me.Oh darling just dive right in and follow my lead.Well I found a girl beautiful and sweet.Oh I never knew you were the someone waiting for me.Cause we were just kids when we fell in love.Not knowing what it was.I will not give you up this time.But darling just kiss me slow your heart is all I own.And in your eyes you're holding mine.Baby I'm dancing in the dark with you between my arms.Barefoot on the grass listening to our favorite song.When you said you looked a mess I whispered underneath my breath.But you heard it darling you look perfect tonight.Well I found a man stronger than anyone I know.He shares my dreams I hope that someday we'll share a home.I found a love to carry more than just my secrets.To carry love to carry children of our own.We are still kids but we're so in love.Fighting against all odds.I know we'll be alright this time.Darling just hold my hand.Be your girl you'll be my man.And I see my future in your eyes.Well baby I'm dancing in the dark with you between my arms.Barefoot on the grass.While listening to our favorite song.When I saw you in that dress looking so beautiful.I don't deserve this darling you look perfect tonight.Baby I'm dancing in the dark with you between my arms.Barefoot on the grass while listening to our favorite song.I have faith in what I see.Now I know I have met an angel in person.And she looks perfect.And he looks perfect.No I don't deserve this.You look perfect tonight.</t>
  </si>
  <si>
    <t>Havana</t>
  </si>
  <si>
    <t>Camila Cabello ft. Young Thug</t>
  </si>
  <si>
    <t>Syco;Epic</t>
  </si>
  <si>
    <t>Electronic;Hip Hop;Latin;Funk/Soul;Pop</t>
  </si>
  <si>
    <t>Hip Hop;Contemporary R&amp;B;Latin;Cubano</t>
  </si>
  <si>
    <t>Young Thug (Rap)</t>
  </si>
  <si>
    <t>Cuba;United States</t>
  </si>
  <si>
    <t>Louis Bell;Camila Cabello;Frank Dukes;Kaan Gunesberk;Starrah;Brian Lee;Ali Tamposi;Young Thug;Pharrell Williams;Andrew Watt</t>
  </si>
  <si>
    <t>Frank Dukes</t>
  </si>
  <si>
    <t>Havana oh na na.Half of my heart is in Havana oh na na.He took me back to East Atlanta na na na.Oh but my heart is in Havana.There's something about his manners.Havana oh na na.He didn't walk up with that how you doing.When he came in the room.He said there's a lot of girls I can do with.But I can't without you.I knew him forever in a minute.That summer night in June.And papa says he got malo in him.He got me feeling like.Oh I knew it when I met him.I loved him when I left him.Got me feeling like.Oh and then I had to tell him.I had to go oh na na na na na.Havana oh na na.Half of my heart is in Havana oh na na.He took me back to East Atlanta na na na.Oh but my heart is in Havana.There's something about his manners.Havana oh na na.Jeffery.Just graduated fresh on campus.Fresh out East Atlanta with no manners damn.Fresh out East Atlanta.Bump on her bumper like a traffic jam.Hey I was quick to pay that girl like Uncle Sam.Back it on me shawty craving on me.Get to eating on me.She waited on me.Shawty caking on me got the bacon on me.This is history in the making on me.Point blank close range that B.If it cost a million that's me.I was getting mula pretty baby.Havana oh na na.Half of my heart is in Havana oh na na.He took me back to East Atlanta na na na.Oh but my heart is in Havana.My heart is in Havana.Havana ooh na na.Oh na na oh na na na.Take me back back back like.Oh na na oh na na na.Take me back back back like.Oh na na oh na na na.Take me back back back like.Oh na na oh na na na.Take me back back back.Take me back to my Havana.Havana oh na na.Half of my heart is in Havana oh na na.He took me back to East Atlanta na na na.Oh but my heart is in Havana.My heart is in Havana.Havana ooh na na.Oh na na na.No no no take me back.Oh na na na.Havana oh na na.</t>
  </si>
  <si>
    <t>God's Plan</t>
  </si>
  <si>
    <t>Drake</t>
  </si>
  <si>
    <t>Drake;Daveon Jackson;Cardo;Boi1da;Noah Shebib</t>
  </si>
  <si>
    <t>Boi1da;Cardo;Noah Shebib;Yung Exclusive</t>
  </si>
  <si>
    <t>And they wishing and wishing and wishing and wishing.They wishing on me yeah.I been moving calm don't start no trouble with me.Trying to keep it peaceful is a struggle for me.Don't pull up at six AM to cuddle with me.You know how I like it when you loving on me.I don't wanna die for them to miss me.Yes I see the things that they wishing on me.Hope I got some brothers that outlive me.They gonna tell the story shit was different with me.God's plan God's plan.I hold back sometimes I won't yeah.I feel good sometimes I don't aye don't.I finessed down Weston Road aye finessed.Might go down a God yeah wait.I go hard on Southside G yeah wait.I make sure that northside eat.And still bad things.It's a lot of bad things.That they wishing and wishing and wishing and wishing.They wishing on me.Bad things.It's a lot of bad things.That they wishing and wishing and wishing and wishing.They wishing on me.Yeah aye aye.She say Do you love me I tell her Only partly.I only love my bed and my mama I'm sorry.Fifty Dub I even got it tatted on me.Eighty-one they'll bring the crashers to the party.And you know me.Turn the O two into the O three dog.Without 40 Oli there'd be no me.Imagine if I never met the broskies.God's plan God's plan.I can't do this on my own aye no aye.Someone watching this shit close yep close.I've been me since Scarlett Road aye road aye.Might go down as God yeah wait.I go hard on Southside G aye wait.I make sure that northside eat yeah.And still bad things.It's a lot of bad things.That they wishing and wishing and wishing and wishing.They wishing on me yeah yeah.Bad things.It's a lot of bad things.That they wishing and wishing and wishing and wishing.They wishing on me yeah.</t>
  </si>
  <si>
    <t>Faithfulness;Empowerment;Fame</t>
  </si>
  <si>
    <t>Nice For What</t>
  </si>
  <si>
    <t>Bounce</t>
  </si>
  <si>
    <t>Big Freedia (Vocals);5th Ward Weebie (Vocals)</t>
  </si>
  <si>
    <t>Alan Bergman;Marilyn Bergman;Ghostface Killah;5th Ward Weebie;RZA;Drake;GZA;Orville Hall;Marvin Hamlisch;U-God;Lauryn Hill;Inspectah Deck;Ol' Dirty Bastard;Murda Beatz;BlaqNmilD;Phillip Price;Glenishe Rowe;Noah Shebib;Method Man;Byron Thomas;Bryan Williams;Raekwon</t>
  </si>
  <si>
    <t>5th Ward Weebie;Drake;Murda Beatz;BlaqNmilD;Glenishe Rowe;Noah Shebib</t>
  </si>
  <si>
    <t>BlaqNmilD;Corey Litwin;Murda Beatz;Noah Shebib</t>
  </si>
  <si>
    <t>I wanna know who motherfucking representing in here tonight.Hold on hold on.I keep letting you back in.How can I explain myself.Lil Weezy on that shit.Murda on the beat.Everybody get your motherfucking roll on.I know shorty and she doesn't want no slow song.Had a man last year life goes on.Haven't let that thing loose girl in so long.You've been inside know you like to lay low.I've been peeping what you bringing to the table.Working hard girl everything paid for.First-last phone bill car note cable.With your phone out gotta hit them angles.With your phone out snapping like you Fabo.And you showing off but it's alright.And you showing off but it's alright.It's a short life yeah.That's a real one in your reflection.Without a follow without a mention.You really piping up on these niggas.You gotta be nice for what to these niggas.I understand you got a hundred bands.You got a baby Benz you got some bad friends.High school pics you was even bad then.You ain't stressing off no lover in the past tense.You already had them.Work at eight AM finish around fiveHoes talk down you don't see them outside.Yeah they don't really be the same offline.You know dark days you know hard times.Doing overtime for the last month.Saturday call the girls get them gassed up.Gotta hit the club gotta make that ass jump.Gotta hit the club like you hit them motherfucking angles.With your phone out snapping like you Fabo.And you showing off but it's alright.And you showing off but it's alright.It's a short life.These hoes.Your boy.I made.Watch the breakdown.Gotta make that jump gotta make that gotta gotta make that.Gotta make that jump gotta make that gotta gotta make that.Gotta gotta gotta gotta gotta gotta.Gotta gotta gotta gotta make that jump jump.Bend it over lift it up bend it over lift it up.Make that jump jump.Bend it over lift it up bend it over lift it up.Make that jump jump.Bend it over over over over over lift it up.Make that jump jump.Bend it over lift it up.Bend it over lift it up.That's a real one in your reflection.Without a follow without a mention.You really piping up on these niggas.You gotta be nice for what to these niggas.I understand.Gotta hit the club like you hit them hit them hit them angles.It's a short life yeah.</t>
  </si>
  <si>
    <t>Partying;Lost Love;Lust/Sex</t>
  </si>
  <si>
    <t>This is America</t>
  </si>
  <si>
    <t>Childish Gambino</t>
  </si>
  <si>
    <t>Trap;Gospel</t>
  </si>
  <si>
    <t>Gospel;Trap;Conscious</t>
  </si>
  <si>
    <t>Young Thug (Vocals);Quavo (Vocals);21 Savage (Vocals);Slim Jxmmi (Vocals);BlocBoyJB (Vocals)</t>
  </si>
  <si>
    <t>Donald Glover;Ludwig Gorannson;Young Thug</t>
  </si>
  <si>
    <t>Donald Glover;Ludwig Gorannson</t>
  </si>
  <si>
    <t>Yeah yeah yeah yeah yeah.Yeah yeah yeah go go away.Yeah yeah yeah yeah yeah.Yeah yeah yeah go go away.Yeah yeah yeah yeah yeah.Yeah yeah yeah go go away.Yeah yeah yeah yeah yeah.Yeah yeah yeah go go away.We just wanna party.Party just for you.We just want the money.Money just for you.I know you wanna party.Party just for me.Girl you got me dancing.Dance and shake the frame.We just wanna party.Party just for you.We just want the money.Money just for you.I know you wanna party.Party just for me.Girl you got me dancing.Dance and shake the frame.This is America.Don't catch you slipping up.Don't catch you slipping up.Look what I'm whipping up.This is America.Don't catch you slipping up.Don't catch you slipping up.Look what I'm whipping up.This is America.Don't catch you slipping up.Look at how I'm living now.Police be tripping now.Yeah this is America.Guns in my area.I got the strap.I gotta carry them.Yeah yeah I’m gonna go into this.Yeah yeah this is guerilla.Yeah yeah I’m gonna go get the bag.Yeah yeah or I’m gonna get the pad.Yeah yeah I'm so cold like yeah.I'm so dope like yeah.We gonna blow like yeah.Oh oh oh oh oh tell somebody.You go tell somebody.Grandma told me.Get your money Black man.Get your money Black man.Get your money Black man.Get your money Black man.Black man.This is America.Don't catch you slipping up.Don't catch you slipping up.Look what I'm whipping up.This is America.Don't catch you slipping up.Don't catch you slipping up.Look what I'm whipping up.Look how I'm geeking out.I'm so fitted.I'm on Gucci.I'm so pretty.I'm gonna get it.Watch me move.This a celly.That's a tool.On my Kodak.Oh know that.Get it.Oh work it.Hundred bands Hundred bands Hundred bands.Contraband contraband contraband.I got the plug en Oaxaca.They gonna find you that blocks.Oh oh oh oh oh tell somebody.America I just checked my following list and.You go tell somebody.You motherfuckers owe me.Grandma told me.Get your money Black man.Get your money Black man.Get your money Black man.Get your money Black man.Black man.One two get down.Oh oh oh oh oh tell somebody.You go tell somebody.Grandma told me Get your money.Get your money Black man.Get your money Black man.Get your money Black man.Get your money Black man.Black man.You just a Black man in this world.You just a barcode.You just a Black man in this world.Driving expensive foreigns.You just a big dog yeah.I kenneled him in the backyard.No probably ain't life to a dog.For a big dog.</t>
  </si>
  <si>
    <t>Violence</t>
  </si>
  <si>
    <t>Psycho</t>
  </si>
  <si>
    <t>Post Malone ft. Ty Dolla $ign</t>
  </si>
  <si>
    <t>Ty Dolla $ign (Rap)</t>
  </si>
  <si>
    <t>Louis Bell;Ty Dolla $ign;Post Malone;Carl Rosen</t>
  </si>
  <si>
    <t>Louis Bell;Post Malone</t>
  </si>
  <si>
    <t>Damn my AP going psycho little mama bad like Michael.Can't really trust nobody with all this jewelry on you.My roof look like a no show got diamonds by the boatload.Come with the Tony Romo for clowns and all the bozos.My AP going psycho little mama bad like Michael.Can't really trust nobody with all this jewelry on you.My roof look like a no show got diamonds by the boatload.Don't act like you my friend when I'm rolling through my ends though.You stuck in the friend zone I tell that four-five the fifth.Hundred bands inside my shorts DeChino the shit.Try to stuff it all in but it don't even fit.Know that I been with the shits ever since a jit.I made my first million I'm like Shit this is it.30 for a walk through man we had that bitch lit.Had so many bottles gave ugly girl a sip.Out the window of the Benzo we get seen in the rent.And I'm like Whoa man my neck so goddamn cold.Diamonds wet my t-shirt soaked.I got homies let it go oh.My money thick won't ever fold.She said Can I have some to hold.And I can't ever tell you no.Damn my AP going psycho little mama bad like Michael.Can't really trust nobody with all this jewelry on you.My roof look like a no show got diamonds by the boatload.Come with the Tony Romo for clowns and all the bozos.My AP going psycho little mama bad like Michael.Can't really trust nobody with all this jewelry on you.My roof look like a no show got diamonds by the boatload.Don't act like you my friend when I'm rolling through my ends though.The AP going psycho my Rollie going brazy.I'm hitting little mama she wanna have my babies.It's fifty on the pinky chain so stanky.You should see the whip promise I can take your bitch.Dolla riding in an old school Chevy it's a drop top.Booling with a thot-thot she gonna give me top top.Just one switch I can make the ass drop.Uh take you to the smoke shop.We gonna get high we gonna hit Rodeo.Dial up Valentino we gonna hit Pico.Take you where I'm from take you to the slums.This ain't happen overnight no these diamonds real bright.Saint Laurent jeans still in my Vans though.All VVSs put you in a necklace.Girl you look beautiful tonight.Stars on the roof they matching with the jewelry.Damn my AP going psycho little' mama bad like Michael.Can't really trust nobody with all this jewelry on you.My roof look like a no show got diamonds by the boatload.Come with the Tony Romo for clowns and all the bozos.My AP going psycho little mama bad like Michael.Can't really trust nobody with all this jewelry on you.My roof look like a no show got diamonds by the boatload.Don't act like you my friend when I'm rolling through my ends though.</t>
  </si>
  <si>
    <t>SAD!</t>
  </si>
  <si>
    <t>XXXTENTACION</t>
  </si>
  <si>
    <t>Bad Vibes Forever</t>
  </si>
  <si>
    <t>Hip Hop;Rock</t>
  </si>
  <si>
    <t>Alternative Rock;Emo</t>
  </si>
  <si>
    <t>XXXTENTACION;John Cunningham</t>
  </si>
  <si>
    <t>John Cunningham</t>
  </si>
  <si>
    <t>Who am I.Someone that's afraid to let go.You decide if you're ever gonna let me know.Suicide if you ever try to let go.I'm sad I know yeah I'm sad I know yeah.Who am I.Someone that's afraid to let go.You decide if you're ever gonna let me know.Suicide if you ever try to let go.I'm sad I know yeah I'm sad I know yeah.I gave her everything.She took my heart and left me lonely.I think broken heart's contagious.I won't fix I'd rather weep.I'm lost then I'm found.But it's torture being in love.I love when you're around.But I fucking hate when you leave.Who am I.Someone that's afraid to let go.You decide if you're ever gonna let me know.Suicide if you ever try to let go.I'm sad I know yeah.I'm sad I know yeah.Who am I.Someone that's afraid to let go.You decide if you're ever gonna let me know.Suicide if you ever try to let go.I'm sad I know yeah.I'm sad I know yeah.Who am I.Someone that's afraid to let go.You decide if you're ever gonna let me know.Suicide if you ever try to let go.I'm sad I know yeah.I'm sad I know yeah.Who am I.Someone that's afraid to let go.You decide if you're ever gonna let me know.Suicide if you ever try to let go.I'm sad I know yeah.I'm sad I know yeah.</t>
  </si>
  <si>
    <t>I Like It</t>
  </si>
  <si>
    <t>Cardi B, Bad Bunny, &amp; J Balvin</t>
  </si>
  <si>
    <t>Hip Hop;Latin</t>
  </si>
  <si>
    <t>Trap;Salsa;Boogaloo</t>
  </si>
  <si>
    <t>United States;Colombia;Puerto Rico</t>
  </si>
  <si>
    <t>Hiraldo Benitez;Benny Bonilla;Cardi B;Edgar Machuca;DJ Luian;Tainy;J Balvin;Tony Pabón;Klenord Raphael;Manny Rodriguez;Edgar Semper Vargas;Xavier Semper Vargas;Pardison Fontaine;Vincent Watson;J. White Did It</t>
  </si>
  <si>
    <t>Hiraldo Benitez;Cardi B;Edgar Machuca;DJ Luian;Tainy;J Balvin;Klenord Raphael;Edgar Semper Vargas;Xavier Semper Vargas;Pardison Fontaine;Vincent Watson;J. White Did It</t>
  </si>
  <si>
    <t>Craig Kallman;J. White Did It;Tainy</t>
  </si>
  <si>
    <t>Materialism;Bragging</t>
  </si>
  <si>
    <t>In My Feelings</t>
  </si>
  <si>
    <t>Contemporary R&amp;B;Bounce</t>
  </si>
  <si>
    <t>City Girls (Rap)</t>
  </si>
  <si>
    <t>Yung Miami;Lil Wayne;Static Major;Drake;Orville Hall;Deezle;JT;Magnolia Shorty;Adam Pigott;Phillip Price;Jim Jonsin;Noah Shebib;Benjamin Workman;Rex Zamor</t>
  </si>
  <si>
    <t>Yung Miami;Drake;JT;Adam Pigott;Noah Shebib;Benjamin Workman</t>
  </si>
  <si>
    <t>BlaqNmilD;Noah Shebib;TrapMoneyBenny</t>
  </si>
  <si>
    <t>Trap TrapMoneyBenny.This shit got me in my feelings.Gotta be real with it yeah.Kiki do you love me.Are you riding.Say you'll never ever leave from beside me.Cause I want you and I need you.And I'm down for you always.KB do you love me.Are you riding.Say you'll never ever leave from beside me.Cause I want you and I need you.And I'm down for you always.Look the new me is really still the real me.I swear you gotta feel me before they try and kill me.They gotta make some choices they running out of options.Cause I've been going off and they don't know when it's stopping.And when you get to topping I see that you've been learning.And when you get to shopping you spend it like you earned it.And when you popped off on your ex he deserved it.I thought you were the one from the jump that confirmed it.TrapMoneyBenny.I buy you Champagne but you love some Henny.From the block like you Jenny.I know you special girl cause I know too many.Resha do you love me.Are you riding.Say you'll never ever leave from beside me.Cause I want you and I need you.And I'm down for you alwaysJT do you love me.Are you riding.Say you'll never ever leave from beside me.Cause I want you and I need you.And I'm down for you always.Two bad bitches and we kissing in the Wraith.Kissing kissing in the Wraith kiss kissing in the Wraith.I need that black card and the code to the safe.Code to the safe code code to the safe safe.I show him how that neck work.Fuck that Netflix and chill what's your net net net worth.Cause I want you and I need you.And I'm down for you always.Yeah yeah yeah yeah he bad.And I'm down for you always.Yeah yeah yeah guess who's back.And I'm down for you always.Down for you always.Black biggy biggy black biggy black blake.Down for you always.I got a new boy and that nigga trade.Kiki do you love me.Are you riding.Say you'll never ever leave from beside me.Cause I want you and I need you.And I'm down for you always.KB do you love me.Are you riding.Say you'll never ever leave from beside me.Cause I want you and I.Skate and Smoke and Rap.Now let me see you.Bring that ass bring that ass bring that ass back.B-bring that ass bring that ass bring that ass back.Shawty say the nigga that she with can't hit.But shawty I’m gonna hit it hit it like I can't miss.Now let me see you.Clap that ass you're the only one I love.Clap that ass clap clap that ass.Bring that ass back.Clap clap clap that ass you're the only one I love.Let's go let's go let's go.Bring that ass back.Trap TrapMoneyBenny.This shit got me in my feelings.Gotta be real with it yup.BlaqNmilD you a genius you digging me.I don't even care I need a photo with Drake.Because my Instagram is weak as fuck.I'm just being real my shit look.</t>
  </si>
  <si>
    <t>Girls Like You</t>
  </si>
  <si>
    <t>Maroon 5 ft. Cardi B</t>
  </si>
  <si>
    <t>Cardi B (Rap)</t>
  </si>
  <si>
    <t>Jason Evigan;Starrah;Adam Levine;Gian Stone;Cirkut;Cardi B</t>
  </si>
  <si>
    <t>Cirkut;Jason Evigan</t>
  </si>
  <si>
    <t>Spent twenty-four hours I need more hours with you.You spent the weekend getting even oh.We spent the late nights making things right between us.But now it's all good babe.Roll that backwood babe.And play me close.Cause girls like you run around with guys like me.Till sundown when I come through.I need a girl like you yeah yeah.Girls like you love fun and yeah me too.What I want when I come through.I need a girl like you yeah yeah.Yeah yeah yeah yeah yeah yeah.I need a girl like you yeah yeah.Yeah yeah yeah yeah yeah yeah.I need a girl like you.I spent last night on the last flight to you.Took a whole day up trying to get way up oh.We spent the daylight trying to make things right between us.But now it's all good babe.Roll that backwood babe.And play me close.Cause girls like you run around with guys like me.Till sundown when I come through.I need a girl like you yeah yeah.Girls like you love fun and yeah me too.What I want when I come through.I need a girl like you yeah yeah.Yeah yeah yeah yeah yeah yeah.I need a girl like you yeah yeah.Yeah yeah yeah yeah yeah yeah.I need a girl like you yeah yeah.I need a girl like you yeah yeah.I need a girl like you.Maybe it's six forty-five.Maybe I'm barely alive.Maybe you've taken my shit for the last time yeah.Maybe I know that I'm drunk.Maybe I know you're the one.Maybe I'm thinking it's better if you drive.Not too long ago I was dancing for dollars.Know it's really real if I let you meet my mama.You don't want a girl like me I'm too crazy.But every other girl you meet is fugazi.I'm sure them other girls were nice enough.But you need someone to spice it up.So who you gonna call Cardi Cardi.Come and rev it up like a Harley Harley.Why is the best fruit always forbidden.I'm coming to you now doing twenty over the limit.The red light red light stop stop.I don't play when it comes to my heart let's get it though.I don't really want a white horse and a carriage.I'm thinking more of white Porsches and karats.I need you right here cause every time you're far.I play with this kitty like you play with your guitar.Cause girls like you run around with guys like me.Till sundown when I come through.I need a girl like you yeah yeah.Girls like you love fun and yeah me too.What I want when I come through.I need a girl like you yeah yeah.Yeah yeah yeah yeah yeah yeah.I need a girl like you yeah yeah.Yeah yeah yeah yeah yeah yeah.I need a girl like you.</t>
  </si>
  <si>
    <t>Longing for Love;Getting Back Together</t>
  </si>
  <si>
    <t>thank u, next</t>
  </si>
  <si>
    <t>Ariana Grande</t>
  </si>
  <si>
    <t>Vocal;Contemporary R&amp;B</t>
  </si>
  <si>
    <t>Charles Anderson;TBHits;Michael Foster;Kimberly Krysiuk;Victoria Monet;Tayla Parx;Njomza Vitia</t>
  </si>
  <si>
    <t>Charles Anderson;Michael Foster;TBHits</t>
  </si>
  <si>
    <t>Thought I'd end up with Sean.But he wasn't a match.Wrote some songs about Ricky.Now I listen and laugh.Even almost got married.And for Pete I'm so thankful.Wish I could say Thank you to Malcolm.Cause he was an angel.One taught me love.One taught me patience.And one taught me pain.Now I'm so amazing.Say I've loved and I've lost.But that's not what I see.So look what I got.Look what you taught me.And for that I say.Thank you next.Thank you next.Thank you next.I'm so fucking grateful for my ex.Thank you next.Thank you next.Thank you next.I'm so fucking.Spend more time with my friends.I ain't worried about nothing.Plus I met someone else.We having better discussions.I know they say I move on too fast.But this one gonna last.Cause her name is Ari.And I'm so good with that.She taught me love.She taught me patience.How she handles pain.That shit's amazing.I've loved and I've lost.But that's not what I see.Cause look what I've found.Ain't no need for searching and for that I say.Thank you next.Thank you next.Thank you next.I'm so fucking grateful for my ex.Thank you next.Thank you next.Thank you next.I'm so fucking grateful for my ex.Thank you next.Thank you next.Thank you next.I'm so fucking.One day I'll walk down the aisle.Holding hands with my mama.I'll be thanking my dad.Cause she grew from the drama.Only wanna do it once real bad.Gon' make that shit last.God forbid something happens.Least this song is a smash.I've got so much love.Got so much patience.I've learned from the pain.I turned out amazing.Say I've loved and I've lost.But that's not what I see.'Cause look what I've found.Ain't no need for searching.And for that I say.Thank you next.Thank you next.Thank you next.I'm so fucking grateful for my ex.Thank you next.Thank you next.Thank you next.I'm so fucking grateful for my ex.Thank you next.Thank you next.Thank you next.Thank you next.Thank you next.Thank you next.</t>
  </si>
  <si>
    <t>SICKO MODE</t>
  </si>
  <si>
    <t>Travis Scott</t>
  </si>
  <si>
    <t>Epic;Cactus Jack</t>
  </si>
  <si>
    <t>Hip Hop;Trap</t>
  </si>
  <si>
    <t>Feautured Artist - Drake (Rap);Swae Lee (Vocals)</t>
  </si>
  <si>
    <t>Swae Lee;Uncle Luke;Harry Wayne Casey;Roget Chahayed;Tay Keith;Mike Dean;Mirsad Dervic;Guru;Q-Tip;Richard Finch;Kevin Gomringer;Tim Gomringer;Drake;Easy Mo Bee;Big Hawk;Charlie Brown;Hit-Boy;Dinco D;Sticky Fingaz;Ali Shaheed Muhammad;DJ Premier;Chyskillz;Fredro Starr;Busta Rhymes;Phife Dawg;Sonny Seeza;The Notorious B.I.G.;Travis Scott;Oz;CyHi da Prince</t>
  </si>
  <si>
    <t>Swae Lee;Roget Chahayed;Tay Keith;Mike Dean;Mirsad Dervic;Kevin Gomringer;Tim Gomringer;Drake;Hit-Boy;Travis Scott;Oz;CyHi da Prince</t>
  </si>
  <si>
    <t>Kevin Gomringer;Tim Gomringer;Hit-Boy;Oz;Roget Chahayed;Tay Keith</t>
  </si>
  <si>
    <t>Gm;Gbm;Ebm</t>
  </si>
  <si>
    <t>Astro yeah.Sun is down freezing cold.That's how we already know winter's here.My dawg would probably do it for a Louis belt.That's just all he know he don't know nothing else.I tried to show them yeah.I tried to show them yeah yeah.Yeah yeah yeah.Going on you with the pick and roll.Young La Flame he in sicko mode.Woo made this here with all the ice on in the booth.At the gate outside when they pull up they get me loose.Yeah Jump Out boys that's Nike boys hopping out coupes.This shit way too big when we pull up give me the loot.Gimme the loot.Was off the Remy had a Papoose.Had to hit my old town to duck the news.Two four hour lockdown we made no moves.Now it's 4 AM and I'm back up popping with the crew.I just landed in Chase B mixes pop like Jamba Juice.Different colored chains think my jeweler really selling fruits.And they choking man know the crackers wish it was a noose.Some some some someone said.To win the retreat we all in too deep.Play play playing for keeps don't play us for weak.To win the retreat we all in too deep.Play play playing for keeps don't play us for weak.Yeah this shit way too formal you all know I don’t follow suit.Stacey Dash most of these girls ain't got a clue.All of these hoes I made off records I produced.I might take all my exes and put them all in a group.Hit my esés I need the bootch.'Bout to turn this function to Bonnaroo.Told her Hop in you coming too.In the 305 bitches treat me like I'm Uncle Luke.Don't stop pop that pussy.Had to slop the top off it's just a roof.She said Where we going I said The moon.We ain't even make it to the room.She thought it was the ocean it's just the pool.Now I got her open it's just the Goose.Who put this shit together? I'm the glue.Someone said.Shorty FaceTimed me out the blue.Someone said.Play Playing for keeps.Someone said motherfucker someone said.Don't play us for weak.Yeah.Astro yeah yeah.Tay Keith fuck these niggas up.She's in love with who I am.Back in high school I used to bus it to the dance.Now I hit the FBO with duffels in my hands.I did half a Xan thirteen hours til I land.Had me out like a light yeah.Like a light yeah.Like a light.Slept through the flight.Knocked for the night 767 man.This shit got double bedroom man.I still got scores to settle man.I crept down the block.Made a right.Cut the lights paid the price.Niggas think it's sweet it's on sight.Nothing nice baguettes in my ice.Jesus Christ checks over stripes.That's what I like that's what we like.Lost my respect you not a threat.When I shoot my shot that shit wetty like I'm Sheck.See the shots that I took wet like I'm Book.Wet like I'm Lizzie.I be spinning Valley circle blocks til I'm dizzy.Like where is he.No one seen him.I'm trying to clean them.She's in love with who I am.Back in high school I used to bus it to the dance.Now I hit the FBO with duffels in my hands.I did half a Xan thirteen hours til I landHad me out like a light.Like a light.Like a light.Like a light.Yeah passed the dawgs a celly.Sending texts ain't sending kites yeah.He said Keep that on lock.I say You know this shit it's stife yeah.It's absolute yeah I'm back reboot.LaFerrari to Jamba Juice yeah.We back on the road they jumping off no parachute yeah.Shorty in the back.She said she working on her glutes yeah.Ain't by the book yeah this how it look yeah.About a check yeah just check the foots yeah.Pass this to my daughter I’m gonna show her what it took.Baby mama cover Forbes got these other bitches shook.Yeah.</t>
  </si>
  <si>
    <t>Lust/Sex;Partying;Materialism</t>
  </si>
  <si>
    <t>Without Me</t>
  </si>
  <si>
    <t>Halsey</t>
  </si>
  <si>
    <t>Amy Allen;Louis Bell;Delacey;Halsey;Timbaland;Carl Rosen;Scott Storch;Justin Timberlake</t>
  </si>
  <si>
    <t>Amy Allen;Louis Bell;Delacey;Halsey;Carl Rosen</t>
  </si>
  <si>
    <t>Louis Bell</t>
  </si>
  <si>
    <t>Found you when your heart was broke.I filled your cup until it overflowed.Took it so far to keep you close.I was afraid to leave you on your own.I said I'd catch you if you fall.And if they laugh then fuck them all.And then I got you off your knees.Put you right back on your feet.Just so you could take advantage of me.Tell me how's it feel sitting up there.Feeling so high but too far away to hold me.You know I'm the one who put you up there.Name in the sky does it ever get lonely.Thinking you could live without me.Thinking you could live without me.Baby I'm the one who put you up there.I don't know why.Thinking you could live without me.Live without me.Baby I'm the one who put you up there.I don't know why.Gave love about a hundred tries.Just running from the demons in your mind.Then I took yours and made them mine.I didn't notice cause my love was blind.Said I'd catch you if you fall.And if they laugh then fuck them all.And then I got you off your knees.Put you right back on your feet.Just so you could take advantage of me.Tell me how's it feel sitting up there.Feeling so high but too far away to hold me.You know I'm the one who put you up there.Name in the sky does it ever get lonely.Thinking you could live without me.Thinking you could live without me.Baby I'm the one who put you up there.I don't know why.Thinking you could live without me.Live without me.Baby I'm the one who put you up there.I don't know why yeah.You don't have to say just what you did.I already know.I had to go and find out from them.So tell me how's it feel.Tell me how's it feel sitting up there.Feeling so high but too far away to hold me.You know I'm the one who put you up there.Name in the sky does it ever get lonely.Thinking you could live without me.Thinking you could live without me.Baby I'm the one who put you up there.I don't know why.</t>
  </si>
  <si>
    <t>Sunflower</t>
  </si>
  <si>
    <t>Post Malone &amp; Swae Lee</t>
  </si>
  <si>
    <t>Vocal;Dream Pop</t>
  </si>
  <si>
    <t>Hip Hop;Stage &amp; Screen</t>
  </si>
  <si>
    <t>Soundtrack</t>
  </si>
  <si>
    <t>Louis Bell;Swae Lee;Carter Lang;Post Malone;Carl Rosen;Billy Walsh</t>
  </si>
  <si>
    <t>Carter Lang;Louis Bell</t>
  </si>
  <si>
    <t>Needless to say I keep in check.She was a bad bad nevertheless.Calling it quits now baby I'm a wreck.Crash at my place baby you're a wreck.Needless to say I'm keeping in check.She was a bad bad nevertheless.Calling it quits now baby I'm a wreck.Crash at my place baby you're a wreck.Thinking in a bad way losing your grip.Screaming at my face baby don't trip.Someone took a big L don't know how that felt.Looking at you sideways party on tilt.Some things you just can't refuse.She wanna ride me like a cruise.And I'm not trying to lose.Then you're left in the dustUnless I stuck by youYou're a sunflowerI think your love would be too muchOr you'll be left in the dustUnless I stuck by youYou're the sunflowerYou're the sunflowerEvery time I'm leaving on you.You don't make it easy no no.Wish I could be there for you.Give me a reason to oh oh.Every time I'm walking out.I can hear you telling me to turn around.Fighting for my trust and you won't back down.Even if we gotta risk it all right now oh.I know you're scared of the unknown.You don't wanna be alone.I know I always come and go.But it's out of my control.And you'll be left in the dust.Unless I stuck by you.You're the sunflower.I think your love would be too much.Or you'll be left in the dust.Unless I stuck by you.You're the sunflower.You're the sunflower.</t>
  </si>
  <si>
    <t>Spider-Man: Into the Spider-Verse</t>
  </si>
  <si>
    <t>7 rings</t>
  </si>
  <si>
    <t>Trap;Contemporary R&amp;B</t>
  </si>
  <si>
    <t>Charles Anderson;TBHits;Michael Foster;Ariana Grande;Oscar Hammerstein II;Kimberly Krysiuk;Victoria Monet;Tayla Parx;Richard Rodgers;Njomza Vitia</t>
  </si>
  <si>
    <t>Charles Anderson;TBHits;Michael Foster;Ariana Grande;Kimberly Krysiuk;Victoria Monet;Tayla Parx;Njomza Vitia</t>
  </si>
  <si>
    <t>Breakfast at Tiffany's and bottles of bubbles.Girls with tattoos who like getting in trouble.Lashes and diamonds ATM machines.Buy myself all of my favorite things.Been through some bad shit I should be a sad bitch.Who would have thought it'd turn me to a savage.Rather be tied up with calls and not strings.Write my own checks like I write what I sing.My wrist stop watching.My neck is flossy.Make big deposits.My gloss is popping.You like my hair.Gee thanks.Just bought it.I see it I like it.I want it I got it.I want it I got it.I want it I got it.I want it I got it.I want it I got it.You like my hair.Gee thanks.Just bought it.I see it I like it.I want it I got it.Wearing a ring but ain't gonna be no Mrs.Bought matching diamonds for six of my bitches.I'd rather spoil all my friends with my riches.Think retail therapy my new addiction.Whoever said money can't solve your problems.Must not have had enough money to solve them.They say Which one I say Nah I want all them.Happiness is the same price as red bottoms.My smile is beaming.My skin is gleaming.The way it shine.I know you've seen it.You've seen it.I bought a crib.Just for the closet.Both his and hers.I want it I got it.I want it I got it.I want it I got it.I want it I got it.I want it I got it.You like my hair.Gee thanks.Just bought it.Oh yeah.I see it I like it.I want it I got it.Yeah my receipts be looking like phone numbers.If it ain't money then wrong number.Black Card is my business card.The way it be setting the tone for me.I don't mean to brag.But I be like Put it in the bag.When you see them racks.They stacked up like my ass.Shoot.Go from the store to the booth.Make it all back in one loop.Give me the loot.Never mind I got the juice.Nothing but net when we shoot.Look at my neck.Look at my jet.Ain't got enough money to pay me respect.Ain't no budget when I'm on the set.If I like it then that's what I get.I want it I got it.I want it I got it.I want it I got it.I want it I got it.Oh yeah yeah.You like my hair.Gee thanks.Just bought it.I see it I like it.I want it I got it.</t>
  </si>
  <si>
    <t>Lost Love;Empowerment;Materialism</t>
  </si>
  <si>
    <t>Image Not Related to Song;Text</t>
  </si>
  <si>
    <t>Shallow</t>
  </si>
  <si>
    <t>Lady Gaga &amp; Bradley Cooper</t>
  </si>
  <si>
    <t>Power Ballad;Acoustic Rock</t>
  </si>
  <si>
    <t>Folk, World, &amp; Country;Pop</t>
  </si>
  <si>
    <t>Ballad;Country Rock</t>
  </si>
  <si>
    <t>Lukas Nelson (Guitar)</t>
  </si>
  <si>
    <t>Andrew Wyatt;Lady Gaga;Mark Ronson;Anthony Rossomando</t>
  </si>
  <si>
    <t>Benjamin Rice;Lady Gaga</t>
  </si>
  <si>
    <t>Tell me something girl.Are you happy in this modern world.Or do you need more.Is there something else you're searching for.I'm falling.In all the good times I find myself longing for change.And in the bad times I fear myself.Tell me something boy.Aren't you tired trying to fill that void.Or do you need more.Ain't it hard keeping it so hardcore.I'm falling.In all the good times I find myself longing for change.And in the bad times I fear myself.I'm off the deep end watch as I dive in.I'll never meet the ground.Crash through the surface where they can't hurt us.We're far from the shallow now.In the shallow.In the shallow.In the shallow.We're far from the shallow now.I'm off the deep end watch as I dive in.I'll never meet the ground.Crash through the surface where they can't hurt us.We're far from the shallow now.In the shallow.In the shallow.In the shallow.We're far from the shallow now.</t>
  </si>
  <si>
    <t>Doubt;Escape;Restlessness</t>
  </si>
  <si>
    <t>Sucker</t>
  </si>
  <si>
    <t>Jonas Brothers</t>
  </si>
  <si>
    <t>Mustafa the Poet;Louis Bell;Adam Feeney;Joe Jonas;Nick Jonas;Kevin Jonas;Carl Rosen;Homer Steinweiss;Ryan Tedder</t>
  </si>
  <si>
    <t>Mustafa the Poet;Louis Bell;Frank Dukes;Joe Jonas;Nick Jonas;Kevin Jonas;Carl Rosen;Homer Steinweiss;Ryan Tedder</t>
  </si>
  <si>
    <t>Frank Dukes;Ryan Tedder</t>
  </si>
  <si>
    <t>We go together.Better than birds of a feather you and me.We change the weather yeah.I'm feeling heat in December when you're around me.I've been dancing on top of cars and stumbling out of bars.I follow you through the dark can't get enough.You're the medicine and the pain the tattoo inside my brain.And baby you know it's obvious.I'm a sucker for you.You say the word and I'll go anywhere blindly.I'm a sucker for you yeah.Any road you take you know that you'll find me.I'm a sucker for all the subliminal things.No one knows about you about you.And you're making the typical me break my typical rules.It's true I'm a sucker for you yeah.Don't complicate it.Cause I know you and you know everything about me.I can't remember all of the nights.I don't remember when you're around me.I've been dancing on top of cars and stumbling out of bars.I follow you through the dark can't get enough.You're the medicine and the pain the tattoo inside my brain.And baby you know it's obvious.I'm a sucker for you.You say the word and I'll go anywhere blindly.I'm a sucker for you yeah.Any road you take you know that you'll find me.I'm a sucker for all the subliminal things.No one knows about you about you.And you're making the typical me break my typical rules.It's true I'm a sucker for you yeah.I've been dancing on top of cars and stumbling out of bars.I follow you through the dark can't get enough.You're the medicine and the pain the tattoo inside my brain.And baby you know it's obvious.I'm a sucker for you yeah.Say the word and I'll go anywhere blindly.I'm a sucker for you yeah.Any road you take you know that you'll find me.I'm a sucker for all the subliminal things.No one knows about you about you.And you're making the typical me break my typical rules.It's true I'm a sucker for you.I'm a sucker for you.</t>
  </si>
  <si>
    <t>Old Town Road</t>
  </si>
  <si>
    <t>Lil Nas X ft. Billy Ray Cyrus</t>
  </si>
  <si>
    <t>Country Rap;Trap</t>
  </si>
  <si>
    <t>Hip Hop;Folk, World, &amp; Country</t>
  </si>
  <si>
    <t>Trap;Country;Contemporary R&amp;B</t>
  </si>
  <si>
    <t>Billy Ray Cyrus (Vocals)</t>
  </si>
  <si>
    <t>Bill Ray Cyrus;Jocelyn Donald;Lil Nas X;Trent Reznor;Atticus Ross;YoungKio</t>
  </si>
  <si>
    <t>Bill Ray Cyrus;Jocelyn Donald;Lil Nas X;YoungKio</t>
  </si>
  <si>
    <t>Atticus Ross;Trent Reznor;YoungKio</t>
  </si>
  <si>
    <t>Yeah I'm gonna take my horse to the old town road.I'm gonna ride til I can't no more.I'm gonna take my horse to the old town road.I'm gonna ride til I can't no more.I got the horses in the back.Horse tack is attached.Hat is matte black.Got the boots that's black to match.Riding on a horse ha.You can whip your Porsche.I been in the valley.You ain't been up off that porch now.Can't nobody tell me nothing.You can't tell me nothing.Can't nobody tell me nothing.You can't tell me nothing.Riding on a tractor.Lean all in my bladder.Cheated on my baby.You can go and ask her.My life is a movie.Bull riding and boobies.Cowboy hat from Gucci.Wrangler on my booty.Can't nobody tell me nothing.You can't tell me nothing.Can't nobody tell me nothing.You can't tell me nothing.Yeah I'm gonna take my horse to the old town road.I'm gonna ride 'til I can't no more.I'm gonna take my horse to the old town road.I'm gonna ride 'til I can't no more.Hat down cross town living like a rock star.Spent a lot of money on my brand new guitar.Baby's got a habit: diamond rings and Fendi sports bras.Riding down Rodeo in my Maserati sports car.Got no stress I've been through all that.I'm like a Marlboro Man so I kick on back.Wish I could roll on back to that old town road.I wanna ride til I can't no more.Yeah I'm gonna take my horse to the old town road.I'm gonna ride til I can't no more.I'm gonna take my horse to the old town road.I'm gonna ride til I can't no more.</t>
  </si>
  <si>
    <t>Lust/Sex;Bragging;Materialism</t>
  </si>
  <si>
    <t>bad guy</t>
  </si>
  <si>
    <t>Billie Eilish</t>
  </si>
  <si>
    <t>Darkroom;Interscope</t>
  </si>
  <si>
    <t>Vocal;Indie Pop;Trap</t>
  </si>
  <si>
    <t>Billie Eilish;Finneas</t>
  </si>
  <si>
    <t>Finneas</t>
  </si>
  <si>
    <t>White shirt now red my bloody nose.Sleeping you're on your tippy toes.Creeping around like no one knows.Think you're so criminal.Bruises on both my knees for you.Don't say thank you or please I do.What I want when I'm wanting to.My soul So cynical.So you're a tough guy.Like it really rough guy.Just can't get enough guy.Chest always so puffed guy.I'm that bad type.Make your mama sad type.Make your girlfriend mad type.Might seduce your dad type.I'm the bad guy duh.I'm the bad guyI like it when you take controlEven if you know that you don'tOwn me I'll let you play the roleI'll be your animalMy mommy likes to sing alongWith me but she won't sing this songIf she reads all the lyricsShe'll pity the men I knowSo you're a tough guy.Like it really rough guy.Just can't get enough guy.Chest always so puffed guy.I'm that bad type.Make your mama sad type.Make your girlfriend mad type.Might seduce your dad type.I'm the bad guy duh.I'm the bad guy duh.I'm only good at being bad.I like when you get mad.I guess I'm pretty glad.That you're alone.You said she's scared of me.I mean I don't see what she sees.But maybe it's cause I'm wearing your cologne.I'm a bad guy.I'm I'm a bad guy.Bad guy bad guy.I'm a bad guy.</t>
  </si>
  <si>
    <t>Badassery;Lust/Sex;Forbidden Love</t>
  </si>
  <si>
    <t>Señorita</t>
  </si>
  <si>
    <t>Shawn Mendes &amp; Camila Cabello</t>
  </si>
  <si>
    <t>Cuba;Canada</t>
  </si>
  <si>
    <t>Charli XCX;Camila Cabello;Cashmere Cat;Benny Blanco;Shawn Mendes;Jack Patterson;Ali Tamposi;Andrew Watt</t>
  </si>
  <si>
    <t>Benny Blanco;Cashmere Cat;Andrew Watt</t>
  </si>
  <si>
    <t>I love it when you call me Señorita.I wish I could pretend I didn't need you.But every touch is oh la la la.It's true la la la.Oh I should be running.Oh you keep me coming.For you.Land in Miami.The air was hot from summer rain.Sweat dripping off me.Before I even knew her name la la la.It felt like oh la la la.Yeah no.Sapphire moonlight.We danced for hours in the sand.Tequila Sunrise.Her body fit right in my hands la la la.It felt like oh la la la.Yeah.I love it when you call me Señorita.I wish I could pretend I didn't need you.But every touch is oh la la la.It's true la la la.Oh I should be running.Oh you know I love it.When you call me Señorita.I wish it wasn't so damn hard to leave you.But every touch is oh la la la.It's true la la la.Oh I should be running.Oh you keep me coming.For you.Locked in the hotel.There's just some things that never change.You say We're just friends.But friends don't know the way you taste la la la.Cause you know it's been a long time coming.Don't you let me fall oh.Oh when your lips undress me.Hooked on your tongue.Oh love your kiss is deadly.Don't stop.I love it when you call me Señorita.I wish I could pretend I didn't need you.But every touch is oh la la la.It's true la la la.Oh I should be running.Oh you know I love it.When you call me Señorita.I wish it wasn't so damn hard to leave you.But every touch is oh la la la.It's true la la la.Oh I should be running.Oh you keep me coming.For you.All along I'll be coming for you.And I hope it meant something to you.Call my name I'll be coming for you.Coming for you.For you for you for you.Oh I should be running.Oh you keep me coming.For you.</t>
  </si>
  <si>
    <t>Truth Hurts</t>
  </si>
  <si>
    <t>Lizzo</t>
  </si>
  <si>
    <t>Atlantic;Nice Life</t>
  </si>
  <si>
    <t>Amina Patrice Bogle-Barriteau;Tele;Ricky Reed;jesse saint john;Lizzo</t>
  </si>
  <si>
    <t>Ricky Reed</t>
  </si>
  <si>
    <t>Why're men great until they gotta be great.I just took a DNA test turns out I'm a hundred percent that bitch.Even when I'm crying crazy.Yeah I got boy problems that's the human in me.Bling bling then I solve them that's the goddess in me.You could have had a bad bitch non-committal.Help you with your career just a little.You're 'posed to hold me down but you're holding me back.And that's the sound of me not calling you back.Why're men great until they gotta be great.Don't text me tell it straight to my face.Best friend sat me down in the salon chair.Shampoo press get you out of my hair.Fresh photos with the bomb lighting.New man on the Minnesota Vikings.Truth hurts needed something more exciting.Bom bom bi dom bi dum bum bay.You tried to break my heart.Oh that breaks my heart.That you thought you ever had it.No you ain't from the start.Hey I'm glad you're back with your bitch.I mean who would wanna hide this.I will never ever ever ever ever be your side chick.I put the sing in single.Ain't worried about a ring on my finger.So you can tell your friend shoot your shot when you see them.It's OK he already in my DM.Why're men great until they gotta be great.Don't text me tell it straight to my face.Best friend sat me down in the salon chair.Shampoo press get you out of my hair.Fresh photos with the bomb lighting.New man on the Minnesota Vikings.Truth hurts needed something more exciting.Bom bom bi dom bi dum bum bay.I'm gonna hit you back in a minute.I don't play tag bitch I been it.We don't fuck with lies we don't do goodbyes.We just keep it pushing like aye yi yi.I'm gonna hit you back in a minute.I don't play tag bitch I been it.We don't fuck with lies we don't do goodbyes.We just keep it pushing like aye yi yi.Why're men great until they gotta be great.Don't text me tell it straight to my face.Best friend sat me down in the salon chair.Shampoo press get you out of my hair.Fresh photos with the bomb lighting.New man on the Minnesota Vikings.Truth hurts needed something more exciting.Bom bom bi dom bi dum bum bay.</t>
  </si>
  <si>
    <t>Lost Love;Empowerment;Bad Relationship</t>
  </si>
  <si>
    <t>HIGHEST IN THE ROOM</t>
  </si>
  <si>
    <t>Mike Dean;Nik D;Travis Scott;Oz</t>
  </si>
  <si>
    <t>Nik D;Oz</t>
  </si>
  <si>
    <t>I got room in my fumes.She fill my mind up with ideas.I'm the highest in the room.Hope I make it out of here.She saw my eyes she know I'm gone.I see some things that you might fear.I'm doing a show I'll be back soon.That ain't what she wanna hear.Now I got her in my room.Legs wrapped around my beard.Got the fastest car it zoom.Hope we make it out of here.When I'm with you I feel alive.You say you love me don't you lie.Won't cross my heart don't wanna die.Keep the pistol on my side.Case it's fumes.She fill my mind up with ideas.I'm the highest in the room.Hope I make it out of here.We ain't stressing about the loot.My block made of quesería.This not the molly this the boot.Ain't no coming back from here.Live the life of La Familia.It's so much gang that I can't see you.Turn it up til they can't hear.Running running around for the thrill.Yeah dog dog around my real.Raw raw I been pouring to the real.Nah nah nah they not back of the VIP.Gorgeous baby keep me hard as steel.Ah this my life I did not choose.Uh been on this since we was kids.We gonna stay on top and break the rules.Uh I fill my mind up with ideas.Case it's fumes.She fill my mind up with ideas.I'm the highest in the room.Hope I make it out of here.</t>
  </si>
  <si>
    <t>Partying;Lust/Sex</t>
  </si>
  <si>
    <t>Someone You Loved</t>
  </si>
  <si>
    <t>Lewis Capaldi</t>
  </si>
  <si>
    <t>Thomas Barnes;Lewis Capaldi;Peter Kelleher;Benjamin Kohn;Romans</t>
  </si>
  <si>
    <t>Thomas Barnes;Peter Kelleher;Benjamin Kohn</t>
  </si>
  <si>
    <t>I'm going under and this time I fear there's no one to save me.This all or nothing really got a way of driving me crazy.I need somebody to heal.Somebody to know.Somebody to have.Somebody to hold.It's easy to say.But it's never the same.I guess I kind of liked the way you numbed all the pain.Now the day bleeds.Into nightfall.And you're not here.To get me through it all.I let my guard down.And then you pulled the rug.I was getting kind of used to being someone you loved.I'm going under and this time I fear there's no one to turn to.This all or nothing way of loving got me sleeping without you.Now I need somebody to know.Somebody to heal.Somebody to have.Just to know how it feels.It's easy to say.But it's never the same.I guess I kind of liked the way you helped me escape.Now the day bleeds.Into nightfall.And you're not here.To get me through it all.I let my guard down.And then you pulled the rug.I was getting kind of used to being someone you loved.And I tend to close my eyes when it hurts sometimes.I fall into your arms.I'll be safe in your sound til I come back around.For now the day bleeds.Into nightfall.And you're not here.To get me through it all.I let my guard down.And then you pulled the rug.I was getting kind of used to being someone you loved.But now the day bleeds.Into nightfall.And you're not here.To get me through it all.I let my guard down.And then you pulled the rug.I was getting kind of used to being someone you loved.I let my guard down.And then you pulled the rug.I was getting kind of used to being someone you loved.</t>
  </si>
  <si>
    <t>Lose You to Love Me</t>
  </si>
  <si>
    <t>Selena Gomez</t>
  </si>
  <si>
    <t>Robin Fredriksson;Selena Gomez;Mattias Larsson;Julia Michaels;Justin Tranter</t>
  </si>
  <si>
    <t>Finneas;Mattias Larsson;Robin Fredriksson</t>
  </si>
  <si>
    <t>You promised the world and I fell for it.I put you first and you adored it.Set fires to my forest.And you let it burn.Sang off key in my chorus.Cause it wasn't yours.I saw the signs and I ignored it.Rose-colored glasses all distorted.Set fire to my purpose.And I let it burn.You got off on the hurting.When it wasn't yours yeah.We'd always go into it blindly.I needed to lose you to find me.This dancing was killing me softly.I needed to hate you to love me yeah.To love love yeah.To love love yeah.To love yeah.I needed to lose you to love me yeah.To love love yeah.To love love yeah.To love yeah.I needed to lose you to love me.I gave my all and they all know it.You tore me down and now it's showing.In two months you replaced us.Like it was easy.Made me think I deserved it.In the thick of healing yeah.We'd always go into it blindly.I needed to lose you to find me.This dancing was killing me softly.I needed to hate you to love me yeah.To love love yeah.To love love yeah.To love yeah.I needed to lose you to love me yeah.To love love yeah.To love love yeah.To love yeah.I needed to lose you to love me.You promised the world and I fell for it.I put you first and you adored it.Set fires to my forest.And you let it burn.Sang off key in my chorus.To love love yeah.To love love yeah.To love yeah.I needed to hate you to love me yeah.To love love yeah.To love love yeah.To love yeah.I needed to lose you to love me.To love love yeah.To love love yeah.To love yeah.And now the chapter is closed and done.To love love yeah.To love love yeah.To love yeah.And now it's goodbye it's goodbye for us.</t>
  </si>
  <si>
    <t>Circles</t>
  </si>
  <si>
    <t>Post Malone</t>
  </si>
  <si>
    <t>Louis Bell;Frank Dukes;Kaan Gunesberk;Post Malone;Billy Walsh</t>
  </si>
  <si>
    <t>Frank Dukes;Louis Bell;Post Malone</t>
  </si>
  <si>
    <t>We couldn't turn around till we were upside down.I'll be the bad guy now but know I ain't too proud.I couldn't be there even when I try.You don't believe it we do this every time.Seasons change and our love went cold.Feed the flame cause we can't let go.Run away but we're running in circles.Run away run away.I dare you to do something.I'm waiting on you again so I don't take the blame.Run away but we're running in circles.Run away run away run away.Let go I got a feeling that it's time to let go.I said so I knew that this was doomed from the get go.You thought that it was special special.But it was just the sex though the sex though.And I still hear the echoes.I got a feeling that it's time to let it go let it go.Seasons change and our love went cold.Feed the flame cause we can't let go.Run away but we're running in circles.Run away run away.I dare you to do something.I'm waiting on you again so I don't take the blame.Run away but we're running in circles.Run away run away run away.Maybe you don't understand what I'm going through.It's only me what you got to lose.Make up your mind tell me what are you gonna do.It's only me let it go.Seasons change and our love went cold.Feed the flame cause we can't let go.Run away but we're running in circles.Run away run away.I dare you to do something.I'm waiting on you again so I don't take the blame.Run away but we're running in circles.Run away run away run away.</t>
  </si>
  <si>
    <t>Heartless</t>
  </si>
  <si>
    <t>Illangelo;Dre Moon;The Weeknd;Metro Boomin</t>
  </si>
  <si>
    <t>Never need a bitch I'm what a bitch need.Trying to find the one that can fix me.I've been dodging death in the six speed.Amphetamine got my stummy feeling sickly.Yeah I want it all now.I've been running through the pussy need a dog pound.Hundred models getting faded in the compound.Trying to love me but they never get a pulse down.Cause I'm heartless.And I'm back to my ways cause I'm heartless.All this money and this pain got me heartless.Low life for life cause I'm heartless.Said I'm heartless.Trying to be a better man but I'm heartless.Never be a wedding plan for the heartless.Low life for life cause I'm heartless.Said I'm heartless.So much pussy it be falling out the pocket.Metro Boomin turn this hoe into a mosh pit.Tesla pill got me flying like a cockpit.Yeah I got her watching.Call me up turn that pussy to a faucet.Duffel bags full of drugs and a rocket.Stix drunk but he never miss a target.Photoshoots I'm a star now.I'm talking Time Rolling Stone and Bazaar now.Selling dreams to these girls with their guard down.Seven years I've been swimming with the sharks now.Cause I'm heartless.And I'm back to my ways cause I'm heartless.All this money and this pain got me heartless.Low life for life cause I'm heartless.Said I'm heartless.Trying to be a better man but I'm heartless.Never be a wedding plan for the heartless.Low life for life cause I'm heartless.I lost my heart and my mind.I tried to always do right.I thought I lost you this time.You just came back in my life.You never gave up on me.I'll never know what you see.I don't do well when alone.You hear it clear in my tone.Cause I'm heartless.And I'm back to my ways cause I'm heartless.All this money and this pain got me heartless.Low life for life cause I'm heartless.Said I'm heartless.Trying to be a better man but I'm heartless.Never be a wedding plan for the heartless.Low life for life cause I'm heartless.</t>
  </si>
  <si>
    <t>Lust/Sex;Addicition</t>
  </si>
  <si>
    <t>All I Want for Christmas is You</t>
  </si>
  <si>
    <t>I don't want a lot for Christmas.There is just one thing I need.I don't care about the presents.Underneath the Christmas tree.I just want you for my own.More than you could ever know.Make my wish come true.All I want for Christmas is you yeah.I don't want a lot for Christmas.There is just one thing I need.And I don't care about the presents.Underneath the Christmas tree.I don't need to hang my stocking.There upon the fireplace.Santa Claus won't make me happy.With a toy on Christmas Day.I just want you for my own.More than you could ever know.Make my wish come true.All I want for Christmas is you.You baby.Oh I won't ask for much this Christmas.I won't even wish for snow.And I'm just gonna keep on waiting.Underneath the mistletoe.I won't make a list and send it.To the North Pole for Saint Nick.I won't even stay awake to.Hear those magic reindeer click.Cause I just want you here tonight.Holding on to me so tight.What more can I do.Baby all I want for Christmas is you.You baby.Oh all the lights are shining so brightly everywhere.And the sound of children's laughter fills the air.And everyone is singing.I hear those sleigh bells ringing.Santa won't you bring me the one I really need.Won't you please bring my baby to me.Oh I don't want a lot for Christmas.This is all I'm asking for.I just wanna see my baby.Standing right outside my door.Oh I just want you for my own.More than you could ever know.Make my wish come true.Baby all I want for Christmas is you.You baby.All I want for Christmas is you baby.</t>
  </si>
  <si>
    <t>Longing for Love;Christmas</t>
  </si>
  <si>
    <t>The Box</t>
  </si>
  <si>
    <t>Roddy Ricch</t>
  </si>
  <si>
    <t>Larrance Dopson;30 Roc;Roddy Ricch;Datboisqueeze;Zentachi;Khirye Tyler</t>
  </si>
  <si>
    <t>30 Roc;Datboisqueeze</t>
  </si>
  <si>
    <t>Pulling out the coupe at the lot.Told them fuck twelve fuck SWAT.Busting all the bales out the box.I just hit a lick with the box.Had to put the stick in a box.Pour up the whole damn seal I'm gonna get lazy.I got the mojo deals we been trapping like the 80s.She sucked a nigga soul got the Cash App.Told them wipe a nigga nose say slatt slatt.I won't never sell my soul and I can back that.And I really wanna know where you at at.I was out back where the stash at.Cruise the city in a bulletproof Cadillac.Cause I know these niggas after where the bag at.Gotta move smarter gotta move harder.Nigga try to get me for my water.I'll lay his ass down on my son on my daughter.I had the Draco with me Dwayne Carter.Lotta niggas out here playing ain't balling.I done put my whole arm in the rim Vince Carter.And I know probably get a key for the quarter.Shawty barely seen in double C's I bought them.Got a bitch that's looking like Aaliyah she a model.I got the pink slip all my whips is keyless.Compton I'm about to get the key to the city.Patek like the sea forget it.Pulling out the coupe at the lot.Told them fuck twelve fuck SWAT.Busting all the bales out the box.I just hit a lick with the box.Had to put the stick in a box.Pour up the whole damn seal I'm gonna get lazy.I got the mojo deals we been trapping like the 80s.She sucked a nigga soul got the Cash App.Told them wipe a nigga nose say slatt slatt.I won't never sell my soul and I can back that.And I really wanna know where you at at.I been moving them out.If Steelo with me then he got the blues in the pouch.Took her to the forest put the wood in her mouth.Bitch don't wear no shoes in my house.The private I'm flying in I never wanna fly again.I'll take my chances in traffic.She sucking on dick no hands with it.I just made the Rollie plain like a landing strip.I'm a 2020 president candidate.I done put a hundred bands on Zimmerman shit.I been moving real gangster so that's why she picked a Crip.Shawty call me Crisco cause I pop my shit.Got it out the mud there's nothing you can tell me yeah.When I had the drugs I was street wealthy yeah.Pulling out the coupe at the lot.Told them fuck twelve fuck SWAT.Busting all the bales out the box.I just hit a lick with the box.Had to put the stick in a box.Pour up the whole damn seal I'm gonna get lazy.I got the mojo deals we been trapping like the 80s.She sucked a nigga soul got the Cash App.Told them wipe a nigga nose say slatt slatt.I won't never sell my soul and I can back that.And I really wanna know where you at at.</t>
  </si>
  <si>
    <t>Bragging;Violence;Lust/Sex</t>
  </si>
  <si>
    <t>Blinding Lights</t>
  </si>
  <si>
    <t>Synthwave;New Wave</t>
  </si>
  <si>
    <t>Belly;Oscar Holter;Max Martin;DaHeala;The Weeknd</t>
  </si>
  <si>
    <t>Max Martin;Oscar Holter;The Weeknd</t>
  </si>
  <si>
    <t>I've been trying to call.I've been on my own for long enough.Maybe you can show me how to love maybe.I'm going through withdrawals.You don't even have to do too much.You can turn me on with just a touch baby.I look around and.Sin City's cold and empty.No one's around to judge me.I can't see clearly when you're gone.I said oh I'm blinded by the lights.No I can't sleep until I feel your touch.I said oh I'm drowning in the night.Oh when I'm like this you're the one I trust.Hey hey hey.I'm running out of time.Cause I can see the sun light up the sky.So I hit the road in overdrive baby oh.The city's cold and empty.No one's around to judge me.I can't see clearly when you're gone.I said oh I'm blinded by the lights.No I can't sleep until I feel your touch.I said oh I'm drowning in the night.Oh when I'm like this you're the one I trust.I'm just walking back to let you know.I can never say it on the phone.Will never let you go this time.I said oh I'm blinded by the lights.No I can't sleep until I feel your touch.Hey hey hey.Hey hey hey.I said oh I'm blinded by the lights.No I can't sleep until I feel your touch.</t>
  </si>
  <si>
    <t>Toosie Slide</t>
  </si>
  <si>
    <t>Ovo;Republic</t>
  </si>
  <si>
    <t>Drake;Oz</t>
  </si>
  <si>
    <t>Oz</t>
  </si>
  <si>
    <t>Black leather glove no sequins.Buckles on the jacket it's Alyx shit.Nike crossbody got a piece in it.Got a dance but it's really on some street shit.I’m gonna show you how to get it.It go right foot up left foot slide.Left foot up right foot slide.Basically I'm saying either way we about to slide.Can't let this one slide.Don't you wanna dance with me No.I could dance like Michael Jackson.I could give you thug passion.It's a Thriller in the trap where we from.Baby don't you wanna dance with me No.I could dance like Michael Jackson.I could give you satisfaction.And you know we out here every day with it.I’m gonna show you how to get it.It go right foot up left foot slide.Left foot up right foot slide.Basically I'm saying either way we about to slide.Can't let this one slide.Two thousand shorties wanna tie the knot yeah.Two hundred shooters on my brother's block yeah.Petal off a rose like I love her not maybe not.I don't know what's wrong with me I can't stop yeah.Won't stop yeah never stop.Got so many opps I be mistaking opps for other opps.Got so many people that I love out of troubled spots.Other than the family I got it's either you or me.That's just how I think it's either you or me.This life got too deep for you baby.Two or three of us about to creep where they staying.Black leather glove no sequins.Buckles on the jacket it's Alyx shit.Nike crossbody got a piece in it.Got a dance but it's really on some street shit.I’m gonna show you how to get it.It go right foot up left foot slide.Left foot up right foot slide.Basically I'm saying either way we about to slide.Can't let this one slide.Toosie slide then I hit it double-time.Then I hit a spin cause we spun their block a couple times.If it's not the right time there'll always be another time.I'm not even tripping we'll just see them in the summertime whoa yeah.Can't describe the pressure I be putting on myself yeah.Really I just can't afford to lose nobody else yeah.If they moving shaky we'll just do this shit ourselves.If I'm moving shaky Chubbs will do this shit himself.Solo niggas only YOLO for real.Heard a lot about you but we don't know for real.Next time guarantee the truth will get revealed.Black leather gloves no sequins yeah.Buckles on the jacket it's Alyx shit.Nike crossbody got a piece in it.Got a dance but it's really on some street shit.I’m gonna show you how.It go right foot up left foot slide.Left foot up right foot slide.Basically I'm saying either way we 'bout to slide.Can't let this one slide.Don't you wanna dance with me No.I could dance like Michael Jackson.I could give you thug passion.It's a Thriller in the trap where we from.Baby don't you wanna dance with me No.I could dance like Michael Jackson.I could give you satisfaction.And you know we out here every day with it.I’m gonna show you how to get it.It go right foot up left foot slide.Left foot up right foot slide.Basically I'm saying either way we about to slide.Who's bad.</t>
  </si>
  <si>
    <t>THE SCOTTS</t>
  </si>
  <si>
    <t>Travis Scott &amp; Kid Cudi</t>
  </si>
  <si>
    <t>Epic;Wicked Awesome;Cactus Jack</t>
  </si>
  <si>
    <t>Sony;Vivendi</t>
  </si>
  <si>
    <t>Pop Rap;Trap</t>
  </si>
  <si>
    <t>Denzel Baptiste;David Biral;Mike Dean;Kid Cudi;Dot da Genius;Plain Pat;Travis Scott</t>
  </si>
  <si>
    <t>Denzel Baptiste;David Biral;Dot da Genius;Plain Pat</t>
  </si>
  <si>
    <t>Let's go.We see the hype outside.Right from the house.Took it straight from outside.Straight to the couch.We put the mic outside.Air this shit out.You letting the scotts outside.We running the scouts.Ain't no controlling the gang.They never leave.I got tats over my veins.Cause that what I bleed.She drink a lot of the bourbon.Like she from the street.We got control of the flows and.We heard that your way went dry.We flooding the drought.Heard that your hood outside.We added some routes.We having the goods outside.Move it in and out.You letting the scotts outside.We running the scouts.Nigga the cops outside.Lock up the house.We keep the team on high.Some gold in they mouth.Nigga the Porsche outside.Without the top.She want a mimosa.Bring in the shots.Tell these phony bitches Beat it.With that Photoshopping body Adobe help me.She in there making panini.She know I got all the bread.She know me got it.On my hustle having visions.It's been a minute since my niggas done owned it howdy.Cleveland boy he make them pay.Yes that Cleveland boy he done made a way hey.Headed for somewhere to go anywhere cinema these these.Niggas don't know where to go.Gotta keep giving them heat heat.Time to go double though time they add up the math mad.And I've been dealing with so many things having so many dreams.Let's go.</t>
  </si>
  <si>
    <t>Say So</t>
  </si>
  <si>
    <t>Doja Cat ft. Nicki Minaj</t>
  </si>
  <si>
    <t>Kemosabe;RCA</t>
  </si>
  <si>
    <t>Nicki Minaj (Rap)</t>
  </si>
  <si>
    <t>Trinidad and Tobago;United States</t>
  </si>
  <si>
    <t>Lydia Asrat;Doja Cat;Dr. Luke;David Sprecher;Nicki Minaj</t>
  </si>
  <si>
    <t>Yeah you know it.This the remix.Doja.Day to night to morning keep with me in the moment.I'd let you had I known it why don't you say so.Didn't even notice no punches left to roll with.You got to keep me focused you want it Say so.Every time I take a break the game be so boring.Pretty like Naomi Cassie plus Lauren.Spitting like Weezy Foxy plus Lauryn.Ball like the ram see now that's Gordon.They don't understand the bag talk I'm foreign.When they think they top the queen they start falling.Word to my ass-shots I'm so cheeky.Got them trying to palm my ass like young Keke.Yes I'm ghetto word to Gepetto.Plus I'm little where's my stiletto.Tell Mike Jordan send me my Retros.Used to be bi but now I'm just hetero.Ain't talking medicine but I made 'em morphine.Ever since I put the cookie on quarantine.He know this thing A1 like a felony.All he gotta do is say the word like a spelling bee.Day to night to morning keep with me in the moment.I'd let you had I known it why don't you say so.Didn't even notice no punches left to roll with.You got to keep me focused you want it Say so.Let me check my chest my breath right quick.He ain't ever seen it in a dress like this.He ain't ever even been impressed like this.Prolly why I got him quiet on the set like zip.Like it love it need it bad.Take it own it steal it fast.Boy stop playing grab my ass.Why you acting like you shy.Shut it save it keep it pushing.Why you beating around the bush.Knowing you want all this woman.Never knock it 'til you try.All of them bitches hating I have you with me.All of my niggas saying you mad committed.Realer than anybody you had and pretty.All of the body the ass and titties.Day to night to morning keep with me in the moment.I'd let you had I known it why don't you say so.Didn't even notice no punches left to roll with.You got to keep me focused you want it Say so.Day to night to morning keep with me in the moment.I'd let you had I known it why don't you say so.Didn't even notice no punches left to roll with.You got to keep me focused you want it Say so.Yeah you know it.Yeah you know it.Yeah you know it.Yeah you know it.You could've said so.Boy you should have said so.Say so say so.I got dressed just to sit in the house.People with the least always doing the most.I'm counting money while he sucking my toes.Real nasty with them balls all net yeah I'm gross.Why you talking about who body fake.With all them fillers in your face you just full of hate.That real ass ain't keep your nigga home.Now you looking silly that's word to silicone.</t>
  </si>
  <si>
    <t>Stuck With U</t>
  </si>
  <si>
    <t>Ariana Grande &amp; Justin Bieber</t>
  </si>
  <si>
    <t>Def Jam;Republic</t>
  </si>
  <si>
    <t>Justin Bieber;Scooter Braun;Ariana Grande;Whitney Phillips;Gian Stone;Skyler Stonestreet;Freddy Wexler</t>
  </si>
  <si>
    <t>Freddy Wexler;Gian Stone</t>
  </si>
  <si>
    <t>I'm not one to stick around.One strike and you're out baby.Don't care if I sound crazy.But you never let me down no no.That's why when the sun's up I'm staying.Still laying. in your bed singing.Oh oh oh oh.Got all this time on my hands.Might as well cancel our plans yeah.I could stay here for a lifetime.So lock the door.And throw out the key.Can't fight this no more.It's just you and me.And there's nothing I nothing I I can do.I'm stuck with you stuck with you stuck with you.So go ahead.And drive me insane.Baby run your mouth.I still wouldn't change.Being stuck with you stuck with you stuck with you.I'm stuck with you stuck with you stuck with you baby.There's nowhere we need to be no no no.I'm gonna get to know you better.Kind of hope we're here forever.There's nobody on these streets.If you told me that the world's ending.Ain't no other way that I could spend it.Oh oh oh oh.Got all this time in my hands.Might as well cancel our plans.I could stay here forever.So lock the door.And throw out the key.Can't fight this no more.It's just you and me.And there's nothing I nothing I I can do.I'm stuck with you stuck with you stuck with you.So go ahead.And drive me insane.Baby run your mouth.I still wouldn't change.Being stuck with you stuck with you stuck with you.I'm stuck with you stuck with you stuck with you.Woah oh oh.Baby come take all my time.Go on make me lose my mind.We got all that we need here tonight.I lock the door.And throw out the key.Can't fight this no more.It's just you and me.And there's nothing I'd nothing I'd rather do.I'm stuck with you stuck with you stuck with you.So go ahead and drive me insane.Baby run your mouth.I still wouldn't change all this.Loving you hating you wanting you.I'm stuck with you stuck with you stuck with you.Stuck with you stuck with you stuck with you.</t>
  </si>
  <si>
    <t>Savage</t>
  </si>
  <si>
    <t>Megan Thee Stallion ft. Beyoncé</t>
  </si>
  <si>
    <t>300 Entertainment</t>
  </si>
  <si>
    <t>Beyonce (Rap)</t>
  </si>
  <si>
    <t>Jay-Z;Derrick Gray;Starrah;Beyonce;The-Dream;Pardison Fontaine;Megan Thee Stallion;Bobby Session;J. White Did It</t>
  </si>
  <si>
    <t>J. White Did It</t>
  </si>
  <si>
    <t>Queen B want no smoke with me.Been turnt this motherfucker up eight hundred degree.My whole team eat chef's kiss she's a treat.Oh she so bougie bougie bon appétit.I'm a savage attitude nasty.Talk big shit but my bank account match it.Hood but I'm classy rich but I'm ratchet.Haters kept my name in they mouth now they gaggingBougie he say The way that thang move it's a movie.I told that boy We gotta keep it low leave me the room key.I done bled the block and now it's hot bitch I'm Tunechi.A mood and I'm moody ah.I'm a savage yeah.Classy bougie ratchet yeah.Sassy moody nasty yeah.Acting stupid what's happening.Bitch what's happening.Bitch I'm a savage yeah.Classy bougie ratchet yeah.Sassy moody nasty huh.Acting stupid what's happening.Bitch what's happening.Hips tick tock when I dance.On that Demon Time she might start an OnlyFans.Big B and that B stand for bands.If you wanna see some real ass baby here's your chance.I say left cheek right cheek drop it low then swang.Texas up in this thang put you up on this game.IVY PARK on my frame gang gang gang gang.If you don't jump to put jeans on baby you don't feel my pain.Please don't get me hype write my name in ice.Can't argue with these lazy bitches I just raise my price.I'm a boss I'm a leader I pull up in my two seater.And my mama was a savage nigga got this shit from Tina.I'm a savage yeah.Classy bougie ratchet yeah.Sassy moody nasty yeah.Acting stupid what's happening.Bitch what's happening.Bitch I'm a savage yeah.Classy bougie ratchet yeah.Sassy moody nasty huh.Acting stupid what's happening.Bitch what's happening.Like Beyoncé like me.He want a bitch like the Stallion with the knees.He be like Damn how that thang moving in them jeans.Aye even D4L couldn't do it like me like me.Oh ah oh.But I got this body ready just for you.Girl I hope he don't catch me messing around with you.Talking to myself in the mirror like Bitch you my boo.I'm the shit oh.I need a mop to clean the floor it's too much drip oh.I keep a knot I keep a watch I keep a whip oh.Let's play a game Simon says I'm still that bitch.I'm still that bitch yuh.I'm a savage yeah.Classy bougie ratchet yeah.Sassy moody nasty yeah.Acting stupid what's happening.Bitch what's happening.Bitch I'm a savage yeah.Classy bougie ratchet yeah.Sassy moody nasty huh.Acting stupid what's happening.Bitch what's happening.I heard they asking for the Queen they brought some cameras in here.I'm a bad bitch she's a savage no comparison here.I'm gonna flip my hair and look back while I twerk in the mirror.All this money in the room think some scammers in here.I'm coming straight up out that Third I whip the whip like I stirred it.Woodgrain we swerving keeping his mind all on these curves.Coupe fly like a bird cold on them like Brrr.Always keep my words no I don't do crosswords.Stallion when I ride he like them hot girls with them hips ah.I hopped that shit the way I hopped out and slid ah.I pop my shit now watch me pop up again ah.I mop the floor now watch me sweep up these Ms cause I.I'm a savage yeah.Classy bougie ratchet yeah.Sassy moody nasty yeah.Acting stupid what's happening.Bitch what's happening.Bitch I'm a savage yeah.Classy bougie ratchet yeah.Sassy moody nasty huh.Acting stupid what's happening.Bitch what's happening.I'm a savage.It's the Stallion and the B.H-Town going down.</t>
  </si>
  <si>
    <t>Rain on Me</t>
  </si>
  <si>
    <t>Lady Gaga &amp; Ariana Grande</t>
  </si>
  <si>
    <t>Dance-Pop;House</t>
  </si>
  <si>
    <t>Tchami;Jeremiah Burden;Matthew Burns;Nija Charles;Lady Gaga;Ariana Grande;Betty Wright;Boys Noize;BloodPop;Vernetta Williams;Rami</t>
  </si>
  <si>
    <t>Tchami;Matthew Burns;Nija Charles;Lady Gaga;Ariana Grande;Boys Noize;BloodPop;Rami</t>
  </si>
  <si>
    <t>BloodPop;Matthew Burns;Tchami</t>
  </si>
  <si>
    <t>I didn't ask for a free ride.I only asked you to show me a real good time.I never asked for the rainfall.At least I showed up you showed me nothing at all.It's coming down on me.Water like misery.It's coming down on me.I'm ready rain on me.I'd rather be dry but at least I'm alive.Rain on me rain rain.Rain on me rain rain.I'd rather be dry but at least I'm alive.Rain on me rain rain.Rain on me.Rain on me.Oh yeah baby.Rain on me.Living in a world where no one's innocent.Oh but at least we try.Gotta live my truth not keep it bottled in.So I don't lose my mind baby yeah.I can feel it on my skin.Teardrops on my face.Let it wash away my sins.Let it wash away yeah.I'd rather be dry but at least I'm alive.Rain on me rain rain.Rain on me rain rain.I'd rather be dry but at least I'm alive.Rain on me rain rain.Rain on me.Rain on me.Rain on me.Oh yeah yeah.Rain on me oh yeah.Rain on me.Rain on me oh.Hands up to the sky.I'll be your galaxy.I'm about to fly.Rain on me tsunami.Hands up to the sky.I'll be your galaxy.I'm about to fly.Rain on me.I'd rather be dry but at least I'm alive.Rain on me rain rain.Rain on me rain rain.I'd rather be dry but at least I'm alive.Rain on me rain rain.Rain on me.I hear the thunder coming down.Won't you rain on me.I hear the thunder coming down.Won't you rain on me.Rain on me.</t>
  </si>
  <si>
    <t>ROCKSTAR</t>
  </si>
  <si>
    <t>DaBaby ft. Roddy Ricch</t>
  </si>
  <si>
    <t>Roddy Ricch (Rap)</t>
  </si>
  <si>
    <t>DaBaby;Roddy Ricch;SethInTheKitchen</t>
  </si>
  <si>
    <t>SethInTheKitchen</t>
  </si>
  <si>
    <t>I pull up like.How you pull up Baby.How you pull up.How you pull up.I pull up.Let's go.Brand new Lamborghini fuck a cop car.With the pistol on my hip like I'm a cop.Have you ever met a real nigga rockstar.This ain't no guitar bitch this a Glock.My Glock told me to promise you gonna squeeze me.You better let me go the day you need me.Soon as you up me on that nigga get to busting.And if I ain't enough go get the chop.It's safe to say I earned it ain't a nigga gave me nothing.I'm ready to hop out on a nigga get to busting.Know you heard me say You play you lay don't make me push the button.Full of pain dropped enough tears to fill up a fuckin' bucket.Going for buckets I bought a chopper.I got a big drum it hold a hundred ain't going for nothing.I'm ready to air it out on all these niggas I can see them running.Just talked to my mama she hit me on FaceTime just to check up on me and my brother.I'm really the baby she know that her youngest son was always guaranteed to get the money.She know that her baby boy was always guaranteed to get the loot.She know what I do she know 'fore I run from a nigga I'm gonna pull it out and shoot.PTSD I'm always waking up in cold sweats like I got the flu.My daughter a G she saw me kill a nigga in front of her before the age of two.And I'll kill another nigga too.Before I let another nigga do something to you.Long as you know that don't let nobody tell you different.Daddy love you.Let's go.Brand new Lamborghini fuck a cop car.With the pistol on my hip like I'm a cop.Have you ever met a real nigga rockstar.This ain't no guitar bitch this a Glock.My Glock told me to promise you gonna squeeze me.You better let me go the day you need me.Soon as you up me on that nigga get to busting.And if I ain't enough go get the chop.Keep a Glocky when I ride in the Suburban.Cause the codeine had a young nigga swerving.I got the mop watch me wash them like detergent.And I'm balling that's why it's diamonds on my jersey.Slide on opps side and flip the block back yeah yeah.My junior popped him and left him lopsided yeah yeah.We spin his block got the rebound Dennis Rodman.Fool me one time you can't cross me again.Twelve hundred horsepower I get lost in the wind.If he talking on the yard the pen dogs will take his chin.Maybach SUV for my refugees.Buy blocks in the hood put money in the streets.I was solo when the opps caught me at the gas station.Had it on me thirty thousand thought it was my last day.But they ain't even want no smoke.If I had to choose it murder what she wrote.Let's go.Brand new Lamborghini fuck a cop car.With the pistol on my hip like I'm a cop.Have you ever met a real nigga rockstar.This ain't no guitar bitch this a Glock.My Glock told me to promise you gonna squeeze me.You better let me go the day you need me.Soon as you up me on that nigga get to busting.And if I ain't enough go get the chop.</t>
  </si>
  <si>
    <t>Death;Violence;Bragging;Murder</t>
  </si>
  <si>
    <t>TROLLZ</t>
  </si>
  <si>
    <t>6ix9ine &amp; Nicki Minaj</t>
  </si>
  <si>
    <t>Create</t>
  </si>
  <si>
    <t>Aaron Clarke;Jahnei Clarke;Andrew Green;6ix9ine;Nicki Minaj;SadPony</t>
  </si>
  <si>
    <t>Jahnei Clarke;SadPony</t>
  </si>
  <si>
    <t>Watch Glock cocked got it.You need that I got it this cash my pockets.The Cat one hundred you need that I got it.Need it got it cash pockets.Bands on me sticks on me.You need that I got it this cash my pockets.The Cat one hundred you need that.Yeah she like how I throw them racks yeah yeah yeah yeah yeah.Keep on throwing that cash yeah yeah yeah yeah yeah.Keep on throwing that ass yeah yeah yeah yeah yeah.Benz truck in the back yeah yeah yeah yeah yeah.I know you don't like me you wanna fight me.You don't want no problems at your party don't invite me.I don't worry about you niggas please stop talking 'bout me.Always talking 'bout me cause you looking for the clouty.Six nina the nine nina.Riding in a two-seater with two ninas.Baby got that Aquafina it's cocaine.Smoking on that OG reefer no TMZ.Forgiatos on a Benz truck make her friends fuck.Told her she could get Chanel if she let my friends fuck.Stars shining in the Rolls Royce it got red guts.Wait hold up nah I still don't give a fuck.Vroom vroom G5 vroom vroom we high.You the type of nigga that I never wanna be like.You a type of bitch that will never get a reply.Hi hater bye hater vroom.Yeah she like how I throw them racks yeah yeah yeah yeah yeah.Keep on throwing that cash yeah yeah yeah yeah yeah.Keep on throwing that ass yeah yeah yeah yeah yeah.Benz truck in the back yeah yeah yeah yeah yeah.Dollar dollar bill come get her.Even your man know Nickis do it better.I know you don't like me you wanna fight me.Always on my page never double tap like me.Baddies to my left and my right.Never chase a corny nigga put that on my life.Just put it in his face all this cake he wanted a taste.We sipping on that Ace itsy-bitsy waist pretty face.Yeah eat it Cookie Monster.He a slave to this pussy call me master.Real wet I said Slurp it like it's pasta.They get nervous when it's Nicki on the roster.Somebody usher this nigga into a clinic.My flow's still sick I ain't talking a pandemic.I write my own lyrics a lot of these bitches gimmicks.They study Nicki style now all of them wanna mimic.Talking about snitches when it's snitches in your camp.Never stand alone you always itching for a stamp.Me I'm still money wrists light up like a lamp.They gonna have to send they best fighter for the champ.Racks I got them Mary I'm popping.They keep hating but still watching.Check the boards I'm still topping.Bustdown or plain jane I got options.It's a bunch of mini mess I'm the one they mocking.Showed you how to get a bag now you going shopping.When I come out all the sneak bitches start plotting.When I come out it's a sweep bitches start mopping.Yeah she like how I throw them racks yeah yeah yeah yeah yeah.Keep on throwing that cash yeah yeah yeah yeah yeah.Keep on throwing that ass yeah yeah yeah yeah yeah.Benz truck in the back yeah yeah yeah yeah yeah.Watch Glock cocked got it.If he like I throw it fast real fast fast fast.He singing my old song yelling Ass ass ass.They be speeding trying to beat me then they crash crash crash.Still a hundred like the number on my dash dash dash.That real ass ain't keep your nigga home.</t>
  </si>
  <si>
    <t>Violence;Bragging</t>
  </si>
  <si>
    <t>cardigan</t>
  </si>
  <si>
    <t>Aaron Dressner;Taylor Swift</t>
  </si>
  <si>
    <t>Aaron Dressner</t>
  </si>
  <si>
    <t>Vintage tee brand new phone.High heels on cobblestones.When you are young they assume you know nothing.Sequin smile black lipstick.Sensual politics.When you are young they assume you know nothing.But I knew you.Dancing in your Levi's.Drunk under a streetlight I.I knew you.Hand under my sweatshirt.Baby kiss it better I.And when I felt like I was an old cardigan under someone's bed.You put me on and said I was your favorite.A friend to all is a friend to none.Chase two girls lose the one.When you are young they assume you know nothing.But I knew you.Playing hide-and-seek and.Giving me your weekends.I I knew you.Your heartbeat on the High Line.Once in twenty lifetimes I.And when I felt like I was an old cardigan under someone's bed.You put me on and said I was your favorite.To kiss in cars and downtown bars.Was all we needed.You drew stars around my scars.But now I'm bleeding.Cause I knew you.Stepping on the last train.Marked me like a bloodstain I.I knew you.Tried to change the ending.Peter losing Wendy.I I knew you.Leaving like a father.Running like water I.And when you are young they assume you know nothing.But I knew you'd linger like a tattoo kiss.I knew you'd haunt all of my what-ifs.The smell of smoke would hang around this long.Cause I knew everything when I was young.I knew I'd curse you for the longest time.Chasing shadows in the grocery line.I knew you'd miss me once the thrill expired.And you'd be standing in my front porch light.And I knew you'd come back to me.You'd come back to me.And you'd come back to me.And you'd come back.And when I felt like I was an old cardigan under someone's bed.You put me on and said I was your favorite.</t>
  </si>
  <si>
    <t>Watermelon Sugar</t>
  </si>
  <si>
    <t>Harry Styles</t>
  </si>
  <si>
    <t>Kid Harpoon;Tyler Johnson;Mitchell Rowland;Harry Styles</t>
  </si>
  <si>
    <t>Kid Harpoon;Tyler Johnson</t>
  </si>
  <si>
    <t>Tastes like strawberries on a summer evening.And it sounds just like a song.I want more berries and that summer feeling.It's so wonderful and warm.Breathe me in breathe me out.I don't know if I could ever go without.I'm just thinking out loud.I don't know if I could ever go without.Watermelon sugar high.Watermelon sugar high.Watermelon sugar high.Watermelon sugar high.Watermelon sugar.Strawberries on a summer evening.Baby you're the end of June.I want your belly and that summer feeling.Getting washed away in you.Breathe me in breathe me out.I don't know if I could ever go without.Watermelon sugar high.Watermelon sugar high.Watermelon sugar high.Watermelon sugar high.Watermelon sugar high.Watermelon sugar high.Watermelon sugar high.Watermelon sugar high.I just wanna taste it I just wanna taste it.Watermelon sugar high.Tastes like strawberries on a summer evening.And it sounds just like a song.I want your belly and that summer feeling.I don't know if I could ever go without.Watermelon sugar high.Watermelon sugar high.Watermelon sugar high.Watermelon sugar high.Watermelon sugar high.Watermelon sugar high.Watermelon sugar high.Watermelon sugar high.I just wanna taste it I just wanna taste it.Watermelon sugar high.I just wanna taste it I just wanna taste it.Watermelon sugar high.Watermelon sugar.</t>
  </si>
  <si>
    <t>WAP</t>
  </si>
  <si>
    <t>Cardi B ft. Megan Thee Stallion</t>
  </si>
  <si>
    <t>Megan Thee Stallion (Rap)</t>
  </si>
  <si>
    <t>Cardi B;KEYZBABY;Ayo the Producer;Megan Thee Stallion;Frank Ski;Pardison Fontaine</t>
  </si>
  <si>
    <t>Cardi B;KEYZBABY;Ayo the Producer;Megan Thee Stallion;Pardison Fontaine</t>
  </si>
  <si>
    <t>Ayo the Producer;KEYZBABY</t>
  </si>
  <si>
    <t>There's some whores in this house.There's some whores in this house.There's some whores in this house.There's some whores in this house.I said certified freak.Seven days a week.Wet ass pussy.Make that pull out game weak.Yeah yeah yeah yeah.Yeah you fucking with some wet ass pussy.Bring a bucket and a mop for this wet ass pussy.Give me everything you got for this wet ass pussyBeat it up nigga catch a charge.Extra large and extra hard.Put this pussy right in your face.Swipe your nose like a credit card.Hop on top I wanna ride.I do a Kegel while it's inside.Spit in my mouth look in my eyes.This pussy is wet come take a dive.Tie me up like I'm surprised.Let's role play I'll wear a disguise.I want you to park that big Mack Truck.Right in this little garage.Make it cream make me scream.Out in public make a scene.I don't cook I don't clean.But let me tell you how I got this ring.Gobble me swallow me.Drip down inside of me.Quick jump out before you let it get inside of me.I tell him where to put it never tell him where I'm about to be.I run down on him before I have a nigga running me.Talk your shit bite your lip.Ask for a car while you ride that dick.You really ain't never gotta fuck him for a thang.He already made his mind up before he came.Now get your boots and your coat.For this wet ass pussy.He bought a phone just for pictures.Of this wet ass pussy.Pay my tuition just to kiss me.On this wet ass pussy.Now make it rain if you wanna.See some wet ass pussy.Look I need a hard hitter I need a deep stroker.I need a Henny drinker I need a weed smoker.Not a garden snake I need a king cobra.With a hook in it hope it lean over.He got some money then that's where I'm headed.Pussy A1 just like his credit.He got a beard well I'm trying to wet it.I let him taste it now he diabetic.I don't wanna spit I wanna gulp.I wanna gag I wanna choke.I want you to touch that little dangly thing.That swing in the back of my throat.My head game is fire punani Dasani.It's going in dry and it's coming out soggy.I ride on that thing like the cops is behind me.I spit on his mic and now he trying to sign me.Your honor I'm a freak bitch handcuffs leashes.Switch my wig make him feel like he cheating.Put him on his knees give him something to believe in.Never lost a fight but I'm looking for a beating.In the food chain I'm the one that eat you.If he ate my ass he's a bottom feeder.Big D stand for big demeanor.I could make you bust before I ever meet you.If it don't hang then he can't bang.You can't hurt my feelings but I like pain.If he fuck me and ask Whose is it.When I ride the dick I’m gonna spell my name.Yeah yeah yeah.Yeah you fucking with some wet ass pussy.Bring a bucket and a mop for this wet ass pussy.Give me everything you got for this wet ass pussy.Now from the top make it drop.That's some wet ass pussy.Now get a bucket and a mop.That's some wet ass pussy.I'm talking WAP WAP WAP.That's some wet ass pussy.Macaroni in a pot.That's some wet ass pussy.</t>
  </si>
  <si>
    <t>Dynamite</t>
  </si>
  <si>
    <t>BTS</t>
  </si>
  <si>
    <t>Big Hit</t>
  </si>
  <si>
    <t>Hybe</t>
  </si>
  <si>
    <t>K-Pop</t>
  </si>
  <si>
    <t>South Korea</t>
  </si>
  <si>
    <t>Jessica Agombar;David Stewart</t>
  </si>
  <si>
    <t>David Stewart</t>
  </si>
  <si>
    <t>Cause I'm in the stars tonight.So watch me bring the fire and set the night alight.Shoes on get up in the morn.Cup of milk let's rock and roll.King Kong kick the drum rolling on like a rolling stone.Sing song when I'm walking home.Jump up to the top LeBron.Ding dong call me on my phone.Ice tea and a game of ping pong.This is getting heavy.Can you hear the bass boom I'm ready.Life is sweet as honey.Yeah this beat cha ching like money.Disco overload I'm into that I'm good to go.I'm diamond you know I glow up.Hey so let's go.Cause I'm in the stars tonight.So watch me bring the fire and set the night alight.Shining through the city with a little funk and soul.So I'm gonna light it up like dynamite.Bring a friend join the crowd.Whoever wanna come along.Word up talk the talk just move like we off the wall.Day or night the sky's alight.So we dance to the break of dawn.Ladies and gentlemen I got the medicine so you should keep your eyes on the ball.This is getting heavy.Can you hear the bass boom I'm ready.Life is sweet as honey.Yeah this beat cha ching like money.Disco overload I'm into that I'm good to go.I'm diamond you know I glow up.Let's go.Cause I'm in the stars tonight.So watch me bring the fire and set the night alight.Shining through the city with a little funk and soul.So I'm gonna light it up like dynamite.Life is dynamite.Life is dynamite.Shining through the city with a little funk and soul.So I'm gonna light it up like dynamite whoa.Light it up dynamite.Light it up dynamite.Cause I'm in the stars tonight.So watch me bring the fire and set the night alight.Shining through the city with a little funk and soul.So I'm gonna light it up like dynamite.Cause I'm in the stars tonight.So watch me bring the fire and set the night alight.Shining through the city with a little funk and soul.So I'm gonna light it up like dynamite.Life is dynamite.Life is dynamite.Shining through the city with a little funk and soul.I'm gonna light it up like dynamite.</t>
  </si>
  <si>
    <t>FRANCHISE</t>
  </si>
  <si>
    <t>Travis Scott ft. Young Thug &amp; M.I.A.</t>
  </si>
  <si>
    <t>M.I.A. (Rap);Young Thug (Rap)</t>
  </si>
  <si>
    <t>M.I.A.;Chase Benjamin;Maurice Gealton;Bernard Leverette;Gerald Tiller;Travis Walton;Travis Scott;Young Thug;Jamal Willingham</t>
  </si>
  <si>
    <t>M.I.A.;Chase Benjamin;Travis Walton;Travis Scott;Young Thug</t>
  </si>
  <si>
    <t>Chase Benjamin;Travis Walton;Travis Scott</t>
  </si>
  <si>
    <t>Yup in my white tee.Yeah call up Hype Williams for the hype please.Uh they gonna wipe you before you wipe me.On boxes of checks not my Nikes.Cacti not no iced tea.Uh got them bamboozled like I'm Spike Lee.Uh you need more than Google just to find me.Uh I just call her bae to get her hyphy.I just start the label just to sign me.Uh me and chase connected like we Siamese.Uh we've been on the run feel like a crime spree talk to me nicely.I seen his face seen it yup on his white tee uh.Yeah yup call the Sprite people.Private flight to France trying to sight see.Popped them in his hands he was typing.Caterpillar Rari I fold it lift it up.I went on the stand told the judge to pass my cup.Ran up twenty million told the Devil Keep the luck.Keep that keep that ho RIP Pop keep the smoke.Talk to me nicely.Keep her on a chain that ain't like me.Scotts with no strings you can't tie me.I'm higher than the plane I'm where the Skypes be.Yeah yep in my slime tee.Princey in his prime yee.Yellowbone too feisty yee.Clean him up no napkin yee.Yup in my white tee.Yeah call up Hype Williams for the hype please.Uh they gonna wipe you before you wipe me.On boxes of checks not my Nikes.Excuse me don't be missing man.Mississippi dip a sippy make them happy make them copy.Make them get me Chippi Chippi.There's a lot I'm gonna spend.Tell me when I beam you to pull up you gonna shootout while I spin.Tripping like I'm trigger happy saltfish ackee ackee.Golf buggy Kawasaki catch a fish sushi maki living life.London city left the town.Thug and Travis be the fam.Yup yeah you know that.And when they free us out it's gonna be a film a Kodak.Shoot me pouring right above the rim like Pollack.I've been ripping and running not slipping or sliding athletic tendenciesI've been up since cheffing it whipping it to the base rock I provide the remedy.When we open gates up at Utopia it's like Zootopia.You see the crosses over you that's how you know it's us.At four AM I'm phoning you not for no shoulder rub.Them Jackboys open cleaners up the way they fold and tuck.Yup in my white tee.Yeah call up Hype Williams for the hype please.Yeah they gonna wipe you before you wipe me.Yeah on boxes of checks not my checks not my.I be where the fuck the light be.Bangers in the system it's.Bangers in the system it's.Ancient Anunnaki.Bangers in the system it's that.Bangers in the system it's that.MIA.</t>
  </si>
  <si>
    <t>Savage Love (Laxed - Siren Beat)</t>
  </si>
  <si>
    <t>Jawsh 685, Jason Derulo, &amp; BTS</t>
  </si>
  <si>
    <t>New Zealand;United States; South Korea</t>
  </si>
  <si>
    <t>Jason Derulo;Philippe Greiss;JKash;Jawsh 685</t>
  </si>
  <si>
    <t>Jason Derulo;Philippe Greiss;Jacob Hindlin;Jawsh 685</t>
  </si>
  <si>
    <t>Jawsh 685</t>
  </si>
  <si>
    <t>Mood</t>
  </si>
  <si>
    <t>24kGoldn ft. iann dior</t>
  </si>
  <si>
    <t>iann dior (Vocals)</t>
  </si>
  <si>
    <t>United States;Puerto Rico</t>
  </si>
  <si>
    <t>KBeaZy;Omer Fedi;24kGoldn;Iann Dior;Blake Slatkin</t>
  </si>
  <si>
    <t>Blake Slatkin;KBeaZy;Omer Fedi</t>
  </si>
  <si>
    <t>Why you always in a mood.Fucking around acting brand new.I ain't trying to tell you what to do.But try to play it cool.Baby I ain't playing by your rules.Everything look better with a view.Why you always in a mood.Fucking around acting brand new.I ain't trying to tell you what to do.But try to play it cool.Baby I ain't playing by your rules.Everything look better with a view.I could never get attached.When I start to feel I unattach.Somehow I always end up feeling bad.Baby I am not your dad it's not all you want from me.I just want your company.Girl it's obvious elephant in the room.And we're a part of it don't act so confused.And you love starting it now I'm in a mood.Now we're arguing in my bedroom.We play games of love to avoid the depression.We've been here before.And I won't be your victim.Why you always in a mood.Fucking around acting brand new.I ain't trying to tell you what to do.But try to play it cool.Baby I ain't playing by your rules.Everything look better with a view.Why you always in a mood.Fucking around acting brand new.I ain't trying to tell you what to do.But try to play it cool.Baby I ain't playing by your rules.Everything look better with a view.So why you trying to fake your love on the regular.When you could be blowing up just like my cellular.I won't ever let a shorty go and set me up.Only thing I need to know is if you wet enough.I'm talking slick back kick back gang sipping forties.You keep playing not another day with you shorty.Mismatched fits that was way before you know me.Got a lot of love well you better save it for me.We play games of love to avoid the depression.We've been here before.And I won't be your victim.Why you always in a mood.Fucking around acting brand new.I ain't trying to tell you what to do.But try to play it cool.Baby I ain't playing by your rules.Everything look better with a view.Why you always in a mood.Fucking around acting brand new.I ain't trying to tell you what to do.But try to play it cool.Baby I ain't playing by your rules.Everything look better with a view.</t>
  </si>
  <si>
    <t>positions</t>
  </si>
  <si>
    <t>Angelina Barrett;Brian Bates;TBHits;Nija Charles;Mr. Franks;Ariana Grande;London on da Track</t>
  </si>
  <si>
    <t>London on da Track;TBHits;Mr. Franks</t>
  </si>
  <si>
    <t>Crickets</t>
  </si>
  <si>
    <t>Heaven sent you to me.I'm just hoping I don't repeat history.Boy I'm trying to meet your mama.On a Sunday.Then make a lotta love.On a Monday.Never need no.No one else babe.Cause I'll be.Switching them positions for you.Cooking in the kitchen and I'm in the bedroom.I'm in the Olympics way I'm jumping through hoops.Know my love infinite nothing I wouldn't do.That I won't do switching for you.Perfect perfect.You're too good to be true.But I get tired of running.Fuck it now I'm running with you.Said boy I'm trying to meet your mama.On a Sunday.Then make a lotta love.On a Monday.Never need no.No one else babe.Cause I'll be.Switching them positions for you.Cooking in the kitchen and I'm in the bedroom.I'm in the Olympics way I'm jumping through hoops.Know my love infinite nothing I wouldn't do.That I won't do switching for you.Cooking in the kitchen and I'm in the bedroom.I'm in the Olympics way I'm jumping through hoops.Know my love infinite nothing I wouldn't do.That I won't do switching for you.This some shit that I.Usually don't do.But for you I kind of.Kind of want to.Cause you're down for me.And I'm down too.Yeah I'm down too.Switching them positions for you.This some shit that I.Usually don't do.But for you I kind of.Kind of want to.Cause you're down for me.And I'm down too.Cause you're down for me.Switching them positions for you.Cooking in the kitchen and I'm in the bedroom.I'm in the Olympics way I'm jumping through hoops.Know my love infinite nothing I wouldn't do.That I won't do switching for you.Cooking in the kitchen and I'm in the bedroom.I'm in the Olympics way I'm jumping through hoops.Know my love infinite nothing I wouldn't do.That I won't do switching for you.</t>
  </si>
  <si>
    <t>Life Goes On</t>
  </si>
  <si>
    <t>Antonina Armato;Christopher Brenner;J-Hope;Pdogg;Suga;RM;Ruuth</t>
  </si>
  <si>
    <t>Pdogg</t>
  </si>
  <si>
    <t>willow</t>
  </si>
  <si>
    <t>Taylor Swift;Aaron Dressner</t>
  </si>
  <si>
    <t>I'm like the water when your ship rolled in that night.Rough on the surface but you cut through like a knife.And if it was an open shut case.I never would've known from that look on your face.Lost in your current like a priceless wine.The more that you say the less I know.Wherever you stray I follow.I'm begging for you to take my hand.Wreck my plans that's my man.Life was a willow and it bent right to your wind.Head on the pillow I could feel you sneaking in.As if you were a mythical thing.Like you were a trophy or a champion ring.And there was one prize I'd cheat to win.The more that you say the less I know.Wherever you stray I follow.I'm begging for you to take my hand.Wreck my plans that's my man.You know that my train could take you home.Anywhere else is hollow.I'm begging for you to take my hand.Wreck my plans that's my man.Life was a willow and it bent right to your wind.They count me out time and time again.Life was a willow and it bent right to your wind.But I come back stronger than a nineties trend.Wait for the signal and I'll meet you after dark.Show me the places where the others gave you scars.Now this is an open shut case.I guess I should've known from the look on your face.Every bait and switch was a work of art.The more that you say the less I know.Wherever you stray I follow.I'm begging for you to take my hand.Wreck my plans that's my man.You know that my train could take you home.Anywhere else is hollow.I'm begging for you to take my hand.Wreck my plans that's my man.The more that you say the less I know.Wherever you stray I follow.I'm begging for you to take my hand.Wreck my plans that's my man.You know that my train could take you home.Anywhere else is hollow.I'm begging for you to take my hand.Wreck my plans that's my man.Hey that's my man.That's my man.Yeah that's my man.Every bait and switch was a work of art.That's my man.Hey that's my man.I'm begging for you to take my hand.Wreck my plans that's my man.</t>
  </si>
  <si>
    <t>drivers license</t>
  </si>
  <si>
    <t>Olivia Rodrigo</t>
  </si>
  <si>
    <t>Olivia Rodrigo;Dan Nigro</t>
  </si>
  <si>
    <t>Dan Nigro</t>
  </si>
  <si>
    <t>I got my driver's license last week.Just like we always talked about.Cause you were so excited for me.To finally drive up to your house.But today I drove through the suburbs.Crying cause you weren't around.And you're probably with that blonde girl.Who always made me doubt.She's so much older than me.She's everything I'm insecure about.Yeah today I drove through the suburbs.Cause how could I ever love someone else.And I know we weren't perfect but I've never felt this way for no one.And I just can't imagine how you could be so okay now that I'm gone.Guess you didn't mean what you wrote in that song about me.Cause you said forever now I drive alone past your street.And all my friends are tired.Of hearing how much I miss you but.I kind of feel sorry for them.Cause they'll never know you the way that I do.Yeah today I drove through the suburbs.And pictured I was driving home to you.And I know we weren't perfect but I've never felt this way for no one.Oh and I just can't imagine how you could be so okay now that I'm gone.I guess you didn't mean what you wrote in that song about me.Cause you said forever now I drive alone past your street.Red lights.Stop signs.I still see your face.In the white cars.Front yards.Can't drive past the places.We used to.Go toCause I still fucking love you babe.Sidewalks.We crossed.I still hear your voice.In the traffic.We're laughing.Over all the noise.God I'm so blue.Know we're through.But I still fucking love you babe.I know we weren't perfect but I've never felt this way for no one.And I just can't imagine how you could be so okay now that I'm gone.Guess you didn't mean what you wrote in that song about me.Cause you said forever now I drive alone past your street.Yeah you said forever now I drive alone past your street.</t>
  </si>
  <si>
    <t>What's Next</t>
  </si>
  <si>
    <t>Republic;OVO</t>
  </si>
  <si>
    <t>Maneesh;Drake;Supah Mario</t>
  </si>
  <si>
    <t>Maneesha;Supah Mario</t>
  </si>
  <si>
    <t>I'm making a change today.The liquor been taking the pain away.I heard you was giving your chain away.That's kind of like giving your fame away.What's wrong with you.I sit in a box where the owners do.A boss is a role that I've grown into.I love you to death but I told you the truth.I can't just be with you and only you.Yeah I got one Virgil got one and that there is the only two.Man how many times have I shown improvement.How many nights I been.Swerving them potholes.Not trying to fuck up the wheels on the road okay.Funny how life goes.He thought he was sick now he wiping his nose okay.Soon as you give them your soul.You blow up and they say you're selling your soul okay.They want my life exposed.They wanna know about the highs and lows.Well summer all I did was rest okay.And New Year's all I did was stretch okay.And Valentine's Day I had sex okay.We'll see what's 'bout to happen next.Okay Okay Okay.We'll see what's 'bout to happen next.Okay Okay Okay.We'll see what's about to happen.We'll see what's about to happen.We'll see what's about to happen.I'm making a change today.The liquor been takin' the pain away.I heard you was giving your chain away.That's kind of like giving your fame away.What's wrong with you.I sit in a box where the owners do.A boss is a role that I've grown into.I love you to death but I told you the truth.I got one Laurie got one and that there is the only two.Man how many times have I told you the truth.Man how many nights I been.Swerving them potholes.Not trying to fuck up the wheels or fuck up the deals.I'm posted in Stockholm.It's me the owls and the twins it's only the real.I'm moving way too humble.Weezy had handed it off I still got no fumbles.I'm on the hot one hundo numero uno.This one ain't come with a bundle.I'm in the Wynn a million in chocolate chips.And that's just how my cookie crumble.I put a skirt on a whip and a crown on the six.But there's no need to dress up the numbers.But I guess they must have they reasons.They wanna know how I'm living my day to day life in the regular season.Well summer all I did was rest okay.And New Year's all I did was stretch okay.And Valentine's Day I had sex okay.We'll see what's about to happen next.Okay Okay Okay.We'll see what's about to happen next.Okay Okay Okay.We'll see what's about to happen.We'll see what's about to happen.We'll see what's about to happen.I'm making a change today.The liquor been taking the pain away.I heard you was giving your chain away.That's kind of like giving your fame away.What's wrong with you.I sit in a box where the owners do.A boss is a role that I've grown into.I love you to death but I told you the truth.</t>
  </si>
  <si>
    <t>Up</t>
  </si>
  <si>
    <t>Cardi B;Joshua Baker;Fourtee Crawford;Yung Dza;DJ SwanQo;Pardison Fontaine</t>
  </si>
  <si>
    <t>Cardi B;Joshua Baker;Fourtee Crawford;Edis Selmani;DJ SwanQo;Pardison Fontaine</t>
  </si>
  <si>
    <t>DJ SwanQo;Pardison Fontaine;Sean Island;Yung Dza</t>
  </si>
  <si>
    <t>Up up up up up.Look.Once upon a time man I heard that I was ugly.Came from a bitch who nigga wanna fuck on me.Said my face bomb ass tight.Racks stack up Shaq height.Jewelry on me flashlight.I been lit since last night.Hit him with that good good.Make a nigga act right.Broke boys don't deserve no pussy.I know that's right.Big bag bussing out the Bentley Bentayga.Man Balenciaga Bardi back and all these bitches fucked.It's big bags bussing out the Bentley Bentayga man.Birkin bag Bardi back and all you bitches fucked.If it's up then it's up then it's up then it's stuck.If it's up then it's up then it's up then it's stuck.Up then it's up if it's up then it's stuck.If it's up then it's up then it's up then it's stuck.I could make the party hot.I could make your body rock.Bitches say they fucking with me.Chances are they probably not.If I had a dick you’d probably lick it like a lollipop.Hoes speaking Capeneese hit her with karate chop.I'm forever popping shit.Pulling up and dropping shit.Gotta argue with him cause a nigga love a toxic bitch.Niggas out here playing gotta make him understand.If it ain't no ring on my finger you ain't going on my Gram.Said my face bomb ass tight.Racks stack up Shaq height.Jewelry on me flashlight.I been lit since last night.Hit him with that good good.Make a nigga act right.Broke boys don't deserve no pussy.I know that's right.Big bag bussing out the Bentley Bentayga.Man Balenciaga Bardi back and all these bitches fucked.It's big bags bussing out the Bentley Bentayga Man.Birkin bag Bardi back and all you bitches fucked.If it's up then it's up then it's up then it's stuck.If it's up then it's up then it's up then it's stuck.Up then it's up if it's up then it's stuck.If it's up then it's up then it's up then it's stuck bitch.Bitches ain't fucking with me now and I can see why.Dirty ass dusty ass bitch you got pink eye.Bitches want smoke until I bring it to the doorstep..Tell that bitch bag back breath smell like horse sexPut it on him now he will never be the same.Tatted on my ass cause I really like the pain.He nutted on my butt I said I'm glad that you came.If that nigga had a twin I would let 'em run a train.Big bag bussing out the Bentley Bentayga.Man Balenciaga Bardi back and all these bitches fucked.It's big bags bussing out the Bentley Bentayga.Man Birkin bag Bardi back and all you bitches fucked.If it's up then it's up then it's up then it's stuck.If it's up then it's up then it's up then it's stuck.Up then it's up if it's up then it's stuck.If it's up then it's up then it's up then it's stuck bitch.Gotta play it safe no face no case.</t>
  </si>
  <si>
    <t>Peaches</t>
  </si>
  <si>
    <t>Justin Bieber ft. Daniel Caeser &amp; Giveon</t>
  </si>
  <si>
    <t>Daniel Caeser (Vocals);Giveon (Vocals)</t>
  </si>
  <si>
    <t>Louis Bell;Justin Bieber;Giveon;Harv;Felisha King-Harvey;Matthew Leon;shndō;Aaron Simmonds;Daniel Caeser;Andrew Watt</t>
  </si>
  <si>
    <t>Harv;Shndo</t>
  </si>
  <si>
    <t>I got my peaches out in Georgia.Oh yeah shit.I get my weed from California.That's that shit.I took my chick up to the North yeah.Badass bitch.I get my light right from the source yeah.Yeah that's it.And I say oh.The way I breathe you in.It's the texture of your skin.I wanna wrap my arms around you baby.Never let you go oh.And I say oh.There's nothing like your touch.It's the way you lift me up yeah.And I'll be right here with you til the end of time.I got my peaches out in Georgia.Oh yeah shit.I get my weed from California.That's that shit.I took my chick up to the North yeah.Badass bitch.I get my light right from the source yeah.Yeah that's it.You ain't sure yet.But I'm for you.All I can want all I can wish for.Nights alone that we miss more.And days we save as souvenirs.There's no time I wanna make more time.And give you my whole life.I left my girl I'm in Mallorca.Hate to leave her call it torture.Remember when I couldn't hold her.Left her baggage for a mover.I got my peaches out in Georgia.Oh yeah shit.I get my weed from California.That's that shit.I took my chick up to the North yeah.Badass bitch.I get my light right from the source yeah.Yeah that's it.I get the feeling so I'm sure.Hand in my hand because I'm yours I can't.I can't pretend I can't ignore you're right for me.Don't think you wanna know just where I've been oh.Done being distracted.The one I need is right in my arms.Your kisses taste the sweetest with mine.And I'll be right here with you 'til the end of time.I got my peaches out in Georgia.Oh yeah shit.I get my weed from California.That's that shit.I took my chick up to the North yeah.Badass bitch.I get my light right from the source yeah.Yeah that's it.I got my peaches out in Georgia.Oh yeah shit.I get my weed from California.That's that shit.I took my chick up to the North yeah.Badass bitch.I get my light right from the source yeah.Yeah that's it.I got my peaches out in Georgia.Oh yeah shit.I get my weed from California.That's that shit.I took my chick up to the North yeah.Badass bitch.I get my light right from the source yeah.Yeah that's it.I got my peaches out in Georgia.Oh yeah shit.I get my weed from California.That's that shit.I took my chick up to the North yeah.Badass bitch.I get my light right from the source yeah.Yeah that's it.</t>
  </si>
  <si>
    <t>MONTERO (Call Me By Your Name)</t>
  </si>
  <si>
    <t>Lil Nas X</t>
  </si>
  <si>
    <t>Denzel Baptiste;David Biral;Omer Fedi;Lil Nas X;Rosario Lenzo</t>
  </si>
  <si>
    <t>Denzel Baptiste;David Biral;Omar Fedi;Rosario Lenzo</t>
  </si>
  <si>
    <t>I caught it bad yesterday.You hit me with a call to your place.Ain't been out in a while anyway.Was hoping I could catch you throwin' smiles in my face.Romantic talking You don't even have to try.You're cute enough to fuck with me tonight.Looking at the table all I see is weed and white.Baby you living the life but nigga you ain't living right.Cocaine and drinking with your friends.You live in the dark boy I cannot pretend.I'm not fazed only here to sin.If Eve ain't in your garden you know that you can.Call me when you want call me when you need.Call me in the morning I'll be on the way.Call me when you want call me when you need.Call me out by your name I'll be on the way like.I wanna sell what you're buying.I wanna feel on your ass in Hawaii.I want that jet lag from fucking and flying.Shoot a child in your mouth while I'm riding.Oh oh oh why me.A sign of the times every time that I speak.A dime and a nine it was mine every week.What a time an incline God was shining on me.Now I can't leave.And now I'm acting hella elite.Never want the niggas that's in my league.I wanna fuck the ones I envy I envy.Cocaine and drinking with your friends.You live in the dark boy I cannot pretend.I'm not fazed only here to sin.If Eve ain't in your garden you know that you can.Call me when you want call me when you need.Call me in the morning I'll be on the way.Call me when you want call me when you need.Call me out by your name I'll be on the way like.Oh call me by your name.Tell me you love me in private.Call me by your name.I do not care if you lying.Well I'm just feeling.I wanna get.I'm in my into my.I'm I'm still.</t>
  </si>
  <si>
    <t>Leave the Door Open</t>
  </si>
  <si>
    <t>Silk Sonic</t>
  </si>
  <si>
    <t>Atlantic;Aftermath</t>
  </si>
  <si>
    <t>Vivendi;Warner</t>
  </si>
  <si>
    <t>Anderson Paak;Brody Brown;D'Mile;Bruno Mars</t>
  </si>
  <si>
    <t>Bruno Mars;D'Mile</t>
  </si>
  <si>
    <t>Say baby say baby say baby.What you doing.Where you at.Oh you got plans.Don't say that.I'm sipping wine.In a robe.I look too good.To be alone.My house clean.My pool warm.Just shaved.We should be dancing romancing in the east wing.And the west wing of this mansion what's happening.I ain't playing no games every word.That I say is coming straight from the heart.So if you trying to lay in these arms.I'm gonna leave the door open.I'm gonna leave the door open.I'm gonna leave the door open girl.I'm gonna leave the door open hoping.That you feel the way I feel.And you want me like I want you tonight baby.Tell me that you're coming through.Oh you're so sweet.So tight.I won't bite.Unless you like.If you smoke.I got the haze.And if you're hungry girl I got filets.Oh baby don't keep me.There's so much love we could be making.I'm talking kissing.Cuddling.Rose petals in the bathtub girl lets jump in.It's bubbling.I ain't playing no games every word.That I say is coming straight from the heart.So If you’re trying to lay in these arms.I'm gonna leave the door open.I'm gonna leave the door open.I'm gonna leave the door open girl.I'm gonna leave the door open hoping.That you feel the way I feel.And you want me like I want you tonight baby.Tell me that you're coming through.I need you baby.I got to see you baby.Girl I'm trying to give you this.Hey hey.I'm gonna leave my door open baby.I'm gonna leave the door open.I'm gonna leave.I'm gonna leave my door open girl.I'm gonna leave the door open hoping.And I'm hoping.Hoping that you feel the way I feel.And you want me like I want you tonight baby.Tell me that you're coming through.Tell me that you're coming through.Tell me that you're coming through.Girl I'm here just waiting for you.Come on over I'll adore you.I'm waiting waiting waiting for you.Tell me that you're coming through.Girl I'm here just waiting for you.Come on over I'll adore you.</t>
  </si>
  <si>
    <t>RAPSTAR</t>
  </si>
  <si>
    <t>Polo G</t>
  </si>
  <si>
    <t>Polo G;Einer Bankz;Murda Beatz;Ryan Vojtesak;Alexander Wu</t>
  </si>
  <si>
    <t>Polo G;Bankz Einer;Murda Beatz;Ryan Vojtesak;Alexander Wu</t>
  </si>
  <si>
    <t>Einer Bankz;Synco</t>
  </si>
  <si>
    <t>Uh copped a BMW new deposit I picked up another bag.Like fuck it I'm gonna count while I'm in it.I hear planes flying crowds screaming money counters chains clanging.Shit I guess that's how it sound when you winning.I ain't joking do it sound like I'm kidding.I been making like two thousand a minute.So high up through the clouds I was swimming.I'm probably gonna drown when I'm in it.I bet she gonna get loud when I'm in it.And we might have a child when I'm finished.Uh I won't love a ho after we fuck she can't get near me.Only bitch I give a conversation to is Siri.My pants Amiri yes I'm winning clearly.I'm the chosen one seen my potential so they fear me.Lately I've been praying God I wonder can You hear me.Thinking about the old me I swear I miss you dearly.Stay down 'til you come up I've been sticking to that theory.Every day a battle I'm exhausted and I'm weary.Make sure I smile in public when alone my eyes teary.I fought through it all but that shit hurt me severely.I've been getting high to hide behind my insecurities.Takin' different pills but I know it ain't gonna.Uh copped a BMW new deposit I picked up another bag.Like fuck it I'm gonna count while I'm in it.I hear planes flying crowds screaming money counters chains clanging.Shit I guess that's how it sound when you winning.I ain't joking do it sound like I'm kidding.I been making like two thousand a minute.So high up through the clouds I was swimming.I'm probably gonna drown when I'm in it.I bet she gonna get loud when I'm in it.And we might have a child when I'm finished.They say I'm Pac rebirth never put out a weak verse.Homicides when we lurk I'm gonna step til my feet hurt.Weren't putting them streets first.White tees turned burgundy t-shirts.Looking for something real he stuck in a deep search.Anxiety killing me I just want to leave Earth.When they ask if I'm okay it just make everything seem worse.Try and explain your feelings sound like something you rehearsed.Stabbed me in my back with a clean smirk.Looking so deep into your eyes I can read your thoughts so.Shut the fuck I mean please don't talk.I done been through too much and I don't need another loss.Put that on every war scar for every battle I fought.Uh copped a BMW new deposit I picked up another bag.Like fuck it I'm gonna count while I'm in it.I hear planes flying crowds screaming money counters chains clanging.Shit I guess that's how it sound when you winning.I ain't joking do it sound like I'm kidding.I been making like two thousand a minute.So high up through the clouds I was swimming.I'm probably gonna drown when I'm in it.I bet she gonna get loud when I'm in it.And we might have a child when I'm finished.When I'm finished when I'm finished.</t>
  </si>
  <si>
    <t>Bragging;Fame;Life</t>
  </si>
  <si>
    <t>Save Your Tears</t>
  </si>
  <si>
    <t>The Weeknd &amp; Ariana Grande</t>
  </si>
  <si>
    <t>Belly;Oscar Holter;Daniel Lopatin;Max Martin;DaHeala;The Weeknd</t>
  </si>
  <si>
    <t>I saw you dancing in a crowded room.You look so happy when I'm not with you.But then you saw me caught you by surprise.A single teardrop falling from your eye.I don't know why.I run away.I'll make you cry when.I run away.Take me back cause I wanna stay.Save your tears for another.Save your tears for another day.Save your tears for another day.Met you once under a Pisces moon.I kept my distance cause I know that you.Don't like when I'm with nobody else.I couldn't help it I put you through hell.I don't know why.I run away.I'll make you cry when.I run away.Boy take me back cause I wanna stay.Save your tears for another.I realize that it's much too late.And you deserve someone better.Save your tears for another day.Save your tears for another day.I don't know why.I run away.I'll make you cry when..I run awaySave your tears for another day.Oh girl.I said save your tears for another day.Save your tears for another day.Save your tears for another day.Save your tears for another day.</t>
  </si>
  <si>
    <t>good 4 u</t>
  </si>
  <si>
    <t>Power Pop;Pop Punk</t>
  </si>
  <si>
    <t>Olivia Rodrigo;Dan Nigro;Hayley Williams;Josh Farro</t>
  </si>
  <si>
    <t>Well good for you I guess you moved on really easily.You found a new girl and it only took a couple weeks.Remember when you said that you wanted to give me the world.And good for you I guess that you've been working on yourself.I guess that therapist I found for you she really helped.Now you can be a better man for your brand new girl.Well good for you.You look happy and healthy not me.If you ever cared to ask.Good for you.You're doing great out there without me baby.God I wish that I could do that.I've lost my mind.I've spent the night.Crying on the floor of my bathroom.But you're so unaffected I really don't get it.But I guess good for you.Well good for you I guess you're getting everything you want.You bought a new car and your career's really taking off.It's like we never even happened baby.What the fuck is up with that.And good for you it's like you never even met me.Remember when you swore to God I was the only.Person who ever got you.Well screw that and screw you.You will never have to hurt the way you know that I do.Well good for you.You look happy and healthy not me.If you ever cared to ask.Good for you.You're doing great out there without me baby.God I wish that I could do that.I've lost my mind.I've spent the night.Crying on the floor of my bathroom.But you're so unaffected I really don't get it.But I guess good for you.Maybe I'm too emotional.But your apathy's like a wound in salt.Maybe I'm too emotional.Or maybe you never cared at all.Maybe I'm too emotional.Your apathy's like a wound in salt.Maybe I'm too emotional.Or maybe you never cared at all.Well good for you.You look happy and healthy not me.If you ever cared to ask.Good for you.You're doing great out there without me baby.Like a damn sociopath.I've lost my mind.I've spent the night.Crying on the floor of my bathroom.But you're so unaffected I really don't get it.But I guess good for you.Well good for you I guess you moved on really easily.</t>
  </si>
  <si>
    <t>Butter</t>
  </si>
  <si>
    <t>Jenna Andrews;Alex Bilowitz;Sebastian Garcia;Robert Grimaldi;RM;Stephen Kirk;Ron Perry</t>
  </si>
  <si>
    <t>Robert Grimaldi;Stephen Kirk;Ron Perry</t>
  </si>
  <si>
    <t>Smooth like butter.Like a criminal undercover.Going to pop like trouble.Breaking into your heart like that.Cool shade stunner.Yeah I owe it all to my mother.Hot like summer.Yeah I'm making you sweat like that.Break it down.Oh when I look in the mirror.I'll melt your heart into two.I got that superstar glow so.Do the boogie like.Sidestep right left to my beat.High like the moon rock with me baby.Know that I got that heat.Let me show you cause talk is cheap.Sidestep right left to my beat.Get it let it roll.Smooth like butter.Pull you in like no other.Don't need no Usher.To remind me you got it bad.Ain't no other.That can sweep you up like a robber.Straight up I got you.Making you fall like that.Break it down.Oh when I look in the mirror.I'll melt your heart into two.I got that superstar glow so.Do the boogie like.Sidestep right left to my beat.High like the moon rock with me baby.Know that I got that heat.Let me show you cause talk is cheap.Sidestep right left to my beat.Get it let it roll.Get it let it roll.Get it let it roll.Ice on my wrist I'm the nice guy.Got the right body and the right mind.Rolling up to party got the right vibe.Smooth like Butter hate us Love us.Fresh boy pull up and we lay low.All the playas get moving when the bass low.Got ARMY right behind us when we say so.Let's go.Sidestep right left to my beat.High like the moon rock with me baby.Know that I got that heat.Let me show you cause talk is cheap.Sidestep right left to my beat.Get it let it roll.Smooth like Butter cool shade Stunner.Ain't you know we don't stop.Hot like Summer ain't no Bummer.You be like oh my God.We gonna make you rock and you say.We gonna make you bounce and you say.Hotter Sweeter Cooler Butter.Get it let it roll.</t>
  </si>
  <si>
    <t>Lust/Sex;Partying;Bragging</t>
  </si>
  <si>
    <t>Permission to Dance</t>
  </si>
  <si>
    <t>Ed Sheeran;Jenna Andrews;Johnny McDaid;Steve Mac</t>
  </si>
  <si>
    <t>Jenna Andrews;Stephen Kirk;Steve Mac</t>
  </si>
  <si>
    <t>It's the thought of being young.When your heart's just like a drum.Beating louder with no way to guard it.When it all seems like it's wrong.Just sing along to Elton John.And to that feeling we're just getting started.When the nights get colder.And the rhythms got you falling behind.Just dream about that moment.When you look yourself right in the eye eye eye.Then you say.I wanna dance.The music's got me going.Ain't nothing that can stop how we move yeah.Let's break our plans.And live just like we're golden.And roll in like we're dancing fools.We don't need to worry.Cause when we fall we know how to land.Don't need to talk the talk.Just walk the walk tonight.Cause we don't need Permission to Dance.There's always something that's standing in the way.But if you don't let it faze you.You'll know just how to break.Just keep the right vibe yeah.Cause there's no looking back.There ain't no one to prove.We don't got this on lock yeah.The wait is over.The time is now.So let's do it right.Yeah we'll keep going.And stay up until we see the sunrise.And we'll say.I wanna dance.The music's got me going.Ain't nothing that can stop how we move yeah.Let's break our plans.And live just like we're golden.And roll in like we're dancing fools.We don't need to worry.Cause when we fall we know how to land.Don't need to talk the talk.Just walk the walk tonight.Cause we don't need Permission to Dance.No we don't need Permission to Dance.Well let me show you.That we can keep the fire alive.Cause it's not over.Till it's over say it one more time.I wanna dance.The music's got me going.Ain't nothing that can stop how we move yeah.Let's break our plans.And live just like we're golden.And roll in like we're dancing fools.We don't need to worry.Cause when we fall we know how to land.Don't need to talk the talk.Just walk the walk tonight.Cause we don't need Permission to Dance.</t>
  </si>
  <si>
    <t>STAY</t>
  </si>
  <si>
    <t>The Kid Laroi &amp; Justin Bieber</t>
  </si>
  <si>
    <t>Australia;Canada</t>
  </si>
  <si>
    <t>Blake Slatkin;Charlie Puth;The Kid Laroi;Isaac DeBoni;Justin Bieber;Cashmere Cat;Michael Mule;Omar Fedi;Subhaan Rahmaan</t>
  </si>
  <si>
    <t>Blake Slatkin;Cashmere Cat;Charlie Puth;Omar Fedi</t>
  </si>
  <si>
    <t>I do the same thing I told you that I never would.I told you I'd change even when I knew I never could.Know that I can't find nobody else as good as you.I need you to stay need you to stay hey.I get drunk wake up I'm wasted still.I realize the time that I wasted here.I feel like you can't feel the way I feel.Oh I'll be fucked up if you can't be right here.Oh I'll be fucked up if you can't be right here.I do the same thing I told you that I never would.I told you I'd change even when I knew I never could.Know that I can't find nobody else as good as you.I need you to stay need you to stay hey.I do the same thing I told you that I never would.I told you I'd change even when I knew I never could.Know that I can't find nobody else as good as you.I need you to stay need you to stay hey.When I'm away from you I miss your touch.You're the reason I believe in love.It's been difficult for me to trust.And I'm afraid that I'm gonna fuck it up.Ain't no way that I can leave you stranded.Cause you ain't never left me empty-handed.And you know that I know that I can't live without you.So baby stay.I'll be fucked up if you can't be right here.I do the same thing I told you that I never would.I told you I'd change even when I knew I never could.Know that I can't find nobody else as good as you.I need you to stay need you to stay hey.I do the same thing I told you that I never would.I told you I'd change even when I knew I never could.Know that I can't find nobody else as good as you.I need you to stay need you to stay hey.I need you to stay need you to stay hey.</t>
  </si>
  <si>
    <t>Way 2 Sexy</t>
  </si>
  <si>
    <t>Drake ft. Future &amp; Young Thug</t>
  </si>
  <si>
    <t>Future (Rap);Young Thug (Rap)</t>
  </si>
  <si>
    <t>Fred Fairbrass;Richard Fairbrass;Drake;Rob Manzoli;TooDope;TM88;Future;Young Thug</t>
  </si>
  <si>
    <t>Drake;TooDope;TM88;Future;Young Thug</t>
  </si>
  <si>
    <t>TM88;TooDope</t>
  </si>
  <si>
    <t>I'm too sexy for my shirt.Too sexy for my shirt.So sexy it hurts.I'm too sexy for Milan.Too sexy for Milan.New York or Japan.I'm too sexy for this syrup.Too sexy for your girl.Too sexy for this world.Too sexy for this ice.Too sexy for that jack yeah yeah.I'm too sexy for this chain.Too sexy for your gang.Too sexy for this fame yeah yeah.I'm too sexy for the trap.Too sexy for that cap.Too sexy for that jack yeah yeah.Okay alright that's fine okay.I'm feeling too sexy to accept requests.And I'm way too sexy to go unprotected.And she popped a Tesla now she going electric.Okay alright that's fine okay.Think we got too sexy for that metro housing.Diamond popped out almost swallowed sixty thousand.Section need more things in here I like it crowded.Yeah I like it crowded.Oh you like the boy well tell me what you like about him.You a turnt up little thotty ain't no wife about it.I'm gonna fuck her friends and send her back to Metro housing.I'm too sexy for this syrup.Too sexy for your girl.Too sexy for this world.Too sexy for this ice.Too sexy for that jack yeah yeah.I'm too sexy for this chain.Too sexy for your gang.Too sexy for this fame yeah yeah.I'm too sexy for the trap.Too sexy for that cap.Too sexy for that jack yeah yeah.I pop out get ghost on a bitch she don't know where I went.Pray for all my dogs all my niggas behind the fence.Dripping in it I be spilling in it new designer gear bicoastal.Pay attention to the detail going two-tone on a choker.Young niggas always ready to murk something call them some smokers.Young nigga having motion he gonna make sure the car get.Did a three-sixty windmill when I left the scene.That's that action her best work on her knees.Too sexy for this cash.Too sexy for this syrup.Too sexy for these pills I'm too sexy for this.I get cash wherever I fly got bitches sexing on me.Money car and all this jewelry make a bitch look sexy.I get cash wherever I fly got bitches sexing on me.I'm too sexy for this syrup.Too sexy for your girl.Too sexy for this world.Too sexy for this ice.Too sexy for that jack yeah yeah.I'm too sexy for this chain.Too sexy for your gang.Too sexy for this fame yeah yeah.I'm too sexy for the trap.Too sexy for that cap.Too sexy for that jack yeah yeah.Too sexy to count fetty.My neck baguetty.Red diamonds spaghetti.This paper I shred it.I swindled no sweating.I saw you bitch begging.Goddamn you petty.I ain't done spending.No penny pinch I spend it.Bags in and out.My man ain't gonna steal it.Hundred bags for her.Make these young hoes wish they was rich.All green gators they look like a switch.Giorgio I spent twenty-six licks.I'm too sexy.My neck baguetties.Molest me caress me.I'll let you todayski.I been kicking shit might need a prosthetic.I pray to the chopper under my pillow tooth fairy.</t>
  </si>
  <si>
    <t>My Universe</t>
  </si>
  <si>
    <t>Coldplay &amp; BTS</t>
  </si>
  <si>
    <t>Parlophone</t>
  </si>
  <si>
    <t>Jacob Collier (Vocals)</t>
  </si>
  <si>
    <t>South Korea;United Kingdom</t>
  </si>
  <si>
    <t>Bill Rahko;Chris Martin;Guy Berryman;J-Hope;Jonny Buckland;Max Martin;Oscar Holter;RM;Suga;Will Champion</t>
  </si>
  <si>
    <t>Bill Rahko;Max Martin;Oscar Holter</t>
  </si>
  <si>
    <t>INDUSTRY BABY</t>
  </si>
  <si>
    <t>Lil Nas X &amp; Jack Harlow</t>
  </si>
  <si>
    <t>Denzel Baptiste;David Biral;Raul Cubina;Jack Harlow;Lil Nas X;Nicholas Lee;Rosario Lenzo;Kanye West;Mark Williams</t>
  </si>
  <si>
    <t>Denzel Baptiste;David Biral;Kanye West</t>
  </si>
  <si>
    <t>Baby back aye.Couple racks aye.Couple Grammys on him.Couple plaques aye.That's a fact aye.Throw it back aye.Throw it back aye.And this one is for the champions.I ain't lost since I began.Funny how you said it was the end.Then I went did it again.I told you long ago on the road.I got what they're waiting for.I don't run from nothing dog.Get your soldiers tell them I ain't laying low.You was never really rooting for me anyway.When I'm back up at the top I wanna hear you say.He don't run from nothing dog.Get your soldiers tell them that the break is over.Need to need to get this album done.Need a couple number ones.Need a plaque on every song.Need me like one with Nicki now.Tell a rap nigga I don't see you.I’m a pop nigga like Bieber.I don't fuck bitches I'm queer.But these niggas bitches like Madea.Yeah yeah yeah.Oh let's do it.I ain't fall off I just ain't release my new shit.I blew up now everybody trying to sue me.You call me Nas but the hood call me Doobie.And this one is for the champions.I ain't lost since I began.Funny how you said it was the end.Then I went did it again.I told you long ago on the road.I got what they're waiting for.I don't run from nothing dog.Get your soldiers tell them I ain't laying low.Bitch I ain't running from no one.You was never really rooting for me anyway.When I'm back up at the top I wanna hear you say.He don't run from nothing dog.Get your soldiers tell them that the break is over.My track record so clean.They couldn't wait to just bash me.I must be getting too flashy.Y'all shouldn't let the world gas me.It's too late cause I'm here to stay and these girls know that I'm nasty.I sent her back to her boyfriend with my handprint on her ass cheek.City talking we taking notes.Tell them all to keep making posts.Wish he could but he can't get close.OG so proud of me that he choking up while he making toasts.I'm the type that you can't control.Said I would then I made it so.I don't clear up rumors.Where's y'all sense of humor.I'm done making jokes cause they got old like baby boomers.Turn my haters to consumers.I make vets feel like they're juniors.Say your time is coming soon but just like Oklahoma.Mine is coming sooner.I'm just a late bloomer.I didn't peak in high school I'm still out here getting cuter.All these social networks and computers.Got these pussies walking around like they ain't losers.I told you long ago on the road.I got what they're waiting for.I don't run from nothing dog.Get your soldiers tell them I ain't laying low.Bitch I ain't running from no one.You was never really rooting for me anyway.When I'm back up at the top I wanna hear you say.He don't run from nothing dog.Get your soldiers tell them that the break is over.I'm the industry baby.I'm the industry baby.</t>
  </si>
  <si>
    <t>Artist Illustration;Non-Text Graphics</t>
  </si>
  <si>
    <t>Easy on Me</t>
  </si>
  <si>
    <t>There ain't no gold in this river.That I've been washing my hands in forever.I know there is hope in these waters.But I can't bring myself to swim.When I am drowning in this silence.Baby let me in.Go easy on me baby.I was still a child.Didn't get the chance to.Feel the world around me.I had no time to choose what I chose to do.So go easy on me.There ain't no room for things to change.When we are both so deeply stuck in our ways.You can't deny how hard I have tried.I changed who I was to put you both first.But now I give up.Go easy on me baby.I was still a child.Didn't get the chance to.Feel the world around me.Had no time to choose what I chose to do.So go easy on me.I had good intentions.And the highest hopes.But I know right now.It probably doesn't even show.Go easy on me baby.I was still a child.I didn't get the chance to.Feel the world around me.I had no time to choose what I chose to do.So go easy on me.</t>
  </si>
  <si>
    <t>Lost Love;Lost Innocence;Endings/Goodbyes</t>
  </si>
  <si>
    <t>All Too Well (10 Minute Version)</t>
  </si>
  <si>
    <t>Taylor Swift;Liz Rose</t>
  </si>
  <si>
    <t>Taylor Swift;Jack Antonoff</t>
  </si>
  <si>
    <t>I walked through the door with you the air was cold.But something about it felt like home somehow.And I left my scarf there at your sister's house.And you've still got it in your drawer even now.Oh your sweet disposition and my wide-eyed gaze.We're singing in the car getting lost upstate.Autumn leaves falling down like pieces into place.And I can picture it after all these days.And I know it's long gone and.That magic's not here no more.And I might be okay but I'm not fine at all.Cause there we are again on that little town street.You almost ran the red cause you were looking over at me.Wind in my hair I was there.I remember it all too well.Photo album on the counter your cheeks were turning red.You used to be a little kid with glasses in a twin-sized bed.And your mother's telling stories about you on the tee-ball team.You taught me about your past thinking your future was me.And you were tossing me the car keys fuck the patriarchy.Key chain on the ground we were always skipping town.And I was thinking on the drive down any time now.He's gonna say it's love you never called it what it was.Til we were dead and gone and buried.Check the pulse and come back swearing it's the same.After three months in the grave.And then you wondered where it went to as I reached for you.But all I felt was shame and you held my lifeless frame.And I know it's long gone and.There was nothing else I could do.And I forget about you long enough.To forget why I needed to.Cause there we are again in the middle of the night.We're dancing 'round the kitchen in the refrigerator light.Down the stairs I was there.I remember it all too well.And there we are again when nobody had to know.You kept me like a secret but I kept you like an oath.Sacred prayer and we'd swear.To remember it all too well yeah.Well maybe we got lost in translation.Maybe I asked for too much.But maybe this thing was a masterpiece.Til you tore it all up.Running scared I was there.I remember it all too well.And you call me up again just to break me like a promise.So casually cruel in the name of being honest.I'm a crumpled up piece of paper lying here.Cause I remember it all all all.They say all's well that ends well but I'm in a new Hell.Every time you double-cross my mind.You said if we had been closer in age maybe it would have been fine.And that made me want to die.The idea you had of me who was she.A never-needy ever-lovely jewel whose shine reflects on you.Not weeping in a party bathroom.Some actress asking me what happened you.That's what happened you.You who charmed my dad with self-effacing jokes.Sipping coffee like you're on a late-night show.But then he watched me watch the front door all night willing you to come.And he said It's supposed to be fun turning twenty-one.Time won't fly it's like I'm paralyzed by it.I'd like to be my old self again but I'm still trying to find it.After plaid shirt days and nights when you made me your own.Now you mail back my things and I walk home alone.But you keep my old scarf from that very first week.Cause it reminds you of innocence and it smells like me.You can't get rid of it.Cause you remember it all too well yeah.Cause there we are again when I loved you so.Back before you lost the one real thing you've ever known.It was rare I was there.I remember it all too well.Wind in my hair you were there.You remember it all.Down the stairs you were there.You remember it all.It was rare I was there.I remember it all too well.And I was never good at telling jokes but the punch line goes.I'll get older but your lovers stay my age.From when your Brooklyn broke my skin and bones.I'm a soldier who's returning half her weight.And did the twin flame bruise paint you blue.Just between us did the love affair maim you too.Cause in this city's barren cold.I still remember the first fall of snow.And how it glistened as it fell.I remember it all too well.Just between us did the love affair maim you all too well.Just between us do you remember it all too well.Just between us I remember it Just between us all too well.Wind in my hair I was there I was there.Down the stairs I was there I was there.Sacred prayer I was there I was there.It was rare you remember it all too well.Wind in my hair I was there I was there.Down the stairs I was there I was there.Sacred prayer I was there I was there.It was rare you remember it.Wind in my hair I was there I was there.Down the stairs I was there I was there.Sacred prayer I was there I was there.It was rare you remember it.Wind in my hair I was there I was there.Down the stairs I was there I was there.Sacred prayer I was there I was there.It was rare you remember it.</t>
  </si>
  <si>
    <t>Lost Love;Endings/Goodbyes</t>
  </si>
  <si>
    <t>We Don't Talk About Bruno</t>
  </si>
  <si>
    <r>
      <rPr>
        <rFont val="Calibri"/>
        <color theme="1"/>
        <sz val="11.0"/>
      </rPr>
      <t xml:space="preserve">Carolina Gaitán, Mauro Castillo, Adassa, Rhenzy Feliz, Diane Guerrero, Stephanie Beatriz, and the </t>
    </r>
    <r>
      <rPr>
        <rFont val="Calibri"/>
        <i/>
        <color theme="1"/>
        <sz val="11.0"/>
      </rPr>
      <t>Encanto</t>
    </r>
    <r>
      <rPr>
        <rFont val="Calibri"/>
        <color theme="1"/>
        <sz val="11.0"/>
      </rPr>
      <t xml:space="preserve"> cast</t>
    </r>
  </si>
  <si>
    <t>Walt Disney</t>
  </si>
  <si>
    <t>Stage &amp; Screen</t>
  </si>
  <si>
    <t>Columbia;United States</t>
  </si>
  <si>
    <t>Lin-Manuel Miranda</t>
  </si>
  <si>
    <t>Lin-Manuel Miranda;Mike Elizondo</t>
  </si>
  <si>
    <t>We don't talk about Bruno no no no.We don't talk about Bruno but.It was my wedding day.It was our wedding day.We were getting ready.And there wasn't a cloud in the sky.No clouds allowed in the sky.Bruno walks in with a mischievous grin.Thunder.You're telling the story or am I.I'm sorry mi vida go on.Bruno says It looks like rainWhy did he tell us.In doing so he floods my brain.Abuela get the umbrellas.Married in a hurricane.What a joyous day but anyway.We don't talk about Bruno no no no.We don't talk about Bruno.Hey grew to live in fear of Bruno stuttering or stumbling.I can always hear him sort of muttering and mumbling.I associate him with the sound of falling sand.It's a heavy lift with a gift so humbling.Always left Abuela and the family fumbling.Grappling with prophecies they couldn't understand.Do you understand.Seven-foot frame rats along his back.When he calls your name it all fades to black.Yeah he sees your dreams and feasts on your screams.We don't talk about Bruno no no no.No no.We don't talk about Bruno.We don't talk about Bruno.He told me my fish would die the next day dead.No no.He told me I'd grow a gut and just like he said.No no.He said that all my hair would disappear now look at my head.Hey.No no.Your fate is sealed when your prophecy is read.He told me that the life of my dreams.Would be promised and someday be mine.He told me that my power would grow.Like the grapes that thrive on the vine.Óye Mariano's on his way.He told me that the man of my dreams.Would be just out of reach.Betrothed to another.It's like I hear him now.Hey sis I want not a sound out of you.It's like I can hear him now I can hear him now.Um Bruno.Yeah about that Bruno.I really need to know about Bruno.Give me the truth and the whole truth Bruno.Isabela your boyfriend's here.Time for dinner.A seven-foot frame rats along his back.It was my wedding day.It was our wedding day.He told me that the life of my dreams.Grew to live in fear of Bruno stuttering or stumbling.When he calls your name it all fades to black.We were getting ready and there wasn't a cloud in the sky.No clouds allowed in the sky.Would be promised and some day be mine.I can always hear him sort of muttering and mumbling.I associate him with the sound of falling sand.Yeah he sees your dreams.Bruno walks in with a mischievous grin.He told me that my power would grow.It's a heavy lift with a gift so humbling.And feasts on your screams.Thunder.You're telling the story or am I.I'm sorry mi vida go on.Like the grapes that thrive on the vine I'm fine.Always left Abuela and the family fumbling.Grappling with prophecies they couldn't understand.Do you understand.Óye Mariano's on his way.Bruno says It looks like rain.Why did he tell us.Seven-foot frame rats along his back.He told me that the life of my dreams would be promised and someday be mine.He told me that the man of my dreams would be just out of reach.In doing so he floods my brain.Abuela get the umbrellas.When he calls your name it all fades to black.Betrothed to another another.Yeah he sees your dreams and feasts on your screams.Married in a hurricane.What a joyous day.And I'm fine and I'm fine and I'm fine I'm fine.He's here.Don't talk about Bruno.Why did I talk about Bruno.Not a word about Bruno.I never should have brought up Bruno.</t>
  </si>
  <si>
    <t>Magic;Rain</t>
  </si>
  <si>
    <t>Encanto</t>
  </si>
  <si>
    <t>Heat Waves</t>
  </si>
  <si>
    <t>Glass Animals</t>
  </si>
  <si>
    <t>Wolf Tone</t>
  </si>
  <si>
    <t>Dave Bayley</t>
  </si>
  <si>
    <t>Last night all I think about is you.Don't stop baby you can walk through.Don't want baby think about you.You know that I'm never gonna lose.Road shimmer wiggling the vision.Heat heat waves I'm swimming in a mirror.Road shimmer wiggling the vision.Heat heat waves I'm swimming in a.Sometimes all I think about is you.Late nights in the middle of June.Heat waves been faking me out.Can't make you happier now.Sometimes all I think about is you.Late nights in the middle of June.Heat waves been faking me out.Can't make you happier now.Usually I put something on TV.So we never think about you and me.But today I see our reflections clearly.In Hollywood laying on the screen.You just need a better life than this.You need something I can never give.Fake water all across the road.It's gone now the night has come but.Sometimes all I think about is you.Late nights in the middle of June.Heat waves been faking me out.Can't make you happier now.You can't fight it you can't breathe.You say something so loving but.Now I gotta let you go.You'll be better off in someone new.I don't wanna be alone.You know it hurts me too.You look so broken when you cry.One more and then I'll say goodbye.Sometimes all I think about is you.Late nights in the middle of June.Heat waves been faking me out.Can't make you happier now.Sometimes all I think about is you.Late nights in the middle of June.Heat waves been faking me out.Can't make you happier now.I just wonder what you're dreaming of.When you sleep and smile so comfortable.I just wish that I could give you that.That look that's perfectly un-sad.Sometimes all I think about is you.Late nights in the middle of June.Heat waves been faking me out.Heat waves been faking me out.Sometimes all I think about is you.Late nights in the middle of June.Heat waves been faking me out.Can't make you happier now.Sometimes all I think about is you.Late nights in the middle of June.Heat waves been faking me out.Can't make you happier now.Road shimmer wiggling the vision.Heat heat waves I'm swimming in a mirror.Road shimmer wiggling the vision.Heat heat waves I'm swimming in a mirror.</t>
  </si>
  <si>
    <t>As It Was</t>
  </si>
  <si>
    <t>Indie Pop;Pop Rock</t>
  </si>
  <si>
    <t>Harry Styles;Kid Harpoon;Tyler Johnson</t>
  </si>
  <si>
    <t>Come on Harry we wanna say goodnight to you.Holding me back.Gravity's holding me back.I want you to hold out the palm of your hand.Why don't we leave it at that.Nothing to say.When everything gets in the way.Seems you cannot be replaced.And I'm the one who will stay.In this world it's just us.You know it's not the same as it was.In this world it's just us.You know it's not the same as it was.As it was as it was.You know it's not the same.Answer the phone.Harry you're no good alone.Why are you sitting at home on the floor.What kind of pills are you on.Ringing the bell.And nobody's coming to help.Your daddy lives by himself.He just wants to know that you're well.In this world it's just us.You know it's not the same as it was.In this world it's just us.You know it's not the same as it was.As it was as it was.You know it's not the same.Go home get ahead light-speed internet.I don't wanna talk about the way that it was.Leave America two kids follow her.I don't wanna talk about who's doing it first.</t>
  </si>
  <si>
    <t>First Class</t>
  </si>
  <si>
    <t>Jack Harlow</t>
  </si>
  <si>
    <t>will.i.am;Ludacris;Roget Chahayed;Fergie;Douglas Ford;Charlie Handsome;Jack Harlow;Jasper Harris;Polow da Don;Angel Lopez;Nickie Pabon;Raheem the Dream;Blac Elvis</t>
  </si>
  <si>
    <t>Roget Chahayed;Douglas Ford;Charlie Handsome;Jack Harlow;Jasper Harris;Angel Lopez;Nickie Pabon</t>
  </si>
  <si>
    <t>Jack Harlow;Charlie Handsom;Roget Chahayed;Jasper Harris</t>
  </si>
  <si>
    <t>Eagle Screech</t>
  </si>
  <si>
    <t>I been a G.Throw up the LSex in the AM.O-R-O-U-S.And I could put you in First class up in the sky.I could put you in First class up in the sky.I been a G.Throw up the LSex in the AM.O-R-O-U-S.And I could put you in First class up in the sky.I could put you in First class up in the sky.I can see the whole city from this balcony.Back in 2019 I was outside freely.But now they got it out for me.I don't care what frat that you was in you came out for me.Keep dreaming pineapple juice like it was sweet sweet sweet.I know what they like so I just keep cheesing.Hard drive full of heat seeking.Trying to come the same day as Jack Rethink it.You don't need Givenchy you need Jesus.Why do y'all sleep on me I need reasons.I got plaques in the mail peak season.Shoutout to my UPS workers making sure I receive them.You can do it too believe it.I been a G.Throw up the LSex in the AM.O-R-O-U-S.And I could put you in First class up in the sky.I could put you in First class up in the sky.Are you ready.They say you a superstar now damn I guess I am.You might be the man well that's unless I am.Okay I'll confess I am.Go ahead and get undressed I am.Okay cool you on Sunset I am.I'm about to slide okay I'm outside okay.This lifestyle don't got many downsides.Except for the lack of time I get around my.Family making sure they never downsize.I got visions of my mom saying Wait this house mine.Can't lie I'm on Angus Cloud nine.I got him on the bandwagon now about time.I ain't even got no downtime.Every time I speak she say Yeah that sounds fine.I been a G.Throw up the LSex in the AM.O-R-O-U-S.And I could put you in First class up in the sky.I could put you in First class up in the sky.I been a G.Throw up the LSex in the AM.O-R-O-U-S.And I could put you in First class up in the sky.I could put you in First class up in the sky.</t>
  </si>
  <si>
    <t>Bragging;Lust/Sex;Dreaming;Fame;Resilience;Materialism</t>
  </si>
  <si>
    <t>WAIT 4 U</t>
  </si>
  <si>
    <t>Future ft. Drake &amp; Tems</t>
  </si>
  <si>
    <t>Epic;Freebanz</t>
  </si>
  <si>
    <t>Tems (Vocals)</t>
  </si>
  <si>
    <t>United States;Canada;Nigeria</t>
  </si>
  <si>
    <t>Tejiri;A1;ATL Jacob;Isaac DeBoni;Israel Ayomide Fowobaje;Drake;Michael Mule;Tems;Sonic Major;Future</t>
  </si>
  <si>
    <t>Tejiri;Isaac DeBoni;Israel Ayomide Fowobaje;Drake;Michael Mule;Sonic Major;Future</t>
  </si>
  <si>
    <t>ATL Jacob;Isaac DeBoni;1SRAEL;Sonic Major;Tejiri</t>
  </si>
  <si>
    <t>I will wait for you for you.Early in the morning late at night.It doesn't even matter what time it is.Presidential Rollie already on the way.Whenever I find time it's okay.You pray for my demons girl I got you.Every time I sip on codeine I get vulnerable.I'm knowing the sounds of the storm when it come.She understand I can't take her everywhere a nigga going.I been in the field like the children of the corn.I can hear your tears when they drop over the phone.Get mad at yourself cause you can't leave me alone.Gossip being messy that ain't what we doing.Travel around the world.Over the phone dropping tears.I get more vulnerable when I do pills.When you drunk you tell me exactly how you feel.When I'm loaded I keep it real.Please tell a real one exactly what it is.Don't say it cause you know that's what I wanna hear.Yeah I been trapping around the world.I sit on my balcony and wonder how you feeling.I got a career that takes my time away from womenI cannot convince you that I love you for a living.I be on your line feelings flowing like a river.You be texting back you at Kiki on the river.Message say delivered but I know that you don't get it.Why you introduce us if you knew that you was with him.Made me shake his hand when y'all been fuckin' for a minute.Walk me off the plank because you know that I'm a swimmer.Supposed to be your dog but you done put me in a kennel.Girl put a muzzle on it all that barking over dinner.I was fuckin' with you when you had the tiny Presidential.You got better when you met me and that ain't coincidental.Tried to bring the best out you but guess I'm not that influential.Guess I'm not the one that's meant for youI can hear your tears when they drop over the phone.Get mad at myself cause I can't leave You alone.Gossip being messy that ain't what we doing yeah.Trapping around the world.Over the phone dropping tears.I get more vulnerable when I do pills.When you drunk you tell me exactly how you feel.When I'm loaded I keep it real.Please tell a real one exactly what it is.Don't say it cause you know that's what I wanna hear.Early in the morning late at night.It don't even matter what time it is.World was ending would you cry or would you try to get me.Tell me now I want you to be clear yeah.Tell me now.</t>
  </si>
  <si>
    <t>Jimmy Cooks</t>
  </si>
  <si>
    <t>Drake ft. 21 Savage</t>
  </si>
  <si>
    <t>21 Savage;Tay Keith;Kevin Gomringer;Tim Gomringer;Al Goodman;Drake;Vinylz;Walter Morris;Harry Ray;Tizzle;Playa Fly</t>
  </si>
  <si>
    <t>21 Savage;Tay Keith;Kevin Gomringer;Tim Gomringer;Al Goodman;Drake;Vinylz;Tizzle</t>
  </si>
  <si>
    <t>Vinylz;Tay Keith;Cubeatz;Tizzle</t>
  </si>
  <si>
    <t>Bbm;Dm%</t>
  </si>
  <si>
    <t>Just awaken shaken once again so you know it's on.Just awaken shaken once again ho you know it's on.Just awaken shaken once again so you know it's on.Just awaken shaken once again ho you know it's on.Life is the only thing we need.They need me to go but I don't wanna leave.Rest in peace to Lil Keed.Fuck a pigeonhole I'm a night owl this a different mode.I might have to make her paint a six on her pinky toe.Heard you with a shooting guard just let a nigga know.I would have you courtside not the middle row.All good love in a minute though.I can't stress about no bitch cause I'm a timid soul.Plus I'm cooking up ambition on a kitchen stove.Pot start to bubble see the suds that shit good to go.Hoes say I'm suave but I can't get RICO'd.Bro think he John Wayne I bought him yellow stones.Love the way they hang babe fuck the silicone.Everybody fake now you could crack the code.Bust down everything set in rose gold.Dread talking to you niggas like I'm J. Cole.I can tell her head good before I even know.Bitch don't tell me that you model if you ain't been in Vogue.Gotta throw a party for my day ones.They ain't in the studio but they'll lay somethingRest in peace to Drama King we was straight stuntingYou don't like the way I talk Nigga say something.Gotta throw a party for my day ones.Pull up and you know it's us the bass jumping.You don't like the way I talk? Then say something.Get out my face nigga.Gotta throw a party for my day ones.They ain't in the studio but they'll lay something.Rest in peace to Drama King we was straight stunting.If I let my nigga 21 tell it you a Pussy.Spin a block twice like it ain't nowhere to park.Smack the backside of his head like he Bart.OVO 4L we come out when it get dark.Big stepper he came in a Rolls but he left in a stretcher.Let my brother drive while I shoot team effort.Askin' all these questions bitch you must think you Nadeska.The chopper like to feel on all the opps it's a molester.I be with my gun like Rozay be with lemon pepper.She wanna hear some Afrobeats cause she just popped a Tesla.All that working out that nigga must think he a wrestler.But this ain't UFC this chopper came with a compressor.This chopper came with a compressor.This chopper came with a.This Glock 45 came with a switch.If I was Will Smith I would've slapped him with a stick.Put your hands in the air it's a stick-up.Spin the same hood where I get my dick sucked.If you standing on business put your blick up.Come around acting scary get your shit took.Fell in love with feeling dizzy so I spizzing.I got mad love for the boy yeah that's my twizzingIf them niggas keep on dissing slide agaizzingWe the reason why the opps ain't got no frizziends.Last nigga played with me got turned duppy.I ain't even roll him in the Wood cause he musty.You ask how she doing I just tell her come and fuck me.Shot his ass twenty times damn this nigga lucky.Gotta throw a party for my day ones.They ain't in the studio but they'll lay something.Rest in peace to Drama King we was straight stunting.You don't like the way I talk nigga say something.Say something say something say something say something say something.You don't like the way I talk nigga say something say something say something say something say something.</t>
  </si>
  <si>
    <t>About Damn Time</t>
  </si>
  <si>
    <t>Ricky Reed;Stephen Hague;Lizzo;Ronald Larkins;Larry Price;Blake Slatkin;Malcolm McLaren;Theron Thomas</t>
  </si>
  <si>
    <t>Ricky Reed;Lizzo;Blake Slatkin;Theron Thomas</t>
  </si>
  <si>
    <t>Blake Slatkin;Ricky Reed</t>
  </si>
  <si>
    <t>It's bad bitch o'clock yeah it's thick thirty.I've been through a lot but I'm still flirty.Is everybody back up in the building.It's been a minute tell me how you're healing.Cause I'm about to get into my feelings.How you feeling How you feel right now.Oh I been so down and under pressure.I'm way too fine to be this stressed yeah.Oh I'm not the girl I was or used to be.Bitch I might be better.Turn up the music turn down the lights.I got a feeling I'm gonna be alright.Okay alright.It's about damn time.Turn up the music let's celebrate.I got a feeling I'm gonna be okay.Okay alright.It's about damn time.In a minute I'm gonna need a sentimental.Man or woman to pump me up.Feeling fussy walking in my Balenciussies.Trying to bring out the fabulous.Cause I give a fuck way too much.I'm gonna need like two shots in my cup.Wanna get up wanna get down.That's how I feel right now.Oh I been so down and under pressure.I'm way too fine to be this stressed yeah.Oh I'm not the girl I was or used to be.Bitch I might be better.Turn up the music turn down the lights.I got a feeling I'm gonna be alright.Okay alright.It's about damn time.Turn up the music let's celebrate.I got a feeling I'm gonna be okay.Okay alright.It's about damn time.Cause you know what time it is.I'm coming out tonight I'm coming out tonight.I'm coming out tonight I'm coming out tonight.I'm coming out tonight I'm coming out tonight.Okay alright.It's about damn time.I'm coming out tonight I'm coming out tonight.I'm coming out tonight I'm coming out tonight.I'm coming out tonight I'm coming out tonight.Okay alright.It's about damn time.Bitch.Yeah yeah.It's about damn time.</t>
  </si>
  <si>
    <t>Dancing;Empowerment</t>
  </si>
  <si>
    <t>BREAK MY SOUL</t>
  </si>
  <si>
    <t>Parkwood;Columbia</t>
  </si>
  <si>
    <t>Contemporary R&amp;B;Dance-pop;House</t>
  </si>
  <si>
    <t>Jay-Z;Allen George;The-Dream;Beyonce;Fred McFarlane;Adam Pigott;Big Freedia;Tricky Stewart</t>
  </si>
  <si>
    <t>Jay-Z;The-Dream;Beyonce;Tricky Stewart</t>
  </si>
  <si>
    <t>Beyonce;Tricky Stewart;Jens Christian Isaksen;The-Dream</t>
  </si>
  <si>
    <t>I'm about to explode take off this load.Bend it bust it open won't you make it go.You won't break my soul.You won't break my soul.You won't break my soul.You won't break my soul.I'm telling everybody.Everybody.Everybody.Everybody.Now I just fell in love.And I just quit my job.I'm gonna find new drive.Damn they work me so damn hard.Work by nine.Then off past five.And they work my nerves.That's why I cannot sleep at night.I'm looking for motivation.I'm looking for a new foundation yeah.And I'm on that new vibration.I'm building my own foundation yeah.Hold up oh baby baby.You won't break my soul.You won't break my soul.You won't break my soul.You won't break my soul.I'm telling everybody.Everybody.Everybody.Everybody.Release your anger release your mind.Release your job release the time.Release your trade release the stress.Release the love forget the rest.I'm gonna let down my hair cause I lost my mind.Bey is back and I'm sleeping real good at night.The queens in the front and the doms in the back.Ain't taking no flicks but the whole clique snapped.There's a whole lot of people in the house.Trying to smoke with the yak in your mouth.And we back outside.You said you outside but you ain't that outside.Worldwide hoodie with the mask outside.In case you forgot how we act outside.Got motivation.I done found me a new foundation yeah.I'm taking my new salvation.And I'm going to build my own foundation yeah.Oh baby baby.You won't break my soul.You won't break my soul.You won't break my soul.You won't break my soul.And I'm telling everybody.Everybody.Everybody.Everybody yeah.If you don't seek it you won't see it.That we all know.If you don't think it you won't be it.That love ain't yours.Trying to fake it never makes it.That we all know.You can have the stress and not take less.I'll justify love.We go around in circles around in circles.Searching for love.We go up and down lost and found.Searching for love.Looking for something that lives inside me.Looking for something that lives inside me.You won't break my soul.You won't break my soul.You won't break my soul.You won't break my soul.I'm telling everybody.Telling everybody.Everybody.Everybody.You won't break my soul.You won't break my soul no no.You won't break my soul.You won't break my soul.And I'm telling everybody.Everybody.Everybody.Everybody.I'm taking my new salvation.And I'm going to build my own foundation yeah.Got motivation.I done found me a new foundation yeah.I'm takin' my new salvation.And I'm going to build my own foundation yeah.I'm about to explode take off this load.Bend it bust it open won't you make it go.Release your release your release your wiggle.Release your anger release your mind.Release your job release the time.Release your trade release the stress.Release the love forget the rest.</t>
  </si>
  <si>
    <t>Empowerment;Jobs;Resilience</t>
  </si>
  <si>
    <t>Super Freaky Girl</t>
  </si>
  <si>
    <t>Nicki Minaj</t>
  </si>
  <si>
    <t>Young Money;Republic</t>
  </si>
  <si>
    <t>Trinidad and Tobago</t>
  </si>
  <si>
    <t>Aaron Joseph;Dr.Luke;Rick James;LunchMoney Lewis;Malibu Babie;Nicki Minaj;Alonzo Miller;Vaughn Oliver</t>
  </si>
  <si>
    <t>Aaron Joseph;Dr.Luke;LunchMoney Lewis;Malibu Babie;Nicki Minaj;Vaughn Oliver</t>
  </si>
  <si>
    <t>Aaron Joseph;Dr.Luke;Malibu Babie;Vaughn Oliver</t>
  </si>
  <si>
    <t>She's alright.That girl's alright with me.Yeah.I can lick it I can ride it.While you slipping and sliding.I can do all them little tricks and keep the dick up inside it.You can smack it you can grip it.You can go down and kiss it.And every time he leave me alone he always tell me he miss it.He want a freak.Freak.Freak.One thing about me I'm the baddest alive.He know the prettiest bitch didn't come until I arrive.I don't let bitches get to me I fuck they man if they try.I got a princess face a killer body samurai mind.They can't be Nicki they so stupid I just laugh when they try.A thong bikini up my ass I think I'll go for a dive.His ex-bitch went up against me but she didn't survive.On applications I write Pressure cause that's what I apply.Pressure applied can't fuck a regular guy.Wetter than umbrellas and stickier than Apple Pie.I can lick it I can ride it.While you slipping and sliding.I can do all them little tricks and keep the dick up inside it.You can smack it you can grip it.You can go down and kiss it.And every time he leave me alone he always tell me he miss it.He want a freak.Freak.Freak.Cause what the fuck this ain't Chanel nigga custom down.Like what the fuck this ain't Burberry custom brown.He said Could you throw it back while you touch the ground.Then he said Do that pussy purr I said Yup meow.Hold up fuck boys ain't no need for you to roll up.Ain't no need for you to double tap neither scroll up.Keep these bitches on they toes like Manolo.Be on the lookout when I come through BOLO.Oh whoa.Elegant bitch with a hoe glow.If it ain't big then I won't blow.Eeny meeny miny moe.Fuck is the tea I just fucked a G.Make him say Uhh just ask Master P.Ball so hard I just took a knee.Get me Rocky ASAP nigga word to RIH.Freak.Freak.Some girl a freak.girl a freak.girl a freak freak freak freak.I can lick it I can ride it.While you slipping and sliding.I can do all them little tricks and keep the dick up inside it.You can smack it you can grip it.You can go down and kiss it.And every time he leave me alone he always tell me he miss it.He want a freak.Freak.Freak.</t>
  </si>
  <si>
    <t>Bad Habit</t>
  </si>
  <si>
    <t>Steve Lacy</t>
  </si>
  <si>
    <t>Contemporary R&amp;B;Neo Soul</t>
  </si>
  <si>
    <t>Fousheé (Vocals)</t>
  </si>
  <si>
    <t>Matthew Castellanos;Fousheé;Wynter Gordon;John Kirby;Steve Lacy</t>
  </si>
  <si>
    <t>I wish I knew you wanted me.I wish I knew I wish I knew you wanted me.I wish I knew I wish I knew you wanted me.What you what'd you do.Made a move could've made a move.If I knew I'd be with you.Is it too late to pursue.I bite my tongue it's a bad habit.Kinda mad that I didn't take a stab at it.Thought you were too good for me my dear.Never gave me time of day my dear.It's okay things happen for.Reasons that I think are sure yeah.I wish I knew I wish I knew you wanted me.I wish I knew I wish I knew you wanted me.I wish I knew I wish I knew you wanted me.I wish I knew I wish I knew you wanted me.Please say to me.If you still want it.I wish you wouldn't play with me.I wanna know.Can I bite your tongue like my bad habit.Would you mind if I tried to make a pass at it.Now you're not too good for me my dear.Funny you come back to me my dear.It's okay things happen for.Reasons that I can't ignore yeah.I wish I knew I wish I knew you wanted me.I wish I knew I wish I knew you wanted me.You can't surprise a Gemini.I'm everywhere I'm cross-eyed.Now that you're back I can't decide.If I decide if you're invited.You always knew the way to wow me.Fuck around get tongue-tied and.I turn it on and make it rowdy.Then carry on but I'm not hiding.You grabbing me hard cause you know what you found.It's biscuits it's gravy babe.You can't surprise a Gemini.But you know it's biscuits it's gravy babe.I knew you'd come back around.Cause you know it's biscuits it's gravy babe.Let's fuck in the back of the mall lose control.Go stupid go crazy babe.I know I'll be in your heart 'til the end.You'll miss me don't beg me babe.</t>
  </si>
  <si>
    <t>Unholy</t>
  </si>
  <si>
    <t>Sam Smith &amp; Kim Petras</t>
  </si>
  <si>
    <t>Capitol;EMI</t>
  </si>
  <si>
    <t>Synth-Pop;Hyperpop</t>
  </si>
  <si>
    <t>Germany;United Kingdom</t>
  </si>
  <si>
    <t>Omer Fedi;Jimmy Napes;Kim Petras;Ilya;Blake Slatkin;Cirkut</t>
  </si>
  <si>
    <t>Omer Fedi;Jimmy Napes;Ilya;Blake Slatkin;Cirkut</t>
  </si>
  <si>
    <t>Mummy don't know daddy's getting hotAt the body shopDoing something unholyHe like it like it yeah.He like it like it yeah.He like it like it yeah.He like it like it yeahA lucky lucky girl.She got married to a boy like you.She'd kick you out if she ever ever knew.About all the you tell me that you do.Dirty dirty boy.You know everyone is talking on the scene.I hear them whispering about the places that you've been.And how you don't know how to keep your business clean.Mummy don't know daddy's getting hot.At the body shop.Doing something unholy.He's sat back while she's dropping it.She be popping it.Yeah she put it down slowly.Oh he left his kids at.Home so he can get that.Mummy don't know daddy's getting hot.At the body shop.Doing something unholy.Daddy daddy if you want it drop the addy.Give me love give me Fendi my Balenciaga daddy.You gonna need to bag it up cause I'm spending on Rodeo.You can watch me back it up I'll be gone in the AM.And he he get me Prada get me Miu Miu like Rihanna.He always call me cause I never cause no drama.And when you want it baby I know I got you covered.And when you need it baby just jump under the covers.Mummy don't know daddy's getting hot.At the body shop.Doing something unholy.He's sat back while she's dropping it.She be popping it.Yeah she put it down slowly.Oh he left his kids at.Home so he can get that.Mummy don't know daddy's getting hot.At the body shop.Doing something unholy.</t>
  </si>
  <si>
    <t>Anti-Hero</t>
  </si>
  <si>
    <t>I have this thing where I get older but just never wiser.Midnights become my afternoons.When my depression works the graveyard shift all of the people.I've ghosted stand there in the room.I should not be left to my own devices.They come with prices and vices.I end up in crisis.Tale as old as time.I wake up screaming from dreaming.One day I'll watch as you're leaving.Cause you got tired of my scheming.For the last time.It's me hi I'm the problem it's me.At teatime everybody agrees.I'll stare directly at the sun but never in the mirror.It must be exhausting always rooting for the anti-hero.Sometimes I feel like everybody is a sexy baby.And I'm a monster on the hill.Too big to hang out slowly lurching toward your favorite city.Pierced through the heart but never killed.Did you hear my covert narcissism.I disguise as altruism.Like some kind of congressman.A tale as old as time.I wake up screaming from dreaming.One day I'll watch as you're leaving.And life will lose all its meaning.For the last time.It's me hi I'm the problem it's me.At teatime everybody agrees.I'll stare directly at the sun but never in the mirror.It must be exhausting always rooting for the anti-hero.I have this dream my daughter-in-law kills me for the money.She thinks I left them in the will.The family gathers 'round and reads it and then someone screams out.She's laughing up at us from Hell.It's me hi.I'm the problem it's me.It's me hi.I'm the problem it's me.It's me hi.Everybody agrees everybody agrees.It's me hi I'm the problem it's me.At teatime everybody agrees.I'll stare directly at the sun but never in the mirror.It must be exhausting always rooting for the anti-hero.</t>
  </si>
  <si>
    <t>Escape;Failure;Lonesomeness</t>
  </si>
  <si>
    <t>Flowers</t>
  </si>
  <si>
    <t>Miley Cyrus;Aldae;Michael Pollack</t>
  </si>
  <si>
    <t>We were good we were gold.Kinda dream that can't be sold.We were right til we weren't.Built a home and watched it burn.I didn't wanna leave you.I didn't wanna lie.Started to cry but then remembered I.I can buy myself flowers.Write my name in the sand.Talk to myself for hours.Say things you don't understand.I can take myself dancing.And I can hold my own hand.Yeah I can love me better than you can.Can love me better.I can love me better baby.Can love me better.I can love me better baby.Paint my nails cherry red.Match the roses that you left.No remorse no regret.I forgive every word you said.Oh I didn't wanna leave you baby.I didn't wanna fight.Started to cry but then remembered I.I can buy myself flowers.Write my name in the sand.Talk to myself for hours yeah.Say things you don't understand.I can take myself dancing.I can hold my own hand.Yeah I can love me better than you can.Can love me better.I can love me better baby.Can love me better.I can love me better baby.Can love me better.I can love me better baby.Can love me better.I didn't wanna leave you.I didn't wanna fight.Started to cry but then remembered I.I can buy myself flowers.Write my name in the sand.Talk to myself for hours.Say things you don't understand.I can take myself dancing yeah yeah.I can hold my own hand.Yeah I can love me better than.Yeah I can love me better than you can.Can love me better.I can love me better baby.Can love me better.I can love me better baby.Can love me better.I can love me better baby.Can love me better.</t>
  </si>
  <si>
    <t>Die for You</t>
  </si>
  <si>
    <t>Ariana Grande;Cashmere Cat;Doc McKinney;Mejdi Rhars;The Weeknd;Billy Walsh;Cirkut;Dylan Wiggins</t>
  </si>
  <si>
    <t>The Weeknd;Cashmere Cat;Cirkut;Doc McKinney;Prince85</t>
  </si>
  <si>
    <t>I'm finding ways to articulate the feeling I'm going through.I just can't say I don't love you.Cause I love you yeah.It's hard for me to communicate the thoughts that I hold.But tonight I'm gonna let you know.Let me tell the truth.Baby let me tell the truth yeah.You know what I'm thinking see it in your eyes.You hate that you want me hate it when you cry.You're scared to be lonely especially in the night.I'm scared that I'll miss you happens every time.I don't want this feeling I can't afford love.I try to find a reason to pull us apart.It ain't working cause you're perfect.And I know that you're worth it.I can't walk away oh.Even though we're going through it.And it makes you feel alone.Just know that I would die for you.Baby I would die for you yeah.The distance and the time between us.It'll never change my mind.Cause baby I would die for you.Baby I would die for you yeah.I'm finding ways to stay concentrated.On what I gotta do.Baby boy it's so hard around you.And yes I'm blaming you.And you know I can't fake it now or never.And you insinuating that you think we might be better.Better me and you.Yeah I know you do.You know what I'm thinking see it in your eyes.You hate that you want me hate it when you cry.It ain't working cause you're perfect.And I know you deserve it.I can't walk away.Even though we're going through it.And it makes you feel alone.Just know that I would die for you.Baby I would die for you yeah.The distance and the time between us.It'll never change my mind.Cause baby I would die for you.Baby I would die for you yeah.I would die for you I would lie for you.Keep it real with you I would kill for you my baby.I'm just saying yeah.I would die for you I would lie for you.Keep it real with you I would kill for you my baby.Even though we're going through it.And it makes you feel alone.Just know that I would die for you.Baby I would die for you yeah.The distance and the time between us.It'll never change my mind.Cause baby I would die for you.Baby I would die for you yeah.Oh babe.</t>
  </si>
  <si>
    <t>Regret;Love;Longing for Love</t>
  </si>
  <si>
    <t>Last Night</t>
  </si>
  <si>
    <t>Morgan Wallen</t>
  </si>
  <si>
    <t>Big Loud;Republic;Mercury</t>
  </si>
  <si>
    <t>The Voice</t>
  </si>
  <si>
    <t>John Byron;Ashley Gorley;JKash;Charlie Handsome</t>
  </si>
  <si>
    <t>John Byron;Ashley Gorley;Jkash;Charlie Handsome</t>
  </si>
  <si>
    <t>Charlie Handsome;Joey Moi</t>
  </si>
  <si>
    <t>Last night we let the liquor talk.I can't remember everything we said but we said it all.You told me that you wish I was somebody you never met.But baby baby something's telling me this ain't over yet.No way it was our last night.I kiss your lips.Make you grip the sheets with your fingertips.Last bottle of Jack we split a fifth.Just talk about life going sip for sip.Yeah you you know you love to fight.And I say shit I don't mean.But I'm still gonna wake up wanting you and me.I know that last night we let the liquor talk.I can't remember everything we said but we said it all.You told me that you wish I was somebody you never met.But baby baby something's telling me this ain't over yet.No way it was our last night.No way it was our last night.No way it was the last night that we break up.I see your taillights in the dust.You call your momma I call your bluff.In the middle of the night pull it right back up.Yeah my my friends say let her go.Your friends say what the hell.I wouldn't trade your kind of love for nothing else.Oh baby last night we let the liquor talk.I can't remember everything we said but we said it all.You told me that you wish I was somebody you never met.But baby baby something's telling me this ain't over yet.No way it was our last night we said we'd had enough.I can't remember everything we said but we said too much.I know you packed your shit and slammed the door right before you left.But baby baby something's telling me this ain't over yet.No way it was our last night.No way it was our last night.I know you said this time you really weren't coming back again.But baby baby something's telling me this ain't over yet.No way it was our last night.No way it was our last night.</t>
  </si>
  <si>
    <t>Like Crazy</t>
  </si>
  <si>
    <t>Jimin</t>
  </si>
  <si>
    <t>BLVSH;Chris James;Pdogg;RM;Jimin;Ghstloop;Evan</t>
  </si>
  <si>
    <t>Pdogg;Ghstloop</t>
  </si>
  <si>
    <t>Fame;Paranoia</t>
  </si>
  <si>
    <t>Kill Bill</t>
  </si>
  <si>
    <t>SZA</t>
  </si>
  <si>
    <t>Top Dawg;RCA</t>
  </si>
  <si>
    <t>Alt-Pop;Neo Soul</t>
  </si>
  <si>
    <t>Rob Bisel;Carter Lang;SZA</t>
  </si>
  <si>
    <t>Rob Bisel;Carter Lang</t>
  </si>
  <si>
    <t>I'm still a fan even though I was salty.Hate to see you with some other broad know you happy.Hate to see you happy if I'm not the one driving.I'm so mature I'm so mature.I'm so mature I got me a therapist to tell me there's other men.I don't want none I just want you.If I can't have you no one should I might.I might kill my ex not the best idea.His new girlfriend's next how'd I get here.I might kill my ex I still love him though.Rather be in jail than alone.I get the sense that it's a lost cause.I get the sense that you might really love her.This text gonna be evidence this text is evidence.I try to ration with you no murders or crime of passion.But damn you was out of reach.You was at the farmer's market with your perfect peach.Now I'm in the basement planning home invasion.Now you laying face-down got me singing over a beat.I'm so mature I'm so mature.I'm so mature I got me a therapist to tell me there's other men.I don't want none I just want you.If I can't have you no one will I.I might kill my ex not the best idea.His new girlfriend's next how'd I get here.I might kill my ex I still love him though.Rather be in jail than alone.I did it all for love.I did it all on no drugs.I did all of this sober.I did it all for us oh.I did it all for love.I did all of this on no drugs.I did all of this sober.Don't you know I did it all for us.Oh I just killed my ex not the best idea.Killed his girlfriend next how'd I get here.I just killed my ex I still love him though.Rather be in hell than alone.</t>
  </si>
  <si>
    <t>Lost Love;Murder</t>
  </si>
  <si>
    <t>vampire</t>
  </si>
  <si>
    <t>Hate to give the satisfaction asking how you're doing now.How's the castle built off people you pretend to care about.Just what you wanted.Look at you cool guy you got it.I see the parties and the diamonds sometimes when I close my eyes.Six months of torture you sold as some forbidden paradise.I loved you truly.You gotta laugh at the stupidity.Cause I've made some real big mistakes.But you make the worst one look fine.I should've known it was strange.You only come out at night.I used to think I was smart.But you made me look so naïve.The way you sold me for parts.As you sunk your teeth into me oh.Bloodsucker fame fucker.Bleeding me dry like a goddamn vampire.Every girl I ever talked to told me you were bad bad news.You called them crazy God I hate the way I called them crazy too.You're so convincing.How do you lie without flinching.Oh what a mesmerizing paralyzing fucked up little thrill.Can't figure out just how you do it and God knows I never will.Went for me and not her.Cause girls your age know better.I've made some real big mistakes.But you make the worst one look fine.I should've known it was strange.You only come out at night.I used to think I was smart.But you made me look so naïve.The way you sold me for parts.As you sunk your teeth into me oh.Bloodsucker fame fucker.Bleeding me dry like a goddamn vampire.You said it was true love.But wouldn't that be hard.You can't love anyone.Cause that would mean you had a heart.I tried to help you out.Now I know that I can't.Cause how you think's the kind of thing.I'll never understand.I've made some real big mistakes.But you make the worst one look fine.I should've known it was strange.You only come out at night.I used to think I was smart.But you made me look so naïve.The way you sold me for parts.As you sunk your teeth into me oh.Bloodsucker fame fucker.Bleeding me dry like a goddamn vampire.</t>
  </si>
  <si>
    <t>Seven</t>
  </si>
  <si>
    <t>Jungkook ft. Latto</t>
  </si>
  <si>
    <t>Latto (Rap)</t>
  </si>
  <si>
    <t>Jon Bellion;Latto;Theron Thomas;Cirkut;Andrew Watt</t>
  </si>
  <si>
    <t>Andrew Watt;Cirkut</t>
  </si>
  <si>
    <t>Weight of the world on your shoulders.I kiss your waist and ease your mind.I must be favored to know you.I take my hands and trace your lines.It's the way that you can ride.It's the way that you can ride.Think I met you in another life.So break me off another time.You wrap around me and you give me life.And that's why night after night.I'll be fucking you right.Monday Tuesday Wednesday Thursday Friday Saturday Sunday.Monday Tuesday Wednesday Thursday Friday.Seven days a week.Every hour every minute every second.You know night after night.I'll be fucking you right.Seven days a week.You love when I jump right in.All of me I'm offering.Show you what devotion is.Deeper than the ocean is.Wind it back I'll take it slow.Leave you with that afterglow.Show you what devotion is.Deeper than the ocean is.It's the way that you can ride.It's the way that you can ride.Think I met you in another life.So break me off another time.You wrap around me and you give me life.And that's why night after night.I'll be fucking you right.Monday Tuesday Wednesday Thursday Friday Saturday Sunday.Monday Tuesday Wednesday Thursday Friday.Seven days a week.Every hour every minute every second.You know night after night.I'll be fucking you right.Seven days a week.Monday Tuesday Wednesday Thursday Friday Saturday Sunday.Monday Tuesday Wednesday Thursday Friday.Seven days a week.Every hour every minute every second.You know night after night.I'll be fucking you right.Seven days a week.Tightly take control.Tightly take his soul.Take your phone put it in the camera roll.Leave them clothes at the door.What you waiting for better come and hit your goals.He jump in it both feet.Going to the sun-up we ain't getting no sleep.Seven days a week seven different sheets seven different angles.I can be your fantasy.Open up say ah.Come here baby let me swallow your pride.What you on I can match your vibe.Hit me up and I'm gonna Cha Cha Slide.You make Mondays feel like weekends.I make him never think about cheating.Got you skipping work and meetings fuck it let's sleep in.Seven days a week.Monday Tuesday Wednesday Thursday Friday Saturday Sunday.Monday Tuesday Wednesday Thursday Friday.Seven days a week.Every hour every minute every second.You know night after night.I'll be fucking you right.Seven days a week.Monday Tuesday Wednesday Thursday Friday Saturday Sunday.Monday Tuesday Wednesday Thursday Friday.Seven days a week.Every hour every minute every second.You know night after night.I'll be fucking you right.Seven days a week.</t>
  </si>
  <si>
    <t>Try That in a Small Town</t>
  </si>
  <si>
    <t>Jason Aldean</t>
  </si>
  <si>
    <t>Broken Bow Records</t>
  </si>
  <si>
    <t>Kurt Allison;Tully Kennedy;Kelley Lovelace;Neil Thrasher</t>
  </si>
  <si>
    <t>Michael Knox</t>
  </si>
  <si>
    <t>Sucker punch somebody on a sidewalk.Carjack an old lady at a red light.Pull a gun on the owner of a liquor store.You think it's cool well act a fool if you like.Cuss out a cop spit in his face.Stomp on the flag and light it up.Yeah you think you're tough.Well try that in a small town.See how far you make it.Down the road.Around here we take care of our own.You cross that line it won't take long.For you to find out I recommend you don't.Try that in a small town.Got a gun that my granddad gave me.They say one day they're gonna round up.Well that shit might fly in the city.Good luck try that in a small town.See how far you make it.Down the road.Around here we take care of our own.You cross that line it won't take long.For you to find out I recommend you don't.Try that in a small town.Full of good ole boys.Raised up right.If you're looking for a fight.Try that in a small town.Try that in a small town.See how far you make it.Down the road.Around here we take care of our own.You cross that line it won't take long.For you to find out I recommend you don't.Try that in a small town.Try that in a small town.</t>
  </si>
  <si>
    <t>Home;Respect;Violence</t>
  </si>
  <si>
    <t>Rich Men North of Richmond</t>
  </si>
  <si>
    <t>Oliver Anthony Music</t>
  </si>
  <si>
    <t>Acoustic;Country</t>
  </si>
  <si>
    <t>Oliver Anthony</t>
  </si>
  <si>
    <t>radiowv</t>
  </si>
  <si>
    <t>I've been selling my soul working all day.Overtime hours for bullshit pay.So I can sit out here and waste my life away.Drag back home and drown my troubles away.It's a damn shame what the world's gotten to.For people like me and people like you.Wish I could just wake up and it not be true.But it is oh it is.Living in the new world.With an old soul.These rich men north of Richmond.Lord knows they all just wanna have total control.Wanna know what you think wanna know what you do.And they don't think you know but I know that you do.Cause your dollar ain't shit and it's taxed to no end.Cause of rich men north of Richmond.I wish politicians would look out for miners.And not just minors on an island somewhere.Lord we got folks in the street ain't got nothing to eat.And the obese milking welfare.Well God if you're five foot three and you're three hundred pounds.Taxes ought not to pay for your bags of fudge rounds.Young men are putting themselves six feet in the ground.Cause all this damn country does is keep on kicking them down.Lord it's a damn shame what the world's gotten to.For people like me and people like you.Wish I could just wake up and it not be true.But it is oh it is.Living in the new world.With an old soul.These rich men north of Richmond.Lord knows they all just wanna have total control.Wanna know what you think wanna know what you do.And they don't think you know but I know that you do.Cause your dollar ain't shit and it's taxed to no end.Cause of rich men north of Richmond.I've been selling my soul working all day.Overtime hours for bullshit pay.</t>
  </si>
  <si>
    <t>Anger;Hypocrisy;Poverty;Survival</t>
  </si>
  <si>
    <t>I Remember Everything</t>
  </si>
  <si>
    <t>Zach Bryan ft. Kacey Musgraves</t>
  </si>
  <si>
    <t>Belting Bronco;Warner Bros.</t>
  </si>
  <si>
    <t>Kacey Musgraves (Vocals)</t>
  </si>
  <si>
    <t>Zach Bryan;Kacey Musgraves</t>
  </si>
  <si>
    <t>Zach Bryan</t>
  </si>
  <si>
    <t>7/4;4/4</t>
  </si>
  <si>
    <t>Rotgut whiskey's gonna ease my mind.Beach towel rests on the drying line.Do I remind you of your daddy in his eighty-eight Ford.Labrador hanging out the passenger door.The sand from your hair is blowing in my eyes.Blame it on the beach grown men don't cry.Do you remember that beat down basement couch.I'd sing you my love songs and you'd tell me about.How your mama ran off and pawned her ring.I remember I remember everything.A cold shoulder at closing time.You were begging me to stay til the sun rose.Strange words come on out.Of a grown man's mouth when his mind's broke.Pictures and passing timeYou only smile like that when you're drinking.I wish I didn't but I do.Remember every moment on the nights with you.You're drinking everything to ease your mind.But when the hell are you gonna ease mine.You're like concrete feet in the summer heat.That burns like hell when two souls meet.No you'll never be the man that you always sworeBut I'll remember you singing in that eighty-eight Ford.A cold shoulder at closing time.You were begging me to stay til the sun rose.Strange words come on out.Of a grown man's mouth when his mind's broke.Pictures and passing time.You only smile like that when you're drinking.I wish I didn't but I do.Remember every moment on the nights with you.Cold shoulder at closing time.You were begging me to stay til the sun rose.Strange words come on out.Of a grown man's mouth when his mind's broke.Pictures and passing time.You only smile like that when you're drinking.I wish I didn't but I do.Remember every moment on the nights with you.Rotgut whiskey's gonna ease my mind.Beach towel rests on the drying line.Do I remind you of your daddy in my eighty-eight Ford.Labrador hanging out the passenger door.</t>
  </si>
  <si>
    <t>Lost Love;Escape;Better Times;Regret</t>
  </si>
  <si>
    <t>Paint the Town Red</t>
  </si>
  <si>
    <t>Doja Cat</t>
  </si>
  <si>
    <t>Burt Bacharach;Karl Rubin;Earl on the Beat;Hal David;Doja Cat;Jean-Baptiste</t>
  </si>
  <si>
    <t>Karl Rubin;Earl on the Beat;Doja Cat;Jean-Baptiste</t>
  </si>
  <si>
    <t>DJ Replay;Karl Rubin;Earl on the Beat;Jean-Baptiste</t>
  </si>
  <si>
    <t>Yeah bitch I said what I said.I'd rather be famous instead.I let all that get to my head.I don't care I paint the town red.Bitch I said what I said.I'd rather be famous instead.I let all that get to my head.I don't care I paint the town red.She the devil.She a bad little bitch she a rebel.She put her foot to the pedal.It'll take a whole lot for me to settle.She the devil.She a bad little bitch she a rebel.She put her foot to the pedal.It'll take a whole lot for me to settle.Said my happiness is all of your misery.I put good dick all in my kidneys.This Margiel don't come with no jealousy.My illness don't come with no remedy.I am so much fun without Hennessy.They just want my love and my energy.You can't talk no shit without penalties.Bitch I'm in your shit if you send for me.I'm going to glow up one more time.Trust me I have magical foresight.You gonna see me sleeping in courtside.You gonna see me eating ten more times.You can't take that bitch nowhere.I look better with no hair.Ain't no sign I can smoke here.Give me the chance and I'll go there.Yeah bitch I said what I said.I'd rather be famous instead.I let all that get to my head.I don't care I paint the town red.Bitch I said what I said.I'd rather be famous instead.I let all that get to my head.I don't care I paint the town red.She the devil.She a bad little bitch she a rebel.She put her foot to the pedal.It'll take a whole lot for me to settle.She the devil.She a bad little bitch she a rebel.She put her foot to the pedal.It'll take a whole lot for me to settle.Said pop make money now you try bitch.You could use a revamp with a new vibe sis.I don't need a big feature or a new sidekick.I don't need a new fan cause my boo like it.I don't need to wear a wig to make you like it.I'm a two-time bitch you ain't knew I'd win.Throw a shot like you trying to have a food fight then.All my opps waiting for me to be you I bet.Said I got drive I don't need a car.Money really all that we fiending for.I'm doing things they ain't seen before.Fans ain't dumb but extremists are.I'm a demon Lord.Fall off what I ain't seen the horse.Called your bluff better cite the source.Fame ain't something that I need no more.Yeah bitch I said what I said.I'd rather be famous instead.I let all that get to my head.I don't care I paint the town red.Bitch I said what I said.I'd rather be famous instead.I let all that get to my head.I don't care I paint the town red.She the devil.She a bad little bitch she a rebel.She put her foot to the pedal.It'll take a whole lot for me to settle.She the devil.She a bad little bitch she a rebel.She put her foot to the pedal.It'll take a whole lot for me to settle.</t>
  </si>
  <si>
    <t>Badassery;Bragging;Materialism;Revenge</t>
  </si>
  <si>
    <t>Slime You Out</t>
  </si>
  <si>
    <t>Drake ft. SZA</t>
  </si>
  <si>
    <t>Trap;Pop Rap</t>
  </si>
  <si>
    <t>SZA (Rap)</t>
  </si>
  <si>
    <t>Noel Cadastre;Drake;Grant Lapointe;Chris Powell;SZA;Bnyx;Noah Shebib;D10</t>
  </si>
  <si>
    <t>Noel Cadastre;Drake;SZA;Bnyx;Noah Shebib;D10</t>
  </si>
  <si>
    <t>Noel Cadastre;Drake;Bnyx;Noah Shebib;D10</t>
  </si>
  <si>
    <t>I don't know.I don't know what's wrong with you girls.I feel like y'all don't need love you need somebody who could micromanage you.You know what I'm saying Tell you right from wrong.Who's smart from who's the fool.Which utensil to use for which food like.I got a schedule to attend to though.I can't relate.You bitches really get carried away.Making mistakes then you beg me to stay.Got me wigging on you like I'm Arrogant Tae.You got my mind in a terrible place.Whipped and chained you like American slaves.Act like you not used to Sheraton stays.I met the nigga you thought could replace.How were there even comparisons made.Bitch next time I swear on my grandmother grave.I'm sliming you for them kid choices you made.Sliming you out sliming you out sliming you out.This ain't the littest I could get on you bitches.Send wires on wires on wires like Idris.You lucky that I don't take back what was given.I could have you on payment plan 'til you're hundred and fifty.And my slime right here she got some bars for y'all niggas.So I'm gonna fall back and let SZA talk her shit for a minute.Sliming you out sliming you out sliming you out.Damn these niggas got me so twisted.How the fuck you so real but play bitch on my line.I can feel what you're spinning.Got too much pride to let no burnt nigga slime me out.Pull up go write about.My night got time let's discuss all those lies about.Fronting out here like you digging me out.And I ain't even cumming I'm in and out.And you ain't 'bout the shit you rapping about.And I can spin a ho I'm airing it out.I'm going off like a sawed off.You tell these hoes you ain't cuddling.But with me you know you doing all that shit.You telling these hoes you ain't tricking off.But with me you know I'm gonna get it all.How you niggas get so carried away.Tripping when that dick is barely third place.Fucked out of pity it's cute that you lame.Dip cause it's mid I can't fake like it's hanging.Sliming you out sliming you out sliming you out.January you pretend to see life clearly yearly.February is the time that you put the evil eye and the pride aside.For the fantasy of getting married very scary.March got you already second guessing titles.April spring is here and just like a spring you start to spiral.May brings some warmer days poolside getting very tan.June have you moving ice cold going back and forth with a married man.July that's when I found out you lied.August it was baby this baby that like you had your tubes tied.September we falling off but I'm still the man you trying to win over.October is all about me cause your turn should've been over.November got you moodboarding for next year and you're single.December the gift giving month and now you wanna rekindle our year.Trying to build trust showing me your DMs how they trying to bag you.Ironic how the news I got about you ended up being bad news.Get a nigga hit for fifty racks girl the beef cost like it's wagyu.Get a nigga hit I'll make his ass see the light like a half-moon.Shout to QC pretty sure I made Pee M's like it's past noon.All I really know is W's and M's life looking like a bathroom.All I really know is M bags like I drove through and ordered fast food.Saying that I'm too guarded with my feelings who the fuck even asked you.Seven bodyguards just in case somebody really wanna try and crash through.Don't know why I listen to you when I hear you talking to me it's some half-truths.If I don't pay your rent it end up like an old hairstyle girl it's past due.That’s as far as I got.</t>
  </si>
  <si>
    <t>First Person Shooter</t>
  </si>
  <si>
    <t>Drake ft. J Cole</t>
  </si>
  <si>
    <t>J Cole (Rap)</t>
  </si>
  <si>
    <t>Tay Keith;J Cole;Scotty Coleman;Isaac DeBoni;Drake;Vinylz;Snorre Tidemand;Michael Mule;Boi-1da;Joseph Washington, Jr.;OZ</t>
  </si>
  <si>
    <t>Tay Keith;J Cole;Scotty Coleman;Isaac DeBoni;Drake;Vinylz;Michael Mule;Boi-1da;OZ</t>
  </si>
  <si>
    <t>Boi-1da;Scotty Coleman;Michael Mule;Isaac DeBoni;OZ;Tay Keith;Vinylz</t>
  </si>
  <si>
    <t>First person shooter mode we turning your song to a funeral.To them niggas that say they want offices you better be talking my work in cubicles.Yeah them boys had it locked but I knew the code.Lot of niggas debating my numeral not the three not the two I'm the uno.Numero uno.Me and Drizzy this shit like the Super Bowl.Man this shit damn near big as the.Big as the what Big as the what Big as the what.Big as the Super Bowl.But the difference is it's just two guys playing shit that they did in the studio.Niggas usually send they verses back to me and they be terrible just like a two-year old.I love a dinner with some fine women.When they start debating about who the GOAT.I'm like Go ahead say it then who the GOAT.Who the GOAT Who the GOAT Who the GOAT.Who you bitches really rooting for.Like a kid from January then November nigga it's just you and Cole.Big as the what Big as the what Big as the what.Big as the Super BowlNiggas so thirsty to put me in beef.Dissecting my words and start looking too deep.I look at the tweets and start sucking my teeth.I'm letting it rock cause I love the mystique.I still wanna get me a song with YB.Can't trust everything that you saw on IG.Just know if I diss you I made sure you know that I hit you like I'm on your caller ID.I'm naming the album The Fall Off it's pretty ironic cause it ain't no fall off for me.Still in this bitch getting bigger they waiting on the kid to come jot like a father to be.Love when they argue the hardest MC is it K-Dot is it Aubrey or me.We the big three like we started a league but right now I feel like Muhammed Ali.Huh yeah yeah huh-huh yeah Muhammed Ali.Yeah the one that they call when they shit ain't connecting no more feel like I got a job in IT.Rhyming with me is the biggest mistake.The Spider-Man meme is me looking at Drake.It's like we recruited your homies to beat demon deacons we got them a ten in the weight.Hate how the gang gotta wait for the bars man this shit like a prison escape.Everybody steppers well fuck it then everybody breakfast and I'm 'bout to clear up my plate.When I show up it's motion picture blockbuster.The GOAT with the golden pin the top toucher.The spot rusher sprayed his whole shit up the crop duster.Not Russia but apply pressure.To your cranium Cole's automatic when aiming them.With The Boy in the status a stadium.Nigga.I'm about to I'm about to.I'm about to yeah.I'm about to click out on this shit.I'm about to click woah.I'm about to click out on this shit.I'm about to click woah.I'm down to click down you hoes and make a crime scene.I click the trigger on the stick like a high beam.Man I was Bentley wheel whipping when I was nineteen.She call my number leave her hanging she got dry-cleaned.She got an Android her messages is lime green.I search one name and end up seeing twenty tings.Nadine Christine Justine Kathleen Charlene Pauline Claudine.Man I pack them in this phone like some sardines.And they send me naked pictures it's just small things.You niggas is still taking pictures on a dog stream.My youngers richer than you rappers and they all stream.I really hate that you been selling them some false dreams.Man if your pub was up for sale I buy the whole thing.Will they ever give me flowers Well of course not.They don't wanna have that talk cause it's a sore spot.They know The Boy the one that got a boycott.I told Jim and Jammer I use a GRAMMY as a door stop.Girl gave me some head because I need it.And if I fuck with you then after I might eat it wait.Niggas talking about when this gonna be repeated.What the fuck bro I'm one away from Michael.Nigga beat it nigga beat it what.Beat it what Beat it what Beat it what Beat it what.Beat it what Beat it what Beat it what Beat it what.Beat it what Beat it what Beat it what Beat it what.Don't even pay me back on no favors I don't need it.</t>
  </si>
  <si>
    <t>Bragging;Fame</t>
  </si>
  <si>
    <t>Cruel Summer</t>
  </si>
  <si>
    <t>Jack Antonoff;St. Vincent;Taylor Swift</t>
  </si>
  <si>
    <t>Fever dream high in the quiet of the night.You know that I caught it.Bad bad boy shiny toy with a price.You know that I bought it.Killing me slow out the window.I'm always waiting for you to be waiting below.Devils roll the dice angels roll their eyes.What doesn't kill me makes me want you more.And it's new the shape of your body.It's blue the feeling I've got.And it's oh whoa oh.It's a cruel summer.It's cool that's what I tell them.No rules in breakable heaven.But oh whoa oh.It's a cruel summer.With you.Hang your head low in the glow of the vending machine.I'm not dying.We say that we'll just screw it up in these trying times.We're not trying.So cut the headlights summer's a knife.I'm always waiting for you just to cut to the bone.Devils roll the dice angels roll their eyes.And if I bleed you'll be the last to know.Oh it's new the shape of your body.It's blue the feeling I've got.And it's oh whoa oh.It's a cruel summer.It's cool that's what I tell them.No rules in breakable heaven.But oh whoa oh.It's a cruel summer.With you.I'm drunk in the back of the car.And I cried like a baby coming home from the bar.Said I'm fine but it wasn't true.I don't wanna keep secrets just to keep you.And I snuck in through the garden gate.Every night that summer just to seal my fate.And I scream For whatever it's worth.I love you ain't that the worst thing you ever heard.He looks up grinning like a devil.It's new the shape of your body.It's blue the feeling I've got.And it's oh whoa oh.It's a cruel summer.It's cool that's what I tell them.No rules in breakable heaven.But oh whoa oh.It's a cruel summer.With you.I'm drunk in the back of the car.And I cried like a baby coming home from the bar.Said I'm fine but it wasn't true.I don't wanna keep secrets just to keep you.And I snuck in through the garden gate.Every night that summer just to seal my fate.And I scream For whatever it's worth.I love you ain't that the worst thing you ever heard.</t>
  </si>
  <si>
    <t>Is It Over Now?</t>
  </si>
  <si>
    <t>Once the flight had flown.With the wilt of the rose.I slept all alone.You still wouldn't go.Let's fast forward to three hundred takeout coffees later.I see your profile and your smile on unsuspecting waiters.You dream of my mouth before it called you a lying traitor.You search in every maiden's bed for something greater.Baby was it over when she laid down on your couch.Was it over when he unbuttoned my blouse.Come here I whispered in your ear in your dream as you passed out.Baby was it over then.And is it over now.When you lost control.Red blood white snow.Blue dress on a boat.Your new girl is my clone.And did you think I didn't see you.There were flashing lights.At least I had the decency to keep my nights out of sight.Only rumors about my hips and thighs and my whispered sighs.Oh Lord I think about jumping.Off of very tall somethings.Just to see you come running.And say the one thing I've been wanting.But no.Let's fast forward to three hundred awkward blind dates later.If she's got blue eyes I will surmise that you'll probably date her.You dream of my mouth before it called you a lying traitor.You search in every model's bed for something greater.Baby was it over when she laid down on your couch.Was it over when he unbuttoned my blouse.Come here I whispered in your ear in your dream as you passed out.Baby was it over then.And is it over now.Think I didn't see you.There were flashing lights.At least I had the decency to keep my nights out of sight.Only rumors 'bout my hips and thighs and my whispered sighs.Oh Lord I think about jumping.Off of very tall somethings.Just to see you come running.And say the one thing I've been wanting.But no.Let's fast forward to three hundred takeout coffees later.I was hoping you'd be there.And say the one thing I've been wanting but no.</t>
  </si>
  <si>
    <t>Lovin On Me</t>
  </si>
  <si>
    <t>Nik D;Delbert Greer;Jack Harlow;Sean Momberger;Reginald Nelton;Nickie Jon Pabón;OZ</t>
  </si>
  <si>
    <t>Nik D;Jack Harlow;Sean Momberger;Reginald Nelton;Nickie Jon Pabón;OZ</t>
  </si>
  <si>
    <t>Nik D;OZ;Sean Momberger</t>
  </si>
  <si>
    <t>I don't like no whips and chains and you can't tie me down.But you can whip your lovin on me baby.Whip your lovin on me baby.I'm vanilla baby.I'll choke you but I ain't no killer baby.She twenty-eight telling me I'm still a baby.I get love in Detroit like Skilla baby.And the thing about your boy is.I don't like no whips and chains and you can't tie me down.But you can whip your lovin on me baby.Whip your lovin on me baby.Young J-A-cock AKA Rico like Suave Young Enrique.Speaking of AKA she's a Alpha.But not around your boy.She get quiet 'round your boy hold on.Don't know what you heard or what you thought about your boy.But they lied about your boy.Goin' dumb man it's some idiotic about your boy.She wearing cheetah print.That's how bad she wanna be spotted around your boy.I don't like no whips and chains and you can't tie me down.But you can whip your lovin on me baby.Whip your lovin on me.I'm vanilla baby.I'll choke you but I ain't no killer baby.She twenty-eight telling me I'm still a baby.I get love in Detroit like Skilla baby.And the thing about your boy is.I don't like no whips and chains and you can't tie me down.But you can whip your lovin on me baby.Whip your lovin on me babyYoung missionary.He's sharp like barbed wire.She stole my heart then she got archived.I keep it short with a bitch Lord Farquaad.All the girls in the front row.All the girls at the barricade.All the girls that been waiting all day.Let your tongue hang out.Fuck everything.If you came with a man.Let go of his hand.Everybody in a suite kicking up they feet.Stand up bitch dance.And all the guys in the back waiting on the next track.Cut your boy a little slack.It's young Jack.I'm vanilla baby.I'll choke you but I ain't no killer baby.She twenty-eight telling me I'm still a baby.I get love in Detroit like Skilla baby.And the thing about your boy is.I don't like no whips and chains and you can't tie me down.But you can whip your lovin on me baby.Whip your lovin on me baby.I don't like no whips and chains and you can't tie me down.But you can whip your lovin on me baby.Whip your lovin on me baby.</t>
  </si>
  <si>
    <t>Rockin' Around the Christmas Tree</t>
  </si>
  <si>
    <t>Rock &amp; Roll;Vocal;Holiday</t>
  </si>
  <si>
    <t>Johnny Marks</t>
  </si>
  <si>
    <t>Rocking around the Christmas tree.At the Christmas party hop.Mistletoe hung where you can see.Every couple tries to stop.Rocking around the Christmas tree.Let the Christmas spirit ring.Later we'll have some pumpkin pie.And we'll do some caroling.You will get a sentimental feeling.When you hear.Voices singing let's be jolly.Deck the halls with boughs of holly.Rocking around the Christmas tree.Have a happy holiday.Everyone dancing merrily.In the new old-fashioned way.You will get a sentimental feeling.When you hear.Voices singing let's be jolly.Deck the halls with boughs of holly.Rocking around the Christmas tree.Have a happy holiday.Everyone dancing merrily.In the new old-fashioned way.</t>
  </si>
  <si>
    <t>Partying;Christmas</t>
  </si>
  <si>
    <t>yes, and?</t>
  </si>
  <si>
    <t>House;Dance-pop;Garage House;Italo Disco</t>
  </si>
  <si>
    <t>Ariana Grande;Ilya;Max Martin</t>
  </si>
  <si>
    <t>In case you haven't noticed.Well everybody's tired.And healing from somebody.Or something we don't see just right.Boy come on put your lipstick on.Come on and walk this way through the fire.And if you find yourself in a dark situation.Just turn on your light and be like.Yes and.Say that shit with your chest and.Be your own fucking best friend.Say that shit with your chest.Keep moving like what's next.Yes and yeah.Now I'm so done with caring.What you think no I won't hide.Underneath your own projections.Or change my most authentic life.Boy come on put your lipstick on.Come on and walk this way through the fire.And if you find yourself in a dark situation.Just turn on your light and be like.Yes and.Say that shit with your chest and.Be your own fucking best friend.Say that shit with your chest.Keep moving like what's next.Yes and yeah.My tongue is sacred I speak upon what I like.Protected sexy discerning with my time.Your energy is yours and mine is mine.What's mine is mine.My face is sitting I don't need no disguise.Don't comment on my body do not reply.Your business is yours and mine is mine.Why do you care so much whose dick I ride.Why.Yes and.Say that shit with your chest and.Be your own fucking best friend.Say that shit with your chest.Keep moving like what's next.Yes and yeah.Yes and.Say that shit with your chest and.Be your own fucking best friend.Say that shit with your chest.Keep moving like what's next.Yes and yeah.</t>
  </si>
  <si>
    <t>Infidelity;Lust/Sex;Empowerment</t>
  </si>
  <si>
    <t>HISS</t>
  </si>
  <si>
    <t>Megan Thee Stallion</t>
  </si>
  <si>
    <t>Hot Girl</t>
  </si>
  <si>
    <t>Joel Banks;Taylor Banks;Shawn "Source" Jarrett;LilJuMadeDaBeat;Megan Thee Stallion</t>
  </si>
  <si>
    <t>Joel Banks;Taylor Banks;LilJuMadeDaBeat;</t>
  </si>
  <si>
    <t>I just wanna kick this shit off by saying fuck you all.I ain't gotta clear my name on a motherfucking thing.Every time I get mentioned one of y'all bitch-ass niggas get twenty-four hours of attention.I'm finna get this shit off my chest and lay it to rest let's go.And if the beat live.I feel like Mariah Carey got these niggas so obsessed.My pussy so famous might get managed by Kris Jenner next.He can't move on can't let it go he hooked nose full of that Tina Snow.And since niggas need Megan help to make money bitch come be my ho.All of you bitches is weak on the Bible talking shit from where no one can find you.I can never be judged by a bitch that was dancing making R Kelly go viral.I'm sexy as fuck and I'm freaky get whoever I want eeny-meeny.Why the fuck would I stay with a nigga that's weak in the sheets and don't know how to please me.Bodies on bodies on bodies on bodies.Say he fucked Megan and now he the topic.These niggas thinking they lowered the value.All this free promo I'm turning a profit.Hate when a nigga be kissing and telling.Say he a player but he in his feelings.Bet I won't give up the pussy again.Shit should've gave it to his friend.These hoes don't be mad at Megan these hoes mad at Megan's Law.I don't really know what the problem is but I guarantee y'all don't want me to start.Bitch you a pussy never finna check me.Every chance you get bet your weak ass won't address me.Bitches swear they G but the G must stand for goofy.When the fuck did all the gangster niggas turn to groupies.Everybody wanna kick it when you ain't a threat.These niggas don't like me cause they know I'm on they neck.Y'all goofy-ass hoes look so dumb every time y'all celebrate fake news.Using my name for likes and views I don't give a fuck what y'all make trend.Bitch I still win.Nigga ain't you hear I ain't scared of dick.Any man go against me I handle shit.I'm the Teflon Don in the courtroom.They be throwing that dirt don't shit stick.All these little rap niggas so fraud Xanax be they hardest bars.These niggas hate on BBLs and be walking around with the same scars.Real curvy no etching niggas fight to get in my section.Don't speak on my body count if the dick ain't worth coming back for seconds.Cosplay gangsters fake-ass accents.Posted in another nigga hood like a bad bitch.I'm a big dog bitch can't little sis me.Hoes get views when they trying to diss me.Make one move got them in a tizzy.Killin' shit that's why they trying to rip me.Still going hard with the odds against me.These niggas don't have fans they bots.These bitches don't have ass they shots.And they still tuned in if they fans or not.Allegations from the oppositions bitch niggas just eating it up.These blogs get paid to lie y'all talk shit and be broke as fuck.Bottom line is I'm still rich do Megan bad and I'm still good.Bringing up who might've fucked and the bottom line is they still would.I just wanna fuck my nigga in peace but all my old niggas still love me.Niggas ain't hit this pussy in years damn I knew my shit was heat.None of you niggas was wifey material.None of you niggas was worth all the drama.None of you niggas was hitting it raw.And mad I'm not one of your baby mamas.Always got my ass out always let my titties show.When I'm in the gym I think 'bout bitches that I'm shitting on.I'm way too fuckin' cocky to take him back if he been cheating.I can't let none of you raggedy bitches think that y'all my equal.Ever since I claimed the summer all you bitches want a season.Ask a ho why she don't like me bet she can't give you a reason.You know motherfucking well these bitches wanna sound like Tina.Don't you ever grab a mic and think that me and you competing.Bad bitch and the walls ain't bending.Post photo name start trending.Why every time one of y'all Z-list hoes do an interview I get mentioned.I don't give a fuck who think what you niggas is typing for nothing.On the internet typing this shit to me.Write him a letter or something.Say bitch-ass nigga don't type me nothing else don't write me nothing else.Download JPay since y'all niggas got so much to say.Or schedule a conjugal visit or something.Dick-riding-ass niggas.</t>
  </si>
  <si>
    <t>Anger;Bragging</t>
  </si>
  <si>
    <t>TEXAS HOLD 'EM</t>
  </si>
  <si>
    <t>Rhiannon Giddens (Banjo)</t>
  </si>
  <si>
    <t>INK;Beyonce;Brian Bates;Lowell;Bülow;Nathan Ferraro;Raphael Saadiq</t>
  </si>
  <si>
    <t>Beyonce;Hit-Boy;Killah B;Mariel Gomerez;Nathan Ferraro;Raphael Saadiq;Stuart White</t>
  </si>
  <si>
    <t>This ain't Texas ain't no hold them.So lay your cards down down down down.So park your Lexus and throw your keys up.Stick around around around around around.And I'll be damned if I can't slow dance with you.Come pour some sugar on me honey too.It's a real-life boogie and a real life hoedown.Don't be a bitch come take it to the floor now.There's a tornado in my city.Hit the basement that shit ain't pretty.Rugged whiskey cause we surviving.Off red cup kisses sweet redemption passing time yeah.Oh one step to the right.We heading to the dive bar we always thought was nice.Oh run me to the left.Then spin me in the middle boy I can't read your mind.This ain't Texas ain't no hold them.So lay your cards down down down down.So park your Lexus and throw your keys up.Stick around around around around around.And I'll be damned if I can't slow dance with you.Come and pour some sugar on me honey too.It's a real-life boogie and a real life hoedown.Don't be a bitch come take it to the floor now.And I'll be damned if I cannot dance with you.Come and pour some liquor on me honey too.It's a real-life boogie and a real life hoedown.Don't be a bitch come take it to the floor now.There's a heatwave coming at us.Too hot to think straight too cold to panic.All of the problems just feel dramatic.And now we're running to the first spot that we find yeah.Oh one step to the right.We heading to the dive bar we always thought was nice.Oh you run to the left.Just with me in the middle boy I can't read your mind.This ain't Texas ain't no hold them.So lay your cards down down down down.So park your Lexus and throw your keys up.Stick around around around around around.And I'll be damned if I can't slow dance with you.Come and pour some sugar on me honey too.It's a real-life boogie and a real life hoedown.Don't be a bitch come take it to the floor now.And I'll be damned if I cannot dance with you.Come and pour some liquor on me honey too.It's a real life boogie and a real life hoedown.Don't be a bitch come take it to the floor now.Take it to the floor now oh.Hoops spurs boots.To the floor now oh.Tuck back oops.Shoot.Come take it to the floor now oh.And I'll be damned if I cannot dance with you.Baby pour that sugar and liquor on me too.Furs spurs boots.Solargenic photogenic shoot.</t>
  </si>
  <si>
    <t>CARNIVAL</t>
  </si>
  <si>
    <t>Kanye West &amp; Ty Dolla $ign ft. Rich the Kid &amp; Playboi Cardi</t>
  </si>
  <si>
    <t>YZY</t>
  </si>
  <si>
    <t>Rich the Kid (Rap);Playboi Carti (Rap)</t>
  </si>
  <si>
    <t>Playboi Carti;Raul Cubina;Grant Dickinson;The Legendary Traxster;Digital Nas;Rich the Kid;Kanye West;Mark Williams;Ty Dolla Sign</t>
  </si>
  <si>
    <t>TheLabCook;Raul Cubina;Mark Williams;Ty Dolla Sign;Kanye West; The Legendary Traxster</t>
  </si>
  <si>
    <t>Go go go go go.Head so good she a honor roll.She'll ride the dick like a carnival.I done did the impossible.Go go go go.Head so good she a honor roll.She'll ride the dick like a carnival.I done did the impossible.Way too rich to drive a Rover.Made a million off the stove.She like to put it in her nose.Pretty bitch with white toes.I done put on all the bros.I done fucked her in the Rolls.I done pulled up in the Ghost.I done reached all my goals.Yeah yeah pulled up with Yeezy and Dolla Sign.I'm all about business I'm minding mine.Pull up in the trenches like Columbine.Pull up with the rocket like Number 9.I don't want your hoes.Young nigga reach all the goals.Let her suck the dick said she was a pro.If she scrape with teeth I'm gonna tell her to go.Go go go go.Head so good she a honor roll.She'll ride the dick like a carnival.I done did the impossible.Go go go go.Head so good she a honor roll.She'll ride the dick like a carnival.I done did the impossible.She ride it like she's flex.We turn up to the max.I whop her from the back.I gave that bitch a cramp.They love me out in France.In the hood I'm good I'm stamped.Everyday I dress all black.For a show nine hundred racks.For the East Coast I'll double that.On my neck a bubble bath.On my wrist new Cadillac.Cut her off don't want her back.Little bitch I'm a superstar.These hoes wanna fuck my car.My dawg put a nigga in park.Gotta watch out for the narcs.This that Game of Thrones Yeezy not the clones.Elon where my rocket ship It's time to go home.They served us the porn since the day we was born.Anybody pissed off gotta make them drink the urine.Now I'm Ye-Kelly bitch now I'm Bill Cosby bitch.Now I'm Puff Daddy rich that's MeToo me rich.Why she say she sucked my dick Then she say she ain't sucked my dick.She gonna take it up the ass like a ventriloquist.I made six Taylor Swift.Since I had the Rollie on the wrist.I'm the new Jesus bitch I turn water to crist.This what what they did to Chris they can't do shit with this.Got my kids in a fake school we ain't.Go go go go.Head so good she a honor roll.She'll ride the dick like a carnival.I done did the impossible.Go go go go.Head so good she a honor roll.She'll ride the dick like a carnival.I done did the impossible.She ride the dick like a carnival.Bend her over having flashbacks she gonna eat me up like a carnivore.It's the way I pop my shit the hoes not ready I'm going barnacles.Moving I feel like I'm Jason can't get arrested I make them stomp oh.She want a private section roll off them X's when I'm on Melrose.She tatted my name on her titties yeah you can bust it but it's a borrow.Hol' up sitting back counting up dubs I was raised in the borough.She wanna taste it checking the swag today ho come back tomorrow.If you know what I know hide your ho.Just off the facts we having them hunchos.Running around in the lobby I know that they tired of me having like ten hoes.She need some credentials just to be presidential hold up hold up.I'm about to buy her some dentures make that ho eat me for dinner woah woah.Pain all in my eyes I can't see uh.I'm about to jump out my body I'm ready to leap.I'm about to nut on her body and tell the ho Leave okay.Fifty million stuffed in the bag tell the whole gang Eat.It's Ye and Barti tell me who fucking with we?.I'm hot like Tha Carter I'm feeling that ho on my sleeve.Dollar signs all in my dreams I don't never see Z's woah.That swag cover my body like it's a disease woah.Go go go go.Head so good she a honor roll.She'll ride the dick like a carnival.I done did the impossible.Go go go go.Head so good she a honor roll.She'll ride the dick like a carnival.I done did the impossible.Go go go go.Go go go go.Go go go go.Go go go go.</t>
  </si>
  <si>
    <t>we can't be friends (wait for your love)</t>
  </si>
  <si>
    <t>I didn't think you'd understand me.How could you ever even try.I don't wanna tiptoe but I don't wanna hide.But I don't wanna feed this monstrous fire.Just wanna let this story die.And I'll be alright.We can't be friends.But I'd like to just pretend.You cling to your papers and pens.Wait until you like me again.Wait for your love.My love I'll wait for your love.Me and my truth we sit in silence.Baby girl it's just me and you.Cause I don't wanna argue but I don't wanna bite.My tongue yeah I think I'd rather die.You got me misunderstood.But at least I look this good.We can't be friends.But I'd like to just pretend.You cling to your papers and pens.Wait until you like me again.Wait for your love.My love I'll wait for your love.I'll wait for your love.My love I'll wait for your love.Know that you made me.I don't like how you paint me yet I'm still here hanging.Not what you made me.It's something like a daydream.But I feel so seen in the night.So for now it's only me.And maybe that's all I need.We can't be friends.But I'd like to just pretend.You cling to your papers and pens.Wait until you like me again.Wait for your love.My love I'll wait for your love.I'll wait for your love.My love I'll wait for your love.I'll wait for your love.I'll wait for your love.I'll wait for your love.I'll wait for your love.I'll wait for your love.</t>
  </si>
  <si>
    <t>Getting Back Together;Friendship</t>
  </si>
  <si>
    <t>Lose Control</t>
  </si>
  <si>
    <t>Teddy Swims</t>
  </si>
  <si>
    <t>Julian Bunetta;Ammo;Teddy Swims;Mikky Ekko;Infamous</t>
  </si>
  <si>
    <t>Ammo;Julian Bunetta</t>
  </si>
  <si>
    <t>Something's got a hold of me lately.No I don't know myself anymore.Feels like the walls are all closing in.And the devil's knocking at my door.Out of my mind how many times.Did I tell you I'm no good at being alone.Yeah it's taking a toll on me trying my best to keep.From tearing the skin off my bones.Don't you know.I lose control.When you're not next to me.I'm falling apart right in front of you.Can't you see.I lose control.When you're not next to me.Yeah you're breaking my heart baby.You make a mess of me.Problematic problem is.I want your body like a fiend like a bad habit.Bad habit's hard to break when I'm with you.Yeah I know I could do it on my own but I want.That real full moon black magic and it takes two.Problematic problem is.When I'm with you I'm an addict.And I need some relief my skin in your teeth.Can't see the forest through the trees.Got me down on my knees darling please oh.I lose control.When you're not next to me.I'm falling apart right in front of you.Can't you see.I lose control.When you're not next to me.Yeah you're breaking my heart baby.You make a mess of me yeah.I lose control.When you're not here with me.I'm falling apart right in front of you.Can't you see.I lose control.When you're not here with me.Yeah you're breaking my heart baby.You make a mess of me.</t>
  </si>
  <si>
    <t>Like That</t>
  </si>
  <si>
    <t>Future, Metro Boomin, &amp; Kendrick Lamar</t>
  </si>
  <si>
    <t>Freebandz;Epic;Republic</t>
  </si>
  <si>
    <t>Sony;Universal</t>
  </si>
  <si>
    <t>Joe Cooley;Kendrick Lamar;Kobe Hood;Rodney-O;Jeffrey Page;MC Ren;Metro Boomin;Future</t>
  </si>
  <si>
    <t>Kendrick Lamar;Kobe Hood;Jeffrey Page;Metro Boomin;Future</t>
  </si>
  <si>
    <t>Metro Boomin</t>
  </si>
  <si>
    <t>Gotta fire my joint up on this bitch.Young Metro young Metro young Metro three times.Sticking to the code all these hoes for the streets.I put it in her nose it's gonna make her pussy leak.Pussy niggas told ain't gonna wake up out their sleep.You can't hear that switch but you can hear them niggas scream.All my hoes do shrooms nigga all my hoes do coke.Twenty-carat ring I put my fingers down her throat.If I lose a carat she might choke.I know she gonna swallow she a goat.Freeband nigga bring the racks in.Got the shooters in the corner like the pack in.She think cause she exotic bitch she attractive.That's that shit will get you put up out the section.And the motto still the same.Ball like I won a championship game.You know these hoes hungry they're gonna fuck for a name.I put her on the gang she get fucked for a chain.Got your girl in this bitch she twirling on the dick.I got syrup in this bitch turn up in this bitch.And we brought the percs in this bitch get murked in this bitch.All these pointers on me baby you know it's game time.Bring a friend bitch we fucked them at the same time.I'm a different nigga no we not the same kind.You can have that little if she ain't mine.Young dope dealer selling dope is you like that.Kicking doors kicking in doors is you like that.Young throwed nigga selling loads is you like that.All 24 you on go is you like that.Niggas from the bottom really like that.Stepping in Balencis if you like that.Pop another bottle if you like that.He was once a thug from around the way.These niggas talking out of their necks.Don't pull no coffin out of your mouth I'm way too paranoid for a threat.Let's get it bro.Dot the money power respect.The last one is better.Say it's a lot of goofies with a check.I mean I hope them sentiments symbolic.My temperament bipolar I choose violence.Okay let's get it up it's time for him to prove that he's a problem.Niggas clicking up but cannot be legit no 40 Water tell them.Yeah get up with me.Fuck sneak dissing first-person shooter I hope they came with three switches.I crash out like Fuck rap diss Melle Mel if I had to.Got two tees with me I'm snatching chains and burning tattoos it's up.Lost too many soldiers not to play it safe.If he walk around with that stick it ain't André 3K.Think I won't drop the location I still got PTSD.Motherfuck the big three nigga it's just big me.Nigga bum.What I'm really like that.And your best work is a light packNigga Prince outlived Mike Jack.Nigga bum.Before all your dogs getting buried.That's a K with all these nines he gonna see Pet Sematary.Nigga bum.Young dope dealer selling dope is you like that.Kicking doors kicking in doors is you like that.Young throwed nigga selling loads is you like that.All twenty-four you on go is you like that.Niggas from the bottom really like that.Stepping in Balencis if you like that.Pop another bottle if you like that.He was once a thug from around the way.Young dope dealer selling dope is you like that.Kicking doors kicking in doors is you like that.Young throwed nigga selling loads is you like that.All 24 you on go is you like that.Niggas from the bottom really like that.Stepping in Balencis if you like that.Pop another bottle if you like that.He was once a thug.Came in banging dope niggas was young slanging powder.Walk in the strip club make it rain for three hours.Locked in and now I got my Phantom and my driver.Perced out took chances in my hood like Nevada.Surfed out outside white interior lasagna.Hundred thousands I just cashed out on designer.Gotta devour nigga I learned that in the jungle.Once I sell this load that's a million in a week.</t>
  </si>
  <si>
    <t>Lust/Sex;Partying;Bragging;Respect</t>
  </si>
  <si>
    <t>Too Sweet</t>
  </si>
  <si>
    <t>Hozier</t>
  </si>
  <si>
    <t>Sergiu Gherman;Peter Gonzales;Hozier;Stuart Johnson;Chakra;Bekon;Tyler Mehlenbacher</t>
  </si>
  <si>
    <t>Hozier;Chakra;Peter Gonzales</t>
  </si>
  <si>
    <t>It can't be said I'm an early bird.It's ten o'clock before I say a word.Baby I can never tell.How do you sleep so well.You keep telling me to live right.To go to bed before the daylight.But then you wake up for the sunrise.You know you don't gotta pretend.Baby now and then.Don't you just wanna wake up.Dark as a lake.Smelling like a bonfire.Lost in a haze.If you're drunk on life babe.I think it's great.But while in this world.I think I'll take my whiskey neat.My coffee black and my bed at three.You're too sweet for me.You're too sweet for me.I take my whiskey neat.My coffee black and my bed at three.You're too sweet for me.You're too sweet for me.I aim low.I aim true and the ground's where I go.I work late where I'm free from the phone.And the job gets done.But you worry some I know.But who wants to live forever babe.You treat your mouth as if it's Heaven's gate.The rest of you like you're the TSA.I wish that I could go along.Babe don't get me wrong.You know you're bright as the morning.As soft as the rain.Pretty as a vine.As sweet as a grape.If you can sit in a barrel.Maybe I'll wait.Until that day.I'd rather take my whiskey neat.My coffee black and my bed at three.You're too sweet for me.You're too sweet for me.I take my whiskey neat.My coffee black and my bed at three.You're too sweet for me.You're too sweet for me.I take my whiskey neat.My coffee black and my bed at three.You're too sweet for me.You're too sweet for me.</t>
  </si>
  <si>
    <t>Fortnight</t>
  </si>
  <si>
    <t>Taylor Swift ft. Post Malone</t>
  </si>
  <si>
    <t>Synth-Pop;Indie Pop</t>
  </si>
  <si>
    <t>Post Malone (Vocals)</t>
  </si>
  <si>
    <t>Jack Antonoff;Taylor Swift;Post Malone</t>
  </si>
  <si>
    <t>I was supposed to be sent away but they forgot to come and get me.I was a functioning alcoholic till nobody noticed my new aesthetic.All of this to say I hope you're okay but you're the reason.And no one here's to blame but what about your quiet treason.And for a fortnight there we were forever.Run into you sometimes ask about the weather.Now you're in my backyard turned into good neighbors.Your wife waters flowers.I wanna kill her.All my mornings are Mondays stuck in an endless February.I took the miracle move-on drug the effects were temporary.And I love you it's ruining my life.I love you it's ruining my life.I touched you for only a fortnight.I touched you.But I touched you.And for a fortnight there we were forever.Run into you sometimes ask about the weather.Now you're in my backyard turned into good neighbors.Your wife waters flowers.I wanna kill her.And for a fortnight there we were together.Run into you sometimes comment on my sweater.Now you're at the mailbox turned into good neighbors.My husband is cheating.I wanna kill him.I love you it's ruining my life.I love you it's ruining my life.I touched you for only a fortnight.I touched you.I touched you.I love you it's ruining my life.I love you it's ruining my life.I touched you for only a fortnight.I touched you.I touched you.Thought of calling you but you won't pick up.Another fortnight lost in America.Move to Florida buy the car you want.But it won't start up till you touch touch touch me.Thought of calling you but you won't pick up.Another fortnight lost in America.Move to Florida buy the car you want.But it won't start up till I touch touch touch you.</t>
  </si>
  <si>
    <t>Not Like Us</t>
  </si>
  <si>
    <t>Hyphy;Hardcore Hip-Hop;Conscious</t>
  </si>
  <si>
    <t>Ray Charles;Kendrick Lamar;Mustard;Sean Momberger;Sounwave</t>
  </si>
  <si>
    <t>Kendrick Lamar;Mustard;Sean Momberger;Sounwave</t>
  </si>
  <si>
    <t>Mustard;Sean Momberger;Sounwave</t>
  </si>
  <si>
    <t>I see dead people.Mustard on the beat ho.Deebo any rap nigga he a free throw.Man down call an amber lamp tell him Breathe bro.Nail a nigga to the cross he walk around like Teezo.What's up with these jabroni-ass niggas trying to see Compton.The industry can hate me fuck them all and they mama.How many opps you really got I mean it's too many options.I'm finna pass on this body I'm John Stockton.Beat your ass and hide the Bible if God watching.Sometimes you gotta pop out and show niggas.Certified boogeyman I'm the one that up the score with them.Walk him down whole time I know he got some ho in him.Pole on him extort shit bully Death Row on him.Say Drake I hear you like them young.You better not ever go to cell block one.To any bitch that talk to him and they in love.Just make sure you hide your little sister from him.They tell me Chubbs the only one that get your hand-me-downs.And Party at the party playing with his nose now.And Baka got a weird case why is he around.Certified Lover Boy Certified pedophiles.Wop wop wop wop wop Dot fuck them up.Wop wop wop wop wop I'm gonna do my stuff.Why you trolling like a bitch Ain't you tired.Trying to strike a chord and it's probably A minor.They not like us they not like us they not like us.They not like us they not like us they not like us.You think the Bay gonna let you disrespect Pac nigga.I think that Oakland show gonna be your last stop nigga.Did Cole foul I don't know why you still pretending.What is the owl Bird niggas and bird bitches go.The audience not dumb.Shape the stories how you want hey Drake they're not slow.Rabbit hole is still deep I can go further I promise.Ain't that something B-Rad stands for bitch and you Malibu most wanted.Ain't no law boy you ball boy fetch Gatorade or something.Since 2009 I had this bitch jumping.You niggas will get a wedgie be flipped over your boxers.What OVO for The Other Vaginal Option Pussy.Nigga better straighten they posture got famous all up in Compton.Might write this for the doctorate tell the pop star quit hiding.Fuck a caption want action no accident.And I'm hands-on he fuck around get polished.Fucked on Wayne girl while he was in jail that's conniving.Then get his face tatted like a bitch apologizing.I'm glad DeRoz came home you all didn't deserve him neither.From Alondra down to Central nigga better not speak on Serena.And your homeboy need subpoena that predator move in flocks.That name gotta be registered and placed on neighborhood watch.I lean on you niggas like another line of Wock.Yeah it's all eyes on me and I'm gonna send it up to Pac.Put the wrong label on me I'm gonna get them dropped.Sweet Chin Music and I won't pass the aux.How many stocks do I really have in stock.One two three four five plus five.Devil is a lie he a sixty-nine God.Freaky-ass niggas need to stay they ass inside.Roll they ass up like a fresh pack of za.City is back up it's a must we outside.They not like us they not like us they not like us.They not like us they not like us they not like us.Once upon a time all of us was in chains.Homie still doubled down calling us some slaves.Atlanta was the Mecca building railroads and trains.Bear with me for a second let me put you all on game.The settlers was using townfolk to make them richer.Fast-forward 2024 you got the same agenda.You run to Atlanta when you need a check balance.Let me break it down for you this the real nigga challenge.You called Future when you didn't see the club.Lil Baby helped you get your lingo up.Twenty-one gave you false street cred.Thug made you feel like you a slime in your head.Quavo said you can be from Northside.Two Chainz say you good but he lied.You run to Atlanta when you need a few dollars.No you not a colleague you a fucking colonizer.The family matter and the truth for the matter.It was God's plan to show y'all the liar.He a fan he a fan he a fan.He a fan he a fan he a.Freaky-ass nigga he a sixty-nine God.Freaky-ass nigga he a sixty-nine God.Hey hey hey hey run for your life.Hey hey hey hey run for your life.Freaky-ass nigga he a sixty-nine God.Freaky-ass nigga he a sixty-nine God.Hey hey hey hey run for your life.Hey hey hey hey run for your life.Let me hear you say OV-ho.Say OV-ho.Then step this way step that way.Then step this way step that way.Are you my friend.Are we locked in.Then step this way step that way.Then step this way step that way.</t>
  </si>
  <si>
    <t>Anger;Bragging;Fighting</t>
  </si>
  <si>
    <t>I Had Some Help</t>
  </si>
  <si>
    <t>Post Malone ft. Morgan Wallen</t>
  </si>
  <si>
    <t>Republic;Mercury</t>
  </si>
  <si>
    <t>Mogan Wallen (Vocals)</t>
  </si>
  <si>
    <t>Louis Bell;Ashley Gorley;Jonathan Hoskins;Post Malone;Ernest;Charlie Handsome;Morgan Wallen;Chandler Walters</t>
  </si>
  <si>
    <t>Jonathan Hoskins;Charlie Handsome;Louis Bell</t>
  </si>
  <si>
    <t>You got a lot of nerve don't you baby.I only hit the curb cause you made me.You're telling all your friends that I'm crazy.Like I'm the only one.Why'd you throw them stones if you.Had a wild hair of your own or two.Living in your big glass house with a view.I thought you knew.I had some help.It ain't like I can make this kind of mess all by myself.Don't act like you ain't help me pull that bottle off the shelf.Been deep in every weekend if you couldn't tell.They say teamwork makes the dream work.Hell I had some help.You thought I'd take the blame for us a crumbling.Go 'round like you ain't guilty of something.Already lost the game that you been running.Guess it's catching up to you.You think that you're so innocent.After all the shit you did.I ain't an angel you ain't heaven sent.Can't wash our hands off this.I had some help.It ain't like I can make this kind of mess all by myself.Don't act like you ain't help me pull that bottle off the shelf.Been deep in every weekend if you couldn't tell.They say teamwork makes the dream work.Hell I had some help.It takes two to break a heart in two.Baby you blame me and baby I blame you.Oh if that ain't the truth.I had some help.It ain't like I can make this kind of mess all by myself.Don't act like you ain't help me pull that bottle off the shelf.Been deep in every weekend if you couldn't tell.They say teamwork makes the dream work.Hell I had some help.</t>
  </si>
  <si>
    <t>Please Please Please</t>
  </si>
  <si>
    <t>Sabrina Carpenter</t>
  </si>
  <si>
    <t>Amy Allen;Jack Antonoff;Sabrina Carpenter</t>
  </si>
  <si>
    <t>Jack Antonoff</t>
  </si>
  <si>
    <t>I know I have good judgment I know I have good taste.It's funny and it's ironic that only I feel that way.I promise them that you're different and everyone makes mistakes.But just don't.I heard that you're an actor so act like a stand-up guy.Whatever devil's inside you don't let him out tonight.I tell them it's just your culture and everyone rolls their eyes.Yeah I know.All I'm asking baby.Please please please.Don't prove I'm right.And please please please.Don't bring me to tears when I just did my makeup so nice.Heartbreak is one thing my ego's another.I beg you don't embarrass me motherfucker oh.Please please please.Well I have a fun idea babe maybe just stay inside.I know you're craving some fresh air but the ceiling fan is so nice.And we could live so happily if no one knows that you're with me.I'm just kidding but really really really.Please please please.Don't prove I'm right.And please please please.Don't bring me to tears when I just did my makeup so nice.Heartbreak is one thing my ego's another.I beg you don't embarrass me motherfucker oh.Please please please.If you wanna go and be stupid.Don't do it in front of me.If you don't wanna cry to my music.Don't make me hate you prolifically.Please please please.Please please please.Please please please.</t>
  </si>
  <si>
    <t>A Bar Song (Tipsy)</t>
  </si>
  <si>
    <t>Shaboozey</t>
  </si>
  <si>
    <t>American Dogwood;Empire</t>
  </si>
  <si>
    <t>Empire</t>
  </si>
  <si>
    <t>Shaboozey;Sean Cook;J-Kwon;Nevin Sastry;Mark Williams</t>
  </si>
  <si>
    <t>Shaboozey;Sean Cook;Nevin Sastry;Mark Williams</t>
  </si>
  <si>
    <t>Sean Cook;Nevin Sastry</t>
  </si>
  <si>
    <t>My baby want a Birkin she's been telling me all night long.Gasoline and groceries the list goes on and on.This nine-to-five ain't working why the hell do I work so hard.I can't worry about my problems I can't take them when I'm gone.One here comes the two to the three to the four.Tell them Bring another round we need plenty more.Two-stepping on the table she don't need a dance floor.Oh my good Lord.Someone pour me up a double shot of whiskey.They know me and Jack Daniel's got a history.There's a party downtown near Fifth Street.Everybody at the bar getting tipsy.Everybody at the bar getting tipsy.Everybody at the bar getting tipsy.I've been Boozey since I left.I ain't changing for a check.Tell my ma I ain't forget Oh Lord.Woke up drunk at 10 am.We gonna do this shit again.Tell your girl to bring a friend oh Lord.One here comes the two to the three to the four.Tell them Bring another round we need plenty more.Two-stepping on the table she don't need a dance floor.Oh my good Lord.Someone pour me up a double shot of whiskey.They know me and Jack Daniel's got a history.There's a party downtown near Fifth Street.Everybody at the bar getting tipsy.Everybody at the bar getting tipsy.Everybody at the bar getting tipsy.One here comes the two to the three to the four.When it's last call and they kick us out the door.It's getting kind of late but the ladies want some more.Oh my good Lord.Tell them drinks on me.Someone pour me up a double shot of whiskey.They know me and Jack Daniel's got a history.There's a party downtown near 5th Street.Everybody at the bar getting tipsy.Someone pour me up a double shot of whiskey.They know me and Jack Daniel's got a history.At the bottom of a bottle don't miss me.Everybody at the bar getting tipsy.Everybody at the bar getting tipsy.Everybody at the bar getting tipsy.That's fucking messed up bro they kicked me out the bar.</t>
  </si>
  <si>
    <t>Love Somebody</t>
  </si>
  <si>
    <t>John Byron;Shaun Frank;Nicholas Gale;Ashley Gorley;Yaakov Gruzman;JKash;Elof Loelv;Steve Francis Richard Mastroianni;Martina Sorbara;Charlie Handsome;Morgan Wallen</t>
  </si>
  <si>
    <t>John Byron;Ashley Gorley;JKash;Elof Loelv;Charlie Handsome;Morgan Wallen</t>
  </si>
  <si>
    <t>Rumors going all over town.Can't keep my name out they mouth these days.Yeah they say.I live too fast to settle down.Truth is I just ain't about these games they all play.Wanna find something stronger than the whiskey.And oh I've tried but every time I feel her kiss me.I keep coming up empty yeah.I just wanna love somebody.Who won't leave a hole in my heart.I just wanna love somebody.That don't want me falling apart.And I'll be lucky if I ever find.Something more than just a crazy night.I just wanna love somebody.Who ain't hypnotized.By dollar signs and blinding lights like they tend to be yeah.I need someone that I'd be proud.To take on back to my hometown.Honest eyes that just ain't gonna lead.To lonely nights even when she's up against me.I don't know why it feels like there's nobody with me.And I'm still empty yeah.I just wanna love somebody.Who won't leave a hole in my heart.I just wanna love somebody.That don't want me fallin' apart.And I'll be lucky if I ever find.Something more than just a crazy night.I just wanna love somebody.I just wanna love somebody.I just wanna love somebody.Who won't leave a hole in my heart.I just wanna love somebody.That don't want me falling apart.And I'll be lucky if I ever find.Something more than just a crazy night.I just wanna love somebody.</t>
  </si>
  <si>
    <t>squabble up</t>
  </si>
  <si>
    <t>pgLand;Interscope</t>
  </si>
  <si>
    <t>Bridgeway;Jack Antonoff;Kendrick Lamar;Sounwave</t>
  </si>
  <si>
    <t>Bridgeway;Jack Antonoff;Kendrick Lamar;M-Tech;Sounwave</t>
  </si>
  <si>
    <t>God knows.I am reincarnated.I was stargazing.Life goes on I need all my babies.Woke up looking for the broccoli.High key keep a horn on me that Kamasi.IP ownership the blueprint is by me.Mister Get Off I get off at my feet.When I hear music it makes me dance.You got the music now is your chance.A yee nigga couldn't try me in the tri-state.Buddy pass bet I get him splashed til he hydrated.Bounce out know he spook town eyes dilated.I got the money and the power both gyrating.I feel good get the fuck out my face.Look good but she don't got no taste.I walk in walked out with the safe.Mando let me know what the play.What the fuck.I got hits I got bucks I got new paper cuts.I got friends I got foes but they all sitting ducks.Hit his turf and get cracking double back like a deluxe.Fifty deep but it ain't deep enough.Fuck a plea there he go beat him up.Falling from my money tree and it grow throughout the months.Spit a loogie at the camera speed off yeah it's us.I feel good get the fuck out my face.Look good but she don't got no taste.I walk in walked out with the safe.Mando let me know what the play.Squabble up squabble up.Squabble up squabble up.Squabble up squabble up.Squabble up squabble up.Hold up.Where you from.My bitch.I'm finna go dumb.Sideways.Bunk skunk.Fever.I'm on one.Thunk thunk thunk thunk thunk baby rocking it.Quid pro quo what you want Cause I'm watching itWork on the floor let me know if you clocking it.Brodie won't go but I know that he popping it.It was woof tickets on sale 'til I silenced it.Pipe down young these some whole other politics.Bitch with him and some bitch in him that's a lot of bitch.Don't hit him he got kids with him my apologies.Ghetto child it was Black and Milds with the Smirnoff.Yeehaw we outside whoadie about to kill him off.Blaps on blaps it's a fact this a brick of raw.Tell me why the fuck you niggas rap if it's fictional.Tell me why the fuck you niggas fed if you criminal.Aye Dot can I get a drop I'm like Nigga nah.Ace boon coon from the Westside to Senegal.It's a full moon let the wolves out I been a dog.I feel good get the fuck out my face.Look good but she don't got no taste.I walk in walked out with the safe.Mando let me know what the play.Squabble up squabble up.Squabble up squabble up.Squabble up squabble up.Squabble up squabble up.</t>
  </si>
  <si>
    <t>Die with a Smile</t>
  </si>
  <si>
    <t>Bruno Mars &amp; Lady Gaga</t>
  </si>
  <si>
    <t>D'Mile;James Fauntleroy;Lady Gaga;Bruno Mars;Andrew Watt</t>
  </si>
  <si>
    <t>D'Mile;Lady Gaga;Bruno Mars;Andrew Watt</t>
  </si>
  <si>
    <t>I I just woke up from a dream.Where you and I had to say goodbye.And I don't know what it all means.But since I survived I realized.Wherever you go that's where I'll follow.Nobody's promised tomorrow.So I'ma love you every night like it's the last night.Like it's the last night.If the world was ending.I'd wanna be next to you.If the party was over.And our time on Earth was through.I'd wanna hold you just for a while.And die with a smile.If the world was ending.I'd wanna be next to you.Oh lost lost in the words that we scream.I don't even wanna do this anymore.Cause you already know what you mean to me.And our love's the only war worth fighting for.Wherever you go that's where I'll follow.Nobody's promised tomorrow.So I'ma love you every night like it's the last night.Like it's the last night.If the world was ending.I'd wanna be next to you.If the party was over.And our time on Earth was through.I'd wanna hold you just for a while.And die with a smile.If the world was ending.I'd wanna be next to you.Right next to you.Next to you.Right next to you.If the world was ending.I'd wanna be next to you.If the party was over.And our time on Earth was through.I'd wanna hold you just for a while.And die with a smile.If the world was ending.I'd wanna be next to you.If the world was ending.I'd wanna be next to you.I'd wanna be next to you.</t>
  </si>
  <si>
    <t>Love;Death;Longing for Love</t>
  </si>
  <si>
    <t>Category</t>
  </si>
  <si>
    <t>Variable</t>
  </si>
  <si>
    <t>Description</t>
  </si>
  <si>
    <t>Basics</t>
  </si>
  <si>
    <t>Song Name</t>
  </si>
  <si>
    <t>Artist Name</t>
  </si>
  <si>
    <t>First Week to Hit Number One</t>
  </si>
  <si>
    <t>Collective (Consecutive and Non-Consecutive) Weeks at Number One</t>
  </si>
  <si>
    <t>Dummy for if it were number one in non-consecutive weeks</t>
  </si>
  <si>
    <t>Rating</t>
  </si>
  <si>
    <t>Rating between 1 and 10, inclusive, provided by judge 1</t>
  </si>
  <si>
    <t>Subjective rating between 1 and 10, inclusive, provided by judge 2</t>
  </si>
  <si>
    <t>Subjective rating between 1 and 10, inclusive, provided by judge 3</t>
  </si>
  <si>
    <t>Sample mean of Rating 1, Rating 2, and Rating 3</t>
  </si>
  <si>
    <t>Average absolute pairwise distance between all ratings, ranging from 0.0 to 6.0, inclusive</t>
  </si>
  <si>
    <t>Label Info</t>
  </si>
  <si>
    <t>Record Label that released the song</t>
  </si>
  <si>
    <t>The larger label or entity that owns the label that released the song, if any</t>
  </si>
  <si>
    <t>Genre</t>
  </si>
  <si>
    <t>Genre as assigned by Chris Dalla Riva and Vinnie Christopher.</t>
  </si>
  <si>
    <t>CDR Sub-Genre</t>
  </si>
  <si>
    <t>Sub-genre as assigned by Chris Dalla Riva and Vinnie Christopher.</t>
  </si>
  <si>
    <t>Genre as assigned by Discogs.com. See https://blog.discogs.com/en/genres-and-styles/ for more information.</t>
  </si>
  <si>
    <t>Style as assigned by Discogs.com. Style is Discogs' equivalent of sub-genre. If there is no style listed, "None" is listed. See https://blog.discogs.com/en/genres-and-styles/ for more information.</t>
  </si>
  <si>
    <t>Artist Info</t>
  </si>
  <si>
    <t>0 means it is a group of three or more people. 1 means it is a solo act. 2 means it is a duo. If the number is followed by 0.5, then it means that there is at least one featured artist listed.</t>
  </si>
  <si>
    <t>List of notable featured artists, along with what they did on the track, whether they were credited or not.</t>
  </si>
  <si>
    <t>Dummy for if the song contains multiple people singing/rapping the lead vocal</t>
  </si>
  <si>
    <t>Dummy for if the group is named after someone who isn't the lead singer (e.g., The J. Geils Band is named for the lead guitar player, not the singer)</t>
  </si>
  <si>
    <t>Talent Show Contestant</t>
  </si>
  <si>
    <t>Notes if the artist became well known through a television talent competition. If so, the talent competition is listed (e.g., American Idol)</t>
  </si>
  <si>
    <t>Dummy for if the artist were dead when the song got to number one</t>
  </si>
  <si>
    <t>The country that the artist was born in.</t>
  </si>
  <si>
    <t>Age of the frontperson or bandleader on the song. If there are multiple, the average is taken. This is not necessarily the lead singer. If blank, then the age(s) could not be accurately located or age did not make sense (i.e., the band was animated).</t>
  </si>
  <si>
    <t>Dummy for if the artist were a male or a group of males at the time of the release. If 0, the artist or group was all female. If 1, the artist or group was all male. If 2, the artist has a mix of males and females. If 3, the artist contains at least one non-binary person.</t>
  </si>
  <si>
    <t>Dummy for if the artist was white. If 0, the artist was not white. If 1, the artist was white. If 2, the artist has members that are both white and not white. For more information on racial categories, see https://www.census.gov/topics/population/race/about.html.</t>
  </si>
  <si>
    <r>
      <rPr>
        <rFont val="Calibri"/>
        <color theme="1"/>
        <sz val="11.0"/>
      </rPr>
      <t xml:space="preserve">Dummy for if the artist was black, meaning that their ancestry was of African origin. If 0, the artist was not black. If 1, the artist was black. If 2, the artist has members that are both black and not black. For more information on racial categories, see </t>
    </r>
    <r>
      <rPr>
        <rFont val="Calibri"/>
        <color rgb="FF000000"/>
        <sz val="11.0"/>
      </rPr>
      <t>https://www.census.gov/topics/population/race/about.html.</t>
    </r>
  </si>
  <si>
    <t>Songwriter Info</t>
  </si>
  <si>
    <r>
      <rPr>
        <rFont val="Calibri"/>
        <color theme="1"/>
        <sz val="11.0"/>
      </rPr>
      <t xml:space="preserve">Songwriters from BMI/ASCAP Songview database. If they do not have the information, it comes from </t>
    </r>
    <r>
      <rPr>
        <rFont val="Calibri"/>
        <i/>
        <color theme="1"/>
        <sz val="11.0"/>
      </rPr>
      <t xml:space="preserve">The Billboard Book of Number One Hits </t>
    </r>
    <r>
      <rPr>
        <rFont val="Calibri"/>
        <color theme="1"/>
        <sz val="11.0"/>
      </rPr>
      <t>by Fred Bronson. If Bronson does not have the information, it comes from Spotify song credits.</t>
    </r>
  </si>
  <si>
    <t>Songwriters from "Songwriters" field, excluding credits for writers who are being interpolated or sampled.</t>
  </si>
  <si>
    <t>Dummy for if the songwriter were a male or a group of males at the time of the release. If 0, the songwriter or group of songwriters was all female. If 1, the songwriter or group of songwriters was all male. If 2, the songwriters were a mix of males and females. If 3, the songwriters were a mix of males, females, and non-binary persons.</t>
  </si>
  <si>
    <r>
      <rPr>
        <rFont val="Calibri"/>
        <color theme="1"/>
        <sz val="11.0"/>
      </rPr>
      <t xml:space="preserve">Dummy for if the songwriteres were white. If 0, the songwriters were not white. If 1, the songwriters were white. If 2, the songwriters has members that are both white and not white. For more information on racial categories, see </t>
    </r>
    <r>
      <rPr>
        <rFont val="Calibri"/>
        <color rgb="FF000000"/>
        <sz val="11.0"/>
      </rPr>
      <t>https://www.census.gov/topics/population/race/about.html.</t>
    </r>
  </si>
  <si>
    <t>Dummy for if the Artist is one of the songwriters</t>
  </si>
  <si>
    <t>Dummy for if the Artist is the only songwriter</t>
  </si>
  <si>
    <t>Producer Info</t>
  </si>
  <si>
    <r>
      <rPr>
        <rFont val="Calibri"/>
        <color theme="1"/>
        <sz val="11.0"/>
      </rPr>
      <t xml:space="preserve">Producers from Tidal's production credits. If Tidal doesn't have the information, it comes from Fred Bronson's </t>
    </r>
    <r>
      <rPr>
        <rFont val="Calibri"/>
        <i/>
        <color theme="1"/>
        <sz val="11.0"/>
      </rPr>
      <t>The Billboard Book of Number One Hits</t>
    </r>
    <r>
      <rPr>
        <rFont val="Calibri"/>
        <color theme="1"/>
        <sz val="11.0"/>
      </rPr>
      <t>. If Bronson does not have the information, it comes from Spotify production credits.</t>
    </r>
  </si>
  <si>
    <t>Dummy for if the producer were a male or a group of males at the time of the release. If 0, the producer or producers were all female. If 1, the producer or producers were all male. If 2, the producers were a mix of males and females. If 3, the songwriters were a mix of males, females, and non-binary persons.</t>
  </si>
  <si>
    <r>
      <rPr>
        <rFont val="Calibri"/>
        <color theme="1"/>
        <sz val="11.0"/>
      </rPr>
      <t xml:space="preserve">Dummy for if the producers were white. If 1, the producers were not white. If 0, the producers were not white. If 2, the producers were composed of both white and not white persons. For more information on racial categories, see </t>
    </r>
    <r>
      <rPr>
        <rFont val="Calibri"/>
        <color rgb="FF000000"/>
        <sz val="11.0"/>
      </rPr>
      <t>https://www.census.gov/topics/population/race/about.html.</t>
    </r>
  </si>
  <si>
    <t>Dummy for if the Artist is one of the producers</t>
  </si>
  <si>
    <t>Dummy for if the artist is the only producer</t>
  </si>
  <si>
    <t>Dummy for if one of the songwriters is one of the producers</t>
  </si>
  <si>
    <t>Musical Info</t>
  </si>
  <si>
    <t xml:space="preserve">Key that most captures a song. Key changes are seperated by a semi-colon. A percent sign (%) indicates that the song never returns to its original key. An ampersand (&amp;) indicates an energy key change, or a key change that takes the song either up one or two half steps. </t>
  </si>
  <si>
    <t>If the song has a single key, it is again listed here. If it has mutliple keys "Multiple Keys" is listed unless the only key change is an energy key change. In that case, the first key is listed.</t>
  </si>
  <si>
    <t>Beats per minute as provided by Spotify</t>
  </si>
  <si>
    <t>Energy measure from 0 to 100 as provided by Spotify</t>
  </si>
  <si>
    <t>Danceability measure from 0 to 100 as provided by Spotify</t>
  </si>
  <si>
    <t>Happiness measure from 0 to 100 as provided by Spotify</t>
  </si>
  <si>
    <t>Loudness measured in decibels as provided by Spotify</t>
  </si>
  <si>
    <t>Probability between 0 and 100 that a song is acoustic from Spotify</t>
  </si>
  <si>
    <t>Instrument Info</t>
  </si>
  <si>
    <t>Dummy for if the song is largely based around a vocal. This does not indicate if the song has a vocal, just if the arrangement is largely fleshed out by human voice, like "Don't Worry Be Happy" by Bobby McFerrin or "Blue Moon" by The Marcels. Please note that the vocal can be a sample (e.g., "Slow Jamz" by Kanye West)</t>
  </si>
  <si>
    <t>Dummy for if the song is largely based around a bass guitar or synth. This does not indicate if the song has a bass, just if the arrangement is largely fleshed out by bass.</t>
  </si>
  <si>
    <t>Dummy for if the song is largely based around a guitar. This does not indicate if the song has a guitar, just if the arrangement is largely fleshed out by guitar.</t>
  </si>
  <si>
    <t>Piano Based</t>
  </si>
  <si>
    <t>Dummy for if the song is largely based around a piano or a keyboard. This does not indicate if the song has a piano or keyboard, just if the arrangement is largely fleshed out by one of those instruments.</t>
  </si>
  <si>
    <t>Dummy for if the song contains a string section</t>
  </si>
  <si>
    <t>Dummy for if the song contains a horn and/or wind section</t>
  </si>
  <si>
    <t>Dummy for if the song contains an accordion</t>
  </si>
  <si>
    <t>Dummy for if the song contains a banjo</t>
  </si>
  <si>
    <t>Dummy for if the song contains bongos</t>
  </si>
  <si>
    <t>Dummy for if the song contains a clarinet</t>
  </si>
  <si>
    <t>Dummy for if the song contains a cowbell</t>
  </si>
  <si>
    <t>Dummy for if the song contains a falsetto vocal</t>
  </si>
  <si>
    <t>Dummy for if the song contains a flute or piccolo</t>
  </si>
  <si>
    <t>Dummy for if the song contains handclaps or snaps</t>
  </si>
  <si>
    <t>Dummy for if the song contains a harmonica</t>
  </si>
  <si>
    <t>Dummy for if the song contains human whistling</t>
  </si>
  <si>
    <t>Dummy for if the song contains a kazoo</t>
  </si>
  <si>
    <t>Dummy for if the song contains a mandolin</t>
  </si>
  <si>
    <t>Dummy for if the song contains a pedal or lap steel</t>
  </si>
  <si>
    <t>Dummy for if the song contains an ocarina</t>
  </si>
  <si>
    <t>Dummy for if the song contains a saxophone</t>
  </si>
  <si>
    <t>Dummy for if the song contains a sitar</t>
  </si>
  <si>
    <t>Dummy for if the song contains a trumpet</t>
  </si>
  <si>
    <t>Dummy for if the song contains a ukulele</t>
  </si>
  <si>
    <t>Dummy for if the song contains a violin</t>
  </si>
  <si>
    <t>Notes if the song contains any pre-recorded sound effects and, if so, what they are.</t>
  </si>
  <si>
    <t>Structural Info</t>
  </si>
  <si>
    <t>Captures the general structure of the song. 'A1' means only verses with no refrain. 'A2' means verses with a refrain at the beginning or end. 'A3' means a lyrical intro and then verses with a refrain at the beginning or end.  'A4' means a lyrical intro and then verses with no refrain. 'C1' means verse and chorus. 'C2' means a lyrical intro, verse, and chorus. 'C3' means verse, pre-chorus, chorus. 'C4' means verse, pre-chorus, chorus, post-chorus. 'C5' means verse, chorus, post-chorus. 'C6' means intro, verse, pre-chorus, chorus. 'C7' means intro, verse, pre-chorus, chorus, post-chorus. 'D1' means verse with a refrain at the beginning or end and a bridge. 'D3' means a lyrical intro then a verse with a refrain at the beginning or end and then a bridge. 'E1' means verse, chorus, and bridge. 'E2' means verse with a refrain at the beginning or end then a chorus and a bridge. 'E3' means a verse, pre-chorus, chorus, and bridge. 'E4' means a verse, pre-chorus, chorus, post-chorus, and bridge. 'E5' means a verse, chorus, post-chorus, and bridge.  'E6' means an Intro, Verse, Chorus, Bridge.  'E7' means verse with a refrain at the beginning or end then a pre-chorus, chorus, and bridge. 'F' means 4 or more sections. 'I' means it is an instrumental. If a structure has a 'V' at the end, it means that it is a non-rap song with a single rap verse.</t>
  </si>
  <si>
    <t>Dummy for if the song contains at least one rapped verse despite not being a rap song</t>
  </si>
  <si>
    <t>Song length in seconds</t>
  </si>
  <si>
    <t>Dummy for if it is an instrumental. Note that if a song contains little to no vocals, it is still considered an instrumental (e.g., "Harlem Shake" by Baauer)</t>
  </si>
  <si>
    <t>Instrumental Length (Sec)</t>
  </si>
  <si>
    <t>Length of time, in seconds, that does not contain a vocalist singing lyrics</t>
  </si>
  <si>
    <t>Length of time, in seconds, before the first verse or chorus at the beginning of the song. Hooks are classified as introductions even if they repeat throughout.</t>
  </si>
  <si>
    <t>Dummy for if a song contains a vocal introduction, meaning a vocal section that appears at the beginning of the song and then not again.</t>
  </si>
  <si>
    <t>Dummy for if a song contains a free time vocal introduction, meaning a vocal section with tempo rubato that appears at the beginning of the song and then not again.</t>
  </si>
  <si>
    <t>Fade Out</t>
  </si>
  <si>
    <t>Dummy for if the song fades out</t>
  </si>
  <si>
    <t>Dummy for if the song is a live recording from a concert</t>
  </si>
  <si>
    <t>Dummy for if the song is a cover, meaning the artist did not write the song and they were not the first person/group to record the song.</t>
  </si>
  <si>
    <t>Dummy for if the song contains samples the recording of another song. This does not include interpolation/recording of parts of other songs. If a song is an English translation of a song in another language, it is still considered a cover.</t>
  </si>
  <si>
    <t>Dummy for if a song uses a musical or lyrical element from another existing song but re-records it themselves and is not a complete cover.</t>
  </si>
  <si>
    <t>Dummy for if a song is a cover or contains sampled/interpolated elements</t>
  </si>
  <si>
    <t>Lyrical Info</t>
  </si>
  <si>
    <t>Text of lyrics as provided by http://azlyrics.com. If http://azlyrics.com did not have the lyrics, then http://genius.com is used.</t>
  </si>
  <si>
    <t>Main topic of lyrics as assigned by Author. For a list of topics, see &lt;Lyrical Topics&gt; tab.</t>
  </si>
  <si>
    <t>Dummy for if the lyrics follow a narrative, meaning a story with a loose beginning, middle, and end</t>
  </si>
  <si>
    <t>Dummy for if the song contains spoken word lyrics. Note this does not included rapped verses.</t>
  </si>
  <si>
    <t>Dummy for if Spotify labels the song as explicit, if the song contains expletives, or if it is overly sexual, violent, or related to drugs for the time of its release. A word is considered an expletive if it is one of the following: 'ass', 'bastard', 'bitch', 'cock', 'cunt', 'damn', 'dick', 'faggot', 'fuck', 'hell', 'piss', 'shit', 'twat', all racial epitaths, and all derivative words and phrases from this list.</t>
  </si>
  <si>
    <t>Dummy for if there are any non-English lyrics.</t>
  </si>
  <si>
    <t>Association with Non-Musical Media</t>
  </si>
  <si>
    <t>Dummy for if the song was originally written for a play</t>
  </si>
  <si>
    <t>Notes if the song was featured in a play around the time it topped the charts. If so, the play is listed. Please note that this does not mean the song was written for the play.</t>
  </si>
  <si>
    <t>Dummy for if the song was originally written for a film</t>
  </si>
  <si>
    <t>Notes if the song was featured in a film around the time it topped the charts. If so, the film is listed. Please note that this does not mean the song was written for the film.</t>
  </si>
  <si>
    <t>Dummy for if the song was originally written for a T.V. show</t>
  </si>
  <si>
    <t>Notes if the song was featured in a T.V. show around the time it topped the charts. If so, the T.V. show is listed. Please note that this does not mean the song was written for the T.V. show.</t>
  </si>
  <si>
    <t>Misc.</t>
  </si>
  <si>
    <t>Dummy for if the song is known to have inspired people do a certain dance while it plays</t>
  </si>
  <si>
    <t>Dummy for if separate recordings of the song got to number one by different artists</t>
  </si>
  <si>
    <t>Notes if the song were considered a double A-sided single. If so, the other side of the record is listed.</t>
  </si>
  <si>
    <t>Dummy for if the song was entered into the annual Eurovision music competition</t>
  </si>
  <si>
    <r>
      <rPr>
        <rFont val="Calibri"/>
        <color theme="1"/>
        <sz val="11.0"/>
      </rPr>
      <t xml:space="preserve">Description of U.S. Single Artwork. "Cannot Find" means that the artwork could not be reliably located. All artwork before the year 2000 was located on https://discogs.com. Since digital music rose around that time, I begin consulting digital music stores and streaming services for artwork after 2000. If you would like to download the artwork, please follow this </t>
    </r>
    <r>
      <rPr>
        <rFont val="Calibri"/>
        <color rgb="FF1155CC"/>
        <sz val="11.0"/>
        <u/>
      </rPr>
      <t>link</t>
    </r>
    <r>
      <rPr>
        <rFont val="Calibri"/>
        <color theme="1"/>
        <sz val="11.0"/>
      </rPr>
      <t>.</t>
    </r>
  </si>
  <si>
    <t>Note</t>
  </si>
  <si>
    <t>If a variable has multiple values, they are separeted by a semi-colon</t>
  </si>
  <si>
    <t>Lyrical Topics</t>
  </si>
  <si>
    <t>Badassery</t>
  </si>
  <si>
    <t>Better Times</t>
  </si>
  <si>
    <t>Candy</t>
  </si>
  <si>
    <t>Child Birth</t>
  </si>
  <si>
    <t>Childhood</t>
  </si>
  <si>
    <t>Coexistance</t>
  </si>
  <si>
    <t>Doubt</t>
  </si>
  <si>
    <t>Driving</t>
  </si>
  <si>
    <t>Enlightement</t>
  </si>
  <si>
    <t>Faithfulness</t>
  </si>
  <si>
    <t>Family</t>
  </si>
  <si>
    <t>Flying</t>
  </si>
  <si>
    <t>Ghosts</t>
  </si>
  <si>
    <t>Good vs. Evil</t>
  </si>
  <si>
    <t>Hypocrisy</t>
  </si>
  <si>
    <t>Illigitimacy</t>
  </si>
  <si>
    <t>Jewelry</t>
  </si>
  <si>
    <t>Life</t>
  </si>
  <si>
    <t>Lonesomeness</t>
  </si>
  <si>
    <t>Materialism</t>
  </si>
  <si>
    <t>New York</t>
  </si>
  <si>
    <t>Police</t>
  </si>
  <si>
    <t>Poverty</t>
  </si>
  <si>
    <t>Regret</t>
  </si>
  <si>
    <t>Resilience</t>
  </si>
  <si>
    <t>Restlessness</t>
  </si>
  <si>
    <t>Restraint</t>
  </si>
  <si>
    <t>Revenge</t>
  </si>
  <si>
    <t>School</t>
  </si>
  <si>
    <t>Secrets</t>
  </si>
  <si>
    <t>Sin</t>
  </si>
  <si>
    <t>Summer</t>
  </si>
  <si>
    <t>Survival</t>
  </si>
  <si>
    <t>Thrift Shopping</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</si>
</sst>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0.0"/>
    <numFmt numFmtId="165" formatCode="0.0%"/>
    <numFmt numFmtId="166" formatCode="_(* #,##0_);_(* \(#,##0\);_(* &quot;-&quot;??_);_(@_)"/>
    <numFmt numFmtId="167" formatCode="[$-409]d\-mmm\-yy"/>
  </numFmts>
  <fonts count="9">
    <font>
      <sz val="11.0"/>
      <color theme="1"/>
      <name val="Calibri"/>
      <scheme val="minor"/>
    </font>
    <font>
      <b/>
      <sz val="11.0"/>
      <color theme="1"/>
      <name val="Calibri"/>
    </font>
    <font>
      <u/>
      <sz val="11.0"/>
      <color theme="1"/>
      <name val="Calibri"/>
    </font>
    <font>
      <color theme="1"/>
      <name val="Calibri"/>
      <scheme val="minor"/>
    </font>
    <font>
      <u/>
      <color rgb="FF0000FF"/>
    </font>
    <font>
      <b/>
      <color theme="1"/>
      <name val="Calibri"/>
      <scheme val="minor"/>
    </font>
    <font>
      <sz val="11.0"/>
      <color theme="1"/>
      <name val="Calibri"/>
    </font>
    <font>
      <sz val="11.0"/>
      <color rgb="FF000000"/>
      <name val="Calibri"/>
    </font>
    <font>
      <u/>
      <sz val="11.0"/>
      <color theme="1"/>
      <name val="Calibri"/>
    </font>
  </fonts>
  <fills count="4">
    <fill>
      <patternFill patternType="none"/>
    </fill>
    <fill>
      <patternFill patternType="lightGray"/>
    </fill>
    <fill>
      <patternFill patternType="solid">
        <fgColor rgb="FFEFEFEF"/>
        <bgColor rgb="FFEFEFEF"/>
      </patternFill>
    </fill>
    <fill>
      <patternFill patternType="solid">
        <fgColor rgb="FFFFFFFF"/>
        <bgColor rgb="FFFFFFFF"/>
      </patternFill>
    </fill>
  </fills>
  <borders count="3">
    <border/>
    <border>
      <left style="thin">
        <color rgb="FF000000"/>
      </left>
    </border>
    <border>
      <left/>
      <right/>
      <top/>
      <bottom/>
    </border>
  </borders>
  <cellStyleXfs count="1">
    <xf borderId="0" fillId="0" fontId="0" numFmtId="0" applyAlignment="1" applyFont="1"/>
  </cellStyleXfs>
  <cellXfs count="67">
    <xf borderId="0" fillId="0" fontId="0" numFmtId="0" xfId="0" applyAlignment="1" applyFont="1">
      <alignment readingOrder="0" shrinkToFit="0" vertical="bottom" wrapText="0"/>
    </xf>
    <xf borderId="0" fillId="0" fontId="1" numFmtId="0" xfId="0" applyFont="1"/>
    <xf borderId="0" fillId="0" fontId="2" numFmtId="0" xfId="0" applyAlignment="1" applyFont="1">
      <alignment readingOrder="0" shrinkToFit="0" wrapText="1"/>
    </xf>
    <xf borderId="0" fillId="0" fontId="3" numFmtId="0" xfId="0" applyFont="1"/>
    <xf borderId="0" fillId="0" fontId="4" numFmtId="0" xfId="0" applyAlignment="1" applyFont="1">
      <alignment readingOrder="0"/>
    </xf>
    <xf borderId="0" fillId="0" fontId="5" numFmtId="0" xfId="0" applyAlignment="1" applyFont="1">
      <alignment readingOrder="0"/>
    </xf>
    <xf borderId="0" fillId="0" fontId="3" numFmtId="0" xfId="0" applyAlignment="1" applyFont="1">
      <alignment readingOrder="0"/>
    </xf>
    <xf borderId="0" fillId="2" fontId="1" numFmtId="0" xfId="0" applyFill="1" applyFont="1"/>
    <xf borderId="0" fillId="0" fontId="1" numFmtId="2" xfId="0" applyFont="1" applyNumberFormat="1"/>
    <xf borderId="0" fillId="0" fontId="1" numFmtId="0" xfId="0" applyAlignment="1" applyFont="1">
      <alignment readingOrder="0"/>
    </xf>
    <xf borderId="0" fillId="2" fontId="1" numFmtId="0" xfId="0" applyAlignment="1" applyFont="1">
      <alignment shrinkToFit="0" wrapText="1"/>
    </xf>
    <xf borderId="0" fillId="2" fontId="6" numFmtId="0" xfId="0" applyAlignment="1" applyFont="1">
      <alignment shrinkToFit="0" wrapText="1"/>
    </xf>
    <xf borderId="0" fillId="2" fontId="6" numFmtId="15" xfId="0" applyFont="1" applyNumberFormat="1"/>
    <xf borderId="0" fillId="2" fontId="3" numFmtId="0" xfId="0" applyFont="1"/>
    <xf borderId="0" fillId="0" fontId="6" numFmtId="2" xfId="0" applyFont="1" applyNumberFormat="1"/>
    <xf borderId="0" fillId="0" fontId="6" numFmtId="0" xfId="0" applyAlignment="1" applyFont="1">
      <alignment shrinkToFit="0" wrapText="1"/>
    </xf>
    <xf borderId="0" fillId="0" fontId="6" numFmtId="1" xfId="0" applyAlignment="1" applyFont="1" applyNumberFormat="1">
      <alignment shrinkToFit="0" wrapText="1"/>
    </xf>
    <xf borderId="0" fillId="2" fontId="6" numFmtId="164" xfId="0" applyAlignment="1" applyFont="1" applyNumberFormat="1">
      <alignment shrinkToFit="0" wrapText="1"/>
    </xf>
    <xf borderId="0" fillId="2" fontId="6" numFmtId="1" xfId="0" applyAlignment="1" applyFont="1" applyNumberFormat="1">
      <alignment shrinkToFit="0" wrapText="1"/>
    </xf>
    <xf borderId="0" fillId="2" fontId="6" numFmtId="1" xfId="0" applyFont="1" applyNumberFormat="1"/>
    <xf quotePrefix="1" borderId="0" fillId="0" fontId="6" numFmtId="16" xfId="0" applyAlignment="1" applyFont="1" applyNumberFormat="1">
      <alignment shrinkToFit="0" wrapText="1"/>
    </xf>
    <xf borderId="0" fillId="2" fontId="3" numFmtId="0" xfId="0" applyAlignment="1" applyFont="1">
      <alignment shrinkToFit="0" wrapText="0"/>
    </xf>
    <xf quotePrefix="1" borderId="0" fillId="2" fontId="6" numFmtId="16" xfId="0" applyAlignment="1" applyFont="1" applyNumberFormat="1">
      <alignment shrinkToFit="0" wrapText="1"/>
    </xf>
    <xf borderId="0" fillId="0" fontId="6" numFmtId="14" xfId="0" applyFont="1" applyNumberFormat="1"/>
    <xf borderId="0" fillId="0" fontId="6" numFmtId="165" xfId="0" applyFont="1" applyNumberFormat="1"/>
    <xf borderId="0" fillId="0" fontId="6" numFmtId="164" xfId="0" applyFont="1" applyNumberFormat="1"/>
    <xf borderId="0" fillId="0" fontId="6" numFmtId="1" xfId="0" applyFont="1" applyNumberFormat="1"/>
    <xf quotePrefix="1" borderId="0" fillId="0" fontId="6" numFmtId="0" xfId="0" applyAlignment="1" applyFont="1">
      <alignment shrinkToFit="0" wrapText="1"/>
    </xf>
    <xf quotePrefix="1" borderId="0" fillId="2" fontId="6" numFmtId="0" xfId="0" applyAlignment="1" applyFont="1">
      <alignment shrinkToFit="0" wrapText="1"/>
    </xf>
    <xf borderId="0" fillId="2" fontId="3" numFmtId="0" xfId="0" applyAlignment="1" applyFont="1">
      <alignment readingOrder="0" shrinkToFit="0" wrapText="0"/>
    </xf>
    <xf quotePrefix="1" borderId="0" fillId="2" fontId="6" numFmtId="1" xfId="0" applyAlignment="1" applyFont="1" applyNumberFormat="1">
      <alignment shrinkToFit="0" wrapText="1"/>
    </xf>
    <xf borderId="0" fillId="0" fontId="6" numFmtId="9" xfId="0" applyFont="1" applyNumberFormat="1"/>
    <xf borderId="1" fillId="2" fontId="6" numFmtId="0" xfId="0" applyAlignment="1" applyBorder="1" applyFont="1">
      <alignment shrinkToFit="0" wrapText="1"/>
    </xf>
    <xf borderId="0" fillId="2" fontId="7" numFmtId="0" xfId="0" applyAlignment="1" applyFont="1">
      <alignment shrinkToFit="0" wrapText="1"/>
    </xf>
    <xf borderId="0" fillId="0" fontId="7" numFmtId="0" xfId="0" applyAlignment="1" applyFont="1">
      <alignment shrinkToFit="0" wrapText="1"/>
    </xf>
    <xf borderId="2" fillId="0" fontId="6" numFmtId="0" xfId="0" applyBorder="1" applyFont="1"/>
    <xf borderId="0" fillId="2" fontId="6" numFmtId="1" xfId="0" applyAlignment="1" applyFont="1" applyNumberFormat="1">
      <alignment readingOrder="0" shrinkToFit="0" wrapText="0"/>
    </xf>
    <xf borderId="0" fillId="0" fontId="6" numFmtId="166" xfId="0" applyAlignment="1" applyFont="1" applyNumberFormat="1">
      <alignment readingOrder="0"/>
    </xf>
    <xf borderId="2" fillId="2" fontId="6" numFmtId="0" xfId="0" applyAlignment="1" applyBorder="1" applyFont="1">
      <alignment readingOrder="0" shrinkToFit="0" wrapText="0"/>
    </xf>
    <xf borderId="0" fillId="0" fontId="6" numFmtId="167" xfId="0" applyAlignment="1" applyFont="1" applyNumberFormat="1">
      <alignment shrinkToFit="0" wrapText="1"/>
    </xf>
    <xf borderId="0" fillId="2" fontId="6" numFmtId="0" xfId="0" applyAlignment="1" applyFont="1">
      <alignment shrinkToFit="0" wrapText="0"/>
    </xf>
    <xf borderId="0" fillId="2" fontId="6" numFmtId="167" xfId="0" applyFont="1" applyNumberFormat="1"/>
    <xf borderId="2" fillId="2" fontId="6" numFmtId="0" xfId="0" applyAlignment="1" applyBorder="1" applyFont="1">
      <alignment shrinkToFit="0" wrapText="1"/>
    </xf>
    <xf borderId="0" fillId="2" fontId="6" numFmtId="37" xfId="0" applyAlignment="1" applyFont="1" applyNumberFormat="1">
      <alignment shrinkToFit="0" wrapText="1"/>
    </xf>
    <xf borderId="2" fillId="2" fontId="6" numFmtId="1" xfId="0" applyAlignment="1" applyBorder="1" applyFont="1" applyNumberFormat="1">
      <alignment shrinkToFit="0" wrapText="1"/>
    </xf>
    <xf borderId="2" fillId="0" fontId="6" numFmtId="0" xfId="0" applyAlignment="1" applyBorder="1" applyFont="1">
      <alignment shrinkToFit="0" wrapText="1"/>
    </xf>
    <xf borderId="0" fillId="2" fontId="7" numFmtId="1" xfId="0" applyAlignment="1" applyFont="1" applyNumberFormat="1">
      <alignment shrinkToFit="0" wrapText="1"/>
    </xf>
    <xf borderId="0" fillId="0" fontId="6" numFmtId="16" xfId="0" applyAlignment="1" applyFont="1" applyNumberFormat="1">
      <alignment shrinkToFit="0" wrapText="1"/>
    </xf>
    <xf borderId="0" fillId="2" fontId="6" numFmtId="0" xfId="0" applyAlignment="1" applyFont="1">
      <alignment horizontal="left" shrinkToFit="0" wrapText="1"/>
    </xf>
    <xf borderId="1" fillId="2" fontId="6" numFmtId="0" xfId="0" applyBorder="1" applyFont="1"/>
    <xf borderId="0" fillId="0" fontId="6" numFmtId="0" xfId="0" applyAlignment="1" applyFont="1">
      <alignment horizontal="left"/>
    </xf>
    <xf borderId="0" fillId="2" fontId="3" numFmtId="0" xfId="0" applyAlignment="1" applyFont="1">
      <alignment readingOrder="0" shrinkToFit="0" wrapText="0"/>
    </xf>
    <xf borderId="0" fillId="2" fontId="3" numFmtId="0" xfId="0" applyAlignment="1" applyFont="1">
      <alignment horizontal="center" readingOrder="0" shrinkToFit="0" vertical="center" wrapText="1"/>
    </xf>
    <xf borderId="0" fillId="2" fontId="3" numFmtId="0" xfId="0" applyAlignment="1" applyFont="1">
      <alignment shrinkToFit="0" vertical="center" wrapText="1"/>
    </xf>
    <xf borderId="0" fillId="3" fontId="3" numFmtId="0" xfId="0" applyAlignment="1" applyFill="1" applyFont="1">
      <alignment horizontal="center" readingOrder="0" shrinkToFit="0" vertical="center" wrapText="1"/>
    </xf>
    <xf borderId="0" fillId="3" fontId="3" numFmtId="0" xfId="0" applyAlignment="1" applyFont="1">
      <alignment shrinkToFit="0" vertical="center" wrapText="1"/>
    </xf>
    <xf borderId="0" fillId="3" fontId="6" numFmtId="0" xfId="0" applyAlignment="1" applyFont="1">
      <alignment shrinkToFit="0" wrapText="1"/>
    </xf>
    <xf borderId="0" fillId="3" fontId="6" numFmtId="0" xfId="0" applyAlignment="1" applyFont="1">
      <alignment readingOrder="0" shrinkToFit="0" wrapText="1"/>
    </xf>
    <xf borderId="0" fillId="0" fontId="3" numFmtId="0" xfId="0" applyAlignment="1" applyFont="1">
      <alignment horizontal="center" readingOrder="0" shrinkToFit="0" vertical="center" wrapText="1"/>
    </xf>
    <xf borderId="0" fillId="0" fontId="3" numFmtId="0" xfId="0" applyAlignment="1" applyFont="1">
      <alignment shrinkToFit="0" vertical="center" wrapText="1"/>
    </xf>
    <xf borderId="0" fillId="2" fontId="6" numFmtId="0" xfId="0" applyAlignment="1" applyFont="1">
      <alignment readingOrder="0" shrinkToFit="0" wrapText="1"/>
    </xf>
    <xf borderId="0" fillId="2" fontId="6" numFmtId="0" xfId="0" applyAlignment="1" applyFont="1">
      <alignment readingOrder="0" shrinkToFit="0" wrapText="1"/>
    </xf>
    <xf borderId="0" fillId="0" fontId="6" numFmtId="0" xfId="0" applyAlignment="1" applyFont="1">
      <alignment readingOrder="0" shrinkToFit="0" wrapText="1"/>
    </xf>
    <xf borderId="0" fillId="2" fontId="3" numFmtId="0" xfId="0" applyAlignment="1" applyFont="1">
      <alignment readingOrder="0"/>
    </xf>
    <xf borderId="0" fillId="2" fontId="8" numFmtId="0" xfId="0" applyAlignment="1" applyFont="1">
      <alignment readingOrder="0" shrinkToFit="0" wrapText="1"/>
    </xf>
    <xf borderId="0" fillId="0" fontId="6" numFmtId="15" xfId="0" applyFont="1" applyNumberFormat="1"/>
    <xf borderId="0" fillId="0" fontId="6"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bio.site/uncharted_territory" TargetMode="External"/><Relationship Id="rId2" Type="http://schemas.openxmlformats.org/officeDocument/2006/relationships/hyperlink" Target="https://bio.site/uncharted_territory" TargetMode="External"/><Relationship Id="rId3" Type="http://schemas.openxmlformats.org/officeDocument/2006/relationships/hyperlink" Target="https://www.cantgetmuchhigher.com/" TargetMode="External"/><Relationship Id="rId4" Type="http://schemas.openxmlformats.org/officeDocument/2006/relationships/hyperlink" Target="https://www.chrisdallariva.com/contact" TargetMode="External"/><Relationship Id="rId5"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drive.google.com/drive/folders/1G-pnyl3nkXp-LXKthzB2nI9-gzGl61e9?usp=sharing"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C5E0B3"/>
    <pageSetUpPr/>
  </sheetPr>
  <sheetViews>
    <sheetView workbookViewId="0"/>
  </sheetViews>
  <sheetFormatPr customHeight="1" defaultColWidth="14.43" defaultRowHeight="15.0"/>
  <cols>
    <col customWidth="1" min="1" max="1" width="21.57"/>
    <col customWidth="1" min="2" max="2" width="117.0"/>
    <col customWidth="1" min="3" max="26" width="10.71"/>
  </cols>
  <sheetData>
    <row r="1">
      <c r="A1" s="1" t="s">
        <v>0</v>
      </c>
      <c r="B1" s="2" t="s">
        <v>1</v>
      </c>
    </row>
    <row r="2">
      <c r="A2" s="1" t="s">
        <v>2</v>
      </c>
      <c r="B2" s="3" t="s">
        <v>3</v>
      </c>
    </row>
    <row r="3">
      <c r="A3" s="1" t="s">
        <v>4</v>
      </c>
      <c r="B3" s="4" t="s">
        <v>5</v>
      </c>
    </row>
    <row r="4">
      <c r="A4" s="1" t="s">
        <v>6</v>
      </c>
      <c r="B4" s="4" t="s">
        <v>7</v>
      </c>
    </row>
    <row r="5">
      <c r="A5" s="1" t="s">
        <v>8</v>
      </c>
      <c r="B5" s="4" t="s">
        <v>9</v>
      </c>
    </row>
    <row r="6">
      <c r="A6" s="5" t="s">
        <v>10</v>
      </c>
      <c r="B6" s="6" t="s">
        <v>11</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B1"/>
    <hyperlink r:id="rId2" ref="B3"/>
    <hyperlink r:id="rId3" ref="B4"/>
    <hyperlink r:id="rId4" ref="B5"/>
  </hyperlinks>
  <printOptions/>
  <pageMargins bottom="0.75" footer="0.0" header="0.0" left="0.7" right="0.7" top="0.75"/>
  <pageSetup orientation="landscape"/>
  <drawing r:id="rId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E598"/>
    <pageSetUpPr/>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0"/>
  <cols>
    <col customWidth="1" min="1" max="1" width="15.0"/>
    <col customWidth="1" min="2" max="2" width="17.43"/>
    <col customWidth="1" min="3" max="3" width="10.29"/>
    <col customWidth="1" min="4" max="4" width="23.57"/>
    <col customWidth="1" min="5" max="5" width="18.71"/>
    <col customWidth="1" min="6" max="8" width="11.0"/>
    <col customWidth="1" min="9" max="9" width="16.14"/>
    <col customWidth="1" min="10" max="10" width="14.57"/>
    <col customWidth="1" min="11" max="11" width="21.0"/>
    <col customWidth="1" min="12" max="12" width="28.14"/>
    <col customWidth="1" min="13" max="14" width="16.29"/>
    <col customWidth="1" min="15" max="16" width="16.43"/>
    <col customWidth="1" min="17" max="17" width="17.29"/>
    <col customWidth="1" min="18" max="18" width="24.43"/>
    <col customWidth="1" min="19" max="19" width="24.0"/>
    <col customWidth="1" min="20" max="20" width="35.71"/>
    <col customWidth="1" min="21" max="21" width="19.29"/>
    <col customWidth="1" min="22" max="22" width="14.71"/>
    <col customWidth="1" min="23" max="23" width="21.86"/>
    <col customWidth="1" min="24" max="24" width="18.86"/>
    <col customWidth="1" min="25" max="25" width="13.71"/>
    <col customWidth="1" min="26" max="26" width="14.57"/>
    <col customWidth="1" min="27" max="27" width="13.86"/>
    <col customWidth="1" min="28" max="29" width="50.14"/>
    <col customWidth="1" min="30" max="30" width="18.43"/>
    <col customWidth="1" min="31" max="31" width="19.29"/>
    <col customWidth="1" min="32" max="32" width="22.14"/>
    <col customWidth="1" min="33" max="33" width="25.14"/>
    <col customWidth="1" min="34" max="34" width="42.0"/>
    <col customWidth="1" min="35" max="35" width="16.86"/>
    <col customWidth="1" min="36" max="36" width="17.71"/>
    <col customWidth="1" min="37" max="37" width="20.43"/>
    <col customWidth="1" min="38" max="38" width="23.43"/>
    <col customWidth="1" min="39" max="39" width="25.29"/>
    <col customWidth="1" min="40" max="40" width="17.0"/>
    <col customWidth="1" min="41" max="41" width="16.0"/>
    <col customWidth="1" min="42" max="42" width="16.29"/>
    <col customWidth="1" min="43" max="43" width="8.14"/>
    <col customWidth="1" min="44" max="44" width="9.86"/>
    <col customWidth="1" min="45" max="45" width="14.86"/>
    <col customWidth="1" min="46" max="46" width="13.0"/>
    <col customWidth="1" min="47" max="47" width="16.14"/>
    <col customWidth="1" min="48" max="48" width="15.14"/>
    <col customWidth="1" min="49" max="49" width="15.86"/>
    <col customWidth="1" min="50" max="50" width="13.57"/>
    <col customWidth="1" min="51" max="51" width="15.14"/>
    <col customWidth="1" min="52" max="52" width="23.71"/>
    <col customWidth="1" min="53" max="53" width="19.43"/>
    <col customWidth="1" min="54" max="54" width="15.57"/>
    <col customWidth="1" min="55" max="55" width="12.71"/>
    <col customWidth="1" min="56" max="56" width="9.0"/>
    <col customWidth="1" min="57" max="57" width="10.43"/>
    <col customWidth="1" min="58" max="58" width="10.86"/>
    <col customWidth="1" min="59" max="59" width="11.0"/>
    <col customWidth="1" min="60" max="60" width="16.0"/>
    <col customWidth="1" min="61" max="61" width="15.43"/>
    <col customWidth="1" min="62" max="62" width="19.0"/>
    <col customWidth="1" min="63" max="63" width="13.43"/>
    <col customWidth="1" min="64" max="64" width="19.0"/>
    <col customWidth="1" min="65" max="65" width="9.14"/>
    <col customWidth="1" min="66" max="66" width="12.43"/>
    <col customWidth="1" min="67" max="67" width="17.57"/>
    <col customWidth="1" min="68" max="68" width="10.71"/>
    <col customWidth="1" min="69" max="69" width="13.57"/>
    <col customWidth="1" min="70" max="70" width="8.0"/>
    <col customWidth="1" min="71" max="71" width="11.43"/>
    <col customWidth="1" min="72" max="72" width="10.57"/>
    <col customWidth="1" min="73" max="73" width="9.0"/>
    <col customWidth="1" min="74" max="74" width="15.57"/>
    <col customWidth="1" min="75" max="75" width="16.86"/>
    <col customWidth="1" min="76" max="76" width="29.0"/>
    <col customWidth="1" min="77" max="77" width="14.57"/>
    <col customWidth="1" min="78" max="78" width="15.14"/>
    <col customWidth="1" min="79" max="79" width="26.29"/>
    <col customWidth="1" min="80" max="80" width="19.29"/>
    <col customWidth="1" min="81" max="81" width="20.0"/>
    <col customWidth="1" min="82" max="82" width="29.0"/>
    <col customWidth="1" min="83" max="83" width="11.57"/>
    <col customWidth="1" min="84" max="84" width="7.43"/>
    <col customWidth="1" min="85" max="85" width="9.0"/>
    <col customWidth="1" min="86" max="86" width="10.43"/>
    <col customWidth="1" min="87" max="87" width="15.43"/>
    <col customWidth="1" min="88" max="88" width="28.0"/>
    <col customWidth="1" min="89" max="89" width="17.57"/>
    <col customWidth="1" min="90" max="90" width="23.57"/>
    <col customWidth="1" min="91" max="91" width="18.0"/>
    <col customWidth="1" min="92" max="92" width="15.57"/>
    <col customWidth="1" min="93" max="93" width="10.29"/>
    <col customWidth="1" min="94" max="95" width="19.14"/>
    <col customWidth="1" min="96" max="96" width="37.29"/>
    <col customWidth="1" min="97" max="97" width="19.29"/>
    <col customWidth="1" min="98" max="98" width="37.29"/>
    <col customWidth="1" min="99" max="99" width="23.71"/>
    <col customWidth="1" min="100" max="100" width="41.43"/>
    <col customWidth="1" min="101" max="101" width="23.57"/>
    <col customWidth="1" min="102" max="102" width="35.57"/>
    <col customWidth="1" min="103" max="103" width="16.29"/>
    <col customWidth="1" min="104" max="104" width="18.14"/>
    <col customWidth="1" min="105" max="105" width="32.71"/>
    <col customWidth="1" min="106" max="106" width="8.86"/>
    <col customWidth="1" min="107" max="107" width="10.0"/>
    <col customWidth="1" min="108" max="114" width="8.86"/>
  </cols>
  <sheetData>
    <row r="1">
      <c r="A1" s="7" t="s">
        <v>12</v>
      </c>
      <c r="B1" s="7" t="s">
        <v>13</v>
      </c>
      <c r="C1" s="7" t="s">
        <v>14</v>
      </c>
      <c r="D1" s="7" t="s">
        <v>15</v>
      </c>
      <c r="E1" s="7" t="s">
        <v>16</v>
      </c>
      <c r="F1" s="1" t="s">
        <v>17</v>
      </c>
      <c r="G1" s="1" t="s">
        <v>18</v>
      </c>
      <c r="H1" s="1" t="s">
        <v>19</v>
      </c>
      <c r="I1" s="8" t="s">
        <v>20</v>
      </c>
      <c r="J1" s="8" t="s">
        <v>21</v>
      </c>
      <c r="K1" s="7" t="s">
        <v>22</v>
      </c>
      <c r="L1" s="7" t="s">
        <v>23</v>
      </c>
      <c r="M1" s="1" t="s">
        <v>24</v>
      </c>
      <c r="N1" s="1" t="s">
        <v>25</v>
      </c>
      <c r="O1" s="1" t="s">
        <v>26</v>
      </c>
      <c r="P1" s="1" t="s">
        <v>27</v>
      </c>
      <c r="Q1" s="7" t="s">
        <v>28</v>
      </c>
      <c r="R1" s="7" t="s">
        <v>29</v>
      </c>
      <c r="S1" s="7" t="s">
        <v>30</v>
      </c>
      <c r="T1" s="7" t="s">
        <v>31</v>
      </c>
      <c r="U1" s="7" t="s">
        <v>32</v>
      </c>
      <c r="V1" s="7" t="s">
        <v>33</v>
      </c>
      <c r="W1" s="7" t="s">
        <v>34</v>
      </c>
      <c r="X1" s="7" t="s">
        <v>35</v>
      </c>
      <c r="Y1" s="7" t="s">
        <v>36</v>
      </c>
      <c r="Z1" s="7" t="s">
        <v>37</v>
      </c>
      <c r="AA1" s="7" t="s">
        <v>38</v>
      </c>
      <c r="AB1" s="1" t="s">
        <v>39</v>
      </c>
      <c r="AC1" s="1" t="s">
        <v>40</v>
      </c>
      <c r="AD1" s="1" t="s">
        <v>41</v>
      </c>
      <c r="AE1" s="1" t="s">
        <v>42</v>
      </c>
      <c r="AF1" s="1" t="s">
        <v>43</v>
      </c>
      <c r="AG1" s="1" t="s">
        <v>44</v>
      </c>
      <c r="AH1" s="7" t="s">
        <v>45</v>
      </c>
      <c r="AI1" s="7" t="s">
        <v>46</v>
      </c>
      <c r="AJ1" s="7" t="s">
        <v>47</v>
      </c>
      <c r="AK1" s="7" t="s">
        <v>48</v>
      </c>
      <c r="AL1" s="7" t="s">
        <v>49</v>
      </c>
      <c r="AM1" s="7" t="s">
        <v>50</v>
      </c>
      <c r="AN1" s="1" t="s">
        <v>51</v>
      </c>
      <c r="AO1" s="1" t="s">
        <v>52</v>
      </c>
      <c r="AP1" s="1" t="s">
        <v>53</v>
      </c>
      <c r="AQ1" s="1" t="s">
        <v>54</v>
      </c>
      <c r="AR1" s="1" t="s">
        <v>55</v>
      </c>
      <c r="AS1" s="1" t="s">
        <v>56</v>
      </c>
      <c r="AT1" s="1" t="s">
        <v>57</v>
      </c>
      <c r="AU1" s="1" t="s">
        <v>58</v>
      </c>
      <c r="AV1" s="1" t="s">
        <v>59</v>
      </c>
      <c r="AW1" s="7" t="s">
        <v>60</v>
      </c>
      <c r="AX1" s="7" t="s">
        <v>61</v>
      </c>
      <c r="AY1" s="7" t="s">
        <v>62</v>
      </c>
      <c r="AZ1" s="7" t="s">
        <v>63</v>
      </c>
      <c r="BA1" s="7" t="s">
        <v>64</v>
      </c>
      <c r="BB1" s="7" t="s">
        <v>65</v>
      </c>
      <c r="BC1" s="7" t="s">
        <v>66</v>
      </c>
      <c r="BD1" s="7" t="s">
        <v>67</v>
      </c>
      <c r="BE1" s="7" t="s">
        <v>68</v>
      </c>
      <c r="BF1" s="7" t="s">
        <v>69</v>
      </c>
      <c r="BG1" s="7" t="s">
        <v>70</v>
      </c>
      <c r="BH1" s="7" t="s">
        <v>71</v>
      </c>
      <c r="BI1" s="7" t="s">
        <v>72</v>
      </c>
      <c r="BJ1" s="7" t="s">
        <v>73</v>
      </c>
      <c r="BK1" s="7" t="s">
        <v>74</v>
      </c>
      <c r="BL1" s="7" t="s">
        <v>75</v>
      </c>
      <c r="BM1" s="7" t="s">
        <v>76</v>
      </c>
      <c r="BN1" s="7" t="s">
        <v>77</v>
      </c>
      <c r="BO1" s="7" t="s">
        <v>78</v>
      </c>
      <c r="BP1" s="7" t="s">
        <v>79</v>
      </c>
      <c r="BQ1" s="7" t="s">
        <v>80</v>
      </c>
      <c r="BR1" s="7" t="s">
        <v>81</v>
      </c>
      <c r="BS1" s="7" t="s">
        <v>82</v>
      </c>
      <c r="BT1" s="7" t="s">
        <v>83</v>
      </c>
      <c r="BU1" s="7" t="s">
        <v>84</v>
      </c>
      <c r="BV1" s="7" t="s">
        <v>85</v>
      </c>
      <c r="BW1" s="1" t="s">
        <v>86</v>
      </c>
      <c r="BX1" s="1" t="s">
        <v>87</v>
      </c>
      <c r="BY1" s="1" t="s">
        <v>88</v>
      </c>
      <c r="BZ1" s="1" t="s">
        <v>89</v>
      </c>
      <c r="CA1" s="9" t="s">
        <v>90</v>
      </c>
      <c r="CB1" s="1" t="s">
        <v>91</v>
      </c>
      <c r="CC1" s="1" t="s">
        <v>92</v>
      </c>
      <c r="CD1" s="1" t="s">
        <v>93</v>
      </c>
      <c r="CE1" s="1" t="s">
        <v>94</v>
      </c>
      <c r="CF1" s="1" t="s">
        <v>95</v>
      </c>
      <c r="CG1" s="1" t="s">
        <v>96</v>
      </c>
      <c r="CH1" s="1" t="s">
        <v>97</v>
      </c>
      <c r="CI1" s="1" t="s">
        <v>98</v>
      </c>
      <c r="CJ1" s="1" t="s">
        <v>99</v>
      </c>
      <c r="CK1" s="10" t="s">
        <v>100</v>
      </c>
      <c r="CL1" s="7" t="s">
        <v>101</v>
      </c>
      <c r="CM1" s="7" t="s">
        <v>102</v>
      </c>
      <c r="CN1" s="7" t="s">
        <v>103</v>
      </c>
      <c r="CO1" s="7" t="s">
        <v>104</v>
      </c>
      <c r="CP1" s="7" t="s">
        <v>105</v>
      </c>
      <c r="CQ1" s="1" t="s">
        <v>106</v>
      </c>
      <c r="CR1" s="1" t="s">
        <v>107</v>
      </c>
      <c r="CS1" s="1" t="s">
        <v>108</v>
      </c>
      <c r="CT1" s="1" t="s">
        <v>109</v>
      </c>
      <c r="CU1" s="1" t="s">
        <v>110</v>
      </c>
      <c r="CV1" s="1" t="s">
        <v>111</v>
      </c>
      <c r="CW1" s="7" t="s">
        <v>112</v>
      </c>
      <c r="CX1" s="7" t="s">
        <v>113</v>
      </c>
      <c r="CY1" s="7" t="s">
        <v>114</v>
      </c>
      <c r="CZ1" s="7" t="s">
        <v>115</v>
      </c>
      <c r="DA1" s="7" t="s">
        <v>116</v>
      </c>
    </row>
    <row r="2">
      <c r="A2" s="11" t="s">
        <v>117</v>
      </c>
      <c r="B2" s="11" t="s">
        <v>118</v>
      </c>
      <c r="C2" s="12">
        <v>21401.0</v>
      </c>
      <c r="D2" s="13">
        <v>2.0</v>
      </c>
      <c r="E2" s="13">
        <v>0.0</v>
      </c>
      <c r="F2" s="3">
        <v>4.0</v>
      </c>
      <c r="G2" s="3">
        <v>5.0</v>
      </c>
      <c r="H2" s="3">
        <v>3.0</v>
      </c>
      <c r="I2" s="14">
        <f t="shared" ref="I2:I1178" si="1">AVERAGE(F2:H2)</f>
        <v>4</v>
      </c>
      <c r="J2" s="14">
        <f t="shared" ref="J2:J1178" si="2">AVERAGE(ABS(F2-G2),ABS(F2-H2),ABS(G2-H2))</f>
        <v>1.333333333</v>
      </c>
      <c r="K2" s="11" t="s">
        <v>119</v>
      </c>
      <c r="L2" s="11" t="s">
        <v>119</v>
      </c>
      <c r="M2" s="15" t="s">
        <v>120</v>
      </c>
      <c r="N2" s="15" t="s">
        <v>121</v>
      </c>
      <c r="O2" s="16" t="s">
        <v>122</v>
      </c>
      <c r="P2" s="16" t="s">
        <v>123</v>
      </c>
      <c r="Q2" s="17">
        <v>1.0</v>
      </c>
      <c r="R2" s="11" t="s">
        <v>124</v>
      </c>
      <c r="S2" s="11">
        <v>0.0</v>
      </c>
      <c r="T2" s="11">
        <v>0.0</v>
      </c>
      <c r="U2" s="11" t="s">
        <v>124</v>
      </c>
      <c r="V2" s="11">
        <v>0.0</v>
      </c>
      <c r="W2" s="11" t="s">
        <v>125</v>
      </c>
      <c r="X2" s="18">
        <v>18.0</v>
      </c>
      <c r="Y2" s="18">
        <v>1.0</v>
      </c>
      <c r="Z2" s="18">
        <v>1.0</v>
      </c>
      <c r="AA2" s="18">
        <v>0.0</v>
      </c>
      <c r="AB2" s="3" t="s">
        <v>126</v>
      </c>
      <c r="AC2" s="3" t="s">
        <v>126</v>
      </c>
      <c r="AD2" s="16">
        <v>0.0</v>
      </c>
      <c r="AE2" s="16">
        <v>1.0</v>
      </c>
      <c r="AF2" s="15">
        <v>0.0</v>
      </c>
      <c r="AG2" s="15">
        <v>0.0</v>
      </c>
      <c r="AH2" s="11" t="s">
        <v>127</v>
      </c>
      <c r="AI2" s="18">
        <v>1.0</v>
      </c>
      <c r="AJ2" s="18">
        <v>1.0</v>
      </c>
      <c r="AK2" s="11">
        <v>1.0</v>
      </c>
      <c r="AL2" s="11">
        <v>0.0</v>
      </c>
      <c r="AM2" s="19">
        <v>0.0</v>
      </c>
      <c r="AN2" s="20" t="s">
        <v>128</v>
      </c>
      <c r="AO2" s="15" t="s">
        <v>129</v>
      </c>
      <c r="AP2" s="15" t="s">
        <v>129</v>
      </c>
      <c r="AQ2" s="15">
        <v>155.0</v>
      </c>
      <c r="AR2" s="15">
        <v>33.0</v>
      </c>
      <c r="AS2" s="15">
        <v>54.0</v>
      </c>
      <c r="AT2" s="15">
        <v>80.0</v>
      </c>
      <c r="AU2" s="15">
        <v>-12.0</v>
      </c>
      <c r="AV2" s="15">
        <v>67.0</v>
      </c>
      <c r="AW2" s="18">
        <v>0.0</v>
      </c>
      <c r="AX2" s="18">
        <v>0.0</v>
      </c>
      <c r="AY2" s="18">
        <v>1.0</v>
      </c>
      <c r="AZ2" s="18">
        <v>0.0</v>
      </c>
      <c r="BA2" s="18">
        <v>0.0</v>
      </c>
      <c r="BB2" s="18">
        <v>0.0</v>
      </c>
      <c r="BC2" s="11">
        <v>0.0</v>
      </c>
      <c r="BD2" s="11">
        <v>0.0</v>
      </c>
      <c r="BE2" s="11">
        <v>0.0</v>
      </c>
      <c r="BF2" s="11">
        <v>0.0</v>
      </c>
      <c r="BG2" s="11">
        <v>0.0</v>
      </c>
      <c r="BH2" s="11">
        <v>0.0</v>
      </c>
      <c r="BI2" s="11">
        <v>0.0</v>
      </c>
      <c r="BJ2" s="11">
        <v>0.0</v>
      </c>
      <c r="BK2" s="11">
        <v>0.0</v>
      </c>
      <c r="BL2" s="11">
        <v>0.0</v>
      </c>
      <c r="BM2" s="11">
        <v>0.0</v>
      </c>
      <c r="BN2" s="11">
        <v>0.0</v>
      </c>
      <c r="BO2" s="11">
        <v>0.0</v>
      </c>
      <c r="BP2" s="11">
        <v>0.0</v>
      </c>
      <c r="BQ2" s="11">
        <v>0.0</v>
      </c>
      <c r="BR2" s="11">
        <v>0.0</v>
      </c>
      <c r="BS2" s="11">
        <v>0.0</v>
      </c>
      <c r="BT2" s="11">
        <v>0.0</v>
      </c>
      <c r="BU2" s="11">
        <v>0.0</v>
      </c>
      <c r="BV2" s="11" t="s">
        <v>124</v>
      </c>
      <c r="BW2" s="15" t="s">
        <v>130</v>
      </c>
      <c r="BX2" s="15">
        <v>0.0</v>
      </c>
      <c r="BY2" s="3">
        <v>154.0</v>
      </c>
      <c r="BZ2" s="3">
        <v>0.0</v>
      </c>
      <c r="CA2" s="3">
        <v>12.0</v>
      </c>
      <c r="CB2" s="3">
        <v>12.0</v>
      </c>
      <c r="CC2" s="15">
        <v>0.0</v>
      </c>
      <c r="CD2" s="15">
        <v>0.0</v>
      </c>
      <c r="CE2" s="15">
        <v>0.0</v>
      </c>
      <c r="CF2" s="15">
        <v>0.0</v>
      </c>
      <c r="CG2" s="15">
        <v>0.0</v>
      </c>
      <c r="CH2" s="16">
        <v>0.0</v>
      </c>
      <c r="CI2" s="16">
        <v>0.0</v>
      </c>
      <c r="CJ2" s="15">
        <f t="shared" ref="CJ2:CJ1178" si="3">IF(SUM(CG2:CI2)&gt;=1,1,0)</f>
        <v>0</v>
      </c>
      <c r="CK2" s="21" t="s">
        <v>131</v>
      </c>
      <c r="CL2" s="22" t="s">
        <v>132</v>
      </c>
      <c r="CM2" s="11">
        <v>0.0</v>
      </c>
      <c r="CN2" s="11">
        <v>0.0</v>
      </c>
      <c r="CO2" s="11">
        <v>0.0</v>
      </c>
      <c r="CP2" s="13">
        <v>0.0</v>
      </c>
      <c r="CQ2" s="15">
        <v>0.0</v>
      </c>
      <c r="CR2" s="15" t="s">
        <v>124</v>
      </c>
      <c r="CS2" s="15">
        <v>0.0</v>
      </c>
      <c r="CT2" s="15" t="s">
        <v>124</v>
      </c>
      <c r="CU2" s="15">
        <v>0.0</v>
      </c>
      <c r="CV2" s="15" t="s">
        <v>124</v>
      </c>
      <c r="CW2" s="11">
        <v>0.0</v>
      </c>
      <c r="CX2" s="11">
        <v>0.0</v>
      </c>
      <c r="CY2" s="11" t="s">
        <v>124</v>
      </c>
      <c r="CZ2" s="11">
        <v>0.0</v>
      </c>
      <c r="DA2" s="11" t="s">
        <v>133</v>
      </c>
      <c r="DD2" s="23"/>
      <c r="DE2" s="23"/>
      <c r="DF2" s="23"/>
      <c r="DG2" s="24"/>
      <c r="DH2" s="25"/>
      <c r="DI2" s="23"/>
      <c r="DJ2" s="26"/>
    </row>
    <row r="3">
      <c r="A3" s="11" t="s">
        <v>134</v>
      </c>
      <c r="B3" s="11" t="s">
        <v>135</v>
      </c>
      <c r="C3" s="12">
        <v>21415.0</v>
      </c>
      <c r="D3" s="13">
        <v>5.0</v>
      </c>
      <c r="E3" s="13">
        <v>1.0</v>
      </c>
      <c r="F3" s="3">
        <v>7.0</v>
      </c>
      <c r="G3" s="3">
        <v>7.0</v>
      </c>
      <c r="H3" s="3">
        <v>5.0</v>
      </c>
      <c r="I3" s="14">
        <f t="shared" si="1"/>
        <v>6.333333333</v>
      </c>
      <c r="J3" s="14">
        <f t="shared" si="2"/>
        <v>1.333333333</v>
      </c>
      <c r="K3" s="11" t="s">
        <v>136</v>
      </c>
      <c r="L3" s="11" t="s">
        <v>136</v>
      </c>
      <c r="M3" s="15" t="s">
        <v>137</v>
      </c>
      <c r="N3" s="15" t="s">
        <v>138</v>
      </c>
      <c r="O3" s="16" t="s">
        <v>139</v>
      </c>
      <c r="P3" s="16" t="s">
        <v>140</v>
      </c>
      <c r="Q3" s="17">
        <v>1.0</v>
      </c>
      <c r="R3" s="11" t="s">
        <v>124</v>
      </c>
      <c r="S3" s="11">
        <v>0.0</v>
      </c>
      <c r="T3" s="11">
        <v>0.0</v>
      </c>
      <c r="U3" s="11" t="s">
        <v>124</v>
      </c>
      <c r="V3" s="11">
        <v>0.0</v>
      </c>
      <c r="W3" s="11" t="s">
        <v>141</v>
      </c>
      <c r="X3" s="18">
        <v>30.0</v>
      </c>
      <c r="Y3" s="18">
        <v>1.0</v>
      </c>
      <c r="Z3" s="18">
        <v>1.0</v>
      </c>
      <c r="AA3" s="18">
        <v>0.0</v>
      </c>
      <c r="AB3" s="3" t="s">
        <v>142</v>
      </c>
      <c r="AC3" s="3" t="s">
        <v>142</v>
      </c>
      <c r="AD3" s="16">
        <v>1.0</v>
      </c>
      <c r="AE3" s="16">
        <v>1.0</v>
      </c>
      <c r="AF3" s="15">
        <v>1.0</v>
      </c>
      <c r="AG3" s="15">
        <v>0.0</v>
      </c>
      <c r="AH3" s="11" t="s">
        <v>143</v>
      </c>
      <c r="AI3" s="18" t="s">
        <v>124</v>
      </c>
      <c r="AJ3" s="18" t="s">
        <v>124</v>
      </c>
      <c r="AK3" s="11" t="s">
        <v>124</v>
      </c>
      <c r="AL3" s="11" t="s">
        <v>124</v>
      </c>
      <c r="AM3" s="19">
        <v>0.0</v>
      </c>
      <c r="AN3" s="15" t="s">
        <v>144</v>
      </c>
      <c r="AO3" s="15" t="s">
        <v>145</v>
      </c>
      <c r="AP3" s="15" t="s">
        <v>145</v>
      </c>
      <c r="AQ3" s="15">
        <v>130.0</v>
      </c>
      <c r="AR3" s="15">
        <v>6.0</v>
      </c>
      <c r="AS3" s="15">
        <v>55.0</v>
      </c>
      <c r="AT3" s="15">
        <v>48.0</v>
      </c>
      <c r="AU3" s="15">
        <v>-17.0</v>
      </c>
      <c r="AV3" s="15">
        <v>98.0</v>
      </c>
      <c r="AW3" s="18">
        <v>0.0</v>
      </c>
      <c r="AX3" s="18">
        <v>0.0</v>
      </c>
      <c r="AY3" s="18">
        <v>0.0</v>
      </c>
      <c r="AZ3" s="18">
        <v>1.0</v>
      </c>
      <c r="BA3" s="18">
        <v>1.0</v>
      </c>
      <c r="BB3" s="18">
        <v>0.0</v>
      </c>
      <c r="BC3" s="11">
        <v>0.0</v>
      </c>
      <c r="BD3" s="11">
        <v>0.0</v>
      </c>
      <c r="BE3" s="11">
        <v>0.0</v>
      </c>
      <c r="BF3" s="11">
        <v>0.0</v>
      </c>
      <c r="BG3" s="11">
        <v>0.0</v>
      </c>
      <c r="BH3" s="11">
        <v>0.0</v>
      </c>
      <c r="BI3" s="11">
        <v>0.0</v>
      </c>
      <c r="BJ3" s="11">
        <v>0.0</v>
      </c>
      <c r="BK3" s="11">
        <v>0.0</v>
      </c>
      <c r="BL3" s="11">
        <v>0.0</v>
      </c>
      <c r="BM3" s="11">
        <v>0.0</v>
      </c>
      <c r="BN3" s="11">
        <v>0.0</v>
      </c>
      <c r="BO3" s="11">
        <v>0.0</v>
      </c>
      <c r="BP3" s="11">
        <v>0.0</v>
      </c>
      <c r="BQ3" s="11">
        <v>0.0</v>
      </c>
      <c r="BR3" s="11">
        <v>0.0</v>
      </c>
      <c r="BS3" s="11">
        <v>0.0</v>
      </c>
      <c r="BT3" s="11">
        <v>0.0</v>
      </c>
      <c r="BU3" s="11">
        <v>0.0</v>
      </c>
      <c r="BV3" s="11" t="s">
        <v>124</v>
      </c>
      <c r="BW3" s="15" t="s">
        <v>146</v>
      </c>
      <c r="BX3" s="15">
        <v>0.0</v>
      </c>
      <c r="BY3" s="3">
        <v>219.0</v>
      </c>
      <c r="BZ3" s="3">
        <v>0.0</v>
      </c>
      <c r="CA3" s="3">
        <v>11.0</v>
      </c>
      <c r="CB3" s="3">
        <v>40.0</v>
      </c>
      <c r="CC3" s="15">
        <v>1.0</v>
      </c>
      <c r="CD3" s="15">
        <v>1.0</v>
      </c>
      <c r="CE3" s="15">
        <v>0.0</v>
      </c>
      <c r="CF3" s="15">
        <v>0.0</v>
      </c>
      <c r="CG3" s="15">
        <v>0.0</v>
      </c>
      <c r="CH3" s="16">
        <v>0.0</v>
      </c>
      <c r="CI3" s="16">
        <v>0.0</v>
      </c>
      <c r="CJ3" s="15">
        <f t="shared" si="3"/>
        <v>0</v>
      </c>
      <c r="CK3" s="21" t="s">
        <v>124</v>
      </c>
      <c r="CL3" s="11" t="s">
        <v>147</v>
      </c>
      <c r="CM3" s="11">
        <v>0.0</v>
      </c>
      <c r="CN3" s="11">
        <v>0.0</v>
      </c>
      <c r="CO3" s="11">
        <v>0.0</v>
      </c>
      <c r="CP3" s="13">
        <v>1.0</v>
      </c>
      <c r="CQ3" s="15">
        <v>0.0</v>
      </c>
      <c r="CR3" s="15" t="s">
        <v>124</v>
      </c>
      <c r="CS3" s="15">
        <v>0.0</v>
      </c>
      <c r="CT3" s="15" t="s">
        <v>124</v>
      </c>
      <c r="CU3" s="15">
        <v>0.0</v>
      </c>
      <c r="CV3" s="15" t="s">
        <v>124</v>
      </c>
      <c r="CW3" s="11">
        <v>0.0</v>
      </c>
      <c r="CX3" s="11">
        <v>0.0</v>
      </c>
      <c r="CY3" s="11" t="s">
        <v>124</v>
      </c>
      <c r="CZ3" s="11">
        <v>1.0</v>
      </c>
      <c r="DA3" s="11" t="s">
        <v>133</v>
      </c>
      <c r="DD3" s="23"/>
      <c r="DE3" s="23"/>
      <c r="DF3" s="23"/>
      <c r="DG3" s="24"/>
      <c r="DH3" s="25"/>
      <c r="DI3" s="23"/>
      <c r="DJ3" s="26"/>
    </row>
    <row r="4">
      <c r="A4" s="11" t="s">
        <v>148</v>
      </c>
      <c r="B4" s="11" t="s">
        <v>149</v>
      </c>
      <c r="C4" s="12">
        <v>21422.0</v>
      </c>
      <c r="D4" s="13">
        <v>1.0</v>
      </c>
      <c r="E4" s="13">
        <v>0.0</v>
      </c>
      <c r="F4" s="3">
        <v>5.0</v>
      </c>
      <c r="G4" s="3">
        <v>6.0</v>
      </c>
      <c r="H4" s="3">
        <v>6.0</v>
      </c>
      <c r="I4" s="14">
        <f t="shared" si="1"/>
        <v>5.666666667</v>
      </c>
      <c r="J4" s="14">
        <f t="shared" si="2"/>
        <v>0.6666666667</v>
      </c>
      <c r="K4" s="11" t="s">
        <v>150</v>
      </c>
      <c r="L4" s="11" t="s">
        <v>151</v>
      </c>
      <c r="M4" s="15" t="s">
        <v>122</v>
      </c>
      <c r="N4" s="15" t="s">
        <v>123</v>
      </c>
      <c r="O4" s="16" t="s">
        <v>122</v>
      </c>
      <c r="P4" s="16" t="s">
        <v>152</v>
      </c>
      <c r="Q4" s="17">
        <v>0.0</v>
      </c>
      <c r="R4" s="11" t="s">
        <v>124</v>
      </c>
      <c r="S4" s="11">
        <v>0.0</v>
      </c>
      <c r="T4" s="11">
        <v>0.0</v>
      </c>
      <c r="U4" s="11" t="s">
        <v>124</v>
      </c>
      <c r="V4" s="11">
        <v>0.0</v>
      </c>
      <c r="W4" s="11" t="s">
        <v>125</v>
      </c>
      <c r="X4" s="18">
        <v>17.0</v>
      </c>
      <c r="Y4" s="18">
        <v>1.0</v>
      </c>
      <c r="Z4" s="18">
        <v>1.0</v>
      </c>
      <c r="AA4" s="18">
        <v>0.0</v>
      </c>
      <c r="AB4" s="3" t="s">
        <v>153</v>
      </c>
      <c r="AC4" s="3" t="s">
        <v>153</v>
      </c>
      <c r="AD4" s="16">
        <v>1.0</v>
      </c>
      <c r="AE4" s="16">
        <v>1.0</v>
      </c>
      <c r="AF4" s="15">
        <v>1.0</v>
      </c>
      <c r="AG4" s="15">
        <v>1.0</v>
      </c>
      <c r="AH4" s="11" t="s">
        <v>143</v>
      </c>
      <c r="AI4" s="18" t="s">
        <v>124</v>
      </c>
      <c r="AJ4" s="18" t="s">
        <v>124</v>
      </c>
      <c r="AK4" s="11" t="s">
        <v>124</v>
      </c>
      <c r="AL4" s="11" t="s">
        <v>124</v>
      </c>
      <c r="AM4" s="19">
        <v>0.0</v>
      </c>
      <c r="AN4" s="15" t="s">
        <v>154</v>
      </c>
      <c r="AO4" s="15" t="s">
        <v>155</v>
      </c>
      <c r="AP4" s="15" t="s">
        <v>155</v>
      </c>
      <c r="AQ4" s="15">
        <v>73.0</v>
      </c>
      <c r="AR4" s="15">
        <v>40.0</v>
      </c>
      <c r="AS4" s="15">
        <v>41.0</v>
      </c>
      <c r="AT4" s="15">
        <v>70.0</v>
      </c>
      <c r="AU4" s="15">
        <v>-13.0</v>
      </c>
      <c r="AV4" s="15">
        <v>87.0</v>
      </c>
      <c r="AW4" s="18">
        <v>1.0</v>
      </c>
      <c r="AX4" s="18">
        <v>0.0</v>
      </c>
      <c r="AY4" s="18">
        <v>1.0</v>
      </c>
      <c r="AZ4" s="18">
        <v>0.0</v>
      </c>
      <c r="BA4" s="18">
        <v>0.0</v>
      </c>
      <c r="BB4" s="18">
        <v>1.0</v>
      </c>
      <c r="BC4" s="11">
        <v>0.0</v>
      </c>
      <c r="BD4" s="11">
        <v>0.0</v>
      </c>
      <c r="BE4" s="11">
        <v>0.0</v>
      </c>
      <c r="BF4" s="11">
        <v>0.0</v>
      </c>
      <c r="BG4" s="11">
        <v>0.0</v>
      </c>
      <c r="BH4" s="11">
        <v>0.0</v>
      </c>
      <c r="BI4" s="11">
        <v>0.0</v>
      </c>
      <c r="BJ4" s="11">
        <v>0.0</v>
      </c>
      <c r="BK4" s="11">
        <v>0.0</v>
      </c>
      <c r="BL4" s="11">
        <v>0.0</v>
      </c>
      <c r="BM4" s="11">
        <v>0.0</v>
      </c>
      <c r="BN4" s="11">
        <v>0.0</v>
      </c>
      <c r="BO4" s="11">
        <v>0.0</v>
      </c>
      <c r="BP4" s="11">
        <v>0.0</v>
      </c>
      <c r="BQ4" s="11">
        <v>0.0</v>
      </c>
      <c r="BR4" s="11">
        <v>0.0</v>
      </c>
      <c r="BS4" s="11">
        <v>0.0</v>
      </c>
      <c r="BT4" s="11">
        <v>0.0</v>
      </c>
      <c r="BU4" s="11">
        <v>0.0</v>
      </c>
      <c r="BV4" s="11" t="s">
        <v>124</v>
      </c>
      <c r="BW4" s="15" t="s">
        <v>156</v>
      </c>
      <c r="BX4" s="15">
        <v>0.0</v>
      </c>
      <c r="BY4" s="3">
        <v>163.0</v>
      </c>
      <c r="BZ4" s="3">
        <v>0.0</v>
      </c>
      <c r="CA4" s="3">
        <v>0.0</v>
      </c>
      <c r="CB4" s="3">
        <v>10.0</v>
      </c>
      <c r="CC4" s="15">
        <v>1.0</v>
      </c>
      <c r="CD4" s="15">
        <v>1.0</v>
      </c>
      <c r="CE4" s="15">
        <v>0.0</v>
      </c>
      <c r="CF4" s="15">
        <v>0.0</v>
      </c>
      <c r="CG4" s="15">
        <v>0.0</v>
      </c>
      <c r="CH4" s="16">
        <v>0.0</v>
      </c>
      <c r="CI4" s="16">
        <v>1.0</v>
      </c>
      <c r="CJ4" s="15">
        <f t="shared" si="3"/>
        <v>1</v>
      </c>
      <c r="CK4" s="21" t="s">
        <v>157</v>
      </c>
      <c r="CL4" s="11" t="s">
        <v>158</v>
      </c>
      <c r="CM4" s="11">
        <v>0.0</v>
      </c>
      <c r="CN4" s="11">
        <v>0.0</v>
      </c>
      <c r="CO4" s="11">
        <v>0.0</v>
      </c>
      <c r="CP4" s="13">
        <v>0.0</v>
      </c>
      <c r="CQ4" s="15">
        <v>0.0</v>
      </c>
      <c r="CR4" s="15" t="s">
        <v>124</v>
      </c>
      <c r="CS4" s="15">
        <v>0.0</v>
      </c>
      <c r="CT4" s="15" t="s">
        <v>124</v>
      </c>
      <c r="CU4" s="15">
        <v>0.0</v>
      </c>
      <c r="CV4" s="15" t="s">
        <v>124</v>
      </c>
      <c r="CW4" s="11">
        <v>0.0</v>
      </c>
      <c r="CX4" s="11">
        <v>0.0</v>
      </c>
      <c r="CY4" s="11" t="s">
        <v>124</v>
      </c>
      <c r="CZ4" s="11">
        <v>0.0</v>
      </c>
      <c r="DA4" s="11" t="s">
        <v>133</v>
      </c>
      <c r="DD4" s="23"/>
      <c r="DE4" s="23"/>
      <c r="DF4" s="23"/>
      <c r="DG4" s="24"/>
      <c r="DH4" s="25"/>
      <c r="DI4" s="23"/>
      <c r="DJ4" s="26"/>
    </row>
    <row r="5">
      <c r="A5" s="11" t="s">
        <v>159</v>
      </c>
      <c r="B5" s="11" t="s">
        <v>160</v>
      </c>
      <c r="C5" s="12">
        <v>21457.0</v>
      </c>
      <c r="D5" s="13">
        <v>6.0</v>
      </c>
      <c r="E5" s="13">
        <v>0.0</v>
      </c>
      <c r="F5" s="3">
        <v>3.0</v>
      </c>
      <c r="G5" s="3">
        <v>3.0</v>
      </c>
      <c r="H5" s="3">
        <v>7.0</v>
      </c>
      <c r="I5" s="14">
        <f t="shared" si="1"/>
        <v>4.333333333</v>
      </c>
      <c r="J5" s="14">
        <f t="shared" si="2"/>
        <v>2.666666667</v>
      </c>
      <c r="K5" s="11" t="s">
        <v>161</v>
      </c>
      <c r="L5" s="13" t="s">
        <v>161</v>
      </c>
      <c r="M5" s="15" t="s">
        <v>137</v>
      </c>
      <c r="N5" s="15" t="s">
        <v>138</v>
      </c>
      <c r="O5" s="16" t="s">
        <v>162</v>
      </c>
      <c r="P5" s="16" t="s">
        <v>163</v>
      </c>
      <c r="Q5" s="17">
        <v>1.0</v>
      </c>
      <c r="R5" s="11" t="s">
        <v>124</v>
      </c>
      <c r="S5" s="11">
        <v>0.0</v>
      </c>
      <c r="T5" s="11">
        <v>0.0</v>
      </c>
      <c r="U5" s="11" t="s">
        <v>124</v>
      </c>
      <c r="V5" s="11">
        <v>0.0</v>
      </c>
      <c r="W5" s="11" t="s">
        <v>125</v>
      </c>
      <c r="X5" s="18">
        <v>35.0</v>
      </c>
      <c r="Y5" s="18">
        <v>1.0</v>
      </c>
      <c r="Z5" s="18">
        <v>0.0</v>
      </c>
      <c r="AA5" s="18">
        <v>1.0</v>
      </c>
      <c r="AB5" s="3" t="s">
        <v>164</v>
      </c>
      <c r="AC5" s="3" t="s">
        <v>164</v>
      </c>
      <c r="AD5" s="16">
        <v>1.0</v>
      </c>
      <c r="AE5" s="16">
        <v>1.0</v>
      </c>
      <c r="AF5" s="15">
        <v>0.0</v>
      </c>
      <c r="AG5" s="15">
        <v>0.0</v>
      </c>
      <c r="AH5" s="11" t="s">
        <v>165</v>
      </c>
      <c r="AI5" s="18">
        <v>1.0</v>
      </c>
      <c r="AJ5" s="18">
        <v>1.0</v>
      </c>
      <c r="AK5" s="11">
        <v>0.0</v>
      </c>
      <c r="AL5" s="11">
        <v>0.0</v>
      </c>
      <c r="AM5" s="19">
        <v>0.0</v>
      </c>
      <c r="AN5" s="20" t="s">
        <v>166</v>
      </c>
      <c r="AO5" s="15" t="s">
        <v>167</v>
      </c>
      <c r="AP5" s="15" t="s">
        <v>167</v>
      </c>
      <c r="AQ5" s="15">
        <v>71.0</v>
      </c>
      <c r="AR5" s="15">
        <v>15.0</v>
      </c>
      <c r="AS5" s="15">
        <v>33.0</v>
      </c>
      <c r="AT5" s="15">
        <v>61.0</v>
      </c>
      <c r="AU5" s="15">
        <v>-18.0</v>
      </c>
      <c r="AV5" s="15">
        <v>4.0</v>
      </c>
      <c r="AW5" s="18">
        <v>1.0</v>
      </c>
      <c r="AX5" s="18">
        <v>0.0</v>
      </c>
      <c r="AY5" s="18">
        <v>0.0</v>
      </c>
      <c r="AZ5" s="18">
        <v>1.0</v>
      </c>
      <c r="BA5" s="18">
        <v>1.0</v>
      </c>
      <c r="BB5" s="18">
        <v>0.0</v>
      </c>
      <c r="BC5" s="11">
        <v>0.0</v>
      </c>
      <c r="BD5" s="11">
        <v>0.0</v>
      </c>
      <c r="BE5" s="11">
        <v>0.0</v>
      </c>
      <c r="BF5" s="11">
        <v>0.0</v>
      </c>
      <c r="BG5" s="11">
        <v>0.0</v>
      </c>
      <c r="BH5" s="11">
        <v>0.0</v>
      </c>
      <c r="BI5" s="11">
        <v>0.0</v>
      </c>
      <c r="BJ5" s="11">
        <v>0.0</v>
      </c>
      <c r="BK5" s="11">
        <v>0.0</v>
      </c>
      <c r="BL5" s="11">
        <v>0.0</v>
      </c>
      <c r="BM5" s="11">
        <v>0.0</v>
      </c>
      <c r="BN5" s="11">
        <v>0.0</v>
      </c>
      <c r="BO5" s="11">
        <v>0.0</v>
      </c>
      <c r="BP5" s="11">
        <v>0.0</v>
      </c>
      <c r="BQ5" s="11">
        <v>0.0</v>
      </c>
      <c r="BR5" s="11">
        <v>0.0</v>
      </c>
      <c r="BS5" s="11">
        <v>0.0</v>
      </c>
      <c r="BT5" s="11">
        <v>0.0</v>
      </c>
      <c r="BU5" s="11">
        <v>0.0</v>
      </c>
      <c r="BV5" s="11" t="s">
        <v>124</v>
      </c>
      <c r="BW5" s="15" t="s">
        <v>168</v>
      </c>
      <c r="BX5" s="15">
        <v>0.0</v>
      </c>
      <c r="BY5" s="3">
        <v>156.0</v>
      </c>
      <c r="BZ5" s="3">
        <v>0.0</v>
      </c>
      <c r="CA5" s="3">
        <v>0.0</v>
      </c>
      <c r="CB5" s="3">
        <v>3.0</v>
      </c>
      <c r="CC5" s="15">
        <v>0.0</v>
      </c>
      <c r="CD5" s="15">
        <v>0.0</v>
      </c>
      <c r="CE5" s="15">
        <v>0.0</v>
      </c>
      <c r="CF5" s="15">
        <v>0.0</v>
      </c>
      <c r="CG5" s="15">
        <v>0.0</v>
      </c>
      <c r="CH5" s="16">
        <v>0.0</v>
      </c>
      <c r="CI5" s="16">
        <v>1.0</v>
      </c>
      <c r="CJ5" s="15">
        <f t="shared" si="3"/>
        <v>1</v>
      </c>
      <c r="CK5" s="21" t="s">
        <v>169</v>
      </c>
      <c r="CL5" s="22" t="s">
        <v>170</v>
      </c>
      <c r="CM5" s="11">
        <v>0.0</v>
      </c>
      <c r="CN5" s="11">
        <v>0.0</v>
      </c>
      <c r="CO5" s="11">
        <v>0.0</v>
      </c>
      <c r="CP5" s="13">
        <v>0.0</v>
      </c>
      <c r="CQ5" s="15">
        <v>0.0</v>
      </c>
      <c r="CR5" s="15" t="s">
        <v>124</v>
      </c>
      <c r="CS5" s="15">
        <v>0.0</v>
      </c>
      <c r="CT5" s="15" t="s">
        <v>124</v>
      </c>
      <c r="CU5" s="15">
        <v>0.0</v>
      </c>
      <c r="CV5" s="15" t="s">
        <v>124</v>
      </c>
      <c r="CW5" s="11">
        <v>0.0</v>
      </c>
      <c r="CX5" s="11">
        <v>0.0</v>
      </c>
      <c r="CY5" s="11" t="s">
        <v>124</v>
      </c>
      <c r="CZ5" s="11">
        <v>0.0</v>
      </c>
      <c r="DA5" s="11" t="s">
        <v>133</v>
      </c>
      <c r="DD5" s="23"/>
      <c r="DE5" s="23"/>
      <c r="DF5" s="23"/>
      <c r="DG5" s="24"/>
      <c r="DH5" s="25"/>
      <c r="DI5" s="23"/>
      <c r="DJ5" s="26"/>
    </row>
    <row r="6">
      <c r="A6" s="11" t="s">
        <v>171</v>
      </c>
      <c r="B6" s="11" t="s">
        <v>172</v>
      </c>
      <c r="C6" s="12">
        <v>21499.0</v>
      </c>
      <c r="D6" s="13">
        <v>2.0</v>
      </c>
      <c r="E6" s="13">
        <v>1.0</v>
      </c>
      <c r="F6" s="3">
        <v>7.0</v>
      </c>
      <c r="G6" s="3">
        <v>8.0</v>
      </c>
      <c r="H6" s="3">
        <v>9.0</v>
      </c>
      <c r="I6" s="14">
        <f t="shared" si="1"/>
        <v>8</v>
      </c>
      <c r="J6" s="14">
        <f t="shared" si="2"/>
        <v>1.333333333</v>
      </c>
      <c r="K6" s="11" t="s">
        <v>161</v>
      </c>
      <c r="L6" s="13" t="s">
        <v>161</v>
      </c>
      <c r="M6" s="15" t="s">
        <v>137</v>
      </c>
      <c r="N6" s="15" t="s">
        <v>138</v>
      </c>
      <c r="O6" s="16" t="s">
        <v>122</v>
      </c>
      <c r="P6" s="16" t="s">
        <v>173</v>
      </c>
      <c r="Q6" s="17">
        <v>1.0</v>
      </c>
      <c r="R6" s="11" t="s">
        <v>124</v>
      </c>
      <c r="S6" s="11">
        <v>0.0</v>
      </c>
      <c r="T6" s="11">
        <v>0.0</v>
      </c>
      <c r="U6" s="11" t="s">
        <v>124</v>
      </c>
      <c r="V6" s="11">
        <v>0.0</v>
      </c>
      <c r="W6" s="11" t="s">
        <v>125</v>
      </c>
      <c r="X6" s="18">
        <v>25.0</v>
      </c>
      <c r="Y6" s="18">
        <v>1.0</v>
      </c>
      <c r="Z6" s="18">
        <v>1.0</v>
      </c>
      <c r="AA6" s="18">
        <v>0.0</v>
      </c>
      <c r="AB6" s="3" t="s">
        <v>174</v>
      </c>
      <c r="AC6" s="3" t="s">
        <v>174</v>
      </c>
      <c r="AD6" s="16">
        <v>1.0</v>
      </c>
      <c r="AE6" s="16">
        <v>1.0</v>
      </c>
      <c r="AF6" s="15">
        <v>1.0</v>
      </c>
      <c r="AG6" s="15">
        <v>0.0</v>
      </c>
      <c r="AH6" s="11" t="s">
        <v>175</v>
      </c>
      <c r="AI6" s="18">
        <v>1.0</v>
      </c>
      <c r="AJ6" s="18">
        <v>1.0</v>
      </c>
      <c r="AK6" s="11">
        <v>0.0</v>
      </c>
      <c r="AL6" s="11">
        <v>0.0</v>
      </c>
      <c r="AM6" s="19">
        <v>0.0</v>
      </c>
      <c r="AN6" s="15" t="s">
        <v>176</v>
      </c>
      <c r="AO6" s="15" t="s">
        <v>177</v>
      </c>
      <c r="AP6" s="15" t="s">
        <v>177</v>
      </c>
      <c r="AQ6" s="15">
        <v>127.0</v>
      </c>
      <c r="AR6" s="15">
        <v>43.0</v>
      </c>
      <c r="AS6" s="15">
        <v>44.0</v>
      </c>
      <c r="AT6" s="15">
        <v>36.0</v>
      </c>
      <c r="AU6" s="15">
        <v>-10.0</v>
      </c>
      <c r="AV6" s="15">
        <v>86.0</v>
      </c>
      <c r="AW6" s="18">
        <v>1.0</v>
      </c>
      <c r="AX6" s="18">
        <v>0.0</v>
      </c>
      <c r="AY6" s="18">
        <v>0.0</v>
      </c>
      <c r="AZ6" s="18">
        <v>1.0</v>
      </c>
      <c r="BA6" s="18">
        <v>0.0</v>
      </c>
      <c r="BB6" s="18">
        <v>0.0</v>
      </c>
      <c r="BC6" s="11">
        <v>0.0</v>
      </c>
      <c r="BD6" s="11">
        <v>0.0</v>
      </c>
      <c r="BE6" s="11">
        <v>0.0</v>
      </c>
      <c r="BF6" s="11">
        <v>0.0</v>
      </c>
      <c r="BG6" s="11">
        <v>0.0</v>
      </c>
      <c r="BH6" s="11">
        <v>0.0</v>
      </c>
      <c r="BI6" s="11">
        <v>0.0</v>
      </c>
      <c r="BJ6" s="11">
        <v>0.0</v>
      </c>
      <c r="BK6" s="11">
        <v>0.0</v>
      </c>
      <c r="BL6" s="11">
        <v>0.0</v>
      </c>
      <c r="BM6" s="11">
        <v>0.0</v>
      </c>
      <c r="BN6" s="11">
        <v>0.0</v>
      </c>
      <c r="BO6" s="11">
        <v>0.0</v>
      </c>
      <c r="BP6" s="11">
        <v>0.0</v>
      </c>
      <c r="BQ6" s="11">
        <v>0.0</v>
      </c>
      <c r="BR6" s="11">
        <v>0.0</v>
      </c>
      <c r="BS6" s="11">
        <v>0.0</v>
      </c>
      <c r="BT6" s="11">
        <v>0.0</v>
      </c>
      <c r="BU6" s="11">
        <v>0.0</v>
      </c>
      <c r="BV6" s="11" t="s">
        <v>124</v>
      </c>
      <c r="BW6" s="15" t="s">
        <v>178</v>
      </c>
      <c r="BX6" s="15">
        <v>0.0</v>
      </c>
      <c r="BY6" s="3">
        <v>134.0</v>
      </c>
      <c r="BZ6" s="3">
        <v>0.0</v>
      </c>
      <c r="CA6" s="3">
        <v>0.0</v>
      </c>
      <c r="CB6" s="3">
        <v>24.0</v>
      </c>
      <c r="CC6" s="15">
        <v>1.0</v>
      </c>
      <c r="CD6" s="15">
        <v>1.0</v>
      </c>
      <c r="CE6" s="15">
        <v>0.0</v>
      </c>
      <c r="CF6" s="15">
        <v>0.0</v>
      </c>
      <c r="CG6" s="15">
        <v>0.0</v>
      </c>
      <c r="CH6" s="16">
        <v>0.0</v>
      </c>
      <c r="CI6" s="16">
        <v>0.0</v>
      </c>
      <c r="CJ6" s="15">
        <f t="shared" si="3"/>
        <v>0</v>
      </c>
      <c r="CK6" s="21" t="s">
        <v>179</v>
      </c>
      <c r="CL6" s="11" t="s">
        <v>132</v>
      </c>
      <c r="CM6" s="11">
        <v>0.0</v>
      </c>
      <c r="CN6" s="11">
        <v>0.0</v>
      </c>
      <c r="CO6" s="11">
        <v>0.0</v>
      </c>
      <c r="CP6" s="13">
        <v>0.0</v>
      </c>
      <c r="CQ6" s="15">
        <v>0.0</v>
      </c>
      <c r="CR6" s="15" t="s">
        <v>124</v>
      </c>
      <c r="CS6" s="15">
        <v>0.0</v>
      </c>
      <c r="CT6" s="15" t="s">
        <v>124</v>
      </c>
      <c r="CU6" s="15">
        <v>0.0</v>
      </c>
      <c r="CV6" s="15" t="s">
        <v>124</v>
      </c>
      <c r="CW6" s="11">
        <v>0.0</v>
      </c>
      <c r="CX6" s="11">
        <v>0.0</v>
      </c>
      <c r="CY6" s="11" t="s">
        <v>124</v>
      </c>
      <c r="CZ6" s="11">
        <v>0.0</v>
      </c>
      <c r="DA6" s="11" t="s">
        <v>133</v>
      </c>
      <c r="DD6" s="23"/>
      <c r="DE6" s="23"/>
      <c r="DF6" s="23"/>
      <c r="DG6" s="24"/>
      <c r="DH6" s="25"/>
      <c r="DI6" s="23"/>
      <c r="DJ6" s="26"/>
    </row>
    <row r="7">
      <c r="A7" s="11" t="s">
        <v>180</v>
      </c>
      <c r="B7" s="11" t="s">
        <v>181</v>
      </c>
      <c r="C7" s="12">
        <v>21506.0</v>
      </c>
      <c r="D7" s="13">
        <v>1.0</v>
      </c>
      <c r="E7" s="13">
        <v>0.0</v>
      </c>
      <c r="F7" s="3">
        <v>5.0</v>
      </c>
      <c r="G7" s="3">
        <v>5.0</v>
      </c>
      <c r="H7" s="3">
        <v>2.0</v>
      </c>
      <c r="I7" s="14">
        <f t="shared" si="1"/>
        <v>4</v>
      </c>
      <c r="J7" s="14">
        <f t="shared" si="2"/>
        <v>2</v>
      </c>
      <c r="K7" s="11" t="s">
        <v>182</v>
      </c>
      <c r="L7" s="13" t="s">
        <v>183</v>
      </c>
      <c r="M7" s="15" t="s">
        <v>184</v>
      </c>
      <c r="N7" s="15" t="s">
        <v>185</v>
      </c>
      <c r="O7" s="16" t="s">
        <v>186</v>
      </c>
      <c r="P7" s="16" t="s">
        <v>185</v>
      </c>
      <c r="Q7" s="17">
        <v>0.0</v>
      </c>
      <c r="R7" s="11" t="s">
        <v>124</v>
      </c>
      <c r="S7" s="11">
        <v>0.0</v>
      </c>
      <c r="T7" s="11">
        <v>0.0</v>
      </c>
      <c r="U7" s="11" t="s">
        <v>124</v>
      </c>
      <c r="V7" s="11">
        <v>0.0</v>
      </c>
      <c r="W7" s="11" t="s">
        <v>125</v>
      </c>
      <c r="X7" s="18">
        <f>(24+24+25)/3</f>
        <v>24.33333333</v>
      </c>
      <c r="Y7" s="18">
        <v>1.0</v>
      </c>
      <c r="Z7" s="18">
        <v>1.0</v>
      </c>
      <c r="AA7" s="18">
        <v>0.0</v>
      </c>
      <c r="AB7" s="3" t="s">
        <v>187</v>
      </c>
      <c r="AC7" s="3" t="s">
        <v>187</v>
      </c>
      <c r="AD7" s="16">
        <v>1.0</v>
      </c>
      <c r="AE7" s="16">
        <v>1.0</v>
      </c>
      <c r="AF7" s="15">
        <v>0.0</v>
      </c>
      <c r="AG7" s="15">
        <v>0.0</v>
      </c>
      <c r="AH7" s="11" t="s">
        <v>188</v>
      </c>
      <c r="AI7" s="18">
        <v>1.0</v>
      </c>
      <c r="AJ7" s="18">
        <v>1.0</v>
      </c>
      <c r="AK7" s="11">
        <v>0.0</v>
      </c>
      <c r="AL7" s="11">
        <v>0.0</v>
      </c>
      <c r="AM7" s="19">
        <v>0.0</v>
      </c>
      <c r="AN7" s="20" t="s">
        <v>128</v>
      </c>
      <c r="AO7" s="15" t="s">
        <v>189</v>
      </c>
      <c r="AP7" s="15" t="s">
        <v>189</v>
      </c>
      <c r="AQ7" s="15">
        <v>126.0</v>
      </c>
      <c r="AR7" s="15">
        <v>14.0</v>
      </c>
      <c r="AS7" s="15">
        <v>63.0</v>
      </c>
      <c r="AT7" s="15">
        <v>52.0</v>
      </c>
      <c r="AU7" s="15">
        <v>-15.0</v>
      </c>
      <c r="AV7" s="15">
        <v>83.0</v>
      </c>
      <c r="AW7" s="18">
        <v>0.0</v>
      </c>
      <c r="AX7" s="18">
        <v>0.0</v>
      </c>
      <c r="AY7" s="18">
        <v>1.0</v>
      </c>
      <c r="AZ7" s="18">
        <v>0.0</v>
      </c>
      <c r="BA7" s="18">
        <v>0.0</v>
      </c>
      <c r="BB7" s="18">
        <v>0.0</v>
      </c>
      <c r="BC7" s="11">
        <v>0.0</v>
      </c>
      <c r="BD7" s="11">
        <v>1.0</v>
      </c>
      <c r="BE7" s="11">
        <v>0.0</v>
      </c>
      <c r="BF7" s="11">
        <v>0.0</v>
      </c>
      <c r="BG7" s="11">
        <v>0.0</v>
      </c>
      <c r="BH7" s="11">
        <v>0.0</v>
      </c>
      <c r="BI7" s="11">
        <v>0.0</v>
      </c>
      <c r="BJ7" s="11">
        <v>0.0</v>
      </c>
      <c r="BK7" s="11">
        <v>0.0</v>
      </c>
      <c r="BL7" s="11">
        <v>0.0</v>
      </c>
      <c r="BM7" s="11">
        <v>0.0</v>
      </c>
      <c r="BN7" s="11">
        <v>0.0</v>
      </c>
      <c r="BO7" s="11">
        <v>0.0</v>
      </c>
      <c r="BP7" s="11">
        <v>0.0</v>
      </c>
      <c r="BQ7" s="11">
        <v>0.0</v>
      </c>
      <c r="BR7" s="11">
        <v>0.0</v>
      </c>
      <c r="BS7" s="11">
        <v>0.0</v>
      </c>
      <c r="BT7" s="11">
        <v>0.0</v>
      </c>
      <c r="BU7" s="11">
        <v>0.0</v>
      </c>
      <c r="BV7" s="11" t="s">
        <v>124</v>
      </c>
      <c r="BW7" s="15" t="s">
        <v>190</v>
      </c>
      <c r="BX7" s="15">
        <v>0.0</v>
      </c>
      <c r="BY7" s="3">
        <v>185.0</v>
      </c>
      <c r="BZ7" s="3">
        <v>0.0</v>
      </c>
      <c r="CA7" s="3">
        <v>7.0</v>
      </c>
      <c r="CB7" s="3">
        <v>31.0</v>
      </c>
      <c r="CC7" s="15">
        <v>1.0</v>
      </c>
      <c r="CD7" s="15">
        <v>0.0</v>
      </c>
      <c r="CE7" s="15">
        <v>0.0</v>
      </c>
      <c r="CF7" s="15">
        <v>0.0</v>
      </c>
      <c r="CG7" s="15">
        <v>1.0</v>
      </c>
      <c r="CH7" s="16">
        <v>0.0</v>
      </c>
      <c r="CI7" s="16">
        <v>0.0</v>
      </c>
      <c r="CJ7" s="15">
        <f t="shared" si="3"/>
        <v>1</v>
      </c>
      <c r="CK7" s="21" t="s">
        <v>191</v>
      </c>
      <c r="CL7" s="22" t="s">
        <v>192</v>
      </c>
      <c r="CM7" s="11">
        <v>1.0</v>
      </c>
      <c r="CN7" s="11">
        <v>1.0</v>
      </c>
      <c r="CO7" s="11">
        <v>0.0</v>
      </c>
      <c r="CP7" s="13">
        <v>0.0</v>
      </c>
      <c r="CQ7" s="15">
        <v>0.0</v>
      </c>
      <c r="CR7" s="15" t="s">
        <v>124</v>
      </c>
      <c r="CS7" s="15">
        <v>0.0</v>
      </c>
      <c r="CT7" s="15" t="s">
        <v>124</v>
      </c>
      <c r="CU7" s="15">
        <v>0.0</v>
      </c>
      <c r="CV7" s="15" t="s">
        <v>124</v>
      </c>
      <c r="CW7" s="11">
        <v>0.0</v>
      </c>
      <c r="CX7" s="11">
        <v>0.0</v>
      </c>
      <c r="CY7" s="11" t="s">
        <v>124</v>
      </c>
      <c r="CZ7" s="11">
        <v>0.0</v>
      </c>
      <c r="DA7" s="11" t="s">
        <v>133</v>
      </c>
      <c r="DD7" s="23"/>
      <c r="DE7" s="23"/>
      <c r="DF7" s="23"/>
      <c r="DG7" s="24"/>
      <c r="DH7" s="25"/>
      <c r="DI7" s="23"/>
      <c r="DJ7" s="26"/>
    </row>
    <row r="8">
      <c r="A8" s="11" t="s">
        <v>193</v>
      </c>
      <c r="B8" s="11" t="s">
        <v>194</v>
      </c>
      <c r="C8" s="12">
        <v>21520.0</v>
      </c>
      <c r="D8" s="13">
        <v>3.0</v>
      </c>
      <c r="E8" s="13">
        <v>0.0</v>
      </c>
      <c r="F8" s="3">
        <v>8.0</v>
      </c>
      <c r="G8" s="3">
        <v>8.0</v>
      </c>
      <c r="H8" s="3">
        <v>8.0</v>
      </c>
      <c r="I8" s="14">
        <f t="shared" si="1"/>
        <v>8</v>
      </c>
      <c r="J8" s="14">
        <f t="shared" si="2"/>
        <v>0</v>
      </c>
      <c r="K8" s="11" t="s">
        <v>195</v>
      </c>
      <c r="L8" s="11" t="s">
        <v>195</v>
      </c>
      <c r="M8" s="15" t="s">
        <v>137</v>
      </c>
      <c r="N8" s="15" t="s">
        <v>138</v>
      </c>
      <c r="O8" s="16" t="s">
        <v>137</v>
      </c>
      <c r="P8" s="16" t="s">
        <v>196</v>
      </c>
      <c r="Q8" s="17">
        <v>0.0</v>
      </c>
      <c r="R8" s="11" t="s">
        <v>124</v>
      </c>
      <c r="S8" s="11">
        <v>0.0</v>
      </c>
      <c r="T8" s="11">
        <v>0.0</v>
      </c>
      <c r="U8" s="11" t="s">
        <v>124</v>
      </c>
      <c r="V8" s="11">
        <v>0.0</v>
      </c>
      <c r="W8" s="11" t="s">
        <v>125</v>
      </c>
      <c r="X8" s="18">
        <v>18.0</v>
      </c>
      <c r="Y8" s="18">
        <v>2.0</v>
      </c>
      <c r="Z8" s="18">
        <v>1.0</v>
      </c>
      <c r="AA8" s="18">
        <v>0.0</v>
      </c>
      <c r="AB8" s="3" t="s">
        <v>197</v>
      </c>
      <c r="AC8" s="3" t="s">
        <v>197</v>
      </c>
      <c r="AD8" s="16">
        <v>1.0</v>
      </c>
      <c r="AE8" s="16">
        <v>1.0</v>
      </c>
      <c r="AF8" s="15">
        <v>1.0</v>
      </c>
      <c r="AG8" s="15">
        <v>1.0</v>
      </c>
      <c r="AH8" s="13" t="s">
        <v>197</v>
      </c>
      <c r="AI8" s="18">
        <v>1.0</v>
      </c>
      <c r="AJ8" s="18">
        <v>1.0</v>
      </c>
      <c r="AK8" s="11">
        <v>1.0</v>
      </c>
      <c r="AL8" s="11">
        <v>1.0</v>
      </c>
      <c r="AM8" s="19">
        <v>1.0</v>
      </c>
      <c r="AN8" s="27" t="s">
        <v>198</v>
      </c>
      <c r="AO8" s="15" t="s">
        <v>199</v>
      </c>
      <c r="AP8" s="15" t="s">
        <v>200</v>
      </c>
      <c r="AQ8" s="15">
        <v>175.0</v>
      </c>
      <c r="AR8" s="15">
        <v>20.0</v>
      </c>
      <c r="AS8" s="15">
        <v>32.0</v>
      </c>
      <c r="AT8" s="15">
        <v>35.0</v>
      </c>
      <c r="AU8" s="15">
        <v>-16.0</v>
      </c>
      <c r="AV8" s="15">
        <v>89.0</v>
      </c>
      <c r="AW8" s="18">
        <v>1.0</v>
      </c>
      <c r="AX8" s="18">
        <v>0.0</v>
      </c>
      <c r="AY8" s="18">
        <v>1.0</v>
      </c>
      <c r="AZ8" s="18">
        <v>0.0</v>
      </c>
      <c r="BA8" s="18">
        <v>0.0</v>
      </c>
      <c r="BB8" s="18">
        <v>0.0</v>
      </c>
      <c r="BC8" s="11">
        <v>0.0</v>
      </c>
      <c r="BD8" s="11">
        <v>0.0</v>
      </c>
      <c r="BE8" s="11">
        <v>0.0</v>
      </c>
      <c r="BF8" s="11">
        <v>0.0</v>
      </c>
      <c r="BG8" s="11">
        <v>0.0</v>
      </c>
      <c r="BH8" s="11">
        <v>0.0</v>
      </c>
      <c r="BI8" s="11">
        <v>0.0</v>
      </c>
      <c r="BJ8" s="11">
        <v>0.0</v>
      </c>
      <c r="BK8" s="11">
        <v>0.0</v>
      </c>
      <c r="BL8" s="11">
        <v>0.0</v>
      </c>
      <c r="BM8" s="11">
        <v>0.0</v>
      </c>
      <c r="BN8" s="11">
        <v>0.0</v>
      </c>
      <c r="BO8" s="11">
        <v>0.0</v>
      </c>
      <c r="BP8" s="11">
        <v>0.0</v>
      </c>
      <c r="BQ8" s="11">
        <v>0.0</v>
      </c>
      <c r="BR8" s="11">
        <v>0.0</v>
      </c>
      <c r="BS8" s="11">
        <v>0.0</v>
      </c>
      <c r="BT8" s="11">
        <v>0.0</v>
      </c>
      <c r="BU8" s="11">
        <v>0.0</v>
      </c>
      <c r="BV8" s="11" t="s">
        <v>124</v>
      </c>
      <c r="BW8" s="15" t="s">
        <v>168</v>
      </c>
      <c r="BX8" s="15">
        <v>0.0</v>
      </c>
      <c r="BY8" s="3">
        <v>142.0</v>
      </c>
      <c r="BZ8" s="3">
        <v>0.0</v>
      </c>
      <c r="CA8" s="3">
        <v>8.0</v>
      </c>
      <c r="CB8" s="3">
        <v>8.0</v>
      </c>
      <c r="CC8" s="15">
        <v>0.0</v>
      </c>
      <c r="CD8" s="15">
        <v>0.0</v>
      </c>
      <c r="CE8" s="15">
        <v>1.0</v>
      </c>
      <c r="CF8" s="15">
        <v>0.0</v>
      </c>
      <c r="CG8" s="15">
        <v>0.0</v>
      </c>
      <c r="CH8" s="16">
        <v>0.0</v>
      </c>
      <c r="CI8" s="16">
        <v>0.0</v>
      </c>
      <c r="CJ8" s="15">
        <f t="shared" si="3"/>
        <v>0</v>
      </c>
      <c r="CK8" s="21" t="s">
        <v>201</v>
      </c>
      <c r="CL8" s="11" t="s">
        <v>158</v>
      </c>
      <c r="CM8" s="11">
        <v>0.0</v>
      </c>
      <c r="CN8" s="11">
        <v>0.0</v>
      </c>
      <c r="CO8" s="11">
        <v>0.0</v>
      </c>
      <c r="CP8" s="13">
        <v>0.0</v>
      </c>
      <c r="CQ8" s="15">
        <v>0.0</v>
      </c>
      <c r="CR8" s="15" t="s">
        <v>124</v>
      </c>
      <c r="CS8" s="15">
        <v>0.0</v>
      </c>
      <c r="CT8" s="15" t="s">
        <v>124</v>
      </c>
      <c r="CU8" s="15">
        <v>0.0</v>
      </c>
      <c r="CV8" s="15" t="s">
        <v>124</v>
      </c>
      <c r="CW8" s="11">
        <v>0.0</v>
      </c>
      <c r="CX8" s="11">
        <v>0.0</v>
      </c>
      <c r="CY8" s="11" t="s">
        <v>124</v>
      </c>
      <c r="CZ8" s="11">
        <v>0.0</v>
      </c>
      <c r="DA8" s="11" t="s">
        <v>133</v>
      </c>
      <c r="DD8" s="23"/>
      <c r="DE8" s="23"/>
      <c r="DF8" s="23"/>
      <c r="DG8" s="24"/>
      <c r="DH8" s="25"/>
      <c r="DI8" s="23"/>
      <c r="DJ8" s="26"/>
    </row>
    <row r="9">
      <c r="A9" s="11" t="s">
        <v>202</v>
      </c>
      <c r="B9" s="11" t="s">
        <v>203</v>
      </c>
      <c r="C9" s="12">
        <v>21541.0</v>
      </c>
      <c r="D9" s="13">
        <v>4.0</v>
      </c>
      <c r="E9" s="13">
        <v>0.0</v>
      </c>
      <c r="F9" s="3">
        <v>1.0</v>
      </c>
      <c r="G9" s="3">
        <v>5.0</v>
      </c>
      <c r="H9" s="3">
        <v>2.0</v>
      </c>
      <c r="I9" s="14">
        <f t="shared" si="1"/>
        <v>2.666666667</v>
      </c>
      <c r="J9" s="14">
        <f t="shared" si="2"/>
        <v>2.666666667</v>
      </c>
      <c r="K9" s="11" t="s">
        <v>204</v>
      </c>
      <c r="L9" s="11" t="s">
        <v>204</v>
      </c>
      <c r="M9" s="15" t="s">
        <v>137</v>
      </c>
      <c r="N9" s="15" t="s">
        <v>205</v>
      </c>
      <c r="O9" s="16" t="s">
        <v>206</v>
      </c>
      <c r="P9" s="16" t="s">
        <v>207</v>
      </c>
      <c r="Q9" s="17">
        <v>0.0</v>
      </c>
      <c r="R9" s="11" t="s">
        <v>124</v>
      </c>
      <c r="S9" s="11">
        <v>0.0</v>
      </c>
      <c r="T9" s="11">
        <v>0.0</v>
      </c>
      <c r="U9" s="11" t="s">
        <v>124</v>
      </c>
      <c r="V9" s="11">
        <v>0.0</v>
      </c>
      <c r="W9" s="11" t="s">
        <v>125</v>
      </c>
      <c r="X9" s="18">
        <v>39.0</v>
      </c>
      <c r="Y9" s="18">
        <v>1.0</v>
      </c>
      <c r="Z9" s="18">
        <v>0.0</v>
      </c>
      <c r="AA9" s="18">
        <v>0.0</v>
      </c>
      <c r="AB9" s="3" t="s">
        <v>208</v>
      </c>
      <c r="AC9" s="3" t="s">
        <v>208</v>
      </c>
      <c r="AD9" s="16">
        <v>1.0</v>
      </c>
      <c r="AE9" s="16">
        <v>0.0</v>
      </c>
      <c r="AF9" s="15">
        <v>1.0</v>
      </c>
      <c r="AG9" s="15">
        <v>1.0</v>
      </c>
      <c r="AH9" s="11" t="s">
        <v>208</v>
      </c>
      <c r="AI9" s="18">
        <v>1.0</v>
      </c>
      <c r="AJ9" s="18">
        <v>0.0</v>
      </c>
      <c r="AK9" s="11">
        <v>1.0</v>
      </c>
      <c r="AL9" s="11">
        <v>1.0</v>
      </c>
      <c r="AM9" s="19">
        <v>1.0</v>
      </c>
      <c r="AN9" s="27" t="s">
        <v>166</v>
      </c>
      <c r="AO9" s="15" t="s">
        <v>209</v>
      </c>
      <c r="AP9" s="15" t="s">
        <v>210</v>
      </c>
      <c r="AQ9" s="15">
        <v>153.0</v>
      </c>
      <c r="AR9" s="15">
        <v>37.0</v>
      </c>
      <c r="AS9" s="15">
        <v>61.0</v>
      </c>
      <c r="AT9" s="15">
        <v>78.0</v>
      </c>
      <c r="AU9" s="15">
        <v>-12.0</v>
      </c>
      <c r="AV9" s="15">
        <v>71.0</v>
      </c>
      <c r="AW9" s="18">
        <v>0.0</v>
      </c>
      <c r="AX9" s="18">
        <v>0.0</v>
      </c>
      <c r="AY9" s="18">
        <v>1.0</v>
      </c>
      <c r="AZ9" s="18">
        <v>0.0</v>
      </c>
      <c r="BA9" s="18">
        <v>0.0</v>
      </c>
      <c r="BB9" s="18">
        <v>1.0</v>
      </c>
      <c r="BC9" s="11">
        <v>0.0</v>
      </c>
      <c r="BD9" s="11">
        <v>0.0</v>
      </c>
      <c r="BE9" s="11">
        <v>0.0</v>
      </c>
      <c r="BF9" s="11">
        <v>0.0</v>
      </c>
      <c r="BG9" s="11">
        <v>0.0</v>
      </c>
      <c r="BH9" s="11">
        <v>0.0</v>
      </c>
      <c r="BI9" s="11">
        <v>0.0</v>
      </c>
      <c r="BJ9" s="11">
        <v>0.0</v>
      </c>
      <c r="BK9" s="11">
        <v>0.0</v>
      </c>
      <c r="BL9" s="11">
        <v>0.0</v>
      </c>
      <c r="BM9" s="11">
        <v>0.0</v>
      </c>
      <c r="BN9" s="11">
        <v>0.0</v>
      </c>
      <c r="BO9" s="11">
        <v>0.0</v>
      </c>
      <c r="BP9" s="11">
        <v>0.0</v>
      </c>
      <c r="BQ9" s="11">
        <v>0.0</v>
      </c>
      <c r="BR9" s="11">
        <v>0.0</v>
      </c>
      <c r="BS9" s="11">
        <v>0.0</v>
      </c>
      <c r="BT9" s="11">
        <v>0.0</v>
      </c>
      <c r="BU9" s="11">
        <v>0.0</v>
      </c>
      <c r="BV9" s="11" t="s">
        <v>124</v>
      </c>
      <c r="BW9" s="15" t="s">
        <v>130</v>
      </c>
      <c r="BX9" s="15">
        <v>0.0</v>
      </c>
      <c r="BY9" s="3">
        <v>141.0</v>
      </c>
      <c r="BZ9" s="3">
        <v>0.0</v>
      </c>
      <c r="CA9" s="3">
        <v>28.0</v>
      </c>
      <c r="CB9" s="3">
        <v>19.0</v>
      </c>
      <c r="CC9" s="15">
        <v>0.0</v>
      </c>
      <c r="CD9" s="15">
        <v>0.0</v>
      </c>
      <c r="CE9" s="15">
        <v>1.0</v>
      </c>
      <c r="CF9" s="15">
        <v>0.0</v>
      </c>
      <c r="CG9" s="15">
        <v>0.0</v>
      </c>
      <c r="CH9" s="16">
        <v>0.0</v>
      </c>
      <c r="CI9" s="16">
        <v>0.0</v>
      </c>
      <c r="CJ9" s="15">
        <f t="shared" si="3"/>
        <v>0</v>
      </c>
      <c r="CK9" s="21" t="s">
        <v>211</v>
      </c>
      <c r="CL9" s="28" t="s">
        <v>212</v>
      </c>
      <c r="CM9" s="11">
        <v>0.0</v>
      </c>
      <c r="CN9" s="11">
        <v>0.0</v>
      </c>
      <c r="CO9" s="11">
        <v>0.0</v>
      </c>
      <c r="CP9" s="13">
        <v>0.0</v>
      </c>
      <c r="CQ9" s="15">
        <v>0.0</v>
      </c>
      <c r="CR9" s="15" t="s">
        <v>124</v>
      </c>
      <c r="CS9" s="15">
        <v>0.0</v>
      </c>
      <c r="CT9" s="15" t="s">
        <v>124</v>
      </c>
      <c r="CU9" s="15">
        <v>0.0</v>
      </c>
      <c r="CV9" s="15" t="s">
        <v>124</v>
      </c>
      <c r="CW9" s="11">
        <v>0.0</v>
      </c>
      <c r="CX9" s="11">
        <v>0.0</v>
      </c>
      <c r="CY9" s="11" t="s">
        <v>124</v>
      </c>
      <c r="CZ9" s="11">
        <v>0.0</v>
      </c>
      <c r="DA9" s="11" t="s">
        <v>133</v>
      </c>
      <c r="DD9" s="23"/>
      <c r="DE9" s="23"/>
      <c r="DF9" s="23"/>
      <c r="DG9" s="24"/>
      <c r="DH9" s="25"/>
    </row>
    <row r="10">
      <c r="A10" s="11" t="s">
        <v>213</v>
      </c>
      <c r="B10" s="11" t="s">
        <v>214</v>
      </c>
      <c r="C10" s="12">
        <v>21569.0</v>
      </c>
      <c r="D10" s="13">
        <v>3.0</v>
      </c>
      <c r="E10" s="13">
        <v>0.0</v>
      </c>
      <c r="F10" s="3">
        <v>9.0</v>
      </c>
      <c r="G10" s="3">
        <v>9.0</v>
      </c>
      <c r="H10" s="3">
        <v>8.0</v>
      </c>
      <c r="I10" s="14">
        <f t="shared" si="1"/>
        <v>8.666666667</v>
      </c>
      <c r="J10" s="14">
        <f t="shared" si="2"/>
        <v>0.6666666667</v>
      </c>
      <c r="K10" s="11" t="s">
        <v>215</v>
      </c>
      <c r="L10" s="11" t="s">
        <v>215</v>
      </c>
      <c r="M10" s="15" t="s">
        <v>137</v>
      </c>
      <c r="N10" s="15" t="s">
        <v>138</v>
      </c>
      <c r="O10" s="16" t="s">
        <v>216</v>
      </c>
      <c r="P10" s="16" t="s">
        <v>217</v>
      </c>
      <c r="Q10" s="17">
        <v>0.0</v>
      </c>
      <c r="R10" s="11" t="s">
        <v>124</v>
      </c>
      <c r="S10" s="11">
        <v>0.0</v>
      </c>
      <c r="T10" s="11">
        <v>0.0</v>
      </c>
      <c r="U10" s="11" t="s">
        <v>124</v>
      </c>
      <c r="V10" s="11">
        <v>0.0</v>
      </c>
      <c r="W10" s="11" t="s">
        <v>125</v>
      </c>
      <c r="X10" s="18">
        <v>30.0</v>
      </c>
      <c r="Y10" s="18">
        <v>2.0</v>
      </c>
      <c r="Z10" s="18">
        <v>0.0</v>
      </c>
      <c r="AA10" s="18">
        <v>1.0</v>
      </c>
      <c r="AB10" s="3" t="s">
        <v>218</v>
      </c>
      <c r="AC10" s="3" t="s">
        <v>218</v>
      </c>
      <c r="AD10" s="16">
        <v>1.0</v>
      </c>
      <c r="AE10" s="16">
        <v>1.0</v>
      </c>
      <c r="AF10" s="15">
        <v>0.0</v>
      </c>
      <c r="AG10" s="15">
        <v>0.0</v>
      </c>
      <c r="AH10" s="11" t="s">
        <v>219</v>
      </c>
      <c r="AI10" s="18">
        <v>1.0</v>
      </c>
      <c r="AJ10" s="18">
        <v>1.0</v>
      </c>
      <c r="AK10" s="11">
        <v>0.0</v>
      </c>
      <c r="AL10" s="11">
        <v>0.0</v>
      </c>
      <c r="AM10" s="19">
        <v>0.0</v>
      </c>
      <c r="AN10" s="27" t="s">
        <v>128</v>
      </c>
      <c r="AO10" s="15" t="s">
        <v>220</v>
      </c>
      <c r="AP10" s="15" t="s">
        <v>200</v>
      </c>
      <c r="AQ10" s="15">
        <v>113.0</v>
      </c>
      <c r="AR10" s="15">
        <v>27.0</v>
      </c>
      <c r="AS10" s="15">
        <v>32.0</v>
      </c>
      <c r="AT10" s="15">
        <v>26.0</v>
      </c>
      <c r="AU10" s="15">
        <v>-11.0</v>
      </c>
      <c r="AV10" s="15">
        <v>93.0</v>
      </c>
      <c r="AW10" s="18">
        <v>1.0</v>
      </c>
      <c r="AX10" s="18">
        <v>0.0</v>
      </c>
      <c r="AY10" s="18">
        <v>0.0</v>
      </c>
      <c r="AZ10" s="18">
        <v>0.0</v>
      </c>
      <c r="BA10" s="18">
        <v>1.0</v>
      </c>
      <c r="BB10" s="18">
        <v>0.0</v>
      </c>
      <c r="BC10" s="11">
        <v>0.0</v>
      </c>
      <c r="BD10" s="11">
        <v>0.0</v>
      </c>
      <c r="BE10" s="11">
        <v>0.0</v>
      </c>
      <c r="BF10" s="11">
        <v>0.0</v>
      </c>
      <c r="BG10" s="11">
        <v>0.0</v>
      </c>
      <c r="BH10" s="11">
        <v>0.0</v>
      </c>
      <c r="BI10" s="11">
        <v>0.0</v>
      </c>
      <c r="BJ10" s="11">
        <v>0.0</v>
      </c>
      <c r="BK10" s="11">
        <v>0.0</v>
      </c>
      <c r="BL10" s="11">
        <v>0.0</v>
      </c>
      <c r="BM10" s="11">
        <v>0.0</v>
      </c>
      <c r="BN10" s="11">
        <v>0.0</v>
      </c>
      <c r="BO10" s="11">
        <v>0.0</v>
      </c>
      <c r="BP10" s="11">
        <v>0.0</v>
      </c>
      <c r="BQ10" s="11">
        <v>0.0</v>
      </c>
      <c r="BR10" s="11">
        <v>0.0</v>
      </c>
      <c r="BS10" s="11">
        <v>0.0</v>
      </c>
      <c r="BT10" s="11">
        <v>0.0</v>
      </c>
      <c r="BU10" s="11">
        <v>0.0</v>
      </c>
      <c r="BV10" s="11" t="s">
        <v>124</v>
      </c>
      <c r="BW10" s="15" t="s">
        <v>168</v>
      </c>
      <c r="BX10" s="15">
        <v>0.0</v>
      </c>
      <c r="BY10" s="3">
        <v>158.0</v>
      </c>
      <c r="BZ10" s="3">
        <v>0.0</v>
      </c>
      <c r="CA10" s="3">
        <v>16.0</v>
      </c>
      <c r="CB10" s="3">
        <v>8.0</v>
      </c>
      <c r="CC10" s="15">
        <v>0.0</v>
      </c>
      <c r="CD10" s="15">
        <v>0.0</v>
      </c>
      <c r="CE10" s="15">
        <v>0.0</v>
      </c>
      <c r="CF10" s="15">
        <v>0.0</v>
      </c>
      <c r="CG10" s="15">
        <v>1.0</v>
      </c>
      <c r="CH10" s="16">
        <v>0.0</v>
      </c>
      <c r="CI10" s="16">
        <v>0.0</v>
      </c>
      <c r="CJ10" s="15">
        <f t="shared" si="3"/>
        <v>1</v>
      </c>
      <c r="CK10" s="21" t="s">
        <v>221</v>
      </c>
      <c r="CL10" s="28" t="s">
        <v>132</v>
      </c>
      <c r="CM10" s="11">
        <v>0.0</v>
      </c>
      <c r="CN10" s="11">
        <v>0.0</v>
      </c>
      <c r="CO10" s="11">
        <v>0.0</v>
      </c>
      <c r="CP10" s="13">
        <v>0.0</v>
      </c>
      <c r="CQ10" s="15">
        <v>1.0</v>
      </c>
      <c r="CR10" s="15" t="s">
        <v>124</v>
      </c>
      <c r="CS10" s="15">
        <v>0.0</v>
      </c>
      <c r="CT10" s="15" t="s">
        <v>124</v>
      </c>
      <c r="CU10" s="15">
        <v>0.0</v>
      </c>
      <c r="CV10" s="15" t="s">
        <v>124</v>
      </c>
      <c r="CW10" s="11">
        <v>0.0</v>
      </c>
      <c r="CX10" s="11">
        <v>0.0</v>
      </c>
      <c r="CY10" s="11" t="s">
        <v>124</v>
      </c>
      <c r="CZ10" s="11">
        <v>0.0</v>
      </c>
      <c r="DA10" s="11" t="s">
        <v>133</v>
      </c>
      <c r="DD10" s="23"/>
      <c r="DE10" s="23"/>
      <c r="DF10" s="23"/>
      <c r="DG10" s="26"/>
      <c r="DH10" s="25"/>
    </row>
    <row r="11">
      <c r="A11" s="11" t="s">
        <v>222</v>
      </c>
      <c r="B11" s="11" t="s">
        <v>223</v>
      </c>
      <c r="C11" s="12">
        <v>21583.0</v>
      </c>
      <c r="D11" s="13">
        <v>4.0</v>
      </c>
      <c r="E11" s="13">
        <v>0.0</v>
      </c>
      <c r="F11" s="3">
        <v>6.0</v>
      </c>
      <c r="G11" s="3">
        <v>6.0</v>
      </c>
      <c r="H11" s="3">
        <v>9.0</v>
      </c>
      <c r="I11" s="14">
        <f t="shared" si="1"/>
        <v>7</v>
      </c>
      <c r="J11" s="14">
        <f t="shared" si="2"/>
        <v>2</v>
      </c>
      <c r="K11" s="11" t="s">
        <v>224</v>
      </c>
      <c r="L11" s="11" t="s">
        <v>151</v>
      </c>
      <c r="M11" s="15" t="s">
        <v>122</v>
      </c>
      <c r="N11" s="15" t="s">
        <v>217</v>
      </c>
      <c r="O11" s="16" t="s">
        <v>122</v>
      </c>
      <c r="P11" s="16" t="s">
        <v>123</v>
      </c>
      <c r="Q11" s="17">
        <v>1.0</v>
      </c>
      <c r="R11" s="11" t="s">
        <v>124</v>
      </c>
      <c r="S11" s="11">
        <v>0.0</v>
      </c>
      <c r="T11" s="11">
        <v>0.0</v>
      </c>
      <c r="U11" s="11" t="s">
        <v>124</v>
      </c>
      <c r="V11" s="11">
        <v>0.0</v>
      </c>
      <c r="W11" s="11" t="s">
        <v>125</v>
      </c>
      <c r="X11" s="18">
        <v>25.0</v>
      </c>
      <c r="Y11" s="18">
        <v>1.0</v>
      </c>
      <c r="Z11" s="18">
        <v>0.0</v>
      </c>
      <c r="AA11" s="18">
        <v>1.0</v>
      </c>
      <c r="AB11" s="3" t="s">
        <v>225</v>
      </c>
      <c r="AC11" s="3" t="s">
        <v>225</v>
      </c>
      <c r="AD11" s="16">
        <v>1.0</v>
      </c>
      <c r="AE11" s="16">
        <v>0.0</v>
      </c>
      <c r="AF11" s="15">
        <v>1.0</v>
      </c>
      <c r="AG11" s="15">
        <v>0.0</v>
      </c>
      <c r="AH11" s="11" t="s">
        <v>226</v>
      </c>
      <c r="AI11" s="18">
        <v>1.0</v>
      </c>
      <c r="AJ11" s="18">
        <v>1.0</v>
      </c>
      <c r="AK11" s="11">
        <v>0.0</v>
      </c>
      <c r="AL11" s="11">
        <v>0.0</v>
      </c>
      <c r="AM11" s="19">
        <v>0.0</v>
      </c>
      <c r="AN11" s="15" t="s">
        <v>154</v>
      </c>
      <c r="AO11" s="15" t="s">
        <v>167</v>
      </c>
      <c r="AP11" s="15" t="s">
        <v>167</v>
      </c>
      <c r="AQ11" s="15">
        <v>71.0</v>
      </c>
      <c r="AR11" s="15">
        <v>62.0</v>
      </c>
      <c r="AS11" s="15">
        <v>36.0</v>
      </c>
      <c r="AT11" s="15">
        <v>79.0</v>
      </c>
      <c r="AU11" s="15">
        <v>-8.0</v>
      </c>
      <c r="AV11" s="15">
        <v>74.0</v>
      </c>
      <c r="AW11" s="18">
        <v>0.0</v>
      </c>
      <c r="AX11" s="18">
        <v>0.0</v>
      </c>
      <c r="AY11" s="18">
        <v>1.0</v>
      </c>
      <c r="AZ11" s="18">
        <v>0.0</v>
      </c>
      <c r="BA11" s="18">
        <v>0.0</v>
      </c>
      <c r="BB11" s="18">
        <v>1.0</v>
      </c>
      <c r="BC11" s="11">
        <v>0.0</v>
      </c>
      <c r="BD11" s="11">
        <v>0.0</v>
      </c>
      <c r="BE11" s="11">
        <v>0.0</v>
      </c>
      <c r="BF11" s="11">
        <v>0.0</v>
      </c>
      <c r="BG11" s="11">
        <v>0.0</v>
      </c>
      <c r="BH11" s="11">
        <v>0.0</v>
      </c>
      <c r="BI11" s="11">
        <v>0.0</v>
      </c>
      <c r="BJ11" s="11">
        <v>0.0</v>
      </c>
      <c r="BK11" s="11">
        <v>0.0</v>
      </c>
      <c r="BL11" s="11">
        <v>0.0</v>
      </c>
      <c r="BM11" s="11">
        <v>0.0</v>
      </c>
      <c r="BN11" s="11">
        <v>0.0</v>
      </c>
      <c r="BO11" s="11">
        <v>0.0</v>
      </c>
      <c r="BP11" s="11">
        <v>0.0</v>
      </c>
      <c r="BQ11" s="11">
        <v>0.0</v>
      </c>
      <c r="BR11" s="11">
        <v>0.0</v>
      </c>
      <c r="BS11" s="11">
        <v>0.0</v>
      </c>
      <c r="BT11" s="11">
        <v>0.0</v>
      </c>
      <c r="BU11" s="11">
        <v>0.0</v>
      </c>
      <c r="BV11" s="11" t="s">
        <v>124</v>
      </c>
      <c r="BW11" s="15" t="s">
        <v>227</v>
      </c>
      <c r="BX11" s="15">
        <v>0.0</v>
      </c>
      <c r="BY11" s="3">
        <v>145.0</v>
      </c>
      <c r="BZ11" s="3">
        <v>0.0</v>
      </c>
      <c r="CA11" s="3">
        <v>32.0</v>
      </c>
      <c r="CB11" s="3">
        <v>13.0</v>
      </c>
      <c r="CC11" s="15">
        <v>1.0</v>
      </c>
      <c r="CD11" s="15">
        <v>1.0</v>
      </c>
      <c r="CE11" s="15">
        <v>1.0</v>
      </c>
      <c r="CF11" s="15">
        <v>0.0</v>
      </c>
      <c r="CG11" s="15">
        <v>1.0</v>
      </c>
      <c r="CH11" s="16">
        <v>0.0</v>
      </c>
      <c r="CI11" s="16">
        <v>0.0</v>
      </c>
      <c r="CJ11" s="15">
        <f t="shared" si="3"/>
        <v>1</v>
      </c>
      <c r="CK11" s="21" t="s">
        <v>228</v>
      </c>
      <c r="CL11" s="11" t="s">
        <v>192</v>
      </c>
      <c r="CM11" s="11">
        <v>1.0</v>
      </c>
      <c r="CN11" s="11">
        <v>0.0</v>
      </c>
      <c r="CO11" s="11">
        <v>0.0</v>
      </c>
      <c r="CP11" s="13">
        <v>0.0</v>
      </c>
      <c r="CQ11" s="15">
        <v>0.0</v>
      </c>
      <c r="CR11" s="15" t="s">
        <v>124</v>
      </c>
      <c r="CS11" s="15">
        <v>0.0</v>
      </c>
      <c r="CT11" s="15" t="s">
        <v>124</v>
      </c>
      <c r="CU11" s="15">
        <v>0.0</v>
      </c>
      <c r="CV11" s="15" t="s">
        <v>124</v>
      </c>
      <c r="CW11" s="11">
        <v>0.0</v>
      </c>
      <c r="CX11" s="11">
        <v>0.0</v>
      </c>
      <c r="CY11" s="11" t="s">
        <v>124</v>
      </c>
      <c r="CZ11" s="11">
        <v>0.0</v>
      </c>
      <c r="DA11" s="11" t="s">
        <v>133</v>
      </c>
      <c r="DD11" s="23"/>
      <c r="DE11" s="23"/>
      <c r="DF11" s="23"/>
      <c r="DG11" s="26"/>
      <c r="DH11" s="25"/>
    </row>
    <row r="12">
      <c r="A12" s="11" t="s">
        <v>229</v>
      </c>
      <c r="B12" s="11" t="s">
        <v>230</v>
      </c>
      <c r="C12" s="12">
        <v>21618.0</v>
      </c>
      <c r="D12" s="13">
        <v>5.0</v>
      </c>
      <c r="E12" s="13">
        <v>0.0</v>
      </c>
      <c r="F12" s="3">
        <v>3.0</v>
      </c>
      <c r="G12" s="3">
        <v>2.0</v>
      </c>
      <c r="H12" s="3">
        <v>2.0</v>
      </c>
      <c r="I12" s="14">
        <f t="shared" si="1"/>
        <v>2.333333333</v>
      </c>
      <c r="J12" s="14">
        <f t="shared" si="2"/>
        <v>0.6666666667</v>
      </c>
      <c r="K12" s="11" t="s">
        <v>231</v>
      </c>
      <c r="L12" s="11" t="s">
        <v>151</v>
      </c>
      <c r="M12" s="15" t="s">
        <v>137</v>
      </c>
      <c r="N12" s="15" t="s">
        <v>138</v>
      </c>
      <c r="O12" s="16" t="s">
        <v>137</v>
      </c>
      <c r="P12" s="16" t="s">
        <v>138</v>
      </c>
      <c r="Q12" s="17">
        <v>1.0</v>
      </c>
      <c r="R12" s="11" t="s">
        <v>124</v>
      </c>
      <c r="S12" s="11">
        <v>0.0</v>
      </c>
      <c r="T12" s="11">
        <v>0.0</v>
      </c>
      <c r="U12" s="11" t="s">
        <v>124</v>
      </c>
      <c r="V12" s="11">
        <v>0.0</v>
      </c>
      <c r="W12" s="11" t="s">
        <v>125</v>
      </c>
      <c r="X12" s="18">
        <v>18.0</v>
      </c>
      <c r="Y12" s="18">
        <v>1.0</v>
      </c>
      <c r="Z12" s="18">
        <v>1.0</v>
      </c>
      <c r="AA12" s="18">
        <v>0.0</v>
      </c>
      <c r="AB12" s="3" t="s">
        <v>232</v>
      </c>
      <c r="AC12" s="3" t="s">
        <v>232</v>
      </c>
      <c r="AD12" s="16">
        <v>1.0</v>
      </c>
      <c r="AE12" s="16">
        <v>1.0</v>
      </c>
      <c r="AF12" s="15">
        <v>0.0</v>
      </c>
      <c r="AG12" s="15">
        <v>0.0</v>
      </c>
      <c r="AH12" s="11" t="s">
        <v>233</v>
      </c>
      <c r="AI12" s="18">
        <v>1.0</v>
      </c>
      <c r="AJ12" s="18">
        <v>1.0</v>
      </c>
      <c r="AK12" s="11">
        <v>0.0</v>
      </c>
      <c r="AL12" s="11">
        <v>0.0</v>
      </c>
      <c r="AM12" s="19">
        <v>0.0</v>
      </c>
      <c r="AN12" s="27" t="s">
        <v>128</v>
      </c>
      <c r="AO12" s="15" t="s">
        <v>145</v>
      </c>
      <c r="AP12" s="15" t="s">
        <v>145</v>
      </c>
      <c r="AQ12" s="15">
        <v>115.0</v>
      </c>
      <c r="AR12" s="15">
        <v>48.0</v>
      </c>
      <c r="AS12" s="15">
        <v>56.0</v>
      </c>
      <c r="AT12" s="15">
        <v>75.0</v>
      </c>
      <c r="AU12" s="15">
        <v>-10.0</v>
      </c>
      <c r="AV12" s="15">
        <v>73.0</v>
      </c>
      <c r="AW12" s="18">
        <v>1.0</v>
      </c>
      <c r="AX12" s="18">
        <v>0.0</v>
      </c>
      <c r="AY12" s="18">
        <v>1.0</v>
      </c>
      <c r="AZ12" s="18">
        <v>1.0</v>
      </c>
      <c r="BA12" s="18">
        <v>0.0</v>
      </c>
      <c r="BB12" s="18">
        <v>0.0</v>
      </c>
      <c r="BC12" s="11">
        <v>0.0</v>
      </c>
      <c r="BD12" s="11">
        <v>0.0</v>
      </c>
      <c r="BE12" s="11">
        <v>0.0</v>
      </c>
      <c r="BF12" s="11">
        <v>0.0</v>
      </c>
      <c r="BG12" s="11">
        <v>0.0</v>
      </c>
      <c r="BH12" s="11">
        <v>0.0</v>
      </c>
      <c r="BI12" s="11">
        <v>0.0</v>
      </c>
      <c r="BJ12" s="11">
        <v>0.0</v>
      </c>
      <c r="BK12" s="11">
        <v>0.0</v>
      </c>
      <c r="BL12" s="11">
        <v>0.0</v>
      </c>
      <c r="BM12" s="11">
        <v>0.0</v>
      </c>
      <c r="BN12" s="11">
        <v>0.0</v>
      </c>
      <c r="BO12" s="11">
        <v>0.0</v>
      </c>
      <c r="BP12" s="11">
        <v>0.0</v>
      </c>
      <c r="BQ12" s="11">
        <v>0.0</v>
      </c>
      <c r="BR12" s="11">
        <v>0.0</v>
      </c>
      <c r="BS12" s="11">
        <v>0.0</v>
      </c>
      <c r="BT12" s="11">
        <v>0.0</v>
      </c>
      <c r="BU12" s="11">
        <v>0.0</v>
      </c>
      <c r="BV12" s="11" t="s">
        <v>124</v>
      </c>
      <c r="BW12" s="15" t="s">
        <v>168</v>
      </c>
      <c r="BX12" s="15">
        <v>0.0</v>
      </c>
      <c r="BY12" s="3">
        <v>142.0</v>
      </c>
      <c r="BZ12" s="3">
        <v>0.0</v>
      </c>
      <c r="CA12" s="3">
        <v>23.0</v>
      </c>
      <c r="CB12" s="3">
        <v>16.0</v>
      </c>
      <c r="CC12" s="15">
        <v>0.0</v>
      </c>
      <c r="CD12" s="15">
        <v>0.0</v>
      </c>
      <c r="CE12" s="15">
        <v>0.0</v>
      </c>
      <c r="CF12" s="15">
        <v>0.0</v>
      </c>
      <c r="CG12" s="15">
        <v>0.0</v>
      </c>
      <c r="CH12" s="16">
        <v>0.0</v>
      </c>
      <c r="CI12" s="16">
        <v>0.0</v>
      </c>
      <c r="CJ12" s="15">
        <f t="shared" si="3"/>
        <v>0</v>
      </c>
      <c r="CK12" s="21" t="s">
        <v>234</v>
      </c>
      <c r="CL12" s="11" t="s">
        <v>158</v>
      </c>
      <c r="CM12" s="11">
        <v>0.0</v>
      </c>
      <c r="CN12" s="11">
        <v>0.0</v>
      </c>
      <c r="CO12" s="11">
        <v>0.0</v>
      </c>
      <c r="CP12" s="13">
        <v>0.0</v>
      </c>
      <c r="CQ12" s="15">
        <v>0.0</v>
      </c>
      <c r="CR12" s="15" t="s">
        <v>124</v>
      </c>
      <c r="CS12" s="15">
        <v>0.0</v>
      </c>
      <c r="CT12" s="15" t="s">
        <v>124</v>
      </c>
      <c r="CU12" s="15">
        <v>0.0</v>
      </c>
      <c r="CV12" s="15" t="s">
        <v>124</v>
      </c>
      <c r="CW12" s="11">
        <v>0.0</v>
      </c>
      <c r="CX12" s="11">
        <v>0.0</v>
      </c>
      <c r="CY12" s="11" t="s">
        <v>124</v>
      </c>
      <c r="CZ12" s="11">
        <v>0.0</v>
      </c>
      <c r="DA12" s="11" t="s">
        <v>235</v>
      </c>
      <c r="DD12" s="23"/>
      <c r="DE12" s="23"/>
      <c r="DF12" s="23"/>
      <c r="DG12" s="26"/>
      <c r="DH12" s="25"/>
    </row>
    <row r="13">
      <c r="A13" s="11" t="s">
        <v>236</v>
      </c>
      <c r="B13" s="11" t="s">
        <v>237</v>
      </c>
      <c r="C13" s="12">
        <v>21653.0</v>
      </c>
      <c r="D13" s="13">
        <v>4.0</v>
      </c>
      <c r="E13" s="13">
        <v>0.0</v>
      </c>
      <c r="F13" s="3">
        <v>8.0</v>
      </c>
      <c r="G13" s="3">
        <v>8.0</v>
      </c>
      <c r="H13" s="3">
        <v>8.0</v>
      </c>
      <c r="I13" s="14">
        <f t="shared" si="1"/>
        <v>8</v>
      </c>
      <c r="J13" s="14">
        <f t="shared" si="2"/>
        <v>0</v>
      </c>
      <c r="K13" s="11" t="s">
        <v>238</v>
      </c>
      <c r="L13" s="11" t="s">
        <v>239</v>
      </c>
      <c r="M13" s="15" t="s">
        <v>137</v>
      </c>
      <c r="N13" s="15" t="s">
        <v>240</v>
      </c>
      <c r="O13" s="16" t="s">
        <v>137</v>
      </c>
      <c r="P13" s="16" t="s">
        <v>138</v>
      </c>
      <c r="Q13" s="17">
        <v>0.0</v>
      </c>
      <c r="R13" s="11" t="s">
        <v>124</v>
      </c>
      <c r="S13" s="11">
        <v>0.0</v>
      </c>
      <c r="T13" s="11">
        <v>0.0</v>
      </c>
      <c r="U13" s="11" t="s">
        <v>124</v>
      </c>
      <c r="V13" s="11">
        <v>0.0</v>
      </c>
      <c r="W13" s="11" t="s">
        <v>125</v>
      </c>
      <c r="X13" s="18">
        <v>19.0</v>
      </c>
      <c r="Y13" s="18">
        <v>2.0</v>
      </c>
      <c r="Z13" s="18">
        <v>1.0</v>
      </c>
      <c r="AA13" s="18">
        <v>0.0</v>
      </c>
      <c r="AB13" s="3" t="s">
        <v>241</v>
      </c>
      <c r="AC13" s="3" t="s">
        <v>241</v>
      </c>
      <c r="AD13" s="16">
        <v>2.0</v>
      </c>
      <c r="AE13" s="16">
        <v>1.0</v>
      </c>
      <c r="AF13" s="15">
        <v>1.0</v>
      </c>
      <c r="AG13" s="15">
        <v>1.0</v>
      </c>
      <c r="AH13" s="11" t="s">
        <v>242</v>
      </c>
      <c r="AI13" s="18">
        <v>1.0</v>
      </c>
      <c r="AJ13" s="18">
        <v>1.0</v>
      </c>
      <c r="AK13" s="11">
        <v>1.0</v>
      </c>
      <c r="AL13" s="11">
        <v>0.0</v>
      </c>
      <c r="AM13" s="19">
        <v>0.0</v>
      </c>
      <c r="AN13" s="27" t="s">
        <v>128</v>
      </c>
      <c r="AO13" s="15" t="s">
        <v>243</v>
      </c>
      <c r="AP13" s="15" t="s">
        <v>243</v>
      </c>
      <c r="AQ13" s="15">
        <v>123.0</v>
      </c>
      <c r="AR13" s="15">
        <v>9.0</v>
      </c>
      <c r="AS13" s="15">
        <v>60.0</v>
      </c>
      <c r="AT13" s="15">
        <v>67.0</v>
      </c>
      <c r="AU13" s="15">
        <v>-18.0</v>
      </c>
      <c r="AV13" s="15">
        <v>93.0</v>
      </c>
      <c r="AW13" s="18">
        <v>1.0</v>
      </c>
      <c r="AX13" s="18">
        <v>0.0</v>
      </c>
      <c r="AY13" s="18">
        <v>1.0</v>
      </c>
      <c r="AZ13" s="18">
        <v>0.0</v>
      </c>
      <c r="BA13" s="18">
        <v>0.0</v>
      </c>
      <c r="BB13" s="18">
        <v>0.0</v>
      </c>
      <c r="BC13" s="11">
        <v>0.0</v>
      </c>
      <c r="BD13" s="11">
        <v>0.0</v>
      </c>
      <c r="BE13" s="11">
        <v>0.0</v>
      </c>
      <c r="BF13" s="11">
        <v>0.0</v>
      </c>
      <c r="BG13" s="11">
        <v>0.0</v>
      </c>
      <c r="BH13" s="11">
        <v>0.0</v>
      </c>
      <c r="BI13" s="11">
        <v>0.0</v>
      </c>
      <c r="BJ13" s="11">
        <v>0.0</v>
      </c>
      <c r="BK13" s="11">
        <v>0.0</v>
      </c>
      <c r="BL13" s="11">
        <v>0.0</v>
      </c>
      <c r="BM13" s="11">
        <v>0.0</v>
      </c>
      <c r="BN13" s="11">
        <v>0.0</v>
      </c>
      <c r="BO13" s="11">
        <v>0.0</v>
      </c>
      <c r="BP13" s="11">
        <v>0.0</v>
      </c>
      <c r="BQ13" s="11">
        <v>0.0</v>
      </c>
      <c r="BR13" s="11">
        <v>0.0</v>
      </c>
      <c r="BS13" s="11">
        <v>0.0</v>
      </c>
      <c r="BT13" s="11">
        <v>0.0</v>
      </c>
      <c r="BU13" s="11">
        <v>0.0</v>
      </c>
      <c r="BV13" s="11" t="s">
        <v>124</v>
      </c>
      <c r="BW13" s="15" t="s">
        <v>244</v>
      </c>
      <c r="BX13" s="15">
        <v>0.0</v>
      </c>
      <c r="BY13" s="3">
        <v>145.0</v>
      </c>
      <c r="BZ13" s="3">
        <v>0.0</v>
      </c>
      <c r="CA13" s="3">
        <v>0.0</v>
      </c>
      <c r="CB13" s="3">
        <v>15.0</v>
      </c>
      <c r="CC13" s="15">
        <v>0.0</v>
      </c>
      <c r="CD13" s="15">
        <v>0.0</v>
      </c>
      <c r="CE13" s="15">
        <v>1.0</v>
      </c>
      <c r="CF13" s="15">
        <v>0.0</v>
      </c>
      <c r="CG13" s="15">
        <v>0.0</v>
      </c>
      <c r="CH13" s="16">
        <v>0.0</v>
      </c>
      <c r="CI13" s="16">
        <v>0.0</v>
      </c>
      <c r="CJ13" s="15">
        <f t="shared" si="3"/>
        <v>0</v>
      </c>
      <c r="CK13" s="21" t="s">
        <v>245</v>
      </c>
      <c r="CL13" s="11" t="s">
        <v>158</v>
      </c>
      <c r="CM13" s="11">
        <v>0.0</v>
      </c>
      <c r="CN13" s="11">
        <v>0.0</v>
      </c>
      <c r="CO13" s="11">
        <v>0.0</v>
      </c>
      <c r="CP13" s="13">
        <v>0.0</v>
      </c>
      <c r="CQ13" s="15">
        <v>0.0</v>
      </c>
      <c r="CR13" s="15" t="s">
        <v>124</v>
      </c>
      <c r="CS13" s="15">
        <v>0.0</v>
      </c>
      <c r="CT13" s="15" t="s">
        <v>124</v>
      </c>
      <c r="CU13" s="15">
        <v>0.0</v>
      </c>
      <c r="CV13" s="15" t="s">
        <v>124</v>
      </c>
      <c r="CW13" s="11">
        <v>0.0</v>
      </c>
      <c r="CX13" s="11">
        <v>0.0</v>
      </c>
      <c r="CY13" s="11" t="s">
        <v>124</v>
      </c>
      <c r="CZ13" s="11">
        <v>0.0</v>
      </c>
      <c r="DA13" s="11" t="s">
        <v>133</v>
      </c>
      <c r="DD13" s="23"/>
      <c r="DE13" s="23"/>
      <c r="DF13" s="23"/>
      <c r="DG13" s="26"/>
      <c r="DH13" s="25"/>
    </row>
    <row r="14">
      <c r="A14" s="11" t="s">
        <v>246</v>
      </c>
      <c r="B14" s="11" t="s">
        <v>247</v>
      </c>
      <c r="C14" s="12">
        <v>21681.0</v>
      </c>
      <c r="D14" s="13">
        <v>1.0</v>
      </c>
      <c r="E14" s="13">
        <v>0.0</v>
      </c>
      <c r="F14" s="3">
        <v>4.0</v>
      </c>
      <c r="G14" s="3">
        <v>4.0</v>
      </c>
      <c r="H14" s="3">
        <v>6.0</v>
      </c>
      <c r="I14" s="14">
        <f t="shared" si="1"/>
        <v>4.666666667</v>
      </c>
      <c r="J14" s="14">
        <f t="shared" si="2"/>
        <v>1.333333333</v>
      </c>
      <c r="K14" s="11" t="s">
        <v>248</v>
      </c>
      <c r="L14" s="11" t="s">
        <v>248</v>
      </c>
      <c r="M14" s="15" t="s">
        <v>122</v>
      </c>
      <c r="N14" s="15" t="s">
        <v>123</v>
      </c>
      <c r="O14" s="16" t="s">
        <v>122</v>
      </c>
      <c r="P14" s="16" t="s">
        <v>249</v>
      </c>
      <c r="Q14" s="17">
        <v>1.0</v>
      </c>
      <c r="R14" s="11" t="s">
        <v>124</v>
      </c>
      <c r="S14" s="11">
        <v>0.0</v>
      </c>
      <c r="T14" s="11">
        <v>1.0</v>
      </c>
      <c r="U14" s="11" t="s">
        <v>124</v>
      </c>
      <c r="V14" s="11">
        <v>0.0</v>
      </c>
      <c r="W14" s="11" t="s">
        <v>125</v>
      </c>
      <c r="X14" s="18">
        <v>20.0</v>
      </c>
      <c r="Y14" s="18">
        <v>1.0</v>
      </c>
      <c r="Z14" s="18">
        <v>0.0</v>
      </c>
      <c r="AA14" s="18">
        <v>1.0</v>
      </c>
      <c r="AB14" s="3" t="s">
        <v>250</v>
      </c>
      <c r="AC14" s="3" t="s">
        <v>250</v>
      </c>
      <c r="AD14" s="16">
        <v>1.0</v>
      </c>
      <c r="AE14" s="16">
        <v>2.0</v>
      </c>
      <c r="AF14" s="15">
        <v>1.0</v>
      </c>
      <c r="AG14" s="15">
        <v>0.0</v>
      </c>
      <c r="AH14" s="11" t="s">
        <v>247</v>
      </c>
      <c r="AI14" s="18">
        <v>1.0</v>
      </c>
      <c r="AJ14" s="18">
        <v>0.0</v>
      </c>
      <c r="AK14" s="11">
        <v>1.0</v>
      </c>
      <c r="AL14" s="11">
        <v>1.0</v>
      </c>
      <c r="AM14" s="19">
        <v>1.0</v>
      </c>
      <c r="AN14" s="20" t="s">
        <v>128</v>
      </c>
      <c r="AO14" s="15" t="s">
        <v>243</v>
      </c>
      <c r="AP14" s="15" t="s">
        <v>243</v>
      </c>
      <c r="AQ14" s="15">
        <v>91.0</v>
      </c>
      <c r="AR14" s="15">
        <v>87.0</v>
      </c>
      <c r="AS14" s="15">
        <v>65.0</v>
      </c>
      <c r="AT14" s="15">
        <v>97.0</v>
      </c>
      <c r="AU14" s="15">
        <v>-9.0</v>
      </c>
      <c r="AV14" s="15">
        <v>47.0</v>
      </c>
      <c r="AW14" s="18">
        <v>0.0</v>
      </c>
      <c r="AX14" s="18">
        <v>0.0</v>
      </c>
      <c r="AY14" s="18">
        <v>0.0</v>
      </c>
      <c r="AZ14" s="18">
        <v>1.0</v>
      </c>
      <c r="BA14" s="18">
        <v>0.0</v>
      </c>
      <c r="BB14" s="18">
        <v>1.0</v>
      </c>
      <c r="BC14" s="11">
        <v>0.0</v>
      </c>
      <c r="BD14" s="11">
        <v>0.0</v>
      </c>
      <c r="BE14" s="11">
        <v>0.0</v>
      </c>
      <c r="BF14" s="11">
        <v>0.0</v>
      </c>
      <c r="BG14" s="11">
        <v>0.0</v>
      </c>
      <c r="BH14" s="11">
        <v>0.0</v>
      </c>
      <c r="BI14" s="11">
        <v>0.0</v>
      </c>
      <c r="BJ14" s="11">
        <v>0.0</v>
      </c>
      <c r="BK14" s="11">
        <v>0.0</v>
      </c>
      <c r="BL14" s="11">
        <v>0.0</v>
      </c>
      <c r="BM14" s="11">
        <v>0.0</v>
      </c>
      <c r="BN14" s="11">
        <v>0.0</v>
      </c>
      <c r="BO14" s="11">
        <v>0.0</v>
      </c>
      <c r="BP14" s="11">
        <v>0.0</v>
      </c>
      <c r="BQ14" s="11">
        <v>0.0</v>
      </c>
      <c r="BR14" s="11">
        <v>0.0</v>
      </c>
      <c r="BS14" s="11">
        <v>0.0</v>
      </c>
      <c r="BT14" s="11">
        <v>0.0</v>
      </c>
      <c r="BU14" s="11">
        <v>0.0</v>
      </c>
      <c r="BV14" s="11" t="s">
        <v>124</v>
      </c>
      <c r="BW14" s="15" t="s">
        <v>251</v>
      </c>
      <c r="BX14" s="15">
        <v>0.0</v>
      </c>
      <c r="BY14" s="3">
        <v>122.0</v>
      </c>
      <c r="BZ14" s="3">
        <v>1.0</v>
      </c>
      <c r="CA14" s="3">
        <v>0.0</v>
      </c>
      <c r="CB14" s="3">
        <v>5.0</v>
      </c>
      <c r="CC14" s="15">
        <v>0.0</v>
      </c>
      <c r="CD14" s="15">
        <v>0.0</v>
      </c>
      <c r="CE14" s="15">
        <v>1.0</v>
      </c>
      <c r="CF14" s="15">
        <v>0.0</v>
      </c>
      <c r="CG14" s="15">
        <v>0.0</v>
      </c>
      <c r="CH14" s="16">
        <v>0.0</v>
      </c>
      <c r="CI14" s="16">
        <v>1.0</v>
      </c>
      <c r="CJ14" s="15">
        <f t="shared" si="3"/>
        <v>1</v>
      </c>
      <c r="CK14" s="21" t="s">
        <v>124</v>
      </c>
      <c r="CL14" s="22" t="s">
        <v>124</v>
      </c>
      <c r="CM14" s="11">
        <v>0.0</v>
      </c>
      <c r="CN14" s="11">
        <v>0.0</v>
      </c>
      <c r="CO14" s="11">
        <v>0.0</v>
      </c>
      <c r="CP14" s="13">
        <v>0.0</v>
      </c>
      <c r="CQ14" s="15">
        <v>0.0</v>
      </c>
      <c r="CR14" s="15" t="s">
        <v>124</v>
      </c>
      <c r="CS14" s="15">
        <v>0.0</v>
      </c>
      <c r="CT14" s="15" t="s">
        <v>124</v>
      </c>
      <c r="CU14" s="15">
        <v>0.0</v>
      </c>
      <c r="CV14" s="15" t="s">
        <v>124</v>
      </c>
      <c r="CW14" s="11">
        <v>0.0</v>
      </c>
      <c r="CX14" s="11">
        <v>0.0</v>
      </c>
      <c r="CY14" s="11" t="s">
        <v>124</v>
      </c>
      <c r="CZ14" s="11">
        <v>0.0</v>
      </c>
      <c r="DA14" s="11" t="s">
        <v>133</v>
      </c>
      <c r="DD14" s="23"/>
      <c r="DE14" s="23"/>
      <c r="DF14" s="23"/>
      <c r="DG14" s="26"/>
      <c r="DH14" s="25"/>
    </row>
    <row r="15">
      <c r="A15" s="11" t="s">
        <v>252</v>
      </c>
      <c r="B15" s="11" t="s">
        <v>253</v>
      </c>
      <c r="C15" s="12">
        <v>21688.0</v>
      </c>
      <c r="D15" s="13">
        <v>2.0</v>
      </c>
      <c r="E15" s="13">
        <v>0.0</v>
      </c>
      <c r="F15" s="3">
        <v>7.0</v>
      </c>
      <c r="G15" s="3">
        <v>7.0</v>
      </c>
      <c r="H15" s="3">
        <v>6.0</v>
      </c>
      <c r="I15" s="14">
        <f t="shared" si="1"/>
        <v>6.666666667</v>
      </c>
      <c r="J15" s="14">
        <f t="shared" si="2"/>
        <v>0.6666666667</v>
      </c>
      <c r="K15" s="11" t="s">
        <v>254</v>
      </c>
      <c r="L15" s="11" t="s">
        <v>254</v>
      </c>
      <c r="M15" s="15" t="s">
        <v>122</v>
      </c>
      <c r="N15" s="15" t="s">
        <v>217</v>
      </c>
      <c r="O15" s="16" t="s">
        <v>122</v>
      </c>
      <c r="P15" s="16" t="s">
        <v>123</v>
      </c>
      <c r="Q15" s="17">
        <v>1.0</v>
      </c>
      <c r="R15" s="11" t="s">
        <v>124</v>
      </c>
      <c r="S15" s="11">
        <v>0.0</v>
      </c>
      <c r="T15" s="11">
        <v>0.0</v>
      </c>
      <c r="U15" s="11" t="s">
        <v>124</v>
      </c>
      <c r="V15" s="11">
        <v>0.0</v>
      </c>
      <c r="W15" s="11" t="s">
        <v>125</v>
      </c>
      <c r="X15" s="18">
        <v>30.0</v>
      </c>
      <c r="Y15" s="18">
        <v>1.0</v>
      </c>
      <c r="Z15" s="18">
        <v>0.0</v>
      </c>
      <c r="AA15" s="18">
        <v>1.0</v>
      </c>
      <c r="AB15" s="3" t="s">
        <v>255</v>
      </c>
      <c r="AC15" s="3" t="s">
        <v>255</v>
      </c>
      <c r="AD15" s="16">
        <v>1.0</v>
      </c>
      <c r="AE15" s="16">
        <v>1.0</v>
      </c>
      <c r="AF15" s="15">
        <v>0.0</v>
      </c>
      <c r="AG15" s="15">
        <v>0.0</v>
      </c>
      <c r="AH15" s="11" t="s">
        <v>256</v>
      </c>
      <c r="AI15" s="18">
        <v>1.0</v>
      </c>
      <c r="AJ15" s="18">
        <v>0.0</v>
      </c>
      <c r="AK15" s="11">
        <v>0.0</v>
      </c>
      <c r="AL15" s="11">
        <v>0.0</v>
      </c>
      <c r="AM15" s="19">
        <v>0.0</v>
      </c>
      <c r="AN15" s="27" t="s">
        <v>128</v>
      </c>
      <c r="AO15" s="15" t="s">
        <v>243</v>
      </c>
      <c r="AP15" s="15" t="s">
        <v>243</v>
      </c>
      <c r="AQ15" s="15">
        <v>115.0</v>
      </c>
      <c r="AR15" s="15">
        <v>67.0</v>
      </c>
      <c r="AS15" s="15">
        <v>73.0</v>
      </c>
      <c r="AT15" s="15">
        <v>91.0</v>
      </c>
      <c r="AU15" s="15">
        <v>-6.0</v>
      </c>
      <c r="AV15" s="15">
        <v>65.0</v>
      </c>
      <c r="AW15" s="18">
        <v>0.0</v>
      </c>
      <c r="AX15" s="18">
        <v>0.0</v>
      </c>
      <c r="AY15" s="18">
        <v>1.0</v>
      </c>
      <c r="AZ15" s="18">
        <v>1.0</v>
      </c>
      <c r="BA15" s="18">
        <v>0.0</v>
      </c>
      <c r="BB15" s="18">
        <v>0.0</v>
      </c>
      <c r="BC15" s="11">
        <v>0.0</v>
      </c>
      <c r="BD15" s="11">
        <v>0.0</v>
      </c>
      <c r="BE15" s="11">
        <v>0.0</v>
      </c>
      <c r="BF15" s="11">
        <v>0.0</v>
      </c>
      <c r="BG15" s="11">
        <v>0.0</v>
      </c>
      <c r="BH15" s="11">
        <v>0.0</v>
      </c>
      <c r="BI15" s="11">
        <v>0.0</v>
      </c>
      <c r="BJ15" s="11">
        <v>0.0</v>
      </c>
      <c r="BK15" s="11">
        <v>0.0</v>
      </c>
      <c r="BL15" s="11">
        <v>0.0</v>
      </c>
      <c r="BM15" s="11">
        <v>0.0</v>
      </c>
      <c r="BN15" s="11">
        <v>0.0</v>
      </c>
      <c r="BO15" s="11">
        <v>0.0</v>
      </c>
      <c r="BP15" s="11">
        <v>0.0</v>
      </c>
      <c r="BQ15" s="11">
        <v>0.0</v>
      </c>
      <c r="BR15" s="11">
        <v>0.0</v>
      </c>
      <c r="BS15" s="11">
        <v>0.0</v>
      </c>
      <c r="BT15" s="11">
        <v>0.0</v>
      </c>
      <c r="BU15" s="11">
        <v>0.0</v>
      </c>
      <c r="BV15" s="11" t="s">
        <v>124</v>
      </c>
      <c r="BW15" s="15" t="s">
        <v>168</v>
      </c>
      <c r="BX15" s="15">
        <v>0.0</v>
      </c>
      <c r="BY15" s="3">
        <v>145.0</v>
      </c>
      <c r="BZ15" s="3">
        <v>0.0</v>
      </c>
      <c r="CA15" s="3">
        <v>33.0</v>
      </c>
      <c r="CB15" s="3">
        <v>7.0</v>
      </c>
      <c r="CC15" s="15">
        <v>0.0</v>
      </c>
      <c r="CD15" s="15">
        <v>0.0</v>
      </c>
      <c r="CE15" s="15">
        <v>1.0</v>
      </c>
      <c r="CF15" s="15">
        <v>0.0</v>
      </c>
      <c r="CG15" s="15">
        <v>1.0</v>
      </c>
      <c r="CH15" s="16">
        <v>0.0</v>
      </c>
      <c r="CI15" s="16">
        <v>0.0</v>
      </c>
      <c r="CJ15" s="15">
        <f t="shared" si="3"/>
        <v>1</v>
      </c>
      <c r="CK15" s="29" t="s">
        <v>257</v>
      </c>
      <c r="CL15" s="28" t="s">
        <v>258</v>
      </c>
      <c r="CM15" s="11">
        <v>0.0</v>
      </c>
      <c r="CN15" s="11">
        <v>0.0</v>
      </c>
      <c r="CO15" s="11">
        <v>0.0</v>
      </c>
      <c r="CP15" s="13">
        <v>0.0</v>
      </c>
      <c r="CQ15" s="15">
        <v>0.0</v>
      </c>
      <c r="CR15" s="15" t="s">
        <v>124</v>
      </c>
      <c r="CS15" s="15">
        <v>0.0</v>
      </c>
      <c r="CT15" s="15" t="s">
        <v>124</v>
      </c>
      <c r="CU15" s="15">
        <v>0.0</v>
      </c>
      <c r="CV15" s="15" t="s">
        <v>124</v>
      </c>
      <c r="CW15" s="11">
        <v>0.0</v>
      </c>
      <c r="CX15" s="11">
        <v>0.0</v>
      </c>
      <c r="CY15" s="11" t="s">
        <v>124</v>
      </c>
      <c r="CZ15" s="11">
        <v>0.0</v>
      </c>
      <c r="DA15" s="11" t="s">
        <v>133</v>
      </c>
      <c r="DD15" s="23"/>
      <c r="DE15" s="23"/>
      <c r="DF15" s="23"/>
      <c r="DG15" s="26"/>
      <c r="DH15" s="25"/>
    </row>
    <row r="16">
      <c r="A16" s="11" t="s">
        <v>259</v>
      </c>
      <c r="B16" s="11" t="s">
        <v>260</v>
      </c>
      <c r="C16" s="12">
        <v>21702.0</v>
      </c>
      <c r="D16" s="13">
        <v>6.0</v>
      </c>
      <c r="E16" s="13">
        <v>0.0</v>
      </c>
      <c r="F16" s="3">
        <v>1.0</v>
      </c>
      <c r="G16" s="3">
        <v>1.0</v>
      </c>
      <c r="H16" s="3">
        <v>2.0</v>
      </c>
      <c r="I16" s="14">
        <f t="shared" si="1"/>
        <v>1.333333333</v>
      </c>
      <c r="J16" s="14">
        <f t="shared" si="2"/>
        <v>0.6666666667</v>
      </c>
      <c r="K16" s="11" t="s">
        <v>261</v>
      </c>
      <c r="L16" s="11" t="s">
        <v>262</v>
      </c>
      <c r="M16" s="15" t="s">
        <v>263</v>
      </c>
      <c r="N16" s="15" t="s">
        <v>264</v>
      </c>
      <c r="O16" s="16" t="s">
        <v>139</v>
      </c>
      <c r="P16" s="16" t="s">
        <v>265</v>
      </c>
      <c r="Q16" s="17">
        <v>1.0</v>
      </c>
      <c r="R16" s="11" t="s">
        <v>124</v>
      </c>
      <c r="S16" s="11">
        <v>0.0</v>
      </c>
      <c r="T16" s="11">
        <v>0.0</v>
      </c>
      <c r="U16" s="11" t="s">
        <v>124</v>
      </c>
      <c r="V16" s="11">
        <v>0.0</v>
      </c>
      <c r="W16" s="11" t="s">
        <v>125</v>
      </c>
      <c r="X16" s="18">
        <v>34.0</v>
      </c>
      <c r="Y16" s="18">
        <v>1.0</v>
      </c>
      <c r="Z16" s="18">
        <v>1.0</v>
      </c>
      <c r="AA16" s="18">
        <v>0.0</v>
      </c>
      <c r="AB16" s="3" t="s">
        <v>266</v>
      </c>
      <c r="AC16" s="3" t="s">
        <v>266</v>
      </c>
      <c r="AD16" s="16">
        <v>1.0</v>
      </c>
      <c r="AE16" s="16">
        <v>1.0</v>
      </c>
      <c r="AF16" s="15">
        <v>0.0</v>
      </c>
      <c r="AG16" s="15">
        <v>0.0</v>
      </c>
      <c r="AH16" s="11" t="s">
        <v>267</v>
      </c>
      <c r="AI16" s="18">
        <v>1.0</v>
      </c>
      <c r="AJ16" s="18">
        <v>1.0</v>
      </c>
      <c r="AK16" s="11">
        <v>0.0</v>
      </c>
      <c r="AL16" s="11">
        <v>0.0</v>
      </c>
      <c r="AM16" s="19">
        <v>0.0</v>
      </c>
      <c r="AN16" s="27" t="s">
        <v>128</v>
      </c>
      <c r="AO16" s="15" t="s">
        <v>155</v>
      </c>
      <c r="AP16" s="15" t="s">
        <v>155</v>
      </c>
      <c r="AQ16" s="15">
        <v>89.0</v>
      </c>
      <c r="AR16" s="15">
        <v>75.0</v>
      </c>
      <c r="AS16" s="15">
        <v>70.0</v>
      </c>
      <c r="AT16" s="15">
        <v>92.0</v>
      </c>
      <c r="AU16" s="15">
        <v>-12.0</v>
      </c>
      <c r="AV16" s="15">
        <v>80.0</v>
      </c>
      <c r="AW16" s="18">
        <v>0.0</v>
      </c>
      <c r="AX16" s="18">
        <v>0.0</v>
      </c>
      <c r="AY16" s="18">
        <v>0.0</v>
      </c>
      <c r="AZ16" s="18">
        <v>0.0</v>
      </c>
      <c r="BA16" s="18">
        <v>0.0</v>
      </c>
      <c r="BB16" s="18">
        <v>0.0</v>
      </c>
      <c r="BC16" s="11">
        <v>0.0</v>
      </c>
      <c r="BD16" s="11">
        <v>1.0</v>
      </c>
      <c r="BE16" s="11">
        <v>0.0</v>
      </c>
      <c r="BF16" s="11">
        <v>0.0</v>
      </c>
      <c r="BG16" s="11">
        <v>0.0</v>
      </c>
      <c r="BH16" s="11">
        <v>0.0</v>
      </c>
      <c r="BI16" s="11">
        <v>0.0</v>
      </c>
      <c r="BJ16" s="11">
        <v>0.0</v>
      </c>
      <c r="BK16" s="11">
        <v>0.0</v>
      </c>
      <c r="BL16" s="11">
        <v>0.0</v>
      </c>
      <c r="BM16" s="11">
        <v>0.0</v>
      </c>
      <c r="BN16" s="11">
        <v>0.0</v>
      </c>
      <c r="BO16" s="11">
        <v>0.0</v>
      </c>
      <c r="BP16" s="11">
        <v>0.0</v>
      </c>
      <c r="BQ16" s="11">
        <v>0.0</v>
      </c>
      <c r="BR16" s="11">
        <v>0.0</v>
      </c>
      <c r="BS16" s="11">
        <v>0.0</v>
      </c>
      <c r="BT16" s="11">
        <v>0.0</v>
      </c>
      <c r="BU16" s="11">
        <v>0.0</v>
      </c>
      <c r="BV16" s="11" t="s">
        <v>124</v>
      </c>
      <c r="BW16" s="15" t="s">
        <v>146</v>
      </c>
      <c r="BX16" s="15">
        <v>0.0</v>
      </c>
      <c r="BY16" s="3">
        <v>151.0</v>
      </c>
      <c r="BZ16" s="3">
        <v>0.0</v>
      </c>
      <c r="CA16" s="3">
        <v>26.0</v>
      </c>
      <c r="CB16" s="3">
        <v>8.0</v>
      </c>
      <c r="CC16" s="15">
        <v>0.0</v>
      </c>
      <c r="CD16" s="15">
        <v>0.0</v>
      </c>
      <c r="CE16" s="15">
        <v>1.0</v>
      </c>
      <c r="CF16" s="15">
        <v>0.0</v>
      </c>
      <c r="CG16" s="15">
        <v>0.0</v>
      </c>
      <c r="CH16" s="16">
        <v>0.0</v>
      </c>
      <c r="CI16" s="16">
        <v>1.0</v>
      </c>
      <c r="CJ16" s="15">
        <f t="shared" si="3"/>
        <v>1</v>
      </c>
      <c r="CK16" s="29" t="s">
        <v>268</v>
      </c>
      <c r="CL16" s="28" t="s">
        <v>269</v>
      </c>
      <c r="CM16" s="11">
        <v>1.0</v>
      </c>
      <c r="CN16" s="11">
        <v>0.0</v>
      </c>
      <c r="CO16" s="11">
        <v>0.0</v>
      </c>
      <c r="CP16" s="13">
        <v>0.0</v>
      </c>
      <c r="CQ16" s="15">
        <v>0.0</v>
      </c>
      <c r="CR16" s="15" t="s">
        <v>124</v>
      </c>
      <c r="CS16" s="15">
        <v>0.0</v>
      </c>
      <c r="CT16" s="15" t="s">
        <v>124</v>
      </c>
      <c r="CU16" s="15">
        <v>0.0</v>
      </c>
      <c r="CV16" s="15" t="s">
        <v>124</v>
      </c>
      <c r="CW16" s="11">
        <v>0.0</v>
      </c>
      <c r="CX16" s="11">
        <v>0.0</v>
      </c>
      <c r="CY16" s="11" t="s">
        <v>124</v>
      </c>
      <c r="CZ16" s="11">
        <v>0.0</v>
      </c>
      <c r="DA16" s="11" t="s">
        <v>270</v>
      </c>
      <c r="DD16" s="23"/>
      <c r="DE16" s="23"/>
      <c r="DF16" s="23"/>
      <c r="DG16" s="26"/>
      <c r="DH16" s="25"/>
    </row>
    <row r="17">
      <c r="A17" s="11" t="s">
        <v>271</v>
      </c>
      <c r="B17" s="11" t="s">
        <v>272</v>
      </c>
      <c r="C17" s="12">
        <v>21744.0</v>
      </c>
      <c r="D17" s="13">
        <v>4.0</v>
      </c>
      <c r="E17" s="13">
        <v>0.0</v>
      </c>
      <c r="F17" s="3">
        <v>4.0</v>
      </c>
      <c r="G17" s="3">
        <v>4.0</v>
      </c>
      <c r="H17" s="3">
        <v>4.0</v>
      </c>
      <c r="I17" s="14">
        <f t="shared" si="1"/>
        <v>4</v>
      </c>
      <c r="J17" s="14">
        <f t="shared" si="2"/>
        <v>0</v>
      </c>
      <c r="K17" s="11" t="s">
        <v>224</v>
      </c>
      <c r="L17" s="11" t="s">
        <v>151</v>
      </c>
      <c r="M17" s="15" t="s">
        <v>137</v>
      </c>
      <c r="N17" s="15" t="s">
        <v>138</v>
      </c>
      <c r="O17" s="16" t="s">
        <v>122</v>
      </c>
      <c r="P17" s="16" t="s">
        <v>123</v>
      </c>
      <c r="Q17" s="17">
        <v>1.0</v>
      </c>
      <c r="R17" s="11" t="s">
        <v>124</v>
      </c>
      <c r="S17" s="11">
        <v>0.0</v>
      </c>
      <c r="T17" s="11">
        <v>0.0</v>
      </c>
      <c r="U17" s="11" t="s">
        <v>124</v>
      </c>
      <c r="V17" s="11">
        <v>0.0</v>
      </c>
      <c r="W17" s="11" t="s">
        <v>273</v>
      </c>
      <c r="X17" s="18">
        <v>17.0</v>
      </c>
      <c r="Y17" s="18">
        <v>1.0</v>
      </c>
      <c r="Z17" s="18">
        <v>1.0</v>
      </c>
      <c r="AA17" s="18">
        <v>0.0</v>
      </c>
      <c r="AB17" s="3" t="s">
        <v>272</v>
      </c>
      <c r="AC17" s="3" t="s">
        <v>272</v>
      </c>
      <c r="AD17" s="16">
        <v>1.0</v>
      </c>
      <c r="AE17" s="16">
        <v>1.0</v>
      </c>
      <c r="AF17" s="15">
        <v>1.0</v>
      </c>
      <c r="AG17" s="15">
        <v>1.0</v>
      </c>
      <c r="AH17" s="11" t="s">
        <v>226</v>
      </c>
      <c r="AI17" s="18">
        <v>1.0</v>
      </c>
      <c r="AJ17" s="18">
        <v>1.0</v>
      </c>
      <c r="AK17" s="11">
        <v>0.0</v>
      </c>
      <c r="AL17" s="11">
        <v>0.0</v>
      </c>
      <c r="AM17" s="19">
        <v>0.0</v>
      </c>
      <c r="AN17" s="27" t="s">
        <v>166</v>
      </c>
      <c r="AO17" s="15" t="s">
        <v>129</v>
      </c>
      <c r="AP17" s="15" t="s">
        <v>129</v>
      </c>
      <c r="AQ17" s="15">
        <v>106.0</v>
      </c>
      <c r="AR17" s="15">
        <v>61.0</v>
      </c>
      <c r="AS17" s="15">
        <v>62.0</v>
      </c>
      <c r="AT17" s="15">
        <v>80.0</v>
      </c>
      <c r="AU17" s="15">
        <v>-10.0</v>
      </c>
      <c r="AV17" s="15">
        <v>35.0</v>
      </c>
      <c r="AW17" s="18">
        <v>0.0</v>
      </c>
      <c r="AX17" s="18">
        <v>0.0</v>
      </c>
      <c r="AY17" s="18">
        <v>1.0</v>
      </c>
      <c r="AZ17" s="18">
        <v>0.0</v>
      </c>
      <c r="BA17" s="18">
        <v>1.0</v>
      </c>
      <c r="BB17" s="18">
        <v>1.0</v>
      </c>
      <c r="BC17" s="11">
        <v>0.0</v>
      </c>
      <c r="BD17" s="11">
        <v>0.0</v>
      </c>
      <c r="BE17" s="11">
        <v>0.0</v>
      </c>
      <c r="BF17" s="11">
        <v>0.0</v>
      </c>
      <c r="BG17" s="11">
        <v>0.0</v>
      </c>
      <c r="BH17" s="11">
        <v>0.0</v>
      </c>
      <c r="BI17" s="11">
        <v>0.0</v>
      </c>
      <c r="BJ17" s="11">
        <v>0.0</v>
      </c>
      <c r="BK17" s="11">
        <v>0.0</v>
      </c>
      <c r="BL17" s="11">
        <v>0.0</v>
      </c>
      <c r="BM17" s="11">
        <v>0.0</v>
      </c>
      <c r="BN17" s="11">
        <v>0.0</v>
      </c>
      <c r="BO17" s="11">
        <v>0.0</v>
      </c>
      <c r="BP17" s="11">
        <v>0.0</v>
      </c>
      <c r="BQ17" s="11">
        <v>0.0</v>
      </c>
      <c r="BR17" s="11">
        <v>0.0</v>
      </c>
      <c r="BS17" s="11">
        <v>0.0</v>
      </c>
      <c r="BT17" s="11">
        <v>0.0</v>
      </c>
      <c r="BU17" s="11">
        <v>0.0</v>
      </c>
      <c r="BV17" s="11" t="s">
        <v>124</v>
      </c>
      <c r="BW17" s="15" t="s">
        <v>168</v>
      </c>
      <c r="BX17" s="15">
        <v>0.0</v>
      </c>
      <c r="BY17" s="3">
        <v>151.0</v>
      </c>
      <c r="BZ17" s="3">
        <v>0.0</v>
      </c>
      <c r="CA17" s="3">
        <v>19.0</v>
      </c>
      <c r="CB17" s="3">
        <v>6.0</v>
      </c>
      <c r="CC17" s="15">
        <v>0.0</v>
      </c>
      <c r="CD17" s="15">
        <v>0.0</v>
      </c>
      <c r="CE17" s="15">
        <v>1.0</v>
      </c>
      <c r="CF17" s="15">
        <v>0.0</v>
      </c>
      <c r="CG17" s="15">
        <v>0.0</v>
      </c>
      <c r="CH17" s="16">
        <v>0.0</v>
      </c>
      <c r="CI17" s="16">
        <v>0.0</v>
      </c>
      <c r="CJ17" s="15">
        <f t="shared" si="3"/>
        <v>0</v>
      </c>
      <c r="CK17" s="21" t="s">
        <v>274</v>
      </c>
      <c r="CL17" s="11" t="s">
        <v>158</v>
      </c>
      <c r="CM17" s="11">
        <v>0.0</v>
      </c>
      <c r="CN17" s="11">
        <v>0.0</v>
      </c>
      <c r="CO17" s="11">
        <v>0.0</v>
      </c>
      <c r="CP17" s="13">
        <v>0.0</v>
      </c>
      <c r="CQ17" s="15">
        <v>0.0</v>
      </c>
      <c r="CR17" s="15" t="s">
        <v>124</v>
      </c>
      <c r="CS17" s="15">
        <v>0.0</v>
      </c>
      <c r="CT17" s="15" t="s">
        <v>124</v>
      </c>
      <c r="CU17" s="15">
        <v>0.0</v>
      </c>
      <c r="CV17" s="15" t="s">
        <v>124</v>
      </c>
      <c r="CW17" s="11">
        <v>0.0</v>
      </c>
      <c r="CX17" s="11">
        <v>0.0</v>
      </c>
      <c r="CY17" s="11" t="s">
        <v>124</v>
      </c>
      <c r="CZ17" s="11">
        <v>0.0</v>
      </c>
      <c r="DA17" s="11" t="s">
        <v>133</v>
      </c>
      <c r="DD17" s="23"/>
      <c r="DE17" s="23"/>
      <c r="DF17" s="23"/>
      <c r="DG17" s="26"/>
      <c r="DH17" s="25"/>
    </row>
    <row r="18">
      <c r="A18" s="11" t="s">
        <v>275</v>
      </c>
      <c r="B18" s="11" t="s">
        <v>276</v>
      </c>
      <c r="C18" s="12">
        <v>21772.0</v>
      </c>
      <c r="D18" s="13">
        <v>2.0</v>
      </c>
      <c r="E18" s="13">
        <v>0.0</v>
      </c>
      <c r="F18" s="3">
        <v>5.0</v>
      </c>
      <c r="G18" s="3">
        <v>6.0</v>
      </c>
      <c r="H18" s="3">
        <v>7.0</v>
      </c>
      <c r="I18" s="14">
        <f t="shared" si="1"/>
        <v>6</v>
      </c>
      <c r="J18" s="14">
        <f t="shared" si="2"/>
        <v>1.333333333</v>
      </c>
      <c r="K18" s="11" t="s">
        <v>277</v>
      </c>
      <c r="L18" s="11" t="s">
        <v>277</v>
      </c>
      <c r="M18" s="15" t="s">
        <v>122</v>
      </c>
      <c r="N18" s="15" t="s">
        <v>123</v>
      </c>
      <c r="O18" s="16" t="s">
        <v>122</v>
      </c>
      <c r="P18" s="16" t="s">
        <v>278</v>
      </c>
      <c r="Q18" s="17">
        <v>1.0</v>
      </c>
      <c r="R18" s="11" t="s">
        <v>124</v>
      </c>
      <c r="S18" s="11">
        <v>0.0</v>
      </c>
      <c r="T18" s="11">
        <v>0.0</v>
      </c>
      <c r="U18" s="11" t="s">
        <v>124</v>
      </c>
      <c r="V18" s="11">
        <v>0.0</v>
      </c>
      <c r="W18" s="11" t="s">
        <v>125</v>
      </c>
      <c r="X18" s="18">
        <v>24.0</v>
      </c>
      <c r="Y18" s="18">
        <v>1.0</v>
      </c>
      <c r="Z18" s="18">
        <v>1.0</v>
      </c>
      <c r="AA18" s="18">
        <v>0.0</v>
      </c>
      <c r="AB18" s="3" t="s">
        <v>279</v>
      </c>
      <c r="AC18" s="3" t="s">
        <v>279</v>
      </c>
      <c r="AD18" s="16">
        <v>1.0</v>
      </c>
      <c r="AE18" s="16">
        <v>2.0</v>
      </c>
      <c r="AF18" s="15">
        <v>0.0</v>
      </c>
      <c r="AG18" s="15">
        <v>0.0</v>
      </c>
      <c r="AH18" s="11" t="s">
        <v>280</v>
      </c>
      <c r="AI18" s="18">
        <v>1.0</v>
      </c>
      <c r="AJ18" s="18">
        <v>1.0</v>
      </c>
      <c r="AK18" s="11">
        <v>0.0</v>
      </c>
      <c r="AL18" s="11">
        <v>0.0</v>
      </c>
      <c r="AM18" s="19">
        <v>0.0</v>
      </c>
      <c r="AN18" s="27" t="s">
        <v>128</v>
      </c>
      <c r="AO18" s="15" t="s">
        <v>129</v>
      </c>
      <c r="AP18" s="15" t="s">
        <v>129</v>
      </c>
      <c r="AQ18" s="15">
        <v>87.0</v>
      </c>
      <c r="AR18" s="15">
        <v>93.0</v>
      </c>
      <c r="AS18" s="15">
        <v>55.0</v>
      </c>
      <c r="AT18" s="15">
        <v>96.0</v>
      </c>
      <c r="AU18" s="15">
        <v>-8.0</v>
      </c>
      <c r="AV18" s="15">
        <v>82.0</v>
      </c>
      <c r="AW18" s="18">
        <v>0.0</v>
      </c>
      <c r="AX18" s="18">
        <v>0.0</v>
      </c>
      <c r="AY18" s="18">
        <v>1.0</v>
      </c>
      <c r="AZ18" s="18">
        <v>1.0</v>
      </c>
      <c r="BA18" s="18">
        <v>0.0</v>
      </c>
      <c r="BB18" s="18">
        <v>0.0</v>
      </c>
      <c r="BC18" s="11">
        <v>0.0</v>
      </c>
      <c r="BD18" s="11">
        <v>0.0</v>
      </c>
      <c r="BE18" s="11">
        <v>0.0</v>
      </c>
      <c r="BF18" s="11">
        <v>0.0</v>
      </c>
      <c r="BG18" s="11">
        <v>0.0</v>
      </c>
      <c r="BH18" s="11">
        <v>0.0</v>
      </c>
      <c r="BI18" s="11">
        <v>0.0</v>
      </c>
      <c r="BJ18" s="11">
        <v>0.0</v>
      </c>
      <c r="BK18" s="11">
        <v>0.0</v>
      </c>
      <c r="BL18" s="11">
        <v>0.0</v>
      </c>
      <c r="BM18" s="11">
        <v>0.0</v>
      </c>
      <c r="BN18" s="11">
        <v>0.0</v>
      </c>
      <c r="BO18" s="11">
        <v>0.0</v>
      </c>
      <c r="BP18" s="11">
        <v>0.0</v>
      </c>
      <c r="BQ18" s="11">
        <v>0.0</v>
      </c>
      <c r="BR18" s="11">
        <v>0.0</v>
      </c>
      <c r="BS18" s="11">
        <v>0.0</v>
      </c>
      <c r="BT18" s="11">
        <v>0.0</v>
      </c>
      <c r="BU18" s="11">
        <v>0.0</v>
      </c>
      <c r="BV18" s="11" t="s">
        <v>124</v>
      </c>
      <c r="BW18" s="15" t="s">
        <v>130</v>
      </c>
      <c r="BX18" s="15">
        <v>0.0</v>
      </c>
      <c r="BY18" s="3">
        <v>141.0</v>
      </c>
      <c r="BZ18" s="3">
        <v>0.0</v>
      </c>
      <c r="CA18" s="3">
        <v>40.0</v>
      </c>
      <c r="CB18" s="3">
        <v>4.0</v>
      </c>
      <c r="CC18" s="15">
        <v>0.0</v>
      </c>
      <c r="CD18" s="15">
        <v>0.0</v>
      </c>
      <c r="CE18" s="15">
        <v>1.0</v>
      </c>
      <c r="CF18" s="15">
        <v>0.0</v>
      </c>
      <c r="CG18" s="15">
        <v>0.0</v>
      </c>
      <c r="CH18" s="16">
        <v>0.0</v>
      </c>
      <c r="CI18" s="16">
        <v>0.0</v>
      </c>
      <c r="CJ18" s="15">
        <f t="shared" si="3"/>
        <v>0</v>
      </c>
      <c r="CK18" s="21" t="s">
        <v>281</v>
      </c>
      <c r="CL18" s="28" t="s">
        <v>258</v>
      </c>
      <c r="CM18" s="11">
        <v>0.0</v>
      </c>
      <c r="CN18" s="11">
        <v>0.0</v>
      </c>
      <c r="CO18" s="11">
        <v>0.0</v>
      </c>
      <c r="CP18" s="13">
        <v>0.0</v>
      </c>
      <c r="CQ18" s="15">
        <v>0.0</v>
      </c>
      <c r="CR18" s="15" t="s">
        <v>124</v>
      </c>
      <c r="CS18" s="15">
        <v>0.0</v>
      </c>
      <c r="CT18" s="15" t="s">
        <v>124</v>
      </c>
      <c r="CU18" s="15">
        <v>0.0</v>
      </c>
      <c r="CV18" s="15" t="s">
        <v>124</v>
      </c>
      <c r="CW18" s="11">
        <v>0.0</v>
      </c>
      <c r="CX18" s="11">
        <v>0.0</v>
      </c>
      <c r="CY18" s="11" t="s">
        <v>124</v>
      </c>
      <c r="CZ18" s="11">
        <v>0.0</v>
      </c>
      <c r="DA18" s="11" t="s">
        <v>235</v>
      </c>
      <c r="DD18" s="23"/>
      <c r="DE18" s="23"/>
      <c r="DF18" s="23"/>
      <c r="DG18" s="26"/>
      <c r="DH18" s="25"/>
    </row>
    <row r="19">
      <c r="A19" s="11" t="s">
        <v>282</v>
      </c>
      <c r="B19" s="11" t="s">
        <v>283</v>
      </c>
      <c r="C19" s="12">
        <v>21786.0</v>
      </c>
      <c r="D19" s="13">
        <v>4.0</v>
      </c>
      <c r="E19" s="13">
        <v>0.0</v>
      </c>
      <c r="F19" s="3">
        <v>3.0</v>
      </c>
      <c r="G19" s="3">
        <v>5.0</v>
      </c>
      <c r="H19" s="3">
        <v>8.0</v>
      </c>
      <c r="I19" s="14">
        <f t="shared" si="1"/>
        <v>5.333333333</v>
      </c>
      <c r="J19" s="14">
        <f t="shared" si="2"/>
        <v>3.333333333</v>
      </c>
      <c r="K19" s="11" t="s">
        <v>277</v>
      </c>
      <c r="L19" s="11" t="s">
        <v>277</v>
      </c>
      <c r="M19" s="15" t="s">
        <v>284</v>
      </c>
      <c r="N19" s="15" t="s">
        <v>285</v>
      </c>
      <c r="O19" s="16" t="s">
        <v>139</v>
      </c>
      <c r="P19" s="16" t="s">
        <v>265</v>
      </c>
      <c r="Q19" s="17">
        <v>0.0</v>
      </c>
      <c r="R19" s="11" t="s">
        <v>124</v>
      </c>
      <c r="S19" s="11">
        <v>0.0</v>
      </c>
      <c r="T19" s="11">
        <v>0.0</v>
      </c>
      <c r="U19" s="11" t="s">
        <v>124</v>
      </c>
      <c r="V19" s="11">
        <v>0.0</v>
      </c>
      <c r="W19" s="11" t="s">
        <v>125</v>
      </c>
      <c r="X19" s="18">
        <v>25.0</v>
      </c>
      <c r="Y19" s="18">
        <v>2.0</v>
      </c>
      <c r="Z19" s="18">
        <v>1.0</v>
      </c>
      <c r="AA19" s="18">
        <v>0.0</v>
      </c>
      <c r="AB19" s="3" t="s">
        <v>286</v>
      </c>
      <c r="AC19" s="3" t="s">
        <v>286</v>
      </c>
      <c r="AD19" s="16">
        <v>1.0</v>
      </c>
      <c r="AE19" s="16">
        <v>1.0</v>
      </c>
      <c r="AF19" s="15">
        <v>0.0</v>
      </c>
      <c r="AG19" s="15">
        <v>0.0</v>
      </c>
      <c r="AH19" s="11" t="s">
        <v>287</v>
      </c>
      <c r="AI19" s="18">
        <v>1.0</v>
      </c>
      <c r="AJ19" s="18">
        <v>1.0</v>
      </c>
      <c r="AK19" s="11">
        <v>0.0</v>
      </c>
      <c r="AL19" s="11">
        <v>0.0</v>
      </c>
      <c r="AM19" s="19">
        <v>0.0</v>
      </c>
      <c r="AN19" s="15" t="s">
        <v>154</v>
      </c>
      <c r="AO19" s="15" t="s">
        <v>288</v>
      </c>
      <c r="AP19" s="15" t="s">
        <v>289</v>
      </c>
      <c r="AQ19" s="15">
        <v>106.0</v>
      </c>
      <c r="AR19" s="15">
        <v>33.0</v>
      </c>
      <c r="AS19" s="15">
        <v>46.0</v>
      </c>
      <c r="AT19" s="15">
        <v>32.0</v>
      </c>
      <c r="AU19" s="15">
        <v>-10.0</v>
      </c>
      <c r="AV19" s="15">
        <v>83.0</v>
      </c>
      <c r="AW19" s="18">
        <v>1.0</v>
      </c>
      <c r="AX19" s="18">
        <v>0.0</v>
      </c>
      <c r="AY19" s="18">
        <v>1.0</v>
      </c>
      <c r="AZ19" s="18">
        <v>1.0</v>
      </c>
      <c r="BA19" s="18">
        <v>0.0</v>
      </c>
      <c r="BB19" s="18">
        <v>0.0</v>
      </c>
      <c r="BC19" s="11">
        <v>0.0</v>
      </c>
      <c r="BD19" s="11">
        <v>0.0</v>
      </c>
      <c r="BE19" s="11">
        <v>0.0</v>
      </c>
      <c r="BF19" s="11">
        <v>0.0</v>
      </c>
      <c r="BG19" s="11">
        <v>0.0</v>
      </c>
      <c r="BH19" s="11">
        <v>0.0</v>
      </c>
      <c r="BI19" s="11">
        <v>0.0</v>
      </c>
      <c r="BJ19" s="11">
        <v>0.0</v>
      </c>
      <c r="BK19" s="11">
        <v>0.0</v>
      </c>
      <c r="BL19" s="11">
        <v>0.0</v>
      </c>
      <c r="BM19" s="11">
        <v>0.0</v>
      </c>
      <c r="BN19" s="11">
        <v>0.0</v>
      </c>
      <c r="BO19" s="11">
        <v>0.0</v>
      </c>
      <c r="BP19" s="11">
        <v>0.0</v>
      </c>
      <c r="BQ19" s="11">
        <v>0.0</v>
      </c>
      <c r="BR19" s="11">
        <v>0.0</v>
      </c>
      <c r="BS19" s="11">
        <v>0.0</v>
      </c>
      <c r="BT19" s="11">
        <v>0.0</v>
      </c>
      <c r="BU19" s="11">
        <v>0.0</v>
      </c>
      <c r="BV19" s="11" t="s">
        <v>124</v>
      </c>
      <c r="BW19" s="15" t="s">
        <v>130</v>
      </c>
      <c r="BX19" s="15">
        <v>0.0</v>
      </c>
      <c r="BY19" s="3">
        <v>174.0</v>
      </c>
      <c r="BZ19" s="3">
        <v>0.0</v>
      </c>
      <c r="CA19" s="3">
        <v>0.0</v>
      </c>
      <c r="CB19" s="3">
        <v>19.0</v>
      </c>
      <c r="CC19" s="15">
        <v>0.0</v>
      </c>
      <c r="CD19" s="15">
        <v>0.0</v>
      </c>
      <c r="CE19" s="15">
        <v>0.0</v>
      </c>
      <c r="CF19" s="15">
        <v>0.0</v>
      </c>
      <c r="CG19" s="15">
        <v>1.0</v>
      </c>
      <c r="CH19" s="16">
        <v>0.0</v>
      </c>
      <c r="CI19" s="16">
        <v>0.0</v>
      </c>
      <c r="CJ19" s="15">
        <f t="shared" si="3"/>
        <v>1</v>
      </c>
      <c r="CK19" s="21" t="s">
        <v>290</v>
      </c>
      <c r="CL19" s="11" t="s">
        <v>291</v>
      </c>
      <c r="CM19" s="11">
        <v>1.0</v>
      </c>
      <c r="CN19" s="11">
        <v>0.0</v>
      </c>
      <c r="CO19" s="11">
        <v>0.0</v>
      </c>
      <c r="CP19" s="13">
        <v>0.0</v>
      </c>
      <c r="CQ19" s="15">
        <v>0.0</v>
      </c>
      <c r="CR19" s="15" t="s">
        <v>124</v>
      </c>
      <c r="CS19" s="15">
        <v>0.0</v>
      </c>
      <c r="CT19" s="15" t="s">
        <v>124</v>
      </c>
      <c r="CU19" s="15">
        <v>0.0</v>
      </c>
      <c r="CV19" s="15" t="s">
        <v>124</v>
      </c>
      <c r="CW19" s="11">
        <v>0.0</v>
      </c>
      <c r="CX19" s="11">
        <v>0.0</v>
      </c>
      <c r="CY19" s="11" t="s">
        <v>124</v>
      </c>
      <c r="CZ19" s="11">
        <v>0.0</v>
      </c>
      <c r="DA19" s="11" t="s">
        <v>133</v>
      </c>
      <c r="DD19" s="23"/>
      <c r="DE19" s="23"/>
      <c r="DF19" s="23"/>
      <c r="DG19" s="26"/>
      <c r="DH19" s="25"/>
    </row>
    <row r="20">
      <c r="A20" s="11" t="s">
        <v>292</v>
      </c>
      <c r="B20" s="11" t="s">
        <v>293</v>
      </c>
      <c r="C20" s="12">
        <v>21814.0</v>
      </c>
      <c r="D20" s="13">
        <v>2.0</v>
      </c>
      <c r="E20" s="13">
        <v>0.0</v>
      </c>
      <c r="F20" s="3">
        <v>8.0</v>
      </c>
      <c r="G20" s="3">
        <v>8.0</v>
      </c>
      <c r="H20" s="3">
        <v>7.0</v>
      </c>
      <c r="I20" s="14">
        <f t="shared" si="1"/>
        <v>7.666666667</v>
      </c>
      <c r="J20" s="14">
        <f t="shared" si="2"/>
        <v>0.6666666667</v>
      </c>
      <c r="K20" s="11" t="s">
        <v>294</v>
      </c>
      <c r="L20" s="11" t="s">
        <v>294</v>
      </c>
      <c r="M20" s="15" t="s">
        <v>122</v>
      </c>
      <c r="N20" s="15" t="s">
        <v>295</v>
      </c>
      <c r="O20" s="16" t="s">
        <v>296</v>
      </c>
      <c r="P20" s="16" t="s">
        <v>297</v>
      </c>
      <c r="Q20" s="17">
        <v>2.0</v>
      </c>
      <c r="R20" s="11" t="s">
        <v>124</v>
      </c>
      <c r="S20" s="11">
        <v>0.0</v>
      </c>
      <c r="T20" s="11">
        <v>1.0</v>
      </c>
      <c r="U20" s="11" t="s">
        <v>124</v>
      </c>
      <c r="V20" s="11">
        <v>0.0</v>
      </c>
      <c r="W20" s="11" t="s">
        <v>125</v>
      </c>
      <c r="X20" s="18">
        <f>(21+18)/2</f>
        <v>19.5</v>
      </c>
      <c r="Y20" s="18">
        <v>1.0</v>
      </c>
      <c r="Z20" s="18">
        <v>1.0</v>
      </c>
      <c r="AA20" s="18">
        <v>0.0</v>
      </c>
      <c r="AB20" s="3" t="s">
        <v>298</v>
      </c>
      <c r="AC20" s="3" t="s">
        <v>298</v>
      </c>
      <c r="AD20" s="16">
        <v>2.0</v>
      </c>
      <c r="AE20" s="16">
        <v>1.0</v>
      </c>
      <c r="AF20" s="15">
        <v>1.0</v>
      </c>
      <c r="AG20" s="15">
        <v>0.0</v>
      </c>
      <c r="AH20" s="11" t="s">
        <v>143</v>
      </c>
      <c r="AI20" s="30" t="s">
        <v>124</v>
      </c>
      <c r="AJ20" s="30" t="s">
        <v>124</v>
      </c>
      <c r="AK20" s="11" t="s">
        <v>124</v>
      </c>
      <c r="AL20" s="11" t="s">
        <v>124</v>
      </c>
      <c r="AM20" s="19">
        <v>0.0</v>
      </c>
      <c r="AN20" s="27" t="s">
        <v>299</v>
      </c>
      <c r="AO20" s="15" t="s">
        <v>129</v>
      </c>
      <c r="AP20" s="15" t="s">
        <v>129</v>
      </c>
      <c r="AQ20" s="15">
        <v>92.0</v>
      </c>
      <c r="AR20" s="15">
        <v>41.0</v>
      </c>
      <c r="AS20" s="15">
        <v>44.0</v>
      </c>
      <c r="AT20" s="15">
        <v>35.0</v>
      </c>
      <c r="AU20" s="15">
        <v>-12.0</v>
      </c>
      <c r="AV20" s="15">
        <v>89.0</v>
      </c>
      <c r="AW20" s="18">
        <v>0.0</v>
      </c>
      <c r="AX20" s="18">
        <v>1.0</v>
      </c>
      <c r="AY20" s="18">
        <v>0.0</v>
      </c>
      <c r="AZ20" s="18">
        <v>1.0</v>
      </c>
      <c r="BA20" s="18">
        <v>0.0</v>
      </c>
      <c r="BB20" s="18">
        <v>0.0</v>
      </c>
      <c r="BC20" s="11">
        <v>0.0</v>
      </c>
      <c r="BD20" s="11">
        <v>0.0</v>
      </c>
      <c r="BE20" s="11">
        <v>0.0</v>
      </c>
      <c r="BF20" s="11">
        <v>0.0</v>
      </c>
      <c r="BG20" s="11">
        <v>0.0</v>
      </c>
      <c r="BH20" s="11">
        <v>0.0</v>
      </c>
      <c r="BI20" s="11">
        <v>0.0</v>
      </c>
      <c r="BJ20" s="11">
        <v>0.0</v>
      </c>
      <c r="BK20" s="11">
        <v>0.0</v>
      </c>
      <c r="BL20" s="11">
        <v>0.0</v>
      </c>
      <c r="BM20" s="11">
        <v>0.0</v>
      </c>
      <c r="BN20" s="11">
        <v>0.0</v>
      </c>
      <c r="BO20" s="11">
        <v>1.0</v>
      </c>
      <c r="BP20" s="11">
        <v>0.0</v>
      </c>
      <c r="BQ20" s="11">
        <v>0.0</v>
      </c>
      <c r="BR20" s="11">
        <v>0.0</v>
      </c>
      <c r="BS20" s="11">
        <v>0.0</v>
      </c>
      <c r="BT20" s="11">
        <v>0.0</v>
      </c>
      <c r="BU20" s="11">
        <v>0.0</v>
      </c>
      <c r="BV20" s="11" t="s">
        <v>124</v>
      </c>
      <c r="BW20" s="15" t="s">
        <v>251</v>
      </c>
      <c r="BX20" s="15">
        <v>0.0</v>
      </c>
      <c r="BY20" s="3">
        <v>151.0</v>
      </c>
      <c r="BZ20" s="3">
        <v>1.0</v>
      </c>
      <c r="CA20" s="3">
        <v>151.0</v>
      </c>
      <c r="CB20" s="3">
        <v>16.0</v>
      </c>
      <c r="CC20" s="15">
        <v>0.0</v>
      </c>
      <c r="CD20" s="15">
        <v>0.0</v>
      </c>
      <c r="CE20" s="15">
        <v>0.0</v>
      </c>
      <c r="CF20" s="15">
        <v>0.0</v>
      </c>
      <c r="CG20" s="15">
        <v>0.0</v>
      </c>
      <c r="CH20" s="16">
        <v>0.0</v>
      </c>
      <c r="CI20" s="16">
        <v>0.0</v>
      </c>
      <c r="CJ20" s="15">
        <f t="shared" si="3"/>
        <v>0</v>
      </c>
      <c r="CK20" s="21" t="s">
        <v>124</v>
      </c>
      <c r="CL20" s="22" t="s">
        <v>124</v>
      </c>
      <c r="CM20" s="11">
        <v>0.0</v>
      </c>
      <c r="CN20" s="11">
        <v>0.0</v>
      </c>
      <c r="CO20" s="11">
        <v>0.0</v>
      </c>
      <c r="CP20" s="13">
        <v>0.0</v>
      </c>
      <c r="CQ20" s="15">
        <v>0.0</v>
      </c>
      <c r="CR20" s="15" t="s">
        <v>124</v>
      </c>
      <c r="CS20" s="15">
        <v>0.0</v>
      </c>
      <c r="CT20" s="15" t="s">
        <v>124</v>
      </c>
      <c r="CU20" s="15">
        <v>0.0</v>
      </c>
      <c r="CV20" s="15" t="s">
        <v>124</v>
      </c>
      <c r="CW20" s="11">
        <v>0.0</v>
      </c>
      <c r="CX20" s="11">
        <v>0.0</v>
      </c>
      <c r="CY20" s="11" t="s">
        <v>124</v>
      </c>
      <c r="CZ20" s="11">
        <v>0.0</v>
      </c>
      <c r="DA20" s="11" t="s">
        <v>133</v>
      </c>
      <c r="DD20" s="23"/>
      <c r="DE20" s="23"/>
      <c r="DF20" s="23"/>
      <c r="DG20" s="26"/>
      <c r="DH20" s="25"/>
    </row>
    <row r="21">
      <c r="A21" s="11" t="s">
        <v>300</v>
      </c>
      <c r="B21" s="11" t="s">
        <v>301</v>
      </c>
      <c r="C21" s="12">
        <v>21828.0</v>
      </c>
      <c r="D21" s="13">
        <v>9.0</v>
      </c>
      <c r="E21" s="13">
        <v>1.0</v>
      </c>
      <c r="F21" s="3">
        <v>10.0</v>
      </c>
      <c r="G21" s="3">
        <v>6.0</v>
      </c>
      <c r="H21" s="3">
        <v>9.0</v>
      </c>
      <c r="I21" s="14">
        <f t="shared" si="1"/>
        <v>8.333333333</v>
      </c>
      <c r="J21" s="14">
        <f t="shared" si="2"/>
        <v>2.666666667</v>
      </c>
      <c r="K21" s="11" t="s">
        <v>302</v>
      </c>
      <c r="L21" s="11" t="s">
        <v>303</v>
      </c>
      <c r="M21" s="15" t="s">
        <v>304</v>
      </c>
      <c r="N21" s="15" t="s">
        <v>305</v>
      </c>
      <c r="O21" s="16" t="s">
        <v>162</v>
      </c>
      <c r="P21" s="16" t="s">
        <v>123</v>
      </c>
      <c r="Q21" s="17">
        <v>1.0</v>
      </c>
      <c r="R21" s="11" t="s">
        <v>124</v>
      </c>
      <c r="S21" s="11">
        <v>0.0</v>
      </c>
      <c r="T21" s="11">
        <v>0.0</v>
      </c>
      <c r="U21" s="11" t="s">
        <v>124</v>
      </c>
      <c r="V21" s="11">
        <v>0.0</v>
      </c>
      <c r="W21" s="11" t="s">
        <v>125</v>
      </c>
      <c r="X21" s="18">
        <v>23.0</v>
      </c>
      <c r="Y21" s="18">
        <v>1.0</v>
      </c>
      <c r="Z21" s="18">
        <v>1.0</v>
      </c>
      <c r="AA21" s="18">
        <v>0.0</v>
      </c>
      <c r="AB21" s="15" t="s">
        <v>306</v>
      </c>
      <c r="AC21" s="15" t="s">
        <v>306</v>
      </c>
      <c r="AD21" s="16">
        <v>1.0</v>
      </c>
      <c r="AE21" s="16">
        <v>1.0</v>
      </c>
      <c r="AF21" s="15">
        <v>0.0</v>
      </c>
      <c r="AG21" s="15">
        <v>0.0</v>
      </c>
      <c r="AH21" s="11" t="s">
        <v>307</v>
      </c>
      <c r="AI21" s="18">
        <v>1.0</v>
      </c>
      <c r="AJ21" s="18">
        <v>1.0</v>
      </c>
      <c r="AK21" s="11">
        <v>0.0</v>
      </c>
      <c r="AL21" s="11">
        <v>0.0</v>
      </c>
      <c r="AM21" s="19">
        <v>0.0</v>
      </c>
      <c r="AN21" s="27" t="s">
        <v>128</v>
      </c>
      <c r="AO21" s="15" t="s">
        <v>308</v>
      </c>
      <c r="AP21" s="15" t="s">
        <v>200</v>
      </c>
      <c r="AQ21" s="15">
        <v>83.0</v>
      </c>
      <c r="AR21" s="15">
        <v>53.0</v>
      </c>
      <c r="AS21" s="15">
        <v>55.0</v>
      </c>
      <c r="AT21" s="15">
        <v>46.0</v>
      </c>
      <c r="AU21" s="15">
        <v>-12.0</v>
      </c>
      <c r="AV21" s="15">
        <v>76.0</v>
      </c>
      <c r="AW21" s="18">
        <v>0.0</v>
      </c>
      <c r="AX21" s="18">
        <v>1.0</v>
      </c>
      <c r="AY21" s="18">
        <v>0.0</v>
      </c>
      <c r="AZ21" s="18">
        <v>1.0</v>
      </c>
      <c r="BA21" s="18">
        <v>0.0</v>
      </c>
      <c r="BB21" s="18">
        <v>1.0</v>
      </c>
      <c r="BC21" s="11">
        <v>0.0</v>
      </c>
      <c r="BD21" s="11">
        <v>0.0</v>
      </c>
      <c r="BE21" s="11">
        <v>0.0</v>
      </c>
      <c r="BF21" s="11">
        <v>0.0</v>
      </c>
      <c r="BG21" s="11">
        <v>0.0</v>
      </c>
      <c r="BH21" s="11">
        <v>0.0</v>
      </c>
      <c r="BI21" s="11">
        <v>0.0</v>
      </c>
      <c r="BJ21" s="11">
        <v>0.0</v>
      </c>
      <c r="BK21" s="11">
        <v>0.0</v>
      </c>
      <c r="BL21" s="11">
        <v>0.0</v>
      </c>
      <c r="BM21" s="11">
        <v>0.0</v>
      </c>
      <c r="BN21" s="11">
        <v>0.0</v>
      </c>
      <c r="BO21" s="11">
        <v>0.0</v>
      </c>
      <c r="BP21" s="11">
        <v>0.0</v>
      </c>
      <c r="BQ21" s="11">
        <v>0.0</v>
      </c>
      <c r="BR21" s="11">
        <v>0.0</v>
      </c>
      <c r="BS21" s="11">
        <v>0.0</v>
      </c>
      <c r="BT21" s="11">
        <v>0.0</v>
      </c>
      <c r="BU21" s="11">
        <v>0.0</v>
      </c>
      <c r="BV21" s="11" t="s">
        <v>124</v>
      </c>
      <c r="BW21" s="15" t="s">
        <v>244</v>
      </c>
      <c r="BX21" s="15">
        <v>0.0</v>
      </c>
      <c r="BY21" s="3">
        <v>184.0</v>
      </c>
      <c r="BZ21" s="3">
        <v>0.0</v>
      </c>
      <c r="CA21" s="3">
        <v>12.0</v>
      </c>
      <c r="CB21" s="3">
        <v>6.0</v>
      </c>
      <c r="CC21" s="15">
        <v>0.0</v>
      </c>
      <c r="CD21" s="15">
        <v>0.0</v>
      </c>
      <c r="CE21" s="15">
        <v>0.0</v>
      </c>
      <c r="CF21" s="15">
        <v>0.0</v>
      </c>
      <c r="CG21" s="15">
        <v>1.0</v>
      </c>
      <c r="CH21" s="16">
        <v>0.0</v>
      </c>
      <c r="CI21" s="16">
        <v>0.0</v>
      </c>
      <c r="CJ21" s="15">
        <f t="shared" si="3"/>
        <v>1</v>
      </c>
      <c r="CK21" s="21" t="s">
        <v>309</v>
      </c>
      <c r="CL21" s="28" t="s">
        <v>192</v>
      </c>
      <c r="CM21" s="11">
        <v>0.0</v>
      </c>
      <c r="CN21" s="11">
        <v>0.0</v>
      </c>
      <c r="CO21" s="11">
        <v>0.0</v>
      </c>
      <c r="CP21" s="13">
        <v>0.0</v>
      </c>
      <c r="CQ21" s="15">
        <v>0.0</v>
      </c>
      <c r="CR21" s="15" t="s">
        <v>124</v>
      </c>
      <c r="CS21" s="15">
        <v>0.0</v>
      </c>
      <c r="CT21" s="15" t="s">
        <v>124</v>
      </c>
      <c r="CU21" s="15">
        <v>0.0</v>
      </c>
      <c r="CV21" s="15" t="s">
        <v>124</v>
      </c>
      <c r="CW21" s="11">
        <v>0.0</v>
      </c>
      <c r="CX21" s="11">
        <v>0.0</v>
      </c>
      <c r="CY21" s="11" t="s">
        <v>124</v>
      </c>
      <c r="CZ21" s="11">
        <v>0.0</v>
      </c>
      <c r="DA21" s="11" t="s">
        <v>235</v>
      </c>
      <c r="DD21" s="23"/>
      <c r="DE21" s="23"/>
      <c r="DF21" s="23"/>
      <c r="DG21" s="26"/>
      <c r="DH21" s="25"/>
    </row>
    <row r="22">
      <c r="A22" s="11" t="s">
        <v>310</v>
      </c>
      <c r="B22" s="11" t="s">
        <v>237</v>
      </c>
      <c r="C22" s="12">
        <v>21870.0</v>
      </c>
      <c r="D22" s="13">
        <v>1.0</v>
      </c>
      <c r="E22" s="13">
        <v>0.0</v>
      </c>
      <c r="F22" s="3">
        <v>4.0</v>
      </c>
      <c r="G22" s="3">
        <v>6.0</v>
      </c>
      <c r="H22" s="3">
        <v>4.0</v>
      </c>
      <c r="I22" s="14">
        <f t="shared" si="1"/>
        <v>4.666666667</v>
      </c>
      <c r="J22" s="14">
        <f t="shared" si="2"/>
        <v>1.333333333</v>
      </c>
      <c r="K22" s="11" t="s">
        <v>239</v>
      </c>
      <c r="L22" s="11" t="s">
        <v>239</v>
      </c>
      <c r="M22" s="15" t="s">
        <v>137</v>
      </c>
      <c r="N22" s="15" t="s">
        <v>138</v>
      </c>
      <c r="O22" s="16" t="s">
        <v>137</v>
      </c>
      <c r="P22" s="16" t="s">
        <v>138</v>
      </c>
      <c r="Q22" s="17">
        <v>0.0</v>
      </c>
      <c r="R22" s="11" t="s">
        <v>124</v>
      </c>
      <c r="S22" s="11">
        <v>0.0</v>
      </c>
      <c r="T22" s="11">
        <v>0.0</v>
      </c>
      <c r="U22" s="11" t="s">
        <v>124</v>
      </c>
      <c r="V22" s="11">
        <v>0.0</v>
      </c>
      <c r="W22" s="11" t="s">
        <v>125</v>
      </c>
      <c r="X22" s="18">
        <v>19.0</v>
      </c>
      <c r="Y22" s="18">
        <v>2.0</v>
      </c>
      <c r="Z22" s="18">
        <v>1.0</v>
      </c>
      <c r="AA22" s="18">
        <v>0.0</v>
      </c>
      <c r="AB22" s="3" t="s">
        <v>311</v>
      </c>
      <c r="AC22" s="3" t="s">
        <v>311</v>
      </c>
      <c r="AD22" s="16">
        <v>1.0</v>
      </c>
      <c r="AE22" s="16">
        <v>1.0</v>
      </c>
      <c r="AF22" s="3">
        <v>0.0</v>
      </c>
      <c r="AG22" s="15">
        <v>0.0</v>
      </c>
      <c r="AH22" s="11" t="s">
        <v>312</v>
      </c>
      <c r="AI22" s="18">
        <v>2.0</v>
      </c>
      <c r="AJ22" s="18">
        <v>1.0</v>
      </c>
      <c r="AK22" s="13">
        <v>0.0</v>
      </c>
      <c r="AL22" s="11">
        <v>0.0</v>
      </c>
      <c r="AM22" s="19">
        <v>0.0</v>
      </c>
      <c r="AN22" s="15" t="s">
        <v>154</v>
      </c>
      <c r="AO22" s="15" t="s">
        <v>189</v>
      </c>
      <c r="AP22" s="15" t="s">
        <v>189</v>
      </c>
      <c r="AQ22" s="15">
        <v>97.0</v>
      </c>
      <c r="AR22" s="15">
        <v>9.0</v>
      </c>
      <c r="AS22" s="15">
        <v>37.0</v>
      </c>
      <c r="AT22" s="15">
        <v>21.0</v>
      </c>
      <c r="AU22" s="15">
        <v>-17.0</v>
      </c>
      <c r="AV22" s="15">
        <v>93.0</v>
      </c>
      <c r="AW22" s="18">
        <v>1.0</v>
      </c>
      <c r="AX22" s="18">
        <v>0.0</v>
      </c>
      <c r="AY22" s="18">
        <v>1.0</v>
      </c>
      <c r="AZ22" s="18">
        <v>0.0</v>
      </c>
      <c r="BA22" s="18">
        <v>0.0</v>
      </c>
      <c r="BB22" s="18">
        <v>1.0</v>
      </c>
      <c r="BC22" s="11">
        <v>0.0</v>
      </c>
      <c r="BD22" s="11">
        <v>0.0</v>
      </c>
      <c r="BE22" s="11">
        <v>0.0</v>
      </c>
      <c r="BF22" s="11">
        <v>0.0</v>
      </c>
      <c r="BG22" s="11">
        <v>0.0</v>
      </c>
      <c r="BH22" s="11">
        <v>0.0</v>
      </c>
      <c r="BI22" s="11">
        <v>0.0</v>
      </c>
      <c r="BJ22" s="11">
        <v>0.0</v>
      </c>
      <c r="BK22" s="11">
        <v>0.0</v>
      </c>
      <c r="BL22" s="11">
        <v>0.0</v>
      </c>
      <c r="BM22" s="11">
        <v>0.0</v>
      </c>
      <c r="BN22" s="11">
        <v>0.0</v>
      </c>
      <c r="BO22" s="11">
        <v>0.0</v>
      </c>
      <c r="BP22" s="11">
        <v>0.0</v>
      </c>
      <c r="BQ22" s="11">
        <v>0.0</v>
      </c>
      <c r="BR22" s="11">
        <v>0.0</v>
      </c>
      <c r="BS22" s="11">
        <v>0.0</v>
      </c>
      <c r="BT22" s="11">
        <v>0.0</v>
      </c>
      <c r="BU22" s="11">
        <v>0.0</v>
      </c>
      <c r="BV22" s="11" t="s">
        <v>124</v>
      </c>
      <c r="BW22" s="15" t="s">
        <v>156</v>
      </c>
      <c r="BX22" s="15">
        <v>0.0</v>
      </c>
      <c r="BY22" s="3">
        <v>145.0</v>
      </c>
      <c r="BZ22" s="3">
        <v>0.0</v>
      </c>
      <c r="CA22" s="3">
        <v>0.0</v>
      </c>
      <c r="CB22" s="3">
        <v>34.0</v>
      </c>
      <c r="CC22" s="15">
        <v>1.0</v>
      </c>
      <c r="CD22" s="15">
        <v>1.0</v>
      </c>
      <c r="CE22" s="15">
        <v>1.0</v>
      </c>
      <c r="CF22" s="15">
        <v>0.0</v>
      </c>
      <c r="CG22" s="3">
        <v>0.0</v>
      </c>
      <c r="CH22" s="16">
        <v>0.0</v>
      </c>
      <c r="CI22" s="16">
        <v>0.0</v>
      </c>
      <c r="CJ22" s="15">
        <f t="shared" si="3"/>
        <v>0</v>
      </c>
      <c r="CK22" s="21" t="s">
        <v>313</v>
      </c>
      <c r="CL22" s="11" t="s">
        <v>132</v>
      </c>
      <c r="CM22" s="11">
        <v>0.0</v>
      </c>
      <c r="CN22" s="11">
        <v>0.0</v>
      </c>
      <c r="CO22" s="11">
        <v>0.0</v>
      </c>
      <c r="CP22" s="13">
        <v>0.0</v>
      </c>
      <c r="CQ22" s="15">
        <v>0.0</v>
      </c>
      <c r="CR22" s="15" t="s">
        <v>124</v>
      </c>
      <c r="CS22" s="15">
        <v>0.0</v>
      </c>
      <c r="CT22" s="15" t="s">
        <v>124</v>
      </c>
      <c r="CU22" s="15">
        <v>0.0</v>
      </c>
      <c r="CV22" s="15" t="s">
        <v>124</v>
      </c>
      <c r="CW22" s="11">
        <v>0.0</v>
      </c>
      <c r="CX22" s="11">
        <v>0.0</v>
      </c>
      <c r="CY22" s="11" t="s">
        <v>124</v>
      </c>
      <c r="CZ22" s="11">
        <v>0.0</v>
      </c>
      <c r="DA22" s="11" t="s">
        <v>133</v>
      </c>
      <c r="DD22" s="23"/>
      <c r="DE22" s="23"/>
      <c r="DF22" s="23"/>
      <c r="DG22" s="26"/>
      <c r="DH22" s="25"/>
    </row>
    <row r="23">
      <c r="A23" s="11" t="s">
        <v>314</v>
      </c>
      <c r="B23" s="11" t="s">
        <v>315</v>
      </c>
      <c r="C23" s="12">
        <v>21898.0</v>
      </c>
      <c r="D23" s="13">
        <v>2.0</v>
      </c>
      <c r="E23" s="13">
        <v>0.0</v>
      </c>
      <c r="F23" s="3">
        <v>3.0</v>
      </c>
      <c r="G23" s="3">
        <v>3.0</v>
      </c>
      <c r="H23" s="3">
        <v>5.0</v>
      </c>
      <c r="I23" s="14">
        <f t="shared" si="1"/>
        <v>3.666666667</v>
      </c>
      <c r="J23" s="14">
        <f t="shared" si="2"/>
        <v>1.333333333</v>
      </c>
      <c r="K23" s="11" t="s">
        <v>261</v>
      </c>
      <c r="L23" s="11" t="s">
        <v>262</v>
      </c>
      <c r="M23" s="15" t="s">
        <v>137</v>
      </c>
      <c r="N23" s="15" t="s">
        <v>138</v>
      </c>
      <c r="O23" s="16" t="s">
        <v>186</v>
      </c>
      <c r="P23" s="16" t="s">
        <v>265</v>
      </c>
      <c r="Q23" s="17">
        <v>1.0</v>
      </c>
      <c r="R23" s="11" t="s">
        <v>124</v>
      </c>
      <c r="S23" s="11">
        <v>0.0</v>
      </c>
      <c r="T23" s="11">
        <v>0.0</v>
      </c>
      <c r="U23" s="11" t="s">
        <v>124</v>
      </c>
      <c r="V23" s="11">
        <v>0.0</v>
      </c>
      <c r="W23" s="11" t="s">
        <v>125</v>
      </c>
      <c r="X23" s="18">
        <v>32.0</v>
      </c>
      <c r="Y23" s="18">
        <v>1.0</v>
      </c>
      <c r="Z23" s="18">
        <v>1.0</v>
      </c>
      <c r="AA23" s="18">
        <v>0.0</v>
      </c>
      <c r="AB23" s="3" t="s">
        <v>316</v>
      </c>
      <c r="AC23" s="3" t="s">
        <v>316</v>
      </c>
      <c r="AD23" s="16">
        <v>1.0</v>
      </c>
      <c r="AE23" s="16">
        <v>1.0</v>
      </c>
      <c r="AF23" s="15">
        <v>0.0</v>
      </c>
      <c r="AG23" s="15">
        <v>0.0</v>
      </c>
      <c r="AH23" s="11" t="s">
        <v>317</v>
      </c>
      <c r="AI23" s="18">
        <v>1.0</v>
      </c>
      <c r="AJ23" s="18">
        <v>1.0</v>
      </c>
      <c r="AK23" s="11">
        <v>0.0</v>
      </c>
      <c r="AL23" s="11">
        <v>0.0</v>
      </c>
      <c r="AM23" s="19">
        <v>0.0</v>
      </c>
      <c r="AN23" s="27" t="s">
        <v>128</v>
      </c>
      <c r="AO23" s="15" t="s">
        <v>318</v>
      </c>
      <c r="AP23" s="15" t="s">
        <v>318</v>
      </c>
      <c r="AQ23" s="15">
        <v>172.0</v>
      </c>
      <c r="AR23" s="15">
        <v>59.0</v>
      </c>
      <c r="AS23" s="15">
        <v>58.0</v>
      </c>
      <c r="AT23" s="15">
        <v>84.0</v>
      </c>
      <c r="AU23" s="15">
        <v>-11.0</v>
      </c>
      <c r="AV23" s="15">
        <v>46.0</v>
      </c>
      <c r="AW23" s="18">
        <v>0.0</v>
      </c>
      <c r="AX23" s="18">
        <v>1.0</v>
      </c>
      <c r="AY23" s="18">
        <v>1.0</v>
      </c>
      <c r="AZ23" s="18">
        <v>0.0</v>
      </c>
      <c r="BA23" s="18">
        <v>1.0</v>
      </c>
      <c r="BB23" s="18">
        <v>0.0</v>
      </c>
      <c r="BC23" s="11">
        <v>0.0</v>
      </c>
      <c r="BD23" s="11">
        <v>0.0</v>
      </c>
      <c r="BE23" s="11">
        <v>0.0</v>
      </c>
      <c r="BF23" s="11">
        <v>0.0</v>
      </c>
      <c r="BG23" s="11">
        <v>0.0</v>
      </c>
      <c r="BH23" s="11">
        <v>0.0</v>
      </c>
      <c r="BI23" s="11">
        <v>0.0</v>
      </c>
      <c r="BJ23" s="11">
        <v>0.0</v>
      </c>
      <c r="BK23" s="11">
        <v>0.0</v>
      </c>
      <c r="BL23" s="11">
        <v>1.0</v>
      </c>
      <c r="BM23" s="11">
        <v>0.0</v>
      </c>
      <c r="BN23" s="11">
        <v>0.0</v>
      </c>
      <c r="BO23" s="11">
        <v>0.0</v>
      </c>
      <c r="BP23" s="11">
        <v>0.0</v>
      </c>
      <c r="BQ23" s="11">
        <v>0.0</v>
      </c>
      <c r="BR23" s="11">
        <v>0.0</v>
      </c>
      <c r="BS23" s="11">
        <v>0.0</v>
      </c>
      <c r="BT23" s="11">
        <v>0.0</v>
      </c>
      <c r="BU23" s="11">
        <v>0.0</v>
      </c>
      <c r="BV23" s="11" t="s">
        <v>124</v>
      </c>
      <c r="BW23" s="15" t="s">
        <v>319</v>
      </c>
      <c r="BX23" s="15">
        <v>0.0</v>
      </c>
      <c r="BY23" s="3">
        <v>155.0</v>
      </c>
      <c r="BZ23" s="3">
        <v>0.0</v>
      </c>
      <c r="CA23" s="3">
        <v>18.0</v>
      </c>
      <c r="CB23" s="3">
        <v>13.0</v>
      </c>
      <c r="CC23" s="15">
        <v>0.0</v>
      </c>
      <c r="CD23" s="15">
        <v>0.0</v>
      </c>
      <c r="CE23" s="15">
        <v>0.0</v>
      </c>
      <c r="CF23" s="15">
        <v>0.0</v>
      </c>
      <c r="CG23" s="15">
        <v>0.0</v>
      </c>
      <c r="CH23" s="16">
        <v>0.0</v>
      </c>
      <c r="CI23" s="16">
        <v>0.0</v>
      </c>
      <c r="CJ23" s="15">
        <f t="shared" si="3"/>
        <v>0</v>
      </c>
      <c r="CK23" s="21" t="s">
        <v>320</v>
      </c>
      <c r="CL23" s="11" t="s">
        <v>132</v>
      </c>
      <c r="CM23" s="11">
        <v>0.0</v>
      </c>
      <c r="CN23" s="11">
        <v>0.0</v>
      </c>
      <c r="CO23" s="11">
        <v>0.0</v>
      </c>
      <c r="CP23" s="13">
        <v>0.0</v>
      </c>
      <c r="CQ23" s="15">
        <v>0.0</v>
      </c>
      <c r="CR23" s="15" t="s">
        <v>124</v>
      </c>
      <c r="CS23" s="15">
        <v>0.0</v>
      </c>
      <c r="CT23" s="15" t="s">
        <v>124</v>
      </c>
      <c r="CU23" s="15">
        <v>0.0</v>
      </c>
      <c r="CV23" s="15" t="s">
        <v>124</v>
      </c>
      <c r="CW23" s="11">
        <v>0.0</v>
      </c>
      <c r="CX23" s="11">
        <v>0.0</v>
      </c>
      <c r="CY23" s="11" t="s">
        <v>124</v>
      </c>
      <c r="CZ23" s="11">
        <v>0.0</v>
      </c>
      <c r="DA23" s="11" t="s">
        <v>235</v>
      </c>
      <c r="DD23" s="23"/>
      <c r="DE23" s="23"/>
      <c r="DF23" s="23"/>
      <c r="DG23" s="26"/>
      <c r="DH23" s="25"/>
    </row>
    <row r="24">
      <c r="A24" s="11" t="s">
        <v>321</v>
      </c>
      <c r="B24" s="11" t="s">
        <v>230</v>
      </c>
      <c r="C24" s="12">
        <v>21912.0</v>
      </c>
      <c r="D24" s="13">
        <v>1.0</v>
      </c>
      <c r="E24" s="13">
        <v>0.0</v>
      </c>
      <c r="F24" s="3">
        <v>2.0</v>
      </c>
      <c r="G24" s="3">
        <v>5.0</v>
      </c>
      <c r="H24" s="3">
        <v>2.0</v>
      </c>
      <c r="I24" s="14">
        <f t="shared" si="1"/>
        <v>3</v>
      </c>
      <c r="J24" s="14">
        <f t="shared" si="2"/>
        <v>2</v>
      </c>
      <c r="K24" s="11" t="s">
        <v>231</v>
      </c>
      <c r="L24" s="11" t="s">
        <v>151</v>
      </c>
      <c r="M24" s="15" t="s">
        <v>137</v>
      </c>
      <c r="N24" s="15" t="s">
        <v>138</v>
      </c>
      <c r="O24" s="16" t="s">
        <v>137</v>
      </c>
      <c r="P24" s="16" t="s">
        <v>138</v>
      </c>
      <c r="Q24" s="17">
        <v>1.0</v>
      </c>
      <c r="R24" s="11" t="s">
        <v>322</v>
      </c>
      <c r="S24" s="11">
        <v>1.0</v>
      </c>
      <c r="T24" s="11">
        <v>0.0</v>
      </c>
      <c r="U24" s="11" t="s">
        <v>124</v>
      </c>
      <c r="V24" s="11">
        <v>0.0</v>
      </c>
      <c r="W24" s="11" t="s">
        <v>125</v>
      </c>
      <c r="X24" s="18">
        <v>19.0</v>
      </c>
      <c r="Y24" s="18">
        <v>1.0</v>
      </c>
      <c r="Z24" s="18">
        <v>1.0</v>
      </c>
      <c r="AA24" s="18">
        <v>0.0</v>
      </c>
      <c r="AB24" s="3" t="s">
        <v>323</v>
      </c>
      <c r="AC24" s="3" t="s">
        <v>323</v>
      </c>
      <c r="AD24" s="16">
        <v>1.0</v>
      </c>
      <c r="AE24" s="16">
        <v>1.0</v>
      </c>
      <c r="AF24" s="15">
        <v>0.0</v>
      </c>
      <c r="AG24" s="15">
        <v>0.0</v>
      </c>
      <c r="AH24" s="13" t="s">
        <v>323</v>
      </c>
      <c r="AI24" s="18">
        <v>1.0</v>
      </c>
      <c r="AJ24" s="18">
        <v>1.0</v>
      </c>
      <c r="AK24" s="11">
        <v>0.0</v>
      </c>
      <c r="AL24" s="11">
        <v>0.0</v>
      </c>
      <c r="AM24" s="19">
        <v>1.0</v>
      </c>
      <c r="AN24" s="27" t="s">
        <v>128</v>
      </c>
      <c r="AO24" s="15" t="s">
        <v>129</v>
      </c>
      <c r="AP24" s="15" t="s">
        <v>129</v>
      </c>
      <c r="AQ24" s="15">
        <v>94.0</v>
      </c>
      <c r="AR24" s="15">
        <v>35.0</v>
      </c>
      <c r="AS24" s="15">
        <v>51.0</v>
      </c>
      <c r="AT24" s="15">
        <v>59.0</v>
      </c>
      <c r="AU24" s="15">
        <v>-9.0</v>
      </c>
      <c r="AV24" s="15">
        <v>76.0</v>
      </c>
      <c r="AW24" s="18">
        <v>0.0</v>
      </c>
      <c r="AX24" s="18">
        <v>0.0</v>
      </c>
      <c r="AY24" s="18">
        <v>1.0</v>
      </c>
      <c r="AZ24" s="18">
        <v>0.0</v>
      </c>
      <c r="BA24" s="18">
        <v>1.0</v>
      </c>
      <c r="BB24" s="18">
        <v>0.0</v>
      </c>
      <c r="BC24" s="11">
        <v>0.0</v>
      </c>
      <c r="BD24" s="11">
        <v>0.0</v>
      </c>
      <c r="BE24" s="11">
        <v>0.0</v>
      </c>
      <c r="BF24" s="11">
        <v>0.0</v>
      </c>
      <c r="BG24" s="11">
        <v>0.0</v>
      </c>
      <c r="BH24" s="11">
        <v>0.0</v>
      </c>
      <c r="BI24" s="11">
        <v>0.0</v>
      </c>
      <c r="BJ24" s="11">
        <v>0.0</v>
      </c>
      <c r="BK24" s="11">
        <v>0.0</v>
      </c>
      <c r="BL24" s="11">
        <v>0.0</v>
      </c>
      <c r="BM24" s="11">
        <v>0.0</v>
      </c>
      <c r="BN24" s="11">
        <v>0.0</v>
      </c>
      <c r="BO24" s="11">
        <v>0.0</v>
      </c>
      <c r="BP24" s="11">
        <v>0.0</v>
      </c>
      <c r="BQ24" s="11">
        <v>0.0</v>
      </c>
      <c r="BR24" s="11">
        <v>0.0</v>
      </c>
      <c r="BS24" s="11">
        <v>0.0</v>
      </c>
      <c r="BT24" s="11">
        <v>0.0</v>
      </c>
      <c r="BU24" s="11">
        <v>0.0</v>
      </c>
      <c r="BV24" s="11" t="s">
        <v>124</v>
      </c>
      <c r="BW24" s="15" t="s">
        <v>168</v>
      </c>
      <c r="BX24" s="15">
        <v>0.0</v>
      </c>
      <c r="BY24" s="3">
        <v>158.0</v>
      </c>
      <c r="BZ24" s="3">
        <v>0.0</v>
      </c>
      <c r="CA24" s="3">
        <v>26.0</v>
      </c>
      <c r="CB24" s="3">
        <v>9.0</v>
      </c>
      <c r="CC24" s="15">
        <v>0.0</v>
      </c>
      <c r="CD24" s="15">
        <v>0.0</v>
      </c>
      <c r="CE24" s="15">
        <v>0.0</v>
      </c>
      <c r="CF24" s="15">
        <v>0.0</v>
      </c>
      <c r="CG24" s="15">
        <v>0.0</v>
      </c>
      <c r="CH24" s="16">
        <v>0.0</v>
      </c>
      <c r="CI24" s="16">
        <v>0.0</v>
      </c>
      <c r="CJ24" s="15">
        <f t="shared" si="3"/>
        <v>0</v>
      </c>
      <c r="CK24" s="21" t="s">
        <v>324</v>
      </c>
      <c r="CL24" s="11" t="s">
        <v>170</v>
      </c>
      <c r="CM24" s="11">
        <v>0.0</v>
      </c>
      <c r="CN24" s="11">
        <v>0.0</v>
      </c>
      <c r="CO24" s="11">
        <v>0.0</v>
      </c>
      <c r="CP24" s="13">
        <v>0.0</v>
      </c>
      <c r="CQ24" s="15">
        <v>0.0</v>
      </c>
      <c r="CR24" s="15" t="s">
        <v>124</v>
      </c>
      <c r="CS24" s="15">
        <v>0.0</v>
      </c>
      <c r="CT24" s="15" t="s">
        <v>124</v>
      </c>
      <c r="CU24" s="15">
        <v>0.0</v>
      </c>
      <c r="CV24" s="15" t="s">
        <v>124</v>
      </c>
      <c r="CW24" s="11">
        <v>0.0</v>
      </c>
      <c r="CX24" s="11">
        <v>0.0</v>
      </c>
      <c r="CY24" s="11" t="s">
        <v>124</v>
      </c>
      <c r="CZ24" s="11">
        <v>0.0</v>
      </c>
      <c r="DA24" s="11" t="s">
        <v>235</v>
      </c>
      <c r="DD24" s="23"/>
      <c r="DE24" s="23"/>
      <c r="DF24" s="23"/>
      <c r="DG24" s="26"/>
      <c r="DH24" s="25"/>
    </row>
    <row r="25">
      <c r="A25" s="11" t="s">
        <v>325</v>
      </c>
      <c r="B25" s="11" t="s">
        <v>326</v>
      </c>
      <c r="C25" s="12">
        <v>21919.0</v>
      </c>
      <c r="D25" s="13">
        <v>2.0</v>
      </c>
      <c r="E25" s="13">
        <v>0.0</v>
      </c>
      <c r="F25" s="3">
        <v>6.0</v>
      </c>
      <c r="G25" s="3">
        <v>6.0</v>
      </c>
      <c r="H25" s="3">
        <v>9.0</v>
      </c>
      <c r="I25" s="14">
        <f t="shared" si="1"/>
        <v>7</v>
      </c>
      <c r="J25" s="14">
        <f t="shared" si="2"/>
        <v>2</v>
      </c>
      <c r="K25" s="11" t="s">
        <v>261</v>
      </c>
      <c r="L25" s="11" t="s">
        <v>262</v>
      </c>
      <c r="M25" s="15" t="s">
        <v>184</v>
      </c>
      <c r="N25" s="15" t="s">
        <v>185</v>
      </c>
      <c r="O25" s="16" t="s">
        <v>139</v>
      </c>
      <c r="P25" s="16" t="s">
        <v>327</v>
      </c>
      <c r="Q25" s="17">
        <v>1.0</v>
      </c>
      <c r="R25" s="11" t="s">
        <v>124</v>
      </c>
      <c r="S25" s="11">
        <v>0.0</v>
      </c>
      <c r="T25" s="11">
        <v>0.0</v>
      </c>
      <c r="U25" s="11" t="s">
        <v>124</v>
      </c>
      <c r="V25" s="11">
        <v>0.0</v>
      </c>
      <c r="W25" s="11" t="s">
        <v>125</v>
      </c>
      <c r="X25" s="18">
        <v>34.0</v>
      </c>
      <c r="Y25" s="18">
        <v>1.0</v>
      </c>
      <c r="Z25" s="18">
        <v>1.0</v>
      </c>
      <c r="AA25" s="18">
        <v>0.0</v>
      </c>
      <c r="AB25" s="3" t="s">
        <v>326</v>
      </c>
      <c r="AC25" s="3" t="s">
        <v>326</v>
      </c>
      <c r="AD25" s="16">
        <v>1.0</v>
      </c>
      <c r="AE25" s="16">
        <v>1.0</v>
      </c>
      <c r="AF25" s="15">
        <v>1.0</v>
      </c>
      <c r="AG25" s="15">
        <v>1.0</v>
      </c>
      <c r="AH25" s="11" t="s">
        <v>267</v>
      </c>
      <c r="AI25" s="18">
        <v>1.0</v>
      </c>
      <c r="AJ25" s="18">
        <v>1.0</v>
      </c>
      <c r="AK25" s="11">
        <v>0.0</v>
      </c>
      <c r="AL25" s="11">
        <v>0.0</v>
      </c>
      <c r="AM25" s="19">
        <v>0.0</v>
      </c>
      <c r="AN25" s="27" t="s">
        <v>166</v>
      </c>
      <c r="AO25" s="15" t="s">
        <v>328</v>
      </c>
      <c r="AP25" s="15" t="s">
        <v>328</v>
      </c>
      <c r="AQ25" s="15">
        <v>107.0</v>
      </c>
      <c r="AR25" s="15">
        <v>45.0</v>
      </c>
      <c r="AS25" s="15">
        <v>65.0</v>
      </c>
      <c r="AT25" s="15">
        <v>69.0</v>
      </c>
      <c r="AU25" s="15">
        <v>-10.0</v>
      </c>
      <c r="AV25" s="15">
        <v>83.0</v>
      </c>
      <c r="AW25" s="18">
        <v>0.0</v>
      </c>
      <c r="AX25" s="18">
        <v>0.0</v>
      </c>
      <c r="AY25" s="18">
        <v>1.0</v>
      </c>
      <c r="AZ25" s="18">
        <v>0.0</v>
      </c>
      <c r="BA25" s="18">
        <v>0.0</v>
      </c>
      <c r="BB25" s="18">
        <v>0.0</v>
      </c>
      <c r="BC25" s="11">
        <v>0.0</v>
      </c>
      <c r="BD25" s="11">
        <v>0.0</v>
      </c>
      <c r="BE25" s="11">
        <v>0.0</v>
      </c>
      <c r="BF25" s="11">
        <v>0.0</v>
      </c>
      <c r="BG25" s="11">
        <v>0.0</v>
      </c>
      <c r="BH25" s="11">
        <v>0.0</v>
      </c>
      <c r="BI25" s="11">
        <v>0.0</v>
      </c>
      <c r="BJ25" s="11">
        <v>0.0</v>
      </c>
      <c r="BK25" s="11">
        <v>0.0</v>
      </c>
      <c r="BL25" s="11">
        <v>0.0</v>
      </c>
      <c r="BM25" s="11">
        <v>0.0</v>
      </c>
      <c r="BN25" s="11">
        <v>0.0</v>
      </c>
      <c r="BO25" s="11">
        <v>0.0</v>
      </c>
      <c r="BP25" s="11">
        <v>0.0</v>
      </c>
      <c r="BQ25" s="11">
        <v>0.0</v>
      </c>
      <c r="BR25" s="11">
        <v>0.0</v>
      </c>
      <c r="BS25" s="11">
        <v>0.0</v>
      </c>
      <c r="BT25" s="11">
        <v>0.0</v>
      </c>
      <c r="BU25" s="11">
        <v>0.0</v>
      </c>
      <c r="BV25" s="11" t="s">
        <v>124</v>
      </c>
      <c r="BW25" s="15" t="s">
        <v>244</v>
      </c>
      <c r="BX25" s="15">
        <v>0.0</v>
      </c>
      <c r="BY25" s="3">
        <v>259.0</v>
      </c>
      <c r="BZ25" s="3">
        <v>0.0</v>
      </c>
      <c r="CA25" s="3">
        <v>8.0</v>
      </c>
      <c r="CB25" s="3">
        <v>8.0</v>
      </c>
      <c r="CC25" s="15">
        <v>0.0</v>
      </c>
      <c r="CD25" s="15">
        <v>0.0</v>
      </c>
      <c r="CE25" s="15">
        <v>0.0</v>
      </c>
      <c r="CF25" s="15">
        <v>0.0</v>
      </c>
      <c r="CG25" s="15">
        <v>0.0</v>
      </c>
      <c r="CH25" s="16">
        <v>0.0</v>
      </c>
      <c r="CI25" s="16">
        <v>0.0</v>
      </c>
      <c r="CJ25" s="15">
        <f t="shared" si="3"/>
        <v>0</v>
      </c>
      <c r="CK25" s="29" t="s">
        <v>329</v>
      </c>
      <c r="CL25" s="11" t="s">
        <v>330</v>
      </c>
      <c r="CM25" s="11">
        <v>1.0</v>
      </c>
      <c r="CN25" s="11">
        <v>0.0</v>
      </c>
      <c r="CO25" s="11">
        <v>0.0</v>
      </c>
      <c r="CP25" s="13">
        <v>0.0</v>
      </c>
      <c r="CQ25" s="15">
        <v>0.0</v>
      </c>
      <c r="CR25" s="15" t="s">
        <v>124</v>
      </c>
      <c r="CS25" s="15">
        <v>0.0</v>
      </c>
      <c r="CT25" s="15" t="s">
        <v>124</v>
      </c>
      <c r="CU25" s="15">
        <v>0.0</v>
      </c>
      <c r="CV25" s="15" t="s">
        <v>124</v>
      </c>
      <c r="CW25" s="11">
        <v>0.0</v>
      </c>
      <c r="CX25" s="11">
        <v>0.0</v>
      </c>
      <c r="CY25" s="11" t="s">
        <v>124</v>
      </c>
      <c r="CZ25" s="11">
        <v>0.0</v>
      </c>
      <c r="DA25" s="11" t="s">
        <v>235</v>
      </c>
      <c r="DD25" s="23"/>
      <c r="DE25" s="23"/>
      <c r="DF25" s="23"/>
      <c r="DG25" s="26"/>
      <c r="DH25" s="25"/>
    </row>
    <row r="26">
      <c r="A26" s="11" t="s">
        <v>331</v>
      </c>
      <c r="B26" s="11" t="s">
        <v>332</v>
      </c>
      <c r="C26" s="12">
        <v>21933.0</v>
      </c>
      <c r="D26" s="13">
        <v>3.0</v>
      </c>
      <c r="E26" s="13">
        <v>0.0</v>
      </c>
      <c r="F26" s="3">
        <v>6.0</v>
      </c>
      <c r="G26" s="3">
        <v>6.0</v>
      </c>
      <c r="H26" s="3">
        <v>4.0</v>
      </c>
      <c r="I26" s="14">
        <f t="shared" si="1"/>
        <v>5.333333333</v>
      </c>
      <c r="J26" s="14">
        <f t="shared" si="2"/>
        <v>1.333333333</v>
      </c>
      <c r="K26" s="11" t="s">
        <v>215</v>
      </c>
      <c r="L26" s="11" t="s">
        <v>215</v>
      </c>
      <c r="M26" s="15" t="s">
        <v>122</v>
      </c>
      <c r="N26" s="15" t="s">
        <v>123</v>
      </c>
      <c r="O26" s="16" t="s">
        <v>162</v>
      </c>
      <c r="P26" s="16" t="s">
        <v>333</v>
      </c>
      <c r="Q26" s="17">
        <v>1.0</v>
      </c>
      <c r="R26" s="11" t="s">
        <v>124</v>
      </c>
      <c r="S26" s="11">
        <v>0.0</v>
      </c>
      <c r="T26" s="11">
        <v>0.0</v>
      </c>
      <c r="U26" s="11" t="s">
        <v>124</v>
      </c>
      <c r="V26" s="11">
        <v>0.0</v>
      </c>
      <c r="W26" s="11" t="s">
        <v>125</v>
      </c>
      <c r="X26" s="18">
        <v>20.0</v>
      </c>
      <c r="Y26" s="18">
        <v>1.0</v>
      </c>
      <c r="Z26" s="18">
        <v>1.0</v>
      </c>
      <c r="AA26" s="18">
        <v>0.0</v>
      </c>
      <c r="AB26" s="3" t="s">
        <v>334</v>
      </c>
      <c r="AC26" s="3" t="s">
        <v>334</v>
      </c>
      <c r="AD26" s="16">
        <v>1.0</v>
      </c>
      <c r="AE26" s="16">
        <v>1.0</v>
      </c>
      <c r="AF26" s="15">
        <v>0.0</v>
      </c>
      <c r="AG26" s="15">
        <v>0.0</v>
      </c>
      <c r="AH26" s="13" t="s">
        <v>334</v>
      </c>
      <c r="AI26" s="18">
        <v>1.0</v>
      </c>
      <c r="AJ26" s="18">
        <v>1.0</v>
      </c>
      <c r="AK26" s="11">
        <v>0.0</v>
      </c>
      <c r="AL26" s="11">
        <v>0.0</v>
      </c>
      <c r="AM26" s="19">
        <v>1.0</v>
      </c>
      <c r="AN26" s="27" t="s">
        <v>128</v>
      </c>
      <c r="AO26" s="15" t="s">
        <v>145</v>
      </c>
      <c r="AP26" s="15" t="s">
        <v>145</v>
      </c>
      <c r="AQ26" s="15">
        <v>120.0</v>
      </c>
      <c r="AR26" s="15">
        <v>30.0</v>
      </c>
      <c r="AS26" s="15">
        <v>77.0</v>
      </c>
      <c r="AT26" s="15">
        <v>82.0</v>
      </c>
      <c r="AU26" s="15">
        <v>-15.0</v>
      </c>
      <c r="AV26" s="15">
        <v>85.0</v>
      </c>
      <c r="AW26" s="18">
        <v>1.0</v>
      </c>
      <c r="AX26" s="18">
        <v>1.0</v>
      </c>
      <c r="AY26" s="18">
        <v>0.0</v>
      </c>
      <c r="AZ26" s="18">
        <v>0.0</v>
      </c>
      <c r="BA26" s="18">
        <v>0.0</v>
      </c>
      <c r="BB26" s="18">
        <v>1.0</v>
      </c>
      <c r="BC26" s="11">
        <v>0.0</v>
      </c>
      <c r="BD26" s="11">
        <v>0.0</v>
      </c>
      <c r="BE26" s="11">
        <v>0.0</v>
      </c>
      <c r="BF26" s="11">
        <v>0.0</v>
      </c>
      <c r="BG26" s="11">
        <v>0.0</v>
      </c>
      <c r="BH26" s="11">
        <v>0.0</v>
      </c>
      <c r="BI26" s="11">
        <v>0.0</v>
      </c>
      <c r="BJ26" s="11">
        <v>0.0</v>
      </c>
      <c r="BK26" s="11">
        <v>0.0</v>
      </c>
      <c r="BL26" s="11">
        <v>0.0</v>
      </c>
      <c r="BM26" s="11">
        <v>0.0</v>
      </c>
      <c r="BN26" s="11">
        <v>0.0</v>
      </c>
      <c r="BO26" s="11">
        <v>0.0</v>
      </c>
      <c r="BP26" s="11">
        <v>0.0</v>
      </c>
      <c r="BQ26" s="11">
        <v>1.0</v>
      </c>
      <c r="BR26" s="11">
        <v>0.0</v>
      </c>
      <c r="BS26" s="11">
        <v>0.0</v>
      </c>
      <c r="BT26" s="11">
        <v>0.0</v>
      </c>
      <c r="BU26" s="11">
        <v>0.0</v>
      </c>
      <c r="BV26" s="11" t="s">
        <v>124</v>
      </c>
      <c r="BW26" s="15" t="s">
        <v>319</v>
      </c>
      <c r="BX26" s="15">
        <v>0.0</v>
      </c>
      <c r="BY26" s="3">
        <v>158.0</v>
      </c>
      <c r="BZ26" s="3">
        <v>0.0</v>
      </c>
      <c r="CA26" s="3">
        <v>0.0</v>
      </c>
      <c r="CB26" s="3">
        <v>4.0</v>
      </c>
      <c r="CC26" s="15">
        <v>0.0</v>
      </c>
      <c r="CD26" s="15">
        <v>0.0</v>
      </c>
      <c r="CE26" s="15">
        <v>1.0</v>
      </c>
      <c r="CF26" s="15">
        <v>0.0</v>
      </c>
      <c r="CG26" s="15">
        <v>0.0</v>
      </c>
      <c r="CH26" s="16">
        <v>0.0</v>
      </c>
      <c r="CI26" s="16">
        <v>0.0</v>
      </c>
      <c r="CJ26" s="15">
        <f t="shared" si="3"/>
        <v>0</v>
      </c>
      <c r="CK26" s="21" t="s">
        <v>335</v>
      </c>
      <c r="CL26" s="11" t="s">
        <v>336</v>
      </c>
      <c r="CM26" s="11">
        <v>1.0</v>
      </c>
      <c r="CN26" s="11">
        <v>0.0</v>
      </c>
      <c r="CO26" s="11">
        <v>0.0</v>
      </c>
      <c r="CP26" s="13">
        <v>0.0</v>
      </c>
      <c r="CQ26" s="15">
        <v>0.0</v>
      </c>
      <c r="CR26" s="15" t="s">
        <v>124</v>
      </c>
      <c r="CS26" s="15">
        <v>0.0</v>
      </c>
      <c r="CT26" s="15" t="s">
        <v>124</v>
      </c>
      <c r="CU26" s="15">
        <v>0.0</v>
      </c>
      <c r="CV26" s="15" t="s">
        <v>124</v>
      </c>
      <c r="CW26" s="11">
        <v>0.0</v>
      </c>
      <c r="CX26" s="11">
        <v>0.0</v>
      </c>
      <c r="CY26" s="11" t="s">
        <v>124</v>
      </c>
      <c r="CZ26" s="11">
        <v>0.0</v>
      </c>
      <c r="DA26" s="11" t="s">
        <v>133</v>
      </c>
      <c r="DD26" s="23"/>
      <c r="DE26" s="23"/>
      <c r="DF26" s="23"/>
      <c r="DG26" s="26"/>
      <c r="DH26" s="25"/>
    </row>
    <row r="27">
      <c r="A27" s="11" t="s">
        <v>337</v>
      </c>
      <c r="B27" s="11" t="s">
        <v>338</v>
      </c>
      <c r="C27" s="12">
        <v>21954.0</v>
      </c>
      <c r="D27" s="13">
        <v>2.0</v>
      </c>
      <c r="E27" s="13">
        <v>0.0</v>
      </c>
      <c r="F27" s="3">
        <v>1.0</v>
      </c>
      <c r="G27" s="3">
        <v>4.0</v>
      </c>
      <c r="H27" s="3">
        <v>9.0</v>
      </c>
      <c r="I27" s="14">
        <f t="shared" si="1"/>
        <v>4.666666667</v>
      </c>
      <c r="J27" s="14">
        <f t="shared" si="2"/>
        <v>5.333333333</v>
      </c>
      <c r="K27" s="11" t="s">
        <v>161</v>
      </c>
      <c r="L27" s="13" t="s">
        <v>161</v>
      </c>
      <c r="M27" s="15" t="s">
        <v>137</v>
      </c>
      <c r="N27" s="15" t="s">
        <v>196</v>
      </c>
      <c r="O27" s="16" t="s">
        <v>137</v>
      </c>
      <c r="P27" s="16" t="s">
        <v>138</v>
      </c>
      <c r="Q27" s="17">
        <v>1.0</v>
      </c>
      <c r="R27" s="11" t="s">
        <v>124</v>
      </c>
      <c r="S27" s="11">
        <v>0.0</v>
      </c>
      <c r="T27" s="11">
        <v>0.0</v>
      </c>
      <c r="U27" s="11" t="s">
        <v>124</v>
      </c>
      <c r="V27" s="11">
        <v>0.0</v>
      </c>
      <c r="W27" s="11" t="s">
        <v>125</v>
      </c>
      <c r="X27" s="18">
        <v>26.0</v>
      </c>
      <c r="Y27" s="18">
        <v>1.0</v>
      </c>
      <c r="Z27" s="18">
        <v>1.0</v>
      </c>
      <c r="AA27" s="18">
        <v>0.0</v>
      </c>
      <c r="AB27" s="3" t="s">
        <v>339</v>
      </c>
      <c r="AC27" s="3" t="s">
        <v>339</v>
      </c>
      <c r="AD27" s="16">
        <v>2.0</v>
      </c>
      <c r="AE27" s="16">
        <v>1.0</v>
      </c>
      <c r="AF27" s="15">
        <v>0.0</v>
      </c>
      <c r="AG27" s="15">
        <v>0.0</v>
      </c>
      <c r="AH27" s="11" t="s">
        <v>175</v>
      </c>
      <c r="AI27" s="18">
        <v>1.0</v>
      </c>
      <c r="AJ27" s="18">
        <v>1.0</v>
      </c>
      <c r="AK27" s="11">
        <v>0.0</v>
      </c>
      <c r="AL27" s="11">
        <v>0.0</v>
      </c>
      <c r="AM27" s="19">
        <v>0.0</v>
      </c>
      <c r="AN27" s="15" t="s">
        <v>154</v>
      </c>
      <c r="AO27" s="15" t="s">
        <v>129</v>
      </c>
      <c r="AP27" s="15" t="s">
        <v>129</v>
      </c>
      <c r="AQ27" s="15">
        <v>102.0</v>
      </c>
      <c r="AR27" s="15">
        <v>6.0</v>
      </c>
      <c r="AS27" s="15">
        <v>57.0</v>
      </c>
      <c r="AT27" s="15">
        <v>28.0</v>
      </c>
      <c r="AU27" s="15">
        <v>-19.0</v>
      </c>
      <c r="AV27" s="15">
        <v>94.0</v>
      </c>
      <c r="AW27" s="18">
        <v>0.0</v>
      </c>
      <c r="AX27" s="18">
        <v>0.0</v>
      </c>
      <c r="AY27" s="18">
        <v>1.0</v>
      </c>
      <c r="AZ27" s="18">
        <v>0.0</v>
      </c>
      <c r="BA27" s="18">
        <v>0.0</v>
      </c>
      <c r="BB27" s="18">
        <v>0.0</v>
      </c>
      <c r="BC27" s="11">
        <v>0.0</v>
      </c>
      <c r="BD27" s="11">
        <v>0.0</v>
      </c>
      <c r="BE27" s="11">
        <v>0.0</v>
      </c>
      <c r="BF27" s="11">
        <v>0.0</v>
      </c>
      <c r="BG27" s="11">
        <v>0.0</v>
      </c>
      <c r="BH27" s="11">
        <v>0.0</v>
      </c>
      <c r="BI27" s="11">
        <v>0.0</v>
      </c>
      <c r="BJ27" s="11">
        <v>0.0</v>
      </c>
      <c r="BK27" s="11">
        <v>0.0</v>
      </c>
      <c r="BL27" s="11">
        <v>0.0</v>
      </c>
      <c r="BM27" s="11">
        <v>0.0</v>
      </c>
      <c r="BN27" s="11">
        <v>0.0</v>
      </c>
      <c r="BO27" s="11">
        <v>0.0</v>
      </c>
      <c r="BP27" s="11">
        <v>0.0</v>
      </c>
      <c r="BQ27" s="11">
        <v>0.0</v>
      </c>
      <c r="BR27" s="11">
        <v>0.0</v>
      </c>
      <c r="BS27" s="11">
        <v>0.0</v>
      </c>
      <c r="BT27" s="11">
        <v>0.0</v>
      </c>
      <c r="BU27" s="11">
        <v>0.0</v>
      </c>
      <c r="BV27" s="11" t="s">
        <v>124</v>
      </c>
      <c r="BW27" s="15" t="s">
        <v>190</v>
      </c>
      <c r="BX27" s="15">
        <v>0.0</v>
      </c>
      <c r="BY27" s="3">
        <v>157.0</v>
      </c>
      <c r="BZ27" s="3">
        <v>0.0</v>
      </c>
      <c r="CA27" s="3">
        <v>0.0</v>
      </c>
      <c r="CB27" s="3">
        <v>10.0</v>
      </c>
      <c r="CC27" s="15">
        <v>1.0</v>
      </c>
      <c r="CD27" s="15">
        <v>1.0</v>
      </c>
      <c r="CE27" s="15">
        <v>0.0</v>
      </c>
      <c r="CF27" s="15">
        <v>0.0</v>
      </c>
      <c r="CG27" s="15">
        <v>0.0</v>
      </c>
      <c r="CH27" s="16">
        <v>0.0</v>
      </c>
      <c r="CI27" s="16">
        <v>0.0</v>
      </c>
      <c r="CJ27" s="15">
        <f t="shared" si="3"/>
        <v>0</v>
      </c>
      <c r="CK27" s="29" t="s">
        <v>340</v>
      </c>
      <c r="CL27" s="11" t="s">
        <v>336</v>
      </c>
      <c r="CM27" s="11">
        <v>1.0</v>
      </c>
      <c r="CN27" s="11">
        <v>0.0</v>
      </c>
      <c r="CO27" s="11">
        <v>0.0</v>
      </c>
      <c r="CP27" s="13">
        <v>0.0</v>
      </c>
      <c r="CQ27" s="15">
        <v>0.0</v>
      </c>
      <c r="CR27" s="15" t="s">
        <v>124</v>
      </c>
      <c r="CS27" s="15">
        <v>0.0</v>
      </c>
      <c r="CT27" s="15" t="s">
        <v>124</v>
      </c>
      <c r="CU27" s="15">
        <v>0.0</v>
      </c>
      <c r="CV27" s="15" t="s">
        <v>124</v>
      </c>
      <c r="CW27" s="11">
        <v>0.0</v>
      </c>
      <c r="CX27" s="11">
        <v>0.0</v>
      </c>
      <c r="CY27" s="11" t="s">
        <v>124</v>
      </c>
      <c r="CZ27" s="11">
        <v>0.0</v>
      </c>
      <c r="DA27" s="11" t="s">
        <v>133</v>
      </c>
      <c r="DD27" s="23"/>
      <c r="DE27" s="23"/>
      <c r="DF27" s="23"/>
      <c r="DG27" s="26"/>
      <c r="DH27" s="25"/>
    </row>
    <row r="28">
      <c r="A28" s="11" t="s">
        <v>341</v>
      </c>
      <c r="B28" s="11" t="s">
        <v>342</v>
      </c>
      <c r="C28" s="12">
        <v>21968.0</v>
      </c>
      <c r="D28" s="13">
        <v>9.0</v>
      </c>
      <c r="E28" s="13">
        <v>0.0</v>
      </c>
      <c r="F28" s="3">
        <v>6.0</v>
      </c>
      <c r="G28" s="3">
        <v>7.0</v>
      </c>
      <c r="H28" s="3">
        <v>3.0</v>
      </c>
      <c r="I28" s="14">
        <f t="shared" si="1"/>
        <v>5.333333333</v>
      </c>
      <c r="J28" s="14">
        <f t="shared" si="2"/>
        <v>2.666666667</v>
      </c>
      <c r="K28" s="11" t="s">
        <v>261</v>
      </c>
      <c r="L28" s="11" t="s">
        <v>262</v>
      </c>
      <c r="M28" s="15" t="s">
        <v>137</v>
      </c>
      <c r="N28" s="15" t="s">
        <v>295</v>
      </c>
      <c r="O28" s="16" t="s">
        <v>343</v>
      </c>
      <c r="P28" s="16" t="s">
        <v>344</v>
      </c>
      <c r="Q28" s="17">
        <v>0.0</v>
      </c>
      <c r="R28" s="11" t="s">
        <v>124</v>
      </c>
      <c r="S28" s="11">
        <v>0.0</v>
      </c>
      <c r="T28" s="11">
        <v>1.0</v>
      </c>
      <c r="U28" s="11" t="s">
        <v>124</v>
      </c>
      <c r="V28" s="11">
        <v>0.0</v>
      </c>
      <c r="W28" s="11" t="s">
        <v>273</v>
      </c>
      <c r="X28" s="18">
        <v>51.0</v>
      </c>
      <c r="Y28" s="18">
        <v>1.0</v>
      </c>
      <c r="Z28" s="18">
        <v>1.0</v>
      </c>
      <c r="AA28" s="18">
        <v>0.0</v>
      </c>
      <c r="AB28" s="3" t="s">
        <v>345</v>
      </c>
      <c r="AC28" s="3" t="s">
        <v>345</v>
      </c>
      <c r="AD28" s="16">
        <v>1.0</v>
      </c>
      <c r="AE28" s="16">
        <v>1.0</v>
      </c>
      <c r="AF28" s="15">
        <v>0.0</v>
      </c>
      <c r="AG28" s="15">
        <v>0.0</v>
      </c>
      <c r="AH28" s="11" t="s">
        <v>346</v>
      </c>
      <c r="AI28" s="18">
        <v>1.0</v>
      </c>
      <c r="AJ28" s="18">
        <v>1.0</v>
      </c>
      <c r="AK28" s="11">
        <v>1.0</v>
      </c>
      <c r="AL28" s="11">
        <v>1.0</v>
      </c>
      <c r="AM28" s="19">
        <v>0.0</v>
      </c>
      <c r="AN28" s="27" t="s">
        <v>299</v>
      </c>
      <c r="AO28" s="15" t="s">
        <v>347</v>
      </c>
      <c r="AP28" s="15" t="s">
        <v>200</v>
      </c>
      <c r="AQ28" s="15">
        <v>93.0</v>
      </c>
      <c r="AR28" s="15">
        <v>39.0</v>
      </c>
      <c r="AS28" s="15">
        <v>47.0</v>
      </c>
      <c r="AT28" s="15">
        <v>75.0</v>
      </c>
      <c r="AU28" s="15">
        <v>-13.0</v>
      </c>
      <c r="AV28" s="15">
        <v>63.0</v>
      </c>
      <c r="AW28" s="18">
        <v>0.0</v>
      </c>
      <c r="AX28" s="18">
        <v>0.0</v>
      </c>
      <c r="AY28" s="18">
        <v>0.0</v>
      </c>
      <c r="AZ28" s="18">
        <v>1.0</v>
      </c>
      <c r="BA28" s="18">
        <v>1.0</v>
      </c>
      <c r="BB28" s="18">
        <v>1.0</v>
      </c>
      <c r="BC28" s="11">
        <v>0.0</v>
      </c>
      <c r="BD28" s="11">
        <v>0.0</v>
      </c>
      <c r="BE28" s="11">
        <v>0.0</v>
      </c>
      <c r="BF28" s="11">
        <v>0.0</v>
      </c>
      <c r="BG28" s="11">
        <v>0.0</v>
      </c>
      <c r="BH28" s="11">
        <v>0.0</v>
      </c>
      <c r="BI28" s="11">
        <v>0.0</v>
      </c>
      <c r="BJ28" s="11">
        <v>0.0</v>
      </c>
      <c r="BK28" s="11">
        <v>0.0</v>
      </c>
      <c r="BL28" s="11">
        <v>0.0</v>
      </c>
      <c r="BM28" s="11">
        <v>0.0</v>
      </c>
      <c r="BN28" s="11">
        <v>0.0</v>
      </c>
      <c r="BO28" s="11">
        <v>0.0</v>
      </c>
      <c r="BP28" s="11">
        <v>0.0</v>
      </c>
      <c r="BQ28" s="11">
        <v>0.0</v>
      </c>
      <c r="BR28" s="11">
        <v>0.0</v>
      </c>
      <c r="BS28" s="11">
        <v>0.0</v>
      </c>
      <c r="BT28" s="11">
        <v>0.0</v>
      </c>
      <c r="BU28" s="11">
        <v>0.0</v>
      </c>
      <c r="BV28" s="11" t="s">
        <v>124</v>
      </c>
      <c r="BW28" s="15" t="s">
        <v>251</v>
      </c>
      <c r="BX28" s="15">
        <v>0.0</v>
      </c>
      <c r="BY28" s="3">
        <v>144.0</v>
      </c>
      <c r="BZ28" s="3">
        <v>1.0</v>
      </c>
      <c r="CA28" s="3">
        <v>144.0</v>
      </c>
      <c r="CB28" s="3">
        <v>6.0</v>
      </c>
      <c r="CC28" s="15">
        <v>0.0</v>
      </c>
      <c r="CD28" s="15">
        <v>0.0</v>
      </c>
      <c r="CE28" s="15">
        <v>0.0</v>
      </c>
      <c r="CF28" s="15">
        <v>0.0</v>
      </c>
      <c r="CG28" s="15">
        <v>1.0</v>
      </c>
      <c r="CH28" s="16">
        <v>0.0</v>
      </c>
      <c r="CI28" s="16">
        <v>0.0</v>
      </c>
      <c r="CJ28" s="15">
        <f t="shared" si="3"/>
        <v>1</v>
      </c>
      <c r="CK28" s="21" t="s">
        <v>124</v>
      </c>
      <c r="CL28" s="11" t="s">
        <v>124</v>
      </c>
      <c r="CM28" s="11">
        <v>0.0</v>
      </c>
      <c r="CN28" s="11">
        <v>0.0</v>
      </c>
      <c r="CO28" s="11">
        <v>0.0</v>
      </c>
      <c r="CP28" s="13">
        <v>0.0</v>
      </c>
      <c r="CQ28" s="15">
        <v>0.0</v>
      </c>
      <c r="CR28" s="15" t="s">
        <v>124</v>
      </c>
      <c r="CS28" s="15">
        <v>1.0</v>
      </c>
      <c r="CT28" s="15" t="s">
        <v>348</v>
      </c>
      <c r="CU28" s="15">
        <v>0.0</v>
      </c>
      <c r="CV28" s="15" t="s">
        <v>124</v>
      </c>
      <c r="CW28" s="11">
        <v>0.0</v>
      </c>
      <c r="CX28" s="11">
        <v>0.0</v>
      </c>
      <c r="CY28" s="11" t="s">
        <v>124</v>
      </c>
      <c r="CZ28" s="11">
        <v>0.0</v>
      </c>
      <c r="DA28" s="11" t="s">
        <v>235</v>
      </c>
      <c r="DD28" s="23"/>
      <c r="DE28" s="23"/>
      <c r="DF28" s="23"/>
      <c r="DG28" s="26"/>
      <c r="DH28" s="25"/>
    </row>
    <row r="29">
      <c r="A29" s="11" t="s">
        <v>349</v>
      </c>
      <c r="B29" s="11" t="s">
        <v>276</v>
      </c>
      <c r="C29" s="12">
        <v>22031.0</v>
      </c>
      <c r="D29" s="13">
        <v>4.0</v>
      </c>
      <c r="E29" s="13">
        <v>0.0</v>
      </c>
      <c r="F29" s="3">
        <v>5.0</v>
      </c>
      <c r="G29" s="3">
        <v>5.0</v>
      </c>
      <c r="H29" s="3">
        <v>6.0</v>
      </c>
      <c r="I29" s="14">
        <f t="shared" si="1"/>
        <v>5.333333333</v>
      </c>
      <c r="J29" s="14">
        <f t="shared" si="2"/>
        <v>0.6666666667</v>
      </c>
      <c r="K29" s="11" t="s">
        <v>277</v>
      </c>
      <c r="L29" s="11" t="s">
        <v>277</v>
      </c>
      <c r="M29" s="15" t="s">
        <v>122</v>
      </c>
      <c r="N29" s="15" t="s">
        <v>123</v>
      </c>
      <c r="O29" s="16" t="s">
        <v>162</v>
      </c>
      <c r="P29" s="16" t="s">
        <v>196</v>
      </c>
      <c r="Q29" s="17">
        <v>1.0</v>
      </c>
      <c r="R29" s="11" t="s">
        <v>124</v>
      </c>
      <c r="S29" s="11">
        <v>0.0</v>
      </c>
      <c r="T29" s="11">
        <v>0.0</v>
      </c>
      <c r="U29" s="11" t="s">
        <v>124</v>
      </c>
      <c r="V29" s="11">
        <v>0.0</v>
      </c>
      <c r="W29" s="11" t="s">
        <v>125</v>
      </c>
      <c r="X29" s="18">
        <v>25.0</v>
      </c>
      <c r="Y29" s="18">
        <v>1.0</v>
      </c>
      <c r="Z29" s="18">
        <v>1.0</v>
      </c>
      <c r="AA29" s="18">
        <v>0.0</v>
      </c>
      <c r="AB29" s="3" t="s">
        <v>350</v>
      </c>
      <c r="AC29" s="3" t="s">
        <v>350</v>
      </c>
      <c r="AD29" s="16">
        <v>1.0</v>
      </c>
      <c r="AE29" s="16">
        <v>2.0</v>
      </c>
      <c r="AF29" s="15">
        <v>0.0</v>
      </c>
      <c r="AG29" s="15">
        <v>0.0</v>
      </c>
      <c r="AH29" s="11" t="s">
        <v>351</v>
      </c>
      <c r="AI29" s="18">
        <v>1.0</v>
      </c>
      <c r="AJ29" s="18">
        <v>1.0</v>
      </c>
      <c r="AK29" s="11">
        <v>0.0</v>
      </c>
      <c r="AL29" s="11">
        <v>0.0</v>
      </c>
      <c r="AM29" s="19">
        <v>0.0</v>
      </c>
      <c r="AN29" s="27" t="s">
        <v>128</v>
      </c>
      <c r="AO29" s="15" t="s">
        <v>289</v>
      </c>
      <c r="AP29" s="15" t="s">
        <v>289</v>
      </c>
      <c r="AQ29" s="15">
        <v>132.0</v>
      </c>
      <c r="AR29" s="15">
        <v>51.0</v>
      </c>
      <c r="AS29" s="15">
        <v>65.0</v>
      </c>
      <c r="AT29" s="15">
        <v>95.0</v>
      </c>
      <c r="AU29" s="15">
        <v>-12.0</v>
      </c>
      <c r="AV29" s="15">
        <v>76.0</v>
      </c>
      <c r="AW29" s="18">
        <v>0.0</v>
      </c>
      <c r="AX29" s="18">
        <v>0.0</v>
      </c>
      <c r="AY29" s="18">
        <v>1.0</v>
      </c>
      <c r="AZ29" s="18">
        <v>1.0</v>
      </c>
      <c r="BA29" s="18">
        <v>0.0</v>
      </c>
      <c r="BB29" s="18">
        <v>0.0</v>
      </c>
      <c r="BC29" s="11">
        <v>0.0</v>
      </c>
      <c r="BD29" s="11">
        <v>0.0</v>
      </c>
      <c r="BE29" s="11">
        <v>0.0</v>
      </c>
      <c r="BF29" s="11">
        <v>0.0</v>
      </c>
      <c r="BG29" s="11">
        <v>0.0</v>
      </c>
      <c r="BH29" s="11">
        <v>0.0</v>
      </c>
      <c r="BI29" s="11">
        <v>0.0</v>
      </c>
      <c r="BJ29" s="11">
        <v>1.0</v>
      </c>
      <c r="BK29" s="11">
        <v>0.0</v>
      </c>
      <c r="BL29" s="11">
        <v>0.0</v>
      </c>
      <c r="BM29" s="11">
        <v>0.0</v>
      </c>
      <c r="BN29" s="11">
        <v>0.0</v>
      </c>
      <c r="BO29" s="11">
        <v>0.0</v>
      </c>
      <c r="BP29" s="11">
        <v>0.0</v>
      </c>
      <c r="BQ29" s="11">
        <v>0.0</v>
      </c>
      <c r="BR29" s="11">
        <v>0.0</v>
      </c>
      <c r="BS29" s="11">
        <v>0.0</v>
      </c>
      <c r="BT29" s="11">
        <v>0.0</v>
      </c>
      <c r="BU29" s="11">
        <v>0.0</v>
      </c>
      <c r="BV29" s="11" t="s">
        <v>124</v>
      </c>
      <c r="BW29" s="15" t="s">
        <v>168</v>
      </c>
      <c r="BX29" s="15">
        <v>0.0</v>
      </c>
      <c r="BY29" s="3">
        <v>140.0</v>
      </c>
      <c r="BZ29" s="3">
        <v>0.0</v>
      </c>
      <c r="CA29" s="3">
        <v>0.0</v>
      </c>
      <c r="CB29" s="3">
        <v>7.0</v>
      </c>
      <c r="CC29" s="15">
        <v>0.0</v>
      </c>
      <c r="CD29" s="15">
        <v>0.0</v>
      </c>
      <c r="CE29" s="15">
        <v>1.0</v>
      </c>
      <c r="CF29" s="15">
        <v>0.0</v>
      </c>
      <c r="CG29" s="15">
        <v>0.0</v>
      </c>
      <c r="CH29" s="16">
        <v>0.0</v>
      </c>
      <c r="CI29" s="16">
        <v>0.0</v>
      </c>
      <c r="CJ29" s="15">
        <f t="shared" si="3"/>
        <v>0</v>
      </c>
      <c r="CK29" s="21" t="s">
        <v>352</v>
      </c>
      <c r="CL29" s="11" t="s">
        <v>258</v>
      </c>
      <c r="CM29" s="11">
        <v>0.0</v>
      </c>
      <c r="CN29" s="11">
        <v>0.0</v>
      </c>
      <c r="CO29" s="11">
        <v>0.0</v>
      </c>
      <c r="CP29" s="13">
        <v>0.0</v>
      </c>
      <c r="CQ29" s="15">
        <v>0.0</v>
      </c>
      <c r="CR29" s="15" t="s">
        <v>124</v>
      </c>
      <c r="CS29" s="15">
        <v>0.0</v>
      </c>
      <c r="CT29" s="15" t="s">
        <v>124</v>
      </c>
      <c r="CU29" s="15">
        <v>0.0</v>
      </c>
      <c r="CV29" s="15" t="s">
        <v>124</v>
      </c>
      <c r="CW29" s="11">
        <v>0.0</v>
      </c>
      <c r="CX29" s="11">
        <v>0.0</v>
      </c>
      <c r="CY29" s="11" t="s">
        <v>124</v>
      </c>
      <c r="CZ29" s="11">
        <v>0.0</v>
      </c>
      <c r="DA29" s="11" t="s">
        <v>235</v>
      </c>
      <c r="DD29" s="23"/>
      <c r="DE29" s="23"/>
      <c r="DF29" s="23"/>
      <c r="DG29" s="26"/>
      <c r="DH29" s="25"/>
    </row>
    <row r="30">
      <c r="A30" s="11" t="s">
        <v>353</v>
      </c>
      <c r="B30" s="11" t="s">
        <v>354</v>
      </c>
      <c r="C30" s="12">
        <v>22059.0</v>
      </c>
      <c r="D30" s="13">
        <v>5.0</v>
      </c>
      <c r="E30" s="13">
        <v>0.0</v>
      </c>
      <c r="F30" s="3">
        <v>9.0</v>
      </c>
      <c r="G30" s="3">
        <v>10.0</v>
      </c>
      <c r="H30" s="3">
        <v>7.0</v>
      </c>
      <c r="I30" s="14">
        <f t="shared" si="1"/>
        <v>8.666666667</v>
      </c>
      <c r="J30" s="14">
        <f t="shared" si="2"/>
        <v>2</v>
      </c>
      <c r="K30" s="11" t="s">
        <v>355</v>
      </c>
      <c r="L30" s="11" t="s">
        <v>355</v>
      </c>
      <c r="M30" s="15" t="s">
        <v>122</v>
      </c>
      <c r="N30" s="15" t="s">
        <v>123</v>
      </c>
      <c r="O30" s="16" t="s">
        <v>122</v>
      </c>
      <c r="P30" s="16" t="s">
        <v>123</v>
      </c>
      <c r="Q30" s="17">
        <v>0.0</v>
      </c>
      <c r="R30" s="11" t="s">
        <v>124</v>
      </c>
      <c r="S30" s="11">
        <v>0.0</v>
      </c>
      <c r="T30" s="11">
        <v>0.0</v>
      </c>
      <c r="U30" s="11" t="s">
        <v>124</v>
      </c>
      <c r="V30" s="11">
        <v>0.0</v>
      </c>
      <c r="W30" s="11" t="s">
        <v>125</v>
      </c>
      <c r="X30" s="18">
        <f>(23+21)/2</f>
        <v>22</v>
      </c>
      <c r="Y30" s="18">
        <v>1.0</v>
      </c>
      <c r="Z30" s="18">
        <v>1.0</v>
      </c>
      <c r="AA30" s="18">
        <v>0.0</v>
      </c>
      <c r="AB30" s="3" t="s">
        <v>356</v>
      </c>
      <c r="AC30" s="3" t="s">
        <v>356</v>
      </c>
      <c r="AD30" s="16">
        <v>1.0</v>
      </c>
      <c r="AE30" s="16">
        <v>1.0</v>
      </c>
      <c r="AF30" s="15">
        <v>1.0</v>
      </c>
      <c r="AG30" s="15">
        <v>1.0</v>
      </c>
      <c r="AH30" s="11" t="s">
        <v>357</v>
      </c>
      <c r="AI30" s="18">
        <v>1.0</v>
      </c>
      <c r="AJ30" s="18">
        <v>1.0</v>
      </c>
      <c r="AK30" s="11">
        <v>0.0</v>
      </c>
      <c r="AL30" s="11">
        <v>0.0</v>
      </c>
      <c r="AM30" s="19">
        <v>0.0</v>
      </c>
      <c r="AN30" s="27" t="s">
        <v>128</v>
      </c>
      <c r="AO30" s="15" t="s">
        <v>289</v>
      </c>
      <c r="AP30" s="15" t="s">
        <v>289</v>
      </c>
      <c r="AQ30" s="15">
        <v>120.0</v>
      </c>
      <c r="AR30" s="15">
        <v>58.0</v>
      </c>
      <c r="AS30" s="15">
        <v>50.0</v>
      </c>
      <c r="AT30" s="15">
        <v>87.0</v>
      </c>
      <c r="AU30" s="15">
        <v>-9.0</v>
      </c>
      <c r="AV30" s="15">
        <v>41.0</v>
      </c>
      <c r="AW30" s="18">
        <v>0.0</v>
      </c>
      <c r="AX30" s="18">
        <v>0.0</v>
      </c>
      <c r="AY30" s="18">
        <v>1.0</v>
      </c>
      <c r="AZ30" s="18">
        <v>0.0</v>
      </c>
      <c r="BA30" s="18">
        <v>0.0</v>
      </c>
      <c r="BB30" s="18">
        <v>0.0</v>
      </c>
      <c r="BC30" s="11">
        <v>0.0</v>
      </c>
      <c r="BD30" s="11">
        <v>0.0</v>
      </c>
      <c r="BE30" s="11">
        <v>0.0</v>
      </c>
      <c r="BF30" s="11">
        <v>0.0</v>
      </c>
      <c r="BG30" s="11">
        <v>0.0</v>
      </c>
      <c r="BH30" s="11">
        <v>0.0</v>
      </c>
      <c r="BI30" s="11">
        <v>0.0</v>
      </c>
      <c r="BJ30" s="11">
        <v>0.0</v>
      </c>
      <c r="BK30" s="11">
        <v>0.0</v>
      </c>
      <c r="BL30" s="11">
        <v>0.0</v>
      </c>
      <c r="BM30" s="11">
        <v>0.0</v>
      </c>
      <c r="BN30" s="11">
        <v>0.0</v>
      </c>
      <c r="BO30" s="11">
        <v>0.0</v>
      </c>
      <c r="BP30" s="11">
        <v>0.0</v>
      </c>
      <c r="BQ30" s="11">
        <v>0.0</v>
      </c>
      <c r="BR30" s="11">
        <v>0.0</v>
      </c>
      <c r="BS30" s="11">
        <v>0.0</v>
      </c>
      <c r="BT30" s="11">
        <v>0.0</v>
      </c>
      <c r="BU30" s="11">
        <v>0.0</v>
      </c>
      <c r="BV30" s="11" t="s">
        <v>124</v>
      </c>
      <c r="BW30" s="15" t="s">
        <v>319</v>
      </c>
      <c r="BX30" s="15">
        <v>0.0</v>
      </c>
      <c r="BY30" s="3">
        <v>144.0</v>
      </c>
      <c r="BZ30" s="3">
        <v>0.0</v>
      </c>
      <c r="CA30" s="3">
        <v>7.0</v>
      </c>
      <c r="CB30" s="3">
        <v>7.0</v>
      </c>
      <c r="CC30" s="15">
        <v>0.0</v>
      </c>
      <c r="CD30" s="15">
        <v>0.0</v>
      </c>
      <c r="CE30" s="15">
        <v>1.0</v>
      </c>
      <c r="CF30" s="15">
        <v>0.0</v>
      </c>
      <c r="CG30" s="15">
        <v>0.0</v>
      </c>
      <c r="CH30" s="16">
        <v>0.0</v>
      </c>
      <c r="CI30" s="16">
        <v>0.0</v>
      </c>
      <c r="CJ30" s="15">
        <f t="shared" si="3"/>
        <v>0</v>
      </c>
      <c r="CK30" s="29" t="s">
        <v>358</v>
      </c>
      <c r="CL30" s="11" t="s">
        <v>359</v>
      </c>
      <c r="CM30" s="11">
        <v>0.0</v>
      </c>
      <c r="CN30" s="11">
        <v>0.0</v>
      </c>
      <c r="CO30" s="11">
        <v>0.0</v>
      </c>
      <c r="CP30" s="13">
        <v>0.0</v>
      </c>
      <c r="CQ30" s="15">
        <v>0.0</v>
      </c>
      <c r="CR30" s="15" t="s">
        <v>124</v>
      </c>
      <c r="CS30" s="15">
        <v>0.0</v>
      </c>
      <c r="CT30" s="15" t="s">
        <v>124</v>
      </c>
      <c r="CU30" s="15">
        <v>0.0</v>
      </c>
      <c r="CV30" s="15" t="s">
        <v>124</v>
      </c>
      <c r="CW30" s="11">
        <v>0.0</v>
      </c>
      <c r="CX30" s="11">
        <v>0.0</v>
      </c>
      <c r="CY30" s="11" t="s">
        <v>124</v>
      </c>
      <c r="CZ30" s="11">
        <v>0.0</v>
      </c>
      <c r="DA30" s="11" t="s">
        <v>235</v>
      </c>
      <c r="DD30" s="23"/>
      <c r="DE30" s="23"/>
      <c r="DF30" s="23"/>
      <c r="DG30" s="26"/>
      <c r="DH30" s="25"/>
    </row>
    <row r="31">
      <c r="A31" s="11" t="s">
        <v>360</v>
      </c>
      <c r="B31" s="11" t="s">
        <v>361</v>
      </c>
      <c r="C31" s="12">
        <v>22094.0</v>
      </c>
      <c r="D31" s="13">
        <v>2.0</v>
      </c>
      <c r="E31" s="13">
        <v>0.0</v>
      </c>
      <c r="F31" s="3">
        <v>4.0</v>
      </c>
      <c r="G31" s="3">
        <v>4.0</v>
      </c>
      <c r="H31" s="3">
        <v>5.0</v>
      </c>
      <c r="I31" s="14">
        <f t="shared" si="1"/>
        <v>4.333333333</v>
      </c>
      <c r="J31" s="14">
        <f t="shared" si="2"/>
        <v>0.6666666667</v>
      </c>
      <c r="K31" s="11" t="s">
        <v>161</v>
      </c>
      <c r="L31" s="13" t="s">
        <v>161</v>
      </c>
      <c r="M31" s="15" t="s">
        <v>137</v>
      </c>
      <c r="N31" s="15" t="s">
        <v>138</v>
      </c>
      <c r="O31" s="16" t="s">
        <v>362</v>
      </c>
      <c r="P31" s="16" t="s">
        <v>363</v>
      </c>
      <c r="Q31" s="17">
        <v>1.0</v>
      </c>
      <c r="R31" s="11" t="s">
        <v>124</v>
      </c>
      <c r="S31" s="11">
        <v>0.0</v>
      </c>
      <c r="T31" s="11">
        <v>0.0</v>
      </c>
      <c r="U31" s="11" t="s">
        <v>124</v>
      </c>
      <c r="V31" s="11">
        <v>0.0</v>
      </c>
      <c r="W31" s="11" t="s">
        <v>125</v>
      </c>
      <c r="X31" s="18">
        <v>22.0</v>
      </c>
      <c r="Y31" s="18">
        <v>0.0</v>
      </c>
      <c r="Z31" s="18">
        <v>1.0</v>
      </c>
      <c r="AA31" s="18">
        <v>0.0</v>
      </c>
      <c r="AB31" s="3" t="s">
        <v>364</v>
      </c>
      <c r="AC31" s="3" t="s">
        <v>364</v>
      </c>
      <c r="AD31" s="16">
        <v>1.0</v>
      </c>
      <c r="AE31" s="16">
        <v>1.0</v>
      </c>
      <c r="AF31" s="15">
        <v>0.0</v>
      </c>
      <c r="AG31" s="15">
        <v>0.0</v>
      </c>
      <c r="AH31" s="11" t="s">
        <v>365</v>
      </c>
      <c r="AI31" s="18">
        <v>1.0</v>
      </c>
      <c r="AJ31" s="18">
        <v>1.0</v>
      </c>
      <c r="AK31" s="11">
        <v>0.0</v>
      </c>
      <c r="AL31" s="11">
        <v>0.0</v>
      </c>
      <c r="AM31" s="19">
        <v>0.0</v>
      </c>
      <c r="AN31" s="27" t="s">
        <v>128</v>
      </c>
      <c r="AO31" s="15" t="s">
        <v>366</v>
      </c>
      <c r="AP31" s="15" t="s">
        <v>367</v>
      </c>
      <c r="AQ31" s="15">
        <v>84.0</v>
      </c>
      <c r="AR31" s="15">
        <v>59.0</v>
      </c>
      <c r="AS31" s="15">
        <v>58.0</v>
      </c>
      <c r="AT31" s="15">
        <v>85.0</v>
      </c>
      <c r="AU31" s="15">
        <v>-10.0</v>
      </c>
      <c r="AV31" s="15">
        <v>75.0</v>
      </c>
      <c r="AW31" s="18">
        <v>0.0</v>
      </c>
      <c r="AX31" s="18">
        <v>0.0</v>
      </c>
      <c r="AY31" s="18">
        <v>0.0</v>
      </c>
      <c r="AZ31" s="18">
        <v>0.0</v>
      </c>
      <c r="BA31" s="18">
        <v>0.0</v>
      </c>
      <c r="BB31" s="18">
        <v>0.0</v>
      </c>
      <c r="BC31" s="11">
        <v>0.0</v>
      </c>
      <c r="BD31" s="11">
        <v>0.0</v>
      </c>
      <c r="BE31" s="11">
        <v>0.0</v>
      </c>
      <c r="BF31" s="11">
        <v>0.0</v>
      </c>
      <c r="BG31" s="11">
        <v>0.0</v>
      </c>
      <c r="BH31" s="11">
        <v>0.0</v>
      </c>
      <c r="BI31" s="11">
        <v>0.0</v>
      </c>
      <c r="BJ31" s="11">
        <v>0.0</v>
      </c>
      <c r="BK31" s="11">
        <v>0.0</v>
      </c>
      <c r="BL31" s="11">
        <v>0.0</v>
      </c>
      <c r="BM31" s="11">
        <v>0.0</v>
      </c>
      <c r="BN31" s="11">
        <v>0.0</v>
      </c>
      <c r="BO31" s="11">
        <v>0.0</v>
      </c>
      <c r="BP31" s="11">
        <v>0.0</v>
      </c>
      <c r="BQ31" s="11">
        <v>0.0</v>
      </c>
      <c r="BR31" s="11">
        <v>0.0</v>
      </c>
      <c r="BS31" s="11">
        <v>0.0</v>
      </c>
      <c r="BT31" s="11">
        <v>1.0</v>
      </c>
      <c r="BU31" s="11">
        <v>0.0</v>
      </c>
      <c r="BV31" s="11" t="s">
        <v>124</v>
      </c>
      <c r="BW31" s="15" t="s">
        <v>319</v>
      </c>
      <c r="BX31" s="15">
        <v>0.0</v>
      </c>
      <c r="BY31" s="3">
        <v>160.0</v>
      </c>
      <c r="BZ31" s="3">
        <v>0.0</v>
      </c>
      <c r="CA31" s="3">
        <v>11.0</v>
      </c>
      <c r="CB31" s="3">
        <v>11.0</v>
      </c>
      <c r="CC31" s="15">
        <v>0.0</v>
      </c>
      <c r="CD31" s="15">
        <v>0.0</v>
      </c>
      <c r="CE31" s="15">
        <v>0.0</v>
      </c>
      <c r="CF31" s="15">
        <v>0.0</v>
      </c>
      <c r="CG31" s="15">
        <v>0.0</v>
      </c>
      <c r="CH31" s="16">
        <v>0.0</v>
      </c>
      <c r="CI31" s="16">
        <v>0.0</v>
      </c>
      <c r="CJ31" s="15">
        <f t="shared" si="3"/>
        <v>0</v>
      </c>
      <c r="CK31" s="21" t="s">
        <v>368</v>
      </c>
      <c r="CL31" s="11" t="s">
        <v>359</v>
      </c>
      <c r="CM31" s="11">
        <v>0.0</v>
      </c>
      <c r="CN31" s="11">
        <v>0.0</v>
      </c>
      <c r="CO31" s="11">
        <v>0.0</v>
      </c>
      <c r="CP31" s="13">
        <v>0.0</v>
      </c>
      <c r="CQ31" s="15">
        <v>0.0</v>
      </c>
      <c r="CR31" s="15" t="s">
        <v>124</v>
      </c>
      <c r="CS31" s="15">
        <v>0.0</v>
      </c>
      <c r="CT31" s="15" t="s">
        <v>124</v>
      </c>
      <c r="CU31" s="15">
        <v>0.0</v>
      </c>
      <c r="CV31" s="15" t="s">
        <v>124</v>
      </c>
      <c r="CW31" s="11">
        <v>0.0</v>
      </c>
      <c r="CX31" s="11">
        <v>0.0</v>
      </c>
      <c r="CY31" s="11" t="s">
        <v>124</v>
      </c>
      <c r="CZ31" s="11">
        <v>0.0</v>
      </c>
      <c r="DA31" s="11" t="s">
        <v>235</v>
      </c>
      <c r="DD31" s="23"/>
      <c r="DE31" s="23"/>
      <c r="DF31" s="23"/>
      <c r="DG31" s="26"/>
      <c r="DH31" s="25"/>
    </row>
    <row r="32">
      <c r="A32" s="11" t="s">
        <v>369</v>
      </c>
      <c r="B32" s="11" t="s">
        <v>370</v>
      </c>
      <c r="C32" s="12">
        <v>22108.0</v>
      </c>
      <c r="D32" s="13">
        <v>1.0</v>
      </c>
      <c r="E32" s="13">
        <v>0.0</v>
      </c>
      <c r="F32" s="3">
        <v>6.0</v>
      </c>
      <c r="G32" s="3">
        <v>5.0</v>
      </c>
      <c r="H32" s="3">
        <v>8.0</v>
      </c>
      <c r="I32" s="14">
        <f t="shared" si="1"/>
        <v>6.333333333</v>
      </c>
      <c r="J32" s="14">
        <f t="shared" si="2"/>
        <v>2</v>
      </c>
      <c r="K32" s="11" t="s">
        <v>371</v>
      </c>
      <c r="L32" s="13" t="s">
        <v>371</v>
      </c>
      <c r="M32" s="15" t="s">
        <v>122</v>
      </c>
      <c r="N32" s="15" t="s">
        <v>372</v>
      </c>
      <c r="O32" s="16" t="s">
        <v>122</v>
      </c>
      <c r="P32" s="16" t="s">
        <v>373</v>
      </c>
      <c r="Q32" s="17">
        <v>0.0</v>
      </c>
      <c r="R32" s="11" t="s">
        <v>124</v>
      </c>
      <c r="S32" s="11">
        <v>0.0</v>
      </c>
      <c r="T32" s="11">
        <v>0.0</v>
      </c>
      <c r="U32" s="11" t="s">
        <v>124</v>
      </c>
      <c r="V32" s="11">
        <v>0.0</v>
      </c>
      <c r="W32" s="11" t="s">
        <v>125</v>
      </c>
      <c r="X32" s="18">
        <f>(20+21)/2</f>
        <v>20.5</v>
      </c>
      <c r="Y32" s="18">
        <v>1.0</v>
      </c>
      <c r="Z32" s="18">
        <v>1.0</v>
      </c>
      <c r="AA32" s="18">
        <v>0.0</v>
      </c>
      <c r="AB32" s="3" t="s">
        <v>374</v>
      </c>
      <c r="AC32" s="3" t="s">
        <v>374</v>
      </c>
      <c r="AD32" s="16">
        <v>1.0</v>
      </c>
      <c r="AE32" s="16">
        <v>1.0</v>
      </c>
      <c r="AF32" s="15">
        <v>0.0</v>
      </c>
      <c r="AG32" s="15">
        <v>0.0</v>
      </c>
      <c r="AH32" s="11" t="s">
        <v>375</v>
      </c>
      <c r="AI32" s="18">
        <v>1.0</v>
      </c>
      <c r="AJ32" s="18">
        <v>1.0</v>
      </c>
      <c r="AK32" s="11">
        <v>1.0</v>
      </c>
      <c r="AL32" s="11">
        <v>1.0</v>
      </c>
      <c r="AM32" s="19">
        <v>0.0</v>
      </c>
      <c r="AN32" s="27" t="s">
        <v>128</v>
      </c>
      <c r="AO32" s="15" t="s">
        <v>289</v>
      </c>
      <c r="AP32" s="15" t="s">
        <v>289</v>
      </c>
      <c r="AQ32" s="15">
        <v>65.0</v>
      </c>
      <c r="AR32" s="15">
        <v>56.0</v>
      </c>
      <c r="AS32" s="15">
        <v>66.0</v>
      </c>
      <c r="AT32" s="15">
        <v>89.0</v>
      </c>
      <c r="AU32" s="15">
        <v>-4.0</v>
      </c>
      <c r="AV32" s="15">
        <v>77.0</v>
      </c>
      <c r="AW32" s="18">
        <v>0.0</v>
      </c>
      <c r="AX32" s="18">
        <v>1.0</v>
      </c>
      <c r="AY32" s="18">
        <v>0.0</v>
      </c>
      <c r="AZ32" s="18">
        <v>1.0</v>
      </c>
      <c r="BA32" s="18">
        <v>0.0</v>
      </c>
      <c r="BB32" s="18">
        <v>0.0</v>
      </c>
      <c r="BC32" s="11">
        <v>0.0</v>
      </c>
      <c r="BD32" s="11">
        <v>0.0</v>
      </c>
      <c r="BE32" s="11">
        <v>0.0</v>
      </c>
      <c r="BF32" s="11">
        <v>0.0</v>
      </c>
      <c r="BG32" s="11">
        <v>0.0</v>
      </c>
      <c r="BH32" s="11">
        <v>0.0</v>
      </c>
      <c r="BI32" s="11">
        <v>0.0</v>
      </c>
      <c r="BJ32" s="11">
        <v>0.0</v>
      </c>
      <c r="BK32" s="11">
        <v>0.0</v>
      </c>
      <c r="BL32" s="11">
        <v>0.0</v>
      </c>
      <c r="BM32" s="11">
        <v>0.0</v>
      </c>
      <c r="BN32" s="11">
        <v>0.0</v>
      </c>
      <c r="BO32" s="11">
        <v>0.0</v>
      </c>
      <c r="BP32" s="11">
        <v>0.0</v>
      </c>
      <c r="BQ32" s="11">
        <v>0.0</v>
      </c>
      <c r="BR32" s="11">
        <v>0.0</v>
      </c>
      <c r="BS32" s="11">
        <v>0.0</v>
      </c>
      <c r="BT32" s="11">
        <v>0.0</v>
      </c>
      <c r="BU32" s="11">
        <v>0.0</v>
      </c>
      <c r="BV32" s="11" t="s">
        <v>124</v>
      </c>
      <c r="BW32" s="15" t="s">
        <v>130</v>
      </c>
      <c r="BX32" s="15">
        <v>0.0</v>
      </c>
      <c r="BY32" s="3">
        <v>165.0</v>
      </c>
      <c r="BZ32" s="3">
        <v>0.0</v>
      </c>
      <c r="CA32" s="3">
        <v>0.0</v>
      </c>
      <c r="CB32" s="3">
        <v>7.0</v>
      </c>
      <c r="CC32" s="15">
        <v>0.0</v>
      </c>
      <c r="CD32" s="15">
        <v>0.0</v>
      </c>
      <c r="CE32" s="15">
        <v>1.0</v>
      </c>
      <c r="CF32" s="15">
        <v>0.0</v>
      </c>
      <c r="CG32" s="15">
        <v>0.0</v>
      </c>
      <c r="CH32" s="16">
        <v>0.0</v>
      </c>
      <c r="CI32" s="16">
        <v>0.0</v>
      </c>
      <c r="CJ32" s="15">
        <f t="shared" si="3"/>
        <v>0</v>
      </c>
      <c r="CK32" s="29" t="s">
        <v>376</v>
      </c>
      <c r="CL32" s="11" t="s">
        <v>377</v>
      </c>
      <c r="CM32" s="11">
        <v>0.0</v>
      </c>
      <c r="CN32" s="11">
        <v>0.0</v>
      </c>
      <c r="CO32" s="11">
        <v>0.0</v>
      </c>
      <c r="CP32" s="13">
        <v>0.0</v>
      </c>
      <c r="CQ32" s="15">
        <v>0.0</v>
      </c>
      <c r="CR32" s="15" t="s">
        <v>124</v>
      </c>
      <c r="CS32" s="15">
        <v>0.0</v>
      </c>
      <c r="CT32" s="15" t="s">
        <v>124</v>
      </c>
      <c r="CU32" s="15">
        <v>0.0</v>
      </c>
      <c r="CV32" s="15" t="s">
        <v>124</v>
      </c>
      <c r="CW32" s="11">
        <v>0.0</v>
      </c>
      <c r="CX32" s="11">
        <v>0.0</v>
      </c>
      <c r="CY32" s="11" t="s">
        <v>124</v>
      </c>
      <c r="CZ32" s="11">
        <v>0.0</v>
      </c>
      <c r="DA32" s="11" t="s">
        <v>133</v>
      </c>
      <c r="DD32" s="23"/>
      <c r="DE32" s="23"/>
      <c r="DF32" s="23"/>
      <c r="DG32" s="26"/>
      <c r="DH32" s="25"/>
    </row>
    <row r="33">
      <c r="A33" s="11" t="s">
        <v>378</v>
      </c>
      <c r="B33" s="11" t="s">
        <v>379</v>
      </c>
      <c r="C33" s="12">
        <v>22115.0</v>
      </c>
      <c r="D33" s="13">
        <v>3.0</v>
      </c>
      <c r="E33" s="13">
        <v>0.0</v>
      </c>
      <c r="F33" s="3">
        <v>7.0</v>
      </c>
      <c r="G33" s="3">
        <v>7.0</v>
      </c>
      <c r="H33" s="3">
        <v>6.0</v>
      </c>
      <c r="I33" s="14">
        <f t="shared" si="1"/>
        <v>6.666666667</v>
      </c>
      <c r="J33" s="14">
        <f t="shared" si="2"/>
        <v>0.6666666667</v>
      </c>
      <c r="K33" s="11" t="s">
        <v>136</v>
      </c>
      <c r="L33" s="11" t="s">
        <v>136</v>
      </c>
      <c r="M33" s="15" t="s">
        <v>284</v>
      </c>
      <c r="N33" s="15" t="s">
        <v>327</v>
      </c>
      <c r="O33" s="16" t="s">
        <v>362</v>
      </c>
      <c r="P33" s="16" t="s">
        <v>265</v>
      </c>
      <c r="Q33" s="17">
        <v>1.0</v>
      </c>
      <c r="R33" s="11" t="s">
        <v>124</v>
      </c>
      <c r="S33" s="11">
        <v>0.0</v>
      </c>
      <c r="T33" s="11">
        <v>0.0</v>
      </c>
      <c r="U33" s="11" t="s">
        <v>124</v>
      </c>
      <c r="V33" s="11">
        <v>0.0</v>
      </c>
      <c r="W33" s="11" t="s">
        <v>125</v>
      </c>
      <c r="X33" s="18">
        <v>15.0</v>
      </c>
      <c r="Y33" s="18">
        <v>0.0</v>
      </c>
      <c r="Z33" s="18">
        <v>1.0</v>
      </c>
      <c r="AA33" s="18">
        <v>0.0</v>
      </c>
      <c r="AB33" s="3" t="s">
        <v>380</v>
      </c>
      <c r="AC33" s="3" t="s">
        <v>380</v>
      </c>
      <c r="AD33" s="16">
        <v>1.0</v>
      </c>
      <c r="AE33" s="16">
        <v>1.0</v>
      </c>
      <c r="AF33" s="15">
        <v>0.0</v>
      </c>
      <c r="AG33" s="15">
        <v>0.0</v>
      </c>
      <c r="AH33" s="11" t="s">
        <v>381</v>
      </c>
      <c r="AI33" s="18">
        <v>1.0</v>
      </c>
      <c r="AJ33" s="18">
        <v>1.0</v>
      </c>
      <c r="AK33" s="11">
        <v>0.0</v>
      </c>
      <c r="AL33" s="11">
        <v>0.0</v>
      </c>
      <c r="AM33" s="19">
        <v>0.0</v>
      </c>
      <c r="AN33" s="27" t="s">
        <v>299</v>
      </c>
      <c r="AO33" s="15" t="s">
        <v>145</v>
      </c>
      <c r="AP33" s="15" t="s">
        <v>145</v>
      </c>
      <c r="AQ33" s="15">
        <v>102.0</v>
      </c>
      <c r="AR33" s="15">
        <v>22.0</v>
      </c>
      <c r="AS33" s="15">
        <v>56.0</v>
      </c>
      <c r="AT33" s="15">
        <v>30.0</v>
      </c>
      <c r="AU33" s="15">
        <v>-12.0</v>
      </c>
      <c r="AV33" s="15">
        <v>87.0</v>
      </c>
      <c r="AW33" s="18">
        <v>1.0</v>
      </c>
      <c r="AX33" s="18">
        <v>0.0</v>
      </c>
      <c r="AY33" s="18">
        <v>1.0</v>
      </c>
      <c r="AZ33" s="18">
        <v>1.0</v>
      </c>
      <c r="BA33" s="18">
        <v>1.0</v>
      </c>
      <c r="BB33" s="18">
        <v>0.0</v>
      </c>
      <c r="BC33" s="11">
        <v>0.0</v>
      </c>
      <c r="BD33" s="11">
        <v>0.0</v>
      </c>
      <c r="BE33" s="11">
        <v>0.0</v>
      </c>
      <c r="BF33" s="11">
        <v>0.0</v>
      </c>
      <c r="BG33" s="11">
        <v>0.0</v>
      </c>
      <c r="BH33" s="11">
        <v>0.0</v>
      </c>
      <c r="BI33" s="11">
        <v>0.0</v>
      </c>
      <c r="BJ33" s="11">
        <v>0.0</v>
      </c>
      <c r="BK33" s="11">
        <v>0.0</v>
      </c>
      <c r="BL33" s="11">
        <v>0.0</v>
      </c>
      <c r="BM33" s="11">
        <v>0.0</v>
      </c>
      <c r="BN33" s="11">
        <v>0.0</v>
      </c>
      <c r="BO33" s="11">
        <v>0.0</v>
      </c>
      <c r="BP33" s="11">
        <v>0.0</v>
      </c>
      <c r="BQ33" s="11">
        <v>0.0</v>
      </c>
      <c r="BR33" s="11">
        <v>0.0</v>
      </c>
      <c r="BS33" s="11">
        <v>0.0</v>
      </c>
      <c r="BT33" s="11">
        <v>0.0</v>
      </c>
      <c r="BU33" s="11">
        <v>0.0</v>
      </c>
      <c r="BV33" s="11" t="s">
        <v>124</v>
      </c>
      <c r="BW33" s="15" t="s">
        <v>168</v>
      </c>
      <c r="BX33" s="15">
        <v>0.0</v>
      </c>
      <c r="BY33" s="3">
        <v>144.0</v>
      </c>
      <c r="BZ33" s="3">
        <v>0.0</v>
      </c>
      <c r="CA33" s="3">
        <v>14.0</v>
      </c>
      <c r="CB33" s="3">
        <v>14.0</v>
      </c>
      <c r="CC33" s="15">
        <v>0.0</v>
      </c>
      <c r="CD33" s="15">
        <v>0.0</v>
      </c>
      <c r="CE33" s="15">
        <v>0.0</v>
      </c>
      <c r="CF33" s="15">
        <v>0.0</v>
      </c>
      <c r="CG33" s="15">
        <v>0.0</v>
      </c>
      <c r="CH33" s="16">
        <v>0.0</v>
      </c>
      <c r="CI33" s="16">
        <v>0.0</v>
      </c>
      <c r="CJ33" s="15">
        <f t="shared" si="3"/>
        <v>0</v>
      </c>
      <c r="CK33" s="29" t="s">
        <v>382</v>
      </c>
      <c r="CL33" s="11" t="s">
        <v>132</v>
      </c>
      <c r="CM33" s="11">
        <v>0.0</v>
      </c>
      <c r="CN33" s="11">
        <v>0.0</v>
      </c>
      <c r="CO33" s="11">
        <v>0.0</v>
      </c>
      <c r="CP33" s="13">
        <v>0.0</v>
      </c>
      <c r="CQ33" s="15">
        <v>0.0</v>
      </c>
      <c r="CR33" s="15" t="s">
        <v>124</v>
      </c>
      <c r="CS33" s="15">
        <v>0.0</v>
      </c>
      <c r="CT33" s="15" t="s">
        <v>124</v>
      </c>
      <c r="CU33" s="15">
        <v>0.0</v>
      </c>
      <c r="CV33" s="15" t="s">
        <v>124</v>
      </c>
      <c r="CW33" s="11">
        <v>0.0</v>
      </c>
      <c r="CX33" s="11">
        <v>0.0</v>
      </c>
      <c r="CY33" s="11" t="s">
        <v>124</v>
      </c>
      <c r="CZ33" s="11">
        <v>0.0</v>
      </c>
      <c r="DA33" s="11" t="s">
        <v>235</v>
      </c>
      <c r="DD33" s="23"/>
      <c r="DE33" s="23"/>
      <c r="DF33" s="23"/>
      <c r="DG33" s="26"/>
      <c r="DH33" s="25"/>
    </row>
    <row r="34">
      <c r="A34" s="11" t="s">
        <v>383</v>
      </c>
      <c r="B34" s="11" t="s">
        <v>384</v>
      </c>
      <c r="C34" s="12">
        <v>22136.0</v>
      </c>
      <c r="D34" s="13">
        <v>1.0</v>
      </c>
      <c r="E34" s="13">
        <v>0.0</v>
      </c>
      <c r="F34" s="3">
        <v>1.0</v>
      </c>
      <c r="G34" s="3">
        <v>1.0</v>
      </c>
      <c r="H34" s="3">
        <v>1.0</v>
      </c>
      <c r="I34" s="14">
        <f t="shared" si="1"/>
        <v>1</v>
      </c>
      <c r="J34" s="14">
        <f t="shared" si="2"/>
        <v>0</v>
      </c>
      <c r="K34" s="11" t="s">
        <v>385</v>
      </c>
      <c r="L34" s="13" t="s">
        <v>386</v>
      </c>
      <c r="M34" s="15" t="s">
        <v>137</v>
      </c>
      <c r="N34" s="15" t="s">
        <v>207</v>
      </c>
      <c r="O34" s="16" t="s">
        <v>122</v>
      </c>
      <c r="P34" s="16" t="s">
        <v>373</v>
      </c>
      <c r="Q34" s="17">
        <v>1.0</v>
      </c>
      <c r="R34" s="11" t="s">
        <v>124</v>
      </c>
      <c r="S34" s="11">
        <v>1.0</v>
      </c>
      <c r="T34" s="11">
        <v>0.0</v>
      </c>
      <c r="U34" s="11" t="s">
        <v>124</v>
      </c>
      <c r="V34" s="11">
        <v>0.0</v>
      </c>
      <c r="W34" s="11" t="s">
        <v>125</v>
      </c>
      <c r="X34" s="18">
        <v>17.0</v>
      </c>
      <c r="Y34" s="18">
        <v>1.0</v>
      </c>
      <c r="Z34" s="18">
        <v>1.0</v>
      </c>
      <c r="AA34" s="18">
        <v>0.0</v>
      </c>
      <c r="AB34" s="3" t="s">
        <v>387</v>
      </c>
      <c r="AC34" s="3" t="s">
        <v>387</v>
      </c>
      <c r="AD34" s="16">
        <v>1.0</v>
      </c>
      <c r="AE34" s="16">
        <v>1.0</v>
      </c>
      <c r="AF34" s="15">
        <v>0.0</v>
      </c>
      <c r="AG34" s="15">
        <v>0.0</v>
      </c>
      <c r="AH34" s="11" t="s">
        <v>388</v>
      </c>
      <c r="AI34" s="18">
        <v>1.0</v>
      </c>
      <c r="AJ34" s="18">
        <v>1.0</v>
      </c>
      <c r="AK34" s="11">
        <v>0.0</v>
      </c>
      <c r="AL34" s="11">
        <v>0.0</v>
      </c>
      <c r="AM34" s="19">
        <v>0.0</v>
      </c>
      <c r="AN34" s="27" t="s">
        <v>128</v>
      </c>
      <c r="AO34" s="15" t="s">
        <v>389</v>
      </c>
      <c r="AP34" s="15" t="s">
        <v>328</v>
      </c>
      <c r="AQ34" s="15">
        <v>122.0</v>
      </c>
      <c r="AR34" s="15">
        <v>40.0</v>
      </c>
      <c r="AS34" s="15">
        <v>80.0</v>
      </c>
      <c r="AT34" s="15">
        <v>97.0</v>
      </c>
      <c r="AU34" s="15">
        <v>-13.0</v>
      </c>
      <c r="AV34" s="15">
        <v>68.0</v>
      </c>
      <c r="AW34" s="18">
        <v>0.0</v>
      </c>
      <c r="AX34" s="18">
        <v>1.0</v>
      </c>
      <c r="AY34" s="18">
        <v>1.0</v>
      </c>
      <c r="AZ34" s="18">
        <v>0.0</v>
      </c>
      <c r="BA34" s="18">
        <v>0.0</v>
      </c>
      <c r="BB34" s="18">
        <v>0.0</v>
      </c>
      <c r="BC34" s="11">
        <v>0.0</v>
      </c>
      <c r="BD34" s="11">
        <v>0.0</v>
      </c>
      <c r="BE34" s="11">
        <v>0.0</v>
      </c>
      <c r="BF34" s="11">
        <v>0.0</v>
      </c>
      <c r="BG34" s="11">
        <v>0.0</v>
      </c>
      <c r="BH34" s="11">
        <v>0.0</v>
      </c>
      <c r="BI34" s="11">
        <v>0.0</v>
      </c>
      <c r="BJ34" s="11">
        <v>0.0</v>
      </c>
      <c r="BK34" s="11">
        <v>0.0</v>
      </c>
      <c r="BL34" s="11">
        <v>0.0</v>
      </c>
      <c r="BM34" s="11">
        <v>0.0</v>
      </c>
      <c r="BN34" s="11">
        <v>0.0</v>
      </c>
      <c r="BO34" s="11">
        <v>0.0</v>
      </c>
      <c r="BP34" s="11">
        <v>0.0</v>
      </c>
      <c r="BQ34" s="11">
        <v>0.0</v>
      </c>
      <c r="BR34" s="11">
        <v>0.0</v>
      </c>
      <c r="BS34" s="11">
        <v>0.0</v>
      </c>
      <c r="BT34" s="11">
        <v>0.0</v>
      </c>
      <c r="BU34" s="11">
        <v>0.0</v>
      </c>
      <c r="BV34" s="11" t="s">
        <v>124</v>
      </c>
      <c r="BW34" s="15" t="s">
        <v>319</v>
      </c>
      <c r="BX34" s="15">
        <v>0.0</v>
      </c>
      <c r="BY34" s="3">
        <v>144.0</v>
      </c>
      <c r="BZ34" s="3">
        <v>0.0</v>
      </c>
      <c r="CA34" s="3">
        <v>12.0</v>
      </c>
      <c r="CB34" s="3">
        <v>4.0</v>
      </c>
      <c r="CC34" s="15">
        <v>0.0</v>
      </c>
      <c r="CD34" s="15">
        <v>0.0</v>
      </c>
      <c r="CE34" s="15">
        <v>0.0</v>
      </c>
      <c r="CF34" s="15">
        <v>0.0</v>
      </c>
      <c r="CG34" s="15">
        <v>0.0</v>
      </c>
      <c r="CH34" s="16">
        <v>0.0</v>
      </c>
      <c r="CI34" s="16">
        <v>0.0</v>
      </c>
      <c r="CJ34" s="15">
        <f t="shared" si="3"/>
        <v>0</v>
      </c>
      <c r="CK34" s="21" t="s">
        <v>390</v>
      </c>
      <c r="CL34" s="11" t="s">
        <v>391</v>
      </c>
      <c r="CM34" s="11">
        <v>1.0</v>
      </c>
      <c r="CN34" s="11">
        <v>1.0</v>
      </c>
      <c r="CO34" s="11">
        <v>0.0</v>
      </c>
      <c r="CP34" s="13">
        <v>0.0</v>
      </c>
      <c r="CQ34" s="15">
        <v>0.0</v>
      </c>
      <c r="CR34" s="15" t="s">
        <v>124</v>
      </c>
      <c r="CS34" s="15">
        <v>0.0</v>
      </c>
      <c r="CT34" s="15" t="s">
        <v>124</v>
      </c>
      <c r="CU34" s="15">
        <v>0.0</v>
      </c>
      <c r="CV34" s="15" t="s">
        <v>124</v>
      </c>
      <c r="CW34" s="11">
        <v>0.0</v>
      </c>
      <c r="CX34" s="11">
        <v>0.0</v>
      </c>
      <c r="CY34" s="11" t="s">
        <v>124</v>
      </c>
      <c r="CZ34" s="11">
        <v>0.0</v>
      </c>
      <c r="DA34" s="11" t="s">
        <v>133</v>
      </c>
      <c r="DD34" s="23"/>
      <c r="DE34" s="23"/>
      <c r="DF34" s="23"/>
      <c r="DG34" s="26"/>
      <c r="DH34" s="25"/>
    </row>
    <row r="35">
      <c r="A35" s="11" t="s">
        <v>392</v>
      </c>
      <c r="B35" s="11" t="s">
        <v>276</v>
      </c>
      <c r="C35" s="12">
        <v>22143.0</v>
      </c>
      <c r="D35" s="13">
        <v>5.0</v>
      </c>
      <c r="E35" s="13">
        <v>0.0</v>
      </c>
      <c r="F35" s="3">
        <v>8.0</v>
      </c>
      <c r="G35" s="3">
        <v>10.0</v>
      </c>
      <c r="H35" s="3">
        <v>7.0</v>
      </c>
      <c r="I35" s="14">
        <f t="shared" si="1"/>
        <v>8.333333333</v>
      </c>
      <c r="J35" s="14">
        <f t="shared" si="2"/>
        <v>2</v>
      </c>
      <c r="K35" s="11" t="s">
        <v>277</v>
      </c>
      <c r="L35" s="11" t="s">
        <v>277</v>
      </c>
      <c r="M35" s="15" t="s">
        <v>137</v>
      </c>
      <c r="N35" s="15" t="s">
        <v>138</v>
      </c>
      <c r="O35" s="16" t="s">
        <v>122</v>
      </c>
      <c r="P35" s="16" t="s">
        <v>123</v>
      </c>
      <c r="Q35" s="17">
        <v>1.0</v>
      </c>
      <c r="R35" s="11" t="s">
        <v>124</v>
      </c>
      <c r="S35" s="11">
        <v>0.0</v>
      </c>
      <c r="T35" s="11">
        <v>0.0</v>
      </c>
      <c r="U35" s="11" t="s">
        <v>124</v>
      </c>
      <c r="V35" s="11">
        <v>0.0</v>
      </c>
      <c r="W35" s="11" t="s">
        <v>125</v>
      </c>
      <c r="X35" s="18">
        <v>25.0</v>
      </c>
      <c r="Y35" s="18">
        <v>1.0</v>
      </c>
      <c r="Z35" s="18">
        <v>1.0</v>
      </c>
      <c r="AA35" s="18">
        <v>0.0</v>
      </c>
      <c r="AB35" s="15" t="s">
        <v>393</v>
      </c>
      <c r="AC35" s="15" t="s">
        <v>393</v>
      </c>
      <c r="AD35" s="16">
        <v>1.0</v>
      </c>
      <c r="AE35" s="16">
        <v>1.0</v>
      </c>
      <c r="AF35" s="15">
        <v>0.0</v>
      </c>
      <c r="AG35" s="15">
        <v>0.0</v>
      </c>
      <c r="AH35" s="11" t="s">
        <v>351</v>
      </c>
      <c r="AI35" s="18">
        <v>1.0</v>
      </c>
      <c r="AJ35" s="18">
        <v>1.0</v>
      </c>
      <c r="AK35" s="11">
        <v>0.0</v>
      </c>
      <c r="AL35" s="11">
        <v>0.0</v>
      </c>
      <c r="AM35" s="19">
        <v>0.0</v>
      </c>
      <c r="AN35" s="15" t="s">
        <v>154</v>
      </c>
      <c r="AO35" s="15" t="s">
        <v>189</v>
      </c>
      <c r="AP35" s="15" t="s">
        <v>189</v>
      </c>
      <c r="AQ35" s="15">
        <v>126.0</v>
      </c>
      <c r="AR35" s="15">
        <v>49.0</v>
      </c>
      <c r="AS35" s="15">
        <v>64.0</v>
      </c>
      <c r="AT35" s="15">
        <v>75.0</v>
      </c>
      <c r="AU35" s="15">
        <v>-9.0</v>
      </c>
      <c r="AV35" s="15">
        <v>64.0</v>
      </c>
      <c r="AW35" s="18">
        <v>1.0</v>
      </c>
      <c r="AX35" s="18">
        <v>0.0</v>
      </c>
      <c r="AY35" s="18">
        <v>0.0</v>
      </c>
      <c r="AZ35" s="18">
        <v>1.0</v>
      </c>
      <c r="BA35" s="18">
        <v>0.0</v>
      </c>
      <c r="BB35" s="18">
        <v>0.0</v>
      </c>
      <c r="BC35" s="11">
        <v>0.0</v>
      </c>
      <c r="BD35" s="11">
        <v>0.0</v>
      </c>
      <c r="BE35" s="11">
        <v>0.0</v>
      </c>
      <c r="BF35" s="11">
        <v>0.0</v>
      </c>
      <c r="BG35" s="11">
        <v>0.0</v>
      </c>
      <c r="BH35" s="11">
        <v>0.0</v>
      </c>
      <c r="BI35" s="11">
        <v>0.0</v>
      </c>
      <c r="BJ35" s="11">
        <v>0.0</v>
      </c>
      <c r="BK35" s="11">
        <v>0.0</v>
      </c>
      <c r="BL35" s="11">
        <v>0.0</v>
      </c>
      <c r="BM35" s="11">
        <v>0.0</v>
      </c>
      <c r="BN35" s="11">
        <v>1.0</v>
      </c>
      <c r="BO35" s="11">
        <v>0.0</v>
      </c>
      <c r="BP35" s="11">
        <v>0.0</v>
      </c>
      <c r="BQ35" s="11">
        <v>0.0</v>
      </c>
      <c r="BR35" s="11">
        <v>0.0</v>
      </c>
      <c r="BS35" s="11">
        <v>0.0</v>
      </c>
      <c r="BT35" s="11">
        <v>0.0</v>
      </c>
      <c r="BU35" s="11">
        <v>0.0</v>
      </c>
      <c r="BV35" s="11" t="s">
        <v>124</v>
      </c>
      <c r="BW35" s="15" t="s">
        <v>319</v>
      </c>
      <c r="BX35" s="15">
        <v>0.0</v>
      </c>
      <c r="BY35" s="3">
        <v>196.0</v>
      </c>
      <c r="BZ35" s="3">
        <v>0.0</v>
      </c>
      <c r="CA35" s="3">
        <v>8.0</v>
      </c>
      <c r="CB35" s="3">
        <v>10.0</v>
      </c>
      <c r="CC35" s="15">
        <v>0.0</v>
      </c>
      <c r="CD35" s="15">
        <v>0.0</v>
      </c>
      <c r="CE35" s="15">
        <v>0.0</v>
      </c>
      <c r="CF35" s="15">
        <v>0.0</v>
      </c>
      <c r="CG35" s="15">
        <v>1.0</v>
      </c>
      <c r="CH35" s="16">
        <v>0.0</v>
      </c>
      <c r="CI35" s="16">
        <v>0.0</v>
      </c>
      <c r="CJ35" s="15">
        <f t="shared" si="3"/>
        <v>1</v>
      </c>
      <c r="CK35" s="21" t="s">
        <v>394</v>
      </c>
      <c r="CL35" s="11" t="s">
        <v>170</v>
      </c>
      <c r="CM35" s="11">
        <v>0.0</v>
      </c>
      <c r="CN35" s="11">
        <v>0.0</v>
      </c>
      <c r="CO35" s="11">
        <v>0.0</v>
      </c>
      <c r="CP35" s="13">
        <v>0.0</v>
      </c>
      <c r="CQ35" s="15">
        <v>0.0</v>
      </c>
      <c r="CR35" s="15" t="s">
        <v>124</v>
      </c>
      <c r="CS35" s="15">
        <v>0.0</v>
      </c>
      <c r="CT35" s="15" t="s">
        <v>124</v>
      </c>
      <c r="CU35" s="15">
        <v>0.0</v>
      </c>
      <c r="CV35" s="15" t="s">
        <v>124</v>
      </c>
      <c r="CW35" s="11">
        <v>0.0</v>
      </c>
      <c r="CX35" s="11">
        <v>0.0</v>
      </c>
      <c r="CY35" s="11" t="s">
        <v>124</v>
      </c>
      <c r="CZ35" s="11">
        <v>0.0</v>
      </c>
      <c r="DA35" s="11" t="s">
        <v>235</v>
      </c>
      <c r="DD35" s="23"/>
      <c r="DE35" s="23"/>
      <c r="DF35" s="23"/>
      <c r="DG35" s="26"/>
      <c r="DH35" s="25"/>
    </row>
    <row r="36">
      <c r="A36" s="11" t="s">
        <v>395</v>
      </c>
      <c r="B36" s="11" t="s">
        <v>396</v>
      </c>
      <c r="C36" s="12">
        <v>22178.0</v>
      </c>
      <c r="D36" s="13">
        <v>3.0</v>
      </c>
      <c r="E36" s="13">
        <v>1.0</v>
      </c>
      <c r="F36" s="3">
        <v>5.0</v>
      </c>
      <c r="G36" s="3">
        <v>7.0</v>
      </c>
      <c r="H36" s="3">
        <v>8.0</v>
      </c>
      <c r="I36" s="14">
        <f t="shared" si="1"/>
        <v>6.666666667</v>
      </c>
      <c r="J36" s="14">
        <f t="shared" si="2"/>
        <v>2</v>
      </c>
      <c r="K36" s="11" t="s">
        <v>397</v>
      </c>
      <c r="L36" s="13" t="s">
        <v>398</v>
      </c>
      <c r="M36" s="15" t="s">
        <v>122</v>
      </c>
      <c r="N36" s="15" t="s">
        <v>123</v>
      </c>
      <c r="O36" s="16" t="s">
        <v>122</v>
      </c>
      <c r="P36" s="16" t="s">
        <v>399</v>
      </c>
      <c r="Q36" s="17">
        <v>1.0</v>
      </c>
      <c r="R36" s="11" t="s">
        <v>124</v>
      </c>
      <c r="S36" s="11">
        <v>0.0</v>
      </c>
      <c r="T36" s="11">
        <v>0.0</v>
      </c>
      <c r="U36" s="11" t="s">
        <v>124</v>
      </c>
      <c r="V36" s="11">
        <v>0.0</v>
      </c>
      <c r="W36" s="11" t="s">
        <v>125</v>
      </c>
      <c r="X36" s="18">
        <v>18.0</v>
      </c>
      <c r="Y36" s="18">
        <v>1.0</v>
      </c>
      <c r="Z36" s="18">
        <v>0.0</v>
      </c>
      <c r="AA36" s="18">
        <v>1.0</v>
      </c>
      <c r="AB36" s="3" t="s">
        <v>400</v>
      </c>
      <c r="AC36" s="3" t="s">
        <v>400</v>
      </c>
      <c r="AD36" s="16">
        <v>1.0</v>
      </c>
      <c r="AE36" s="16">
        <v>0.0</v>
      </c>
      <c r="AF36" s="15">
        <v>0.0</v>
      </c>
      <c r="AG36" s="15">
        <v>0.0</v>
      </c>
      <c r="AH36" s="11" t="s">
        <v>401</v>
      </c>
      <c r="AI36" s="18">
        <v>1.0</v>
      </c>
      <c r="AJ36" s="18">
        <v>1.0</v>
      </c>
      <c r="AK36" s="11">
        <v>0.0</v>
      </c>
      <c r="AL36" s="11">
        <v>0.0</v>
      </c>
      <c r="AM36" s="19">
        <v>0.0</v>
      </c>
      <c r="AN36" s="27" t="s">
        <v>128</v>
      </c>
      <c r="AO36" s="15" t="s">
        <v>189</v>
      </c>
      <c r="AP36" s="15" t="s">
        <v>189</v>
      </c>
      <c r="AQ36" s="15">
        <v>157.0</v>
      </c>
      <c r="AR36" s="15">
        <v>64.0</v>
      </c>
      <c r="AS36" s="15">
        <v>53.0</v>
      </c>
      <c r="AT36" s="15">
        <v>94.0</v>
      </c>
      <c r="AU36" s="15">
        <v>-7.0</v>
      </c>
      <c r="AV36" s="15">
        <v>20.0</v>
      </c>
      <c r="AW36" s="18">
        <v>0.0</v>
      </c>
      <c r="AX36" s="18">
        <v>0.0</v>
      </c>
      <c r="AY36" s="18">
        <v>1.0</v>
      </c>
      <c r="AZ36" s="18">
        <v>1.0</v>
      </c>
      <c r="BA36" s="18">
        <v>0.0</v>
      </c>
      <c r="BB36" s="18">
        <v>1.0</v>
      </c>
      <c r="BC36" s="11">
        <v>0.0</v>
      </c>
      <c r="BD36" s="11">
        <v>0.0</v>
      </c>
      <c r="BE36" s="11">
        <v>0.0</v>
      </c>
      <c r="BF36" s="11">
        <v>0.0</v>
      </c>
      <c r="BG36" s="11">
        <v>0.0</v>
      </c>
      <c r="BH36" s="11">
        <v>0.0</v>
      </c>
      <c r="BI36" s="11">
        <v>0.0</v>
      </c>
      <c r="BJ36" s="11">
        <v>0.0</v>
      </c>
      <c r="BK36" s="11">
        <v>0.0</v>
      </c>
      <c r="BL36" s="11">
        <v>0.0</v>
      </c>
      <c r="BM36" s="11">
        <v>0.0</v>
      </c>
      <c r="BN36" s="11">
        <v>0.0</v>
      </c>
      <c r="BO36" s="11">
        <v>0.0</v>
      </c>
      <c r="BP36" s="11">
        <v>0.0</v>
      </c>
      <c r="BQ36" s="11">
        <v>1.0</v>
      </c>
      <c r="BR36" s="11">
        <v>0.0</v>
      </c>
      <c r="BS36" s="11">
        <v>0.0</v>
      </c>
      <c r="BT36" s="11">
        <v>0.0</v>
      </c>
      <c r="BU36" s="11">
        <v>0.0</v>
      </c>
      <c r="BV36" s="11" t="s">
        <v>124</v>
      </c>
      <c r="BW36" s="15" t="s">
        <v>319</v>
      </c>
      <c r="BX36" s="15">
        <v>0.0</v>
      </c>
      <c r="BY36" s="3">
        <v>154.0</v>
      </c>
      <c r="BZ36" s="3">
        <v>0.0</v>
      </c>
      <c r="CA36" s="3">
        <v>19.0</v>
      </c>
      <c r="CB36" s="3">
        <v>5.0</v>
      </c>
      <c r="CC36" s="15">
        <v>0.0</v>
      </c>
      <c r="CD36" s="15">
        <v>0.0</v>
      </c>
      <c r="CE36" s="15">
        <v>0.0</v>
      </c>
      <c r="CF36" s="15">
        <v>0.0</v>
      </c>
      <c r="CG36" s="15">
        <v>1.0</v>
      </c>
      <c r="CH36" s="16">
        <v>0.0</v>
      </c>
      <c r="CI36" s="16">
        <v>0.0</v>
      </c>
      <c r="CJ36" s="15">
        <f t="shared" si="3"/>
        <v>1</v>
      </c>
      <c r="CK36" s="21" t="s">
        <v>402</v>
      </c>
      <c r="CL36" s="11" t="s">
        <v>403</v>
      </c>
      <c r="CM36" s="11">
        <v>0.0</v>
      </c>
      <c r="CN36" s="11">
        <v>0.0</v>
      </c>
      <c r="CO36" s="11">
        <v>0.0</v>
      </c>
      <c r="CP36" s="13">
        <v>0.0</v>
      </c>
      <c r="CQ36" s="15">
        <v>0.0</v>
      </c>
      <c r="CR36" s="15" t="s">
        <v>124</v>
      </c>
      <c r="CS36" s="15">
        <v>0.0</v>
      </c>
      <c r="CT36" s="15" t="s">
        <v>124</v>
      </c>
      <c r="CU36" s="15">
        <v>0.0</v>
      </c>
      <c r="CV36" s="15" t="s">
        <v>124</v>
      </c>
      <c r="CW36" s="11">
        <v>1.0</v>
      </c>
      <c r="CX36" s="11">
        <v>0.0</v>
      </c>
      <c r="CY36" s="11" t="s">
        <v>124</v>
      </c>
      <c r="CZ36" s="11">
        <v>0.0</v>
      </c>
      <c r="DA36" s="11" t="s">
        <v>133</v>
      </c>
      <c r="DD36" s="23"/>
      <c r="DE36" s="23"/>
      <c r="DF36" s="23"/>
      <c r="DG36" s="26"/>
      <c r="DH36" s="25"/>
    </row>
    <row r="37">
      <c r="A37" s="11" t="s">
        <v>404</v>
      </c>
      <c r="B37" s="11" t="s">
        <v>361</v>
      </c>
      <c r="C37" s="12">
        <v>22185.0</v>
      </c>
      <c r="D37" s="13">
        <v>2.0</v>
      </c>
      <c r="E37" s="13">
        <v>0.0</v>
      </c>
      <c r="F37" s="3">
        <v>4.0</v>
      </c>
      <c r="G37" s="3">
        <v>5.0</v>
      </c>
      <c r="H37" s="3">
        <v>7.0</v>
      </c>
      <c r="I37" s="14">
        <f t="shared" si="1"/>
        <v>5.333333333</v>
      </c>
      <c r="J37" s="14">
        <f t="shared" si="2"/>
        <v>2</v>
      </c>
      <c r="K37" s="11" t="s">
        <v>161</v>
      </c>
      <c r="L37" s="13" t="s">
        <v>161</v>
      </c>
      <c r="M37" s="15" t="s">
        <v>184</v>
      </c>
      <c r="N37" s="15" t="s">
        <v>265</v>
      </c>
      <c r="O37" s="16" t="s">
        <v>122</v>
      </c>
      <c r="P37" s="16" t="s">
        <v>373</v>
      </c>
      <c r="Q37" s="17">
        <v>1.0</v>
      </c>
      <c r="R37" s="11" t="s">
        <v>124</v>
      </c>
      <c r="S37" s="11">
        <v>0.0</v>
      </c>
      <c r="T37" s="11">
        <v>0.0</v>
      </c>
      <c r="U37" s="11" t="s">
        <v>124</v>
      </c>
      <c r="V37" s="11">
        <v>0.0</v>
      </c>
      <c r="W37" s="11" t="s">
        <v>125</v>
      </c>
      <c r="X37" s="18">
        <v>22.0</v>
      </c>
      <c r="Y37" s="18">
        <v>0.0</v>
      </c>
      <c r="Z37" s="18">
        <v>1.0</v>
      </c>
      <c r="AA37" s="18">
        <v>0.0</v>
      </c>
      <c r="AB37" s="3" t="s">
        <v>364</v>
      </c>
      <c r="AC37" s="3" t="s">
        <v>364</v>
      </c>
      <c r="AD37" s="16">
        <v>1.0</v>
      </c>
      <c r="AE37" s="16">
        <v>1.0</v>
      </c>
      <c r="AF37" s="15">
        <v>0.0</v>
      </c>
      <c r="AG37" s="15">
        <v>0.0</v>
      </c>
      <c r="AH37" s="11" t="s">
        <v>405</v>
      </c>
      <c r="AI37" s="18">
        <v>1.0</v>
      </c>
      <c r="AJ37" s="18">
        <v>1.0</v>
      </c>
      <c r="AK37" s="11">
        <v>0.0</v>
      </c>
      <c r="AL37" s="11">
        <v>0.0</v>
      </c>
      <c r="AM37" s="19">
        <v>0.0</v>
      </c>
      <c r="AN37" s="27" t="s">
        <v>128</v>
      </c>
      <c r="AO37" s="15" t="s">
        <v>367</v>
      </c>
      <c r="AP37" s="15" t="s">
        <v>367</v>
      </c>
      <c r="AQ37" s="15">
        <v>109.0</v>
      </c>
      <c r="AR37" s="15">
        <v>48.0</v>
      </c>
      <c r="AS37" s="15">
        <v>32.0</v>
      </c>
      <c r="AT37" s="15">
        <v>66.0</v>
      </c>
      <c r="AU37" s="15">
        <v>-10.0</v>
      </c>
      <c r="AV37" s="15">
        <v>71.0</v>
      </c>
      <c r="AW37" s="18">
        <v>0.0</v>
      </c>
      <c r="AX37" s="18">
        <v>0.0</v>
      </c>
      <c r="AY37" s="18">
        <v>1.0</v>
      </c>
      <c r="AZ37" s="18">
        <v>0.0</v>
      </c>
      <c r="BA37" s="18">
        <v>0.0</v>
      </c>
      <c r="BB37" s="18">
        <v>1.0</v>
      </c>
      <c r="BC37" s="11">
        <v>0.0</v>
      </c>
      <c r="BD37" s="11">
        <v>0.0</v>
      </c>
      <c r="BE37" s="11">
        <v>0.0</v>
      </c>
      <c r="BF37" s="11">
        <v>0.0</v>
      </c>
      <c r="BG37" s="11">
        <v>0.0</v>
      </c>
      <c r="BH37" s="11">
        <v>0.0</v>
      </c>
      <c r="BI37" s="11">
        <v>0.0</v>
      </c>
      <c r="BJ37" s="11">
        <v>0.0</v>
      </c>
      <c r="BK37" s="11">
        <v>0.0</v>
      </c>
      <c r="BL37" s="11">
        <v>0.0</v>
      </c>
      <c r="BM37" s="11">
        <v>0.0</v>
      </c>
      <c r="BN37" s="11">
        <v>0.0</v>
      </c>
      <c r="BO37" s="11">
        <v>0.0</v>
      </c>
      <c r="BP37" s="11">
        <v>0.0</v>
      </c>
      <c r="BQ37" s="11">
        <v>0.0</v>
      </c>
      <c r="BR37" s="11">
        <v>0.0</v>
      </c>
      <c r="BS37" s="11">
        <v>1.0</v>
      </c>
      <c r="BT37" s="11">
        <v>0.0</v>
      </c>
      <c r="BU37" s="11">
        <v>0.0</v>
      </c>
      <c r="BV37" s="11" t="s">
        <v>124</v>
      </c>
      <c r="BW37" s="15" t="s">
        <v>168</v>
      </c>
      <c r="BX37" s="15">
        <v>0.0</v>
      </c>
      <c r="BY37" s="3">
        <v>152.0</v>
      </c>
      <c r="BZ37" s="3">
        <v>0.0</v>
      </c>
      <c r="CA37" s="3">
        <v>8.0</v>
      </c>
      <c r="CB37" s="3">
        <v>8.0</v>
      </c>
      <c r="CC37" s="15">
        <v>0.0</v>
      </c>
      <c r="CD37" s="15">
        <v>0.0</v>
      </c>
      <c r="CE37" s="15">
        <v>0.0</v>
      </c>
      <c r="CF37" s="15">
        <v>0.0</v>
      </c>
      <c r="CG37" s="15">
        <v>0.0</v>
      </c>
      <c r="CH37" s="16">
        <v>0.0</v>
      </c>
      <c r="CI37" s="16">
        <v>0.0</v>
      </c>
      <c r="CJ37" s="15">
        <f t="shared" si="3"/>
        <v>0</v>
      </c>
      <c r="CK37" s="21" t="s">
        <v>406</v>
      </c>
      <c r="CL37" s="11" t="s">
        <v>132</v>
      </c>
      <c r="CM37" s="11">
        <v>0.0</v>
      </c>
      <c r="CN37" s="11">
        <v>0.0</v>
      </c>
      <c r="CO37" s="11">
        <v>0.0</v>
      </c>
      <c r="CP37" s="13">
        <v>0.0</v>
      </c>
      <c r="CQ37" s="15">
        <v>0.0</v>
      </c>
      <c r="CR37" s="15" t="s">
        <v>124</v>
      </c>
      <c r="CS37" s="15">
        <v>0.0</v>
      </c>
      <c r="CT37" s="15" t="s">
        <v>124</v>
      </c>
      <c r="CU37" s="15">
        <v>0.0</v>
      </c>
      <c r="CV37" s="15" t="s">
        <v>124</v>
      </c>
      <c r="CW37" s="11">
        <v>0.0</v>
      </c>
      <c r="CX37" s="11">
        <v>0.0</v>
      </c>
      <c r="CY37" s="11" t="s">
        <v>124</v>
      </c>
      <c r="CZ37" s="11">
        <v>0.0</v>
      </c>
      <c r="DA37" s="11" t="s">
        <v>235</v>
      </c>
      <c r="DD37" s="23"/>
      <c r="DE37" s="23"/>
      <c r="DF37" s="23"/>
      <c r="DG37" s="26"/>
      <c r="DH37" s="25"/>
    </row>
    <row r="38">
      <c r="A38" s="11" t="s">
        <v>407</v>
      </c>
      <c r="B38" s="11" t="s">
        <v>408</v>
      </c>
      <c r="C38" s="12">
        <v>22199.0</v>
      </c>
      <c r="D38" s="13">
        <v>1.0</v>
      </c>
      <c r="E38" s="13">
        <v>0.0</v>
      </c>
      <c r="F38" s="3">
        <v>3.0</v>
      </c>
      <c r="G38" s="3">
        <v>3.0</v>
      </c>
      <c r="H38" s="3">
        <v>1.0</v>
      </c>
      <c r="I38" s="14">
        <f t="shared" si="1"/>
        <v>2.333333333</v>
      </c>
      <c r="J38" s="14">
        <f t="shared" si="2"/>
        <v>1.333333333</v>
      </c>
      <c r="K38" s="11" t="s">
        <v>409</v>
      </c>
      <c r="L38" s="13" t="s">
        <v>409</v>
      </c>
      <c r="M38" s="15" t="s">
        <v>184</v>
      </c>
      <c r="N38" s="15" t="s">
        <v>410</v>
      </c>
      <c r="O38" s="16" t="s">
        <v>362</v>
      </c>
      <c r="P38" s="16" t="s">
        <v>411</v>
      </c>
      <c r="Q38" s="17">
        <v>1.0</v>
      </c>
      <c r="R38" s="11" t="s">
        <v>124</v>
      </c>
      <c r="S38" s="11">
        <v>0.0</v>
      </c>
      <c r="T38" s="11">
        <v>0.0</v>
      </c>
      <c r="U38" s="11" t="s">
        <v>124</v>
      </c>
      <c r="V38" s="11">
        <v>0.0</v>
      </c>
      <c r="W38" s="11" t="s">
        <v>125</v>
      </c>
      <c r="X38" s="18">
        <v>24.0</v>
      </c>
      <c r="Y38" s="18">
        <v>1.0</v>
      </c>
      <c r="Z38" s="18">
        <v>1.0</v>
      </c>
      <c r="AA38" s="18">
        <v>0.0</v>
      </c>
      <c r="AB38" s="3" t="s">
        <v>412</v>
      </c>
      <c r="AC38" s="3" t="s">
        <v>412</v>
      </c>
      <c r="AD38" s="16">
        <v>1.0</v>
      </c>
      <c r="AE38" s="16">
        <v>1.0</v>
      </c>
      <c r="AF38" s="15">
        <v>0.0</v>
      </c>
      <c r="AG38" s="15">
        <v>0.0</v>
      </c>
      <c r="AH38" s="13" t="s">
        <v>412</v>
      </c>
      <c r="AI38" s="18">
        <v>1.0</v>
      </c>
      <c r="AJ38" s="18">
        <v>1.0</v>
      </c>
      <c r="AK38" s="11">
        <v>0.0</v>
      </c>
      <c r="AL38" s="11">
        <v>0.0</v>
      </c>
      <c r="AM38" s="19">
        <v>1.0</v>
      </c>
      <c r="AN38" s="27" t="s">
        <v>128</v>
      </c>
      <c r="AO38" s="15" t="s">
        <v>413</v>
      </c>
      <c r="AP38" s="15" t="s">
        <v>413</v>
      </c>
      <c r="AQ38" s="15">
        <v>108.0</v>
      </c>
      <c r="AR38" s="15">
        <v>23.0</v>
      </c>
      <c r="AS38" s="15">
        <v>83.0</v>
      </c>
      <c r="AT38" s="15">
        <v>6.0</v>
      </c>
      <c r="AU38" s="15">
        <v>-14.0</v>
      </c>
      <c r="AV38" s="15">
        <v>63.0</v>
      </c>
      <c r="AW38" s="18">
        <v>1.0</v>
      </c>
      <c r="AX38" s="18">
        <v>0.0</v>
      </c>
      <c r="AY38" s="18">
        <v>0.0</v>
      </c>
      <c r="AZ38" s="18">
        <v>0.0</v>
      </c>
      <c r="BA38" s="18">
        <v>0.0</v>
      </c>
      <c r="BB38" s="18">
        <v>0.0</v>
      </c>
      <c r="BC38" s="11">
        <v>0.0</v>
      </c>
      <c r="BD38" s="11">
        <v>0.0</v>
      </c>
      <c r="BE38" s="11">
        <v>0.0</v>
      </c>
      <c r="BF38" s="11">
        <v>0.0</v>
      </c>
      <c r="BG38" s="11">
        <v>0.0</v>
      </c>
      <c r="BH38" s="11">
        <v>0.0</v>
      </c>
      <c r="BI38" s="11">
        <v>0.0</v>
      </c>
      <c r="BJ38" s="11">
        <v>0.0</v>
      </c>
      <c r="BK38" s="11">
        <v>0.0</v>
      </c>
      <c r="BL38" s="11">
        <v>0.0</v>
      </c>
      <c r="BM38" s="11">
        <v>0.0</v>
      </c>
      <c r="BN38" s="11">
        <v>0.0</v>
      </c>
      <c r="BO38" s="11">
        <v>0.0</v>
      </c>
      <c r="BP38" s="11">
        <v>0.0</v>
      </c>
      <c r="BQ38" s="11">
        <v>0.0</v>
      </c>
      <c r="BR38" s="11">
        <v>0.0</v>
      </c>
      <c r="BS38" s="11">
        <v>0.0</v>
      </c>
      <c r="BT38" s="11">
        <v>0.0</v>
      </c>
      <c r="BU38" s="11">
        <v>0.0</v>
      </c>
      <c r="BV38" s="11" t="s">
        <v>124</v>
      </c>
      <c r="BW38" s="15" t="s">
        <v>146</v>
      </c>
      <c r="BX38" s="15">
        <v>0.0</v>
      </c>
      <c r="BY38" s="3">
        <v>185.0</v>
      </c>
      <c r="BZ38" s="3">
        <v>0.0</v>
      </c>
      <c r="CA38" s="3">
        <v>8.0</v>
      </c>
      <c r="CB38" s="3">
        <v>26.0</v>
      </c>
      <c r="CC38" s="15">
        <v>0.0</v>
      </c>
      <c r="CD38" s="15">
        <v>0.0</v>
      </c>
      <c r="CE38" s="15">
        <v>1.0</v>
      </c>
      <c r="CF38" s="15">
        <v>0.0</v>
      </c>
      <c r="CG38" s="15">
        <v>0.0</v>
      </c>
      <c r="CH38" s="16">
        <v>0.0</v>
      </c>
      <c r="CI38" s="16">
        <v>0.0</v>
      </c>
      <c r="CJ38" s="15">
        <f t="shared" si="3"/>
        <v>0</v>
      </c>
      <c r="CK38" s="21" t="s">
        <v>414</v>
      </c>
      <c r="CL38" s="11" t="s">
        <v>269</v>
      </c>
      <c r="CM38" s="11">
        <v>0.0</v>
      </c>
      <c r="CN38" s="11">
        <v>1.0</v>
      </c>
      <c r="CO38" s="11">
        <v>1.0</v>
      </c>
      <c r="CP38" s="13">
        <v>0.0</v>
      </c>
      <c r="CQ38" s="15">
        <v>0.0</v>
      </c>
      <c r="CR38" s="15" t="s">
        <v>124</v>
      </c>
      <c r="CS38" s="15">
        <v>0.0</v>
      </c>
      <c r="CT38" s="15" t="s">
        <v>124</v>
      </c>
      <c r="CU38" s="15">
        <v>0.0</v>
      </c>
      <c r="CV38" s="15" t="s">
        <v>124</v>
      </c>
      <c r="CW38" s="11">
        <v>0.0</v>
      </c>
      <c r="CX38" s="11">
        <v>0.0</v>
      </c>
      <c r="CY38" s="11" t="s">
        <v>124</v>
      </c>
      <c r="CZ38" s="11">
        <v>0.0</v>
      </c>
      <c r="DA38" s="11" t="s">
        <v>133</v>
      </c>
      <c r="DD38" s="23"/>
      <c r="DE38" s="23"/>
      <c r="DF38" s="23"/>
      <c r="DG38" s="26"/>
      <c r="DH38" s="25"/>
    </row>
    <row r="39">
      <c r="A39" s="11" t="s">
        <v>415</v>
      </c>
      <c r="B39" s="11" t="s">
        <v>416</v>
      </c>
      <c r="C39" s="12">
        <v>22206.0</v>
      </c>
      <c r="D39" s="13">
        <v>3.0</v>
      </c>
      <c r="E39" s="13">
        <v>1.0</v>
      </c>
      <c r="F39" s="3">
        <v>9.0</v>
      </c>
      <c r="G39" s="3">
        <v>9.0</v>
      </c>
      <c r="H39" s="3">
        <v>10.0</v>
      </c>
      <c r="I39" s="14">
        <f t="shared" si="1"/>
        <v>9.333333333</v>
      </c>
      <c r="J39" s="14">
        <f t="shared" si="2"/>
        <v>0.6666666667</v>
      </c>
      <c r="K39" s="11" t="s">
        <v>303</v>
      </c>
      <c r="L39" s="13" t="s">
        <v>303</v>
      </c>
      <c r="M39" s="15" t="s">
        <v>137</v>
      </c>
      <c r="N39" s="15" t="s">
        <v>138</v>
      </c>
      <c r="O39" s="16" t="s">
        <v>122</v>
      </c>
      <c r="P39" s="16" t="s">
        <v>417</v>
      </c>
      <c r="Q39" s="17">
        <v>0.0</v>
      </c>
      <c r="R39" s="11" t="s">
        <v>124</v>
      </c>
      <c r="S39" s="11">
        <v>0.0</v>
      </c>
      <c r="T39" s="11">
        <v>0.0</v>
      </c>
      <c r="U39" s="11" t="s">
        <v>124</v>
      </c>
      <c r="V39" s="11">
        <v>0.0</v>
      </c>
      <c r="W39" s="11" t="s">
        <v>125</v>
      </c>
      <c r="X39" s="18">
        <v>22.0</v>
      </c>
      <c r="Y39" s="18">
        <v>1.0</v>
      </c>
      <c r="Z39" s="18">
        <v>0.0</v>
      </c>
      <c r="AA39" s="18">
        <v>1.0</v>
      </c>
      <c r="AB39" s="3" t="s">
        <v>418</v>
      </c>
      <c r="AC39" s="3" t="s">
        <v>418</v>
      </c>
      <c r="AD39" s="16">
        <v>1.0</v>
      </c>
      <c r="AE39" s="16">
        <v>1.0</v>
      </c>
      <c r="AF39" s="15">
        <v>0.0</v>
      </c>
      <c r="AG39" s="15">
        <v>0.0</v>
      </c>
      <c r="AH39" s="11" t="s">
        <v>255</v>
      </c>
      <c r="AI39" s="18">
        <v>1.0</v>
      </c>
      <c r="AJ39" s="18">
        <v>1.0</v>
      </c>
      <c r="AK39" s="11">
        <v>0.0</v>
      </c>
      <c r="AL39" s="11">
        <v>0.0</v>
      </c>
      <c r="AM39" s="19">
        <v>0.0</v>
      </c>
      <c r="AN39" s="27" t="s">
        <v>128</v>
      </c>
      <c r="AO39" s="15" t="s">
        <v>189</v>
      </c>
      <c r="AP39" s="15" t="s">
        <v>189</v>
      </c>
      <c r="AQ39" s="15">
        <v>143.0</v>
      </c>
      <c r="AR39" s="15">
        <v>53.0</v>
      </c>
      <c r="AS39" s="15">
        <v>54.0</v>
      </c>
      <c r="AT39" s="15">
        <v>90.0</v>
      </c>
      <c r="AU39" s="15">
        <v>-11.0</v>
      </c>
      <c r="AV39" s="15">
        <v>61.0</v>
      </c>
      <c r="AW39" s="18">
        <v>0.0</v>
      </c>
      <c r="AX39" s="18">
        <v>0.0</v>
      </c>
      <c r="AY39" s="18">
        <v>1.0</v>
      </c>
      <c r="AZ39" s="18">
        <v>0.0</v>
      </c>
      <c r="BA39" s="18">
        <v>1.0</v>
      </c>
      <c r="BB39" s="18">
        <v>0.0</v>
      </c>
      <c r="BC39" s="11">
        <v>0.0</v>
      </c>
      <c r="BD39" s="11">
        <v>0.0</v>
      </c>
      <c r="BE39" s="11">
        <v>0.0</v>
      </c>
      <c r="BF39" s="11">
        <v>0.0</v>
      </c>
      <c r="BG39" s="11">
        <v>0.0</v>
      </c>
      <c r="BH39" s="11">
        <v>0.0</v>
      </c>
      <c r="BI39" s="11">
        <v>0.0</v>
      </c>
      <c r="BJ39" s="11">
        <v>0.0</v>
      </c>
      <c r="BK39" s="11">
        <v>0.0</v>
      </c>
      <c r="BL39" s="11">
        <v>0.0</v>
      </c>
      <c r="BM39" s="11">
        <v>0.0</v>
      </c>
      <c r="BN39" s="11">
        <v>0.0</v>
      </c>
      <c r="BO39" s="11">
        <v>0.0</v>
      </c>
      <c r="BP39" s="11">
        <v>0.0</v>
      </c>
      <c r="BQ39" s="11">
        <v>0.0</v>
      </c>
      <c r="BR39" s="11">
        <v>0.0</v>
      </c>
      <c r="BS39" s="11">
        <v>0.0</v>
      </c>
      <c r="BT39" s="11">
        <v>0.0</v>
      </c>
      <c r="BU39" s="11">
        <v>0.0</v>
      </c>
      <c r="BV39" s="11" t="s">
        <v>124</v>
      </c>
      <c r="BW39" s="15" t="s">
        <v>168</v>
      </c>
      <c r="BX39" s="15">
        <v>0.0</v>
      </c>
      <c r="BY39" s="3">
        <v>155.0</v>
      </c>
      <c r="BZ39" s="3">
        <v>0.0</v>
      </c>
      <c r="CA39" s="3">
        <v>17.0</v>
      </c>
      <c r="CB39" s="3">
        <v>3.0</v>
      </c>
      <c r="CC39" s="15">
        <v>0.0</v>
      </c>
      <c r="CD39" s="15">
        <v>0.0</v>
      </c>
      <c r="CE39" s="15">
        <v>1.0</v>
      </c>
      <c r="CF39" s="15">
        <v>0.0</v>
      </c>
      <c r="CG39" s="15">
        <v>0.0</v>
      </c>
      <c r="CH39" s="16">
        <v>0.0</v>
      </c>
      <c r="CI39" s="16">
        <v>0.0</v>
      </c>
      <c r="CJ39" s="15">
        <f t="shared" si="3"/>
        <v>0</v>
      </c>
      <c r="CK39" s="21" t="s">
        <v>419</v>
      </c>
      <c r="CL39" s="11" t="s">
        <v>170</v>
      </c>
      <c r="CM39" s="11">
        <v>0.0</v>
      </c>
      <c r="CN39" s="11">
        <v>0.0</v>
      </c>
      <c r="CO39" s="11">
        <v>0.0</v>
      </c>
      <c r="CP39" s="13">
        <v>0.0</v>
      </c>
      <c r="CQ39" s="15">
        <v>0.0</v>
      </c>
      <c r="CR39" s="15" t="s">
        <v>124</v>
      </c>
      <c r="CS39" s="15">
        <v>0.0</v>
      </c>
      <c r="CT39" s="15" t="s">
        <v>124</v>
      </c>
      <c r="CU39" s="15">
        <v>0.0</v>
      </c>
      <c r="CV39" s="15" t="s">
        <v>124</v>
      </c>
      <c r="CW39" s="11">
        <v>0.0</v>
      </c>
      <c r="CX39" s="11">
        <v>0.0</v>
      </c>
      <c r="CY39" s="11" t="s">
        <v>124</v>
      </c>
      <c r="CZ39" s="11">
        <v>0.0</v>
      </c>
      <c r="DA39" s="11" t="s">
        <v>133</v>
      </c>
      <c r="DD39" s="23"/>
      <c r="DE39" s="23"/>
      <c r="DF39" s="23"/>
      <c r="DG39" s="26"/>
      <c r="DH39" s="25"/>
    </row>
    <row r="40">
      <c r="A40" s="11" t="s">
        <v>420</v>
      </c>
      <c r="B40" s="11" t="s">
        <v>379</v>
      </c>
      <c r="C40" s="12">
        <v>22213.0</v>
      </c>
      <c r="D40" s="13">
        <v>1.0</v>
      </c>
      <c r="E40" s="13">
        <v>0.0</v>
      </c>
      <c r="F40" s="3">
        <v>9.0</v>
      </c>
      <c r="G40" s="3">
        <v>6.0</v>
      </c>
      <c r="H40" s="3">
        <v>4.0</v>
      </c>
      <c r="I40" s="14">
        <f t="shared" si="1"/>
        <v>6.333333333</v>
      </c>
      <c r="J40" s="14">
        <f t="shared" si="2"/>
        <v>3.333333333</v>
      </c>
      <c r="K40" s="11" t="s">
        <v>136</v>
      </c>
      <c r="L40" s="11" t="s">
        <v>136</v>
      </c>
      <c r="M40" s="15" t="s">
        <v>137</v>
      </c>
      <c r="N40" s="15" t="s">
        <v>138</v>
      </c>
      <c r="O40" s="16" t="s">
        <v>362</v>
      </c>
      <c r="P40" s="16" t="s">
        <v>421</v>
      </c>
      <c r="Q40" s="17">
        <v>1.0</v>
      </c>
      <c r="R40" s="11" t="s">
        <v>124</v>
      </c>
      <c r="S40" s="11">
        <v>0.0</v>
      </c>
      <c r="T40" s="11">
        <v>0.0</v>
      </c>
      <c r="U40" s="11" t="s">
        <v>124</v>
      </c>
      <c r="V40" s="11">
        <v>0.0</v>
      </c>
      <c r="W40" s="11" t="s">
        <v>125</v>
      </c>
      <c r="X40" s="18">
        <v>15.0</v>
      </c>
      <c r="Y40" s="18">
        <v>0.0</v>
      </c>
      <c r="Z40" s="18">
        <v>1.0</v>
      </c>
      <c r="AA40" s="18">
        <v>0.0</v>
      </c>
      <c r="AB40" s="3" t="s">
        <v>422</v>
      </c>
      <c r="AC40" s="3" t="s">
        <v>422</v>
      </c>
      <c r="AD40" s="16">
        <v>1.0</v>
      </c>
      <c r="AE40" s="16">
        <v>1.0</v>
      </c>
      <c r="AF40" s="15">
        <v>0.0</v>
      </c>
      <c r="AG40" s="15">
        <v>0.0</v>
      </c>
      <c r="AH40" s="11" t="s">
        <v>381</v>
      </c>
      <c r="AI40" s="18">
        <v>1.0</v>
      </c>
      <c r="AJ40" s="18">
        <v>1.0</v>
      </c>
      <c r="AK40" s="11">
        <v>0.0</v>
      </c>
      <c r="AL40" s="11">
        <v>0.0</v>
      </c>
      <c r="AM40" s="19">
        <v>0.0</v>
      </c>
      <c r="AN40" s="27" t="s">
        <v>166</v>
      </c>
      <c r="AO40" s="15" t="s">
        <v>210</v>
      </c>
      <c r="AP40" s="15" t="s">
        <v>210</v>
      </c>
      <c r="AQ40" s="15">
        <v>108.0</v>
      </c>
      <c r="AR40" s="15">
        <v>21.0</v>
      </c>
      <c r="AS40" s="15">
        <v>49.0</v>
      </c>
      <c r="AT40" s="15">
        <v>46.0</v>
      </c>
      <c r="AU40" s="15">
        <v>-15.0</v>
      </c>
      <c r="AV40" s="15">
        <v>59.0</v>
      </c>
      <c r="AW40" s="18">
        <v>1.0</v>
      </c>
      <c r="AX40" s="18">
        <v>0.0</v>
      </c>
      <c r="AY40" s="18">
        <v>0.0</v>
      </c>
      <c r="AZ40" s="18">
        <v>1.0</v>
      </c>
      <c r="BA40" s="18">
        <v>1.0</v>
      </c>
      <c r="BB40" s="18">
        <v>0.0</v>
      </c>
      <c r="BC40" s="11">
        <v>0.0</v>
      </c>
      <c r="BD40" s="11">
        <v>0.0</v>
      </c>
      <c r="BE40" s="11">
        <v>0.0</v>
      </c>
      <c r="BF40" s="11">
        <v>0.0</v>
      </c>
      <c r="BG40" s="11">
        <v>0.0</v>
      </c>
      <c r="BH40" s="11">
        <v>0.0</v>
      </c>
      <c r="BI40" s="11">
        <v>0.0</v>
      </c>
      <c r="BJ40" s="11">
        <v>0.0</v>
      </c>
      <c r="BK40" s="11">
        <v>0.0</v>
      </c>
      <c r="BL40" s="11">
        <v>0.0</v>
      </c>
      <c r="BM40" s="11">
        <v>0.0</v>
      </c>
      <c r="BN40" s="11">
        <v>0.0</v>
      </c>
      <c r="BO40" s="11">
        <v>0.0</v>
      </c>
      <c r="BP40" s="11">
        <v>0.0</v>
      </c>
      <c r="BQ40" s="11">
        <v>0.0</v>
      </c>
      <c r="BR40" s="11">
        <v>0.0</v>
      </c>
      <c r="BS40" s="11">
        <v>0.0</v>
      </c>
      <c r="BT40" s="11">
        <v>0.0</v>
      </c>
      <c r="BU40" s="11">
        <v>0.0</v>
      </c>
      <c r="BV40" s="11" t="s">
        <v>124</v>
      </c>
      <c r="BW40" s="15" t="s">
        <v>168</v>
      </c>
      <c r="BX40" s="15">
        <v>0.0</v>
      </c>
      <c r="BY40" s="3">
        <v>185.0</v>
      </c>
      <c r="BZ40" s="3">
        <v>0.0</v>
      </c>
      <c r="CA40" s="3">
        <v>0.0</v>
      </c>
      <c r="CB40" s="3">
        <v>12.0</v>
      </c>
      <c r="CC40" s="15">
        <v>0.0</v>
      </c>
      <c r="CD40" s="15">
        <v>0.0</v>
      </c>
      <c r="CE40" s="15">
        <v>0.0</v>
      </c>
      <c r="CF40" s="15">
        <v>0.0</v>
      </c>
      <c r="CG40" s="15">
        <v>1.0</v>
      </c>
      <c r="CH40" s="16">
        <v>0.0</v>
      </c>
      <c r="CI40" s="16">
        <v>0.0</v>
      </c>
      <c r="CJ40" s="15">
        <f t="shared" si="3"/>
        <v>1</v>
      </c>
      <c r="CK40" s="21" t="s">
        <v>423</v>
      </c>
      <c r="CL40" s="11" t="s">
        <v>158</v>
      </c>
      <c r="CM40" s="11">
        <v>0.0</v>
      </c>
      <c r="CN40" s="11">
        <v>0.0</v>
      </c>
      <c r="CO40" s="11">
        <v>0.0</v>
      </c>
      <c r="CP40" s="13">
        <v>0.0</v>
      </c>
      <c r="CQ40" s="15">
        <v>0.0</v>
      </c>
      <c r="CR40" s="15" t="s">
        <v>124</v>
      </c>
      <c r="CS40" s="15">
        <v>1.0</v>
      </c>
      <c r="CT40" s="15" t="s">
        <v>124</v>
      </c>
      <c r="CU40" s="15">
        <v>0.0</v>
      </c>
      <c r="CV40" s="15" t="s">
        <v>124</v>
      </c>
      <c r="CW40" s="11">
        <v>0.0</v>
      </c>
      <c r="CX40" s="11">
        <v>0.0</v>
      </c>
      <c r="CY40" s="11" t="s">
        <v>124</v>
      </c>
      <c r="CZ40" s="11">
        <v>0.0</v>
      </c>
      <c r="DA40" s="11" t="s">
        <v>235</v>
      </c>
      <c r="DD40" s="23"/>
      <c r="DE40" s="23"/>
      <c r="DF40" s="23"/>
      <c r="DG40" s="26"/>
      <c r="DH40" s="25"/>
    </row>
    <row r="41">
      <c r="A41" s="11" t="s">
        <v>424</v>
      </c>
      <c r="B41" s="11" t="s">
        <v>425</v>
      </c>
      <c r="C41" s="12">
        <v>22234.0</v>
      </c>
      <c r="D41" s="13">
        <v>1.0</v>
      </c>
      <c r="E41" s="13">
        <v>0.0</v>
      </c>
      <c r="F41" s="3">
        <v>10.0</v>
      </c>
      <c r="G41" s="3">
        <v>9.0</v>
      </c>
      <c r="H41" s="3">
        <v>10.0</v>
      </c>
      <c r="I41" s="14">
        <f t="shared" si="1"/>
        <v>9.666666667</v>
      </c>
      <c r="J41" s="14">
        <f t="shared" si="2"/>
        <v>0.6666666667</v>
      </c>
      <c r="K41" s="11" t="s">
        <v>224</v>
      </c>
      <c r="L41" s="11" t="s">
        <v>151</v>
      </c>
      <c r="M41" s="15" t="s">
        <v>137</v>
      </c>
      <c r="N41" s="15" t="s">
        <v>196</v>
      </c>
      <c r="O41" s="16" t="s">
        <v>426</v>
      </c>
      <c r="P41" s="16" t="s">
        <v>427</v>
      </c>
      <c r="Q41" s="17">
        <v>1.0</v>
      </c>
      <c r="R41" s="11" t="s">
        <v>124</v>
      </c>
      <c r="S41" s="11">
        <v>0.0</v>
      </c>
      <c r="T41" s="11">
        <v>0.0</v>
      </c>
      <c r="U41" s="11" t="s">
        <v>124</v>
      </c>
      <c r="V41" s="11">
        <v>0.0</v>
      </c>
      <c r="W41" s="11" t="s">
        <v>125</v>
      </c>
      <c r="X41" s="18">
        <v>30.0</v>
      </c>
      <c r="Y41" s="18">
        <v>1.0</v>
      </c>
      <c r="Z41" s="18">
        <v>0.0</v>
      </c>
      <c r="AA41" s="18">
        <v>1.0</v>
      </c>
      <c r="AB41" s="3" t="s">
        <v>428</v>
      </c>
      <c r="AC41" s="3" t="s">
        <v>428</v>
      </c>
      <c r="AD41" s="16">
        <v>1.0</v>
      </c>
      <c r="AE41" s="16">
        <v>1.0</v>
      </c>
      <c r="AF41" s="15">
        <v>0.0</v>
      </c>
      <c r="AG41" s="15">
        <v>0.0</v>
      </c>
      <c r="AH41" s="11" t="s">
        <v>429</v>
      </c>
      <c r="AI41" s="18">
        <v>1.0</v>
      </c>
      <c r="AJ41" s="18">
        <v>1.0</v>
      </c>
      <c r="AK41" s="11">
        <v>0.0</v>
      </c>
      <c r="AL41" s="11">
        <v>0.0</v>
      </c>
      <c r="AM41" s="19">
        <v>0.0</v>
      </c>
      <c r="AN41" s="27" t="s">
        <v>128</v>
      </c>
      <c r="AO41" s="15" t="s">
        <v>289</v>
      </c>
      <c r="AP41" s="15" t="s">
        <v>289</v>
      </c>
      <c r="AQ41" s="15">
        <v>90.0</v>
      </c>
      <c r="AR41" s="15">
        <v>40.0</v>
      </c>
      <c r="AS41" s="15">
        <v>14.0</v>
      </c>
      <c r="AT41" s="15">
        <v>30.0</v>
      </c>
      <c r="AU41" s="15">
        <v>-9.0</v>
      </c>
      <c r="AV41" s="15">
        <v>78.0</v>
      </c>
      <c r="AW41" s="18">
        <v>0.0</v>
      </c>
      <c r="AX41" s="18">
        <v>0.0</v>
      </c>
      <c r="AY41" s="18">
        <v>0.0</v>
      </c>
      <c r="AZ41" s="18">
        <v>1.0</v>
      </c>
      <c r="BA41" s="18">
        <v>1.0</v>
      </c>
      <c r="BB41" s="18">
        <v>0.0</v>
      </c>
      <c r="BC41" s="11">
        <v>0.0</v>
      </c>
      <c r="BD41" s="11">
        <v>0.0</v>
      </c>
      <c r="BE41" s="11">
        <v>0.0</v>
      </c>
      <c r="BF41" s="11">
        <v>0.0</v>
      </c>
      <c r="BG41" s="11">
        <v>0.0</v>
      </c>
      <c r="BH41" s="11">
        <v>0.0</v>
      </c>
      <c r="BI41" s="11">
        <v>0.0</v>
      </c>
      <c r="BJ41" s="11">
        <v>0.0</v>
      </c>
      <c r="BK41" s="11">
        <v>0.0</v>
      </c>
      <c r="BL41" s="11">
        <v>0.0</v>
      </c>
      <c r="BM41" s="11">
        <v>0.0</v>
      </c>
      <c r="BN41" s="11">
        <v>0.0</v>
      </c>
      <c r="BO41" s="11">
        <v>0.0</v>
      </c>
      <c r="BP41" s="11">
        <v>0.0</v>
      </c>
      <c r="BQ41" s="11">
        <v>0.0</v>
      </c>
      <c r="BR41" s="11">
        <v>0.0</v>
      </c>
      <c r="BS41" s="11">
        <v>0.0</v>
      </c>
      <c r="BT41" s="11">
        <v>0.0</v>
      </c>
      <c r="BU41" s="11">
        <v>0.0</v>
      </c>
      <c r="BV41" s="11" t="s">
        <v>124</v>
      </c>
      <c r="BW41" s="15" t="s">
        <v>168</v>
      </c>
      <c r="BX41" s="15">
        <v>0.0</v>
      </c>
      <c r="BY41" s="3">
        <v>215.0</v>
      </c>
      <c r="BZ41" s="3">
        <v>0.0</v>
      </c>
      <c r="CA41" s="3">
        <v>22.0</v>
      </c>
      <c r="CB41" s="3">
        <v>16.0</v>
      </c>
      <c r="CC41" s="15">
        <v>0.0</v>
      </c>
      <c r="CD41" s="15">
        <v>0.0</v>
      </c>
      <c r="CE41" s="15">
        <v>0.0</v>
      </c>
      <c r="CF41" s="15">
        <v>0.0</v>
      </c>
      <c r="CG41" s="15">
        <v>1.0</v>
      </c>
      <c r="CH41" s="16">
        <v>0.0</v>
      </c>
      <c r="CI41" s="16">
        <v>0.0</v>
      </c>
      <c r="CJ41" s="15">
        <f t="shared" si="3"/>
        <v>1</v>
      </c>
      <c r="CK41" s="21" t="s">
        <v>430</v>
      </c>
      <c r="CL41" s="11" t="s">
        <v>431</v>
      </c>
      <c r="CM41" s="11">
        <v>0.0</v>
      </c>
      <c r="CN41" s="11">
        <v>0.0</v>
      </c>
      <c r="CO41" s="11">
        <v>0.0</v>
      </c>
      <c r="CP41" s="13">
        <v>0.0</v>
      </c>
      <c r="CQ41" s="15">
        <v>0.0</v>
      </c>
      <c r="CR41" s="15" t="s">
        <v>124</v>
      </c>
      <c r="CS41" s="15">
        <v>0.0</v>
      </c>
      <c r="CT41" s="15" t="s">
        <v>124</v>
      </c>
      <c r="CU41" s="15">
        <v>0.0</v>
      </c>
      <c r="CV41" s="15" t="s">
        <v>124</v>
      </c>
      <c r="CW41" s="11">
        <v>0.0</v>
      </c>
      <c r="CX41" s="11">
        <v>0.0</v>
      </c>
      <c r="CY41" s="11" t="s">
        <v>124</v>
      </c>
      <c r="CZ41" s="11">
        <v>0.0</v>
      </c>
      <c r="DA41" s="11" t="s">
        <v>133</v>
      </c>
      <c r="DD41" s="23"/>
      <c r="DE41" s="23"/>
      <c r="DF41" s="23"/>
      <c r="DG41" s="26"/>
      <c r="DH41" s="25"/>
    </row>
    <row r="42">
      <c r="A42" s="11" t="s">
        <v>432</v>
      </c>
      <c r="B42" s="11" t="s">
        <v>433</v>
      </c>
      <c r="C42" s="12">
        <v>22241.0</v>
      </c>
      <c r="D42" s="13">
        <v>1.0</v>
      </c>
      <c r="E42" s="13">
        <v>0.0</v>
      </c>
      <c r="F42" s="3">
        <v>8.0</v>
      </c>
      <c r="G42" s="3">
        <v>9.0</v>
      </c>
      <c r="H42" s="3">
        <v>8.0</v>
      </c>
      <c r="I42" s="14">
        <f t="shared" si="1"/>
        <v>8.333333333</v>
      </c>
      <c r="J42" s="14">
        <f t="shared" si="2"/>
        <v>0.6666666667</v>
      </c>
      <c r="K42" s="11" t="s">
        <v>434</v>
      </c>
      <c r="L42" s="11" t="s">
        <v>434</v>
      </c>
      <c r="M42" s="15" t="s">
        <v>122</v>
      </c>
      <c r="N42" s="15" t="s">
        <v>123</v>
      </c>
      <c r="O42" s="16" t="s">
        <v>122</v>
      </c>
      <c r="P42" s="16" t="s">
        <v>435</v>
      </c>
      <c r="Q42" s="17">
        <v>0.0</v>
      </c>
      <c r="R42" s="11" t="s">
        <v>124</v>
      </c>
      <c r="S42" s="11">
        <v>1.0</v>
      </c>
      <c r="T42" s="11">
        <v>0.0</v>
      </c>
      <c r="U42" s="11" t="s">
        <v>124</v>
      </c>
      <c r="V42" s="11">
        <v>0.0</v>
      </c>
      <c r="W42" s="11" t="s">
        <v>125</v>
      </c>
      <c r="X42" s="18">
        <v>22.0</v>
      </c>
      <c r="Y42" s="18">
        <v>1.0</v>
      </c>
      <c r="Z42" s="18">
        <v>0.0</v>
      </c>
      <c r="AA42" s="18">
        <v>1.0</v>
      </c>
      <c r="AB42" s="3" t="s">
        <v>436</v>
      </c>
      <c r="AC42" s="3" t="s">
        <v>436</v>
      </c>
      <c r="AD42" s="16">
        <v>1.0</v>
      </c>
      <c r="AE42" s="16">
        <v>0.0</v>
      </c>
      <c r="AF42" s="15">
        <v>1.0</v>
      </c>
      <c r="AG42" s="15">
        <v>1.0</v>
      </c>
      <c r="AH42" s="11" t="s">
        <v>437</v>
      </c>
      <c r="AI42" s="18">
        <v>1.0</v>
      </c>
      <c r="AJ42" s="18">
        <v>1.0</v>
      </c>
      <c r="AK42" s="11">
        <v>0.0</v>
      </c>
      <c r="AL42" s="11">
        <v>0.0</v>
      </c>
      <c r="AM42" s="19">
        <v>0.0</v>
      </c>
      <c r="AN42" s="27" t="s">
        <v>128</v>
      </c>
      <c r="AO42" s="15" t="s">
        <v>145</v>
      </c>
      <c r="AP42" s="15" t="s">
        <v>145</v>
      </c>
      <c r="AQ42" s="15">
        <v>124.0</v>
      </c>
      <c r="AR42" s="15">
        <v>71.0</v>
      </c>
      <c r="AS42" s="15">
        <v>49.0</v>
      </c>
      <c r="AT42" s="15">
        <v>69.0</v>
      </c>
      <c r="AU42" s="15">
        <v>-10.0</v>
      </c>
      <c r="AV42" s="15">
        <v>83.0</v>
      </c>
      <c r="AW42" s="18">
        <v>1.0</v>
      </c>
      <c r="AX42" s="18">
        <v>1.0</v>
      </c>
      <c r="AY42" s="18">
        <v>1.0</v>
      </c>
      <c r="AZ42" s="18">
        <v>0.0</v>
      </c>
      <c r="BA42" s="18">
        <v>0.0</v>
      </c>
      <c r="BB42" s="18">
        <v>0.0</v>
      </c>
      <c r="BC42" s="11">
        <v>0.0</v>
      </c>
      <c r="BD42" s="11">
        <v>0.0</v>
      </c>
      <c r="BE42" s="11">
        <v>0.0</v>
      </c>
      <c r="BF42" s="11">
        <v>0.0</v>
      </c>
      <c r="BG42" s="11">
        <v>0.0</v>
      </c>
      <c r="BH42" s="11">
        <v>0.0</v>
      </c>
      <c r="BI42" s="11">
        <v>0.0</v>
      </c>
      <c r="BJ42" s="11">
        <v>0.0</v>
      </c>
      <c r="BK42" s="11">
        <v>0.0</v>
      </c>
      <c r="BL42" s="11">
        <v>0.0</v>
      </c>
      <c r="BM42" s="11">
        <v>0.0</v>
      </c>
      <c r="BN42" s="11">
        <v>0.0</v>
      </c>
      <c r="BO42" s="11">
        <v>0.0</v>
      </c>
      <c r="BP42" s="11">
        <v>0.0</v>
      </c>
      <c r="BQ42" s="11">
        <v>0.0</v>
      </c>
      <c r="BR42" s="11">
        <v>0.0</v>
      </c>
      <c r="BS42" s="11">
        <v>0.0</v>
      </c>
      <c r="BT42" s="11">
        <v>0.0</v>
      </c>
      <c r="BU42" s="11">
        <v>0.0</v>
      </c>
      <c r="BV42" s="11" t="s">
        <v>124</v>
      </c>
      <c r="BW42" s="15" t="s">
        <v>146</v>
      </c>
      <c r="BX42" s="15">
        <v>0.0</v>
      </c>
      <c r="BY42" s="3">
        <v>96.0</v>
      </c>
      <c r="BZ42" s="3">
        <v>0.0</v>
      </c>
      <c r="CA42" s="3">
        <v>0.0</v>
      </c>
      <c r="CB42" s="3">
        <v>0.0</v>
      </c>
      <c r="CC42" s="15">
        <v>0.0</v>
      </c>
      <c r="CD42" s="15">
        <v>0.0</v>
      </c>
      <c r="CE42" s="15">
        <v>1.0</v>
      </c>
      <c r="CF42" s="15">
        <v>0.0</v>
      </c>
      <c r="CG42" s="15">
        <v>0.0</v>
      </c>
      <c r="CH42" s="16">
        <v>0.0</v>
      </c>
      <c r="CI42" s="16">
        <v>0.0</v>
      </c>
      <c r="CJ42" s="15">
        <f t="shared" si="3"/>
        <v>0</v>
      </c>
      <c r="CK42" s="21" t="s">
        <v>438</v>
      </c>
      <c r="CL42" s="11" t="s">
        <v>170</v>
      </c>
      <c r="CM42" s="11">
        <v>0.0</v>
      </c>
      <c r="CN42" s="11">
        <v>0.0</v>
      </c>
      <c r="CO42" s="11">
        <v>0.0</v>
      </c>
      <c r="CP42" s="13">
        <v>0.0</v>
      </c>
      <c r="CQ42" s="15">
        <v>0.0</v>
      </c>
      <c r="CR42" s="15" t="s">
        <v>124</v>
      </c>
      <c r="CS42" s="15">
        <v>0.0</v>
      </c>
      <c r="CT42" s="15" t="s">
        <v>124</v>
      </c>
      <c r="CU42" s="15">
        <v>0.0</v>
      </c>
      <c r="CV42" s="15" t="s">
        <v>124</v>
      </c>
      <c r="CW42" s="11">
        <v>0.0</v>
      </c>
      <c r="CX42" s="11">
        <v>0.0</v>
      </c>
      <c r="CY42" s="11" t="s">
        <v>124</v>
      </c>
      <c r="CZ42" s="11">
        <v>0.0</v>
      </c>
      <c r="DA42" s="11" t="s">
        <v>133</v>
      </c>
      <c r="DD42" s="23"/>
      <c r="DE42" s="23"/>
      <c r="DF42" s="23"/>
      <c r="DG42" s="26"/>
      <c r="DH42" s="25"/>
    </row>
    <row r="43">
      <c r="A43" s="11" t="s">
        <v>439</v>
      </c>
      <c r="B43" s="11" t="s">
        <v>276</v>
      </c>
      <c r="C43" s="12">
        <v>22248.0</v>
      </c>
      <c r="D43" s="13">
        <v>6.0</v>
      </c>
      <c r="E43" s="13">
        <v>0.0</v>
      </c>
      <c r="F43" s="3">
        <v>8.0</v>
      </c>
      <c r="G43" s="3">
        <v>7.0</v>
      </c>
      <c r="H43" s="3">
        <v>8.0</v>
      </c>
      <c r="I43" s="14">
        <f t="shared" si="1"/>
        <v>7.666666667</v>
      </c>
      <c r="J43" s="14">
        <f t="shared" si="2"/>
        <v>0.6666666667</v>
      </c>
      <c r="K43" s="11" t="s">
        <v>277</v>
      </c>
      <c r="L43" s="11" t="s">
        <v>277</v>
      </c>
      <c r="M43" s="15" t="s">
        <v>284</v>
      </c>
      <c r="N43" s="15" t="s">
        <v>440</v>
      </c>
      <c r="O43" s="16" t="s">
        <v>137</v>
      </c>
      <c r="P43" s="16" t="s">
        <v>441</v>
      </c>
      <c r="Q43" s="17">
        <v>1.0</v>
      </c>
      <c r="R43" s="11" t="s">
        <v>124</v>
      </c>
      <c r="S43" s="11">
        <v>0.0</v>
      </c>
      <c r="T43" s="11">
        <v>0.0</v>
      </c>
      <c r="U43" s="11" t="s">
        <v>124</v>
      </c>
      <c r="V43" s="11">
        <v>0.0</v>
      </c>
      <c r="W43" s="11" t="s">
        <v>125</v>
      </c>
      <c r="X43" s="18">
        <v>25.0</v>
      </c>
      <c r="Y43" s="18">
        <v>1.0</v>
      </c>
      <c r="Z43" s="18">
        <v>1.0</v>
      </c>
      <c r="AA43" s="18">
        <v>0.0</v>
      </c>
      <c r="AB43" s="3" t="s">
        <v>442</v>
      </c>
      <c r="AC43" s="3" t="s">
        <v>442</v>
      </c>
      <c r="AD43" s="16">
        <v>1.0</v>
      </c>
      <c r="AE43" s="16">
        <v>1.0</v>
      </c>
      <c r="AF43" s="15">
        <v>0.0</v>
      </c>
      <c r="AG43" s="15">
        <v>0.0</v>
      </c>
      <c r="AH43" s="11" t="s">
        <v>351</v>
      </c>
      <c r="AI43" s="18">
        <v>1.0</v>
      </c>
      <c r="AJ43" s="18">
        <v>1.0</v>
      </c>
      <c r="AK43" s="11">
        <v>0.0</v>
      </c>
      <c r="AL43" s="11">
        <v>0.0</v>
      </c>
      <c r="AM43" s="19">
        <v>0.0</v>
      </c>
      <c r="AN43" s="27" t="s">
        <v>166</v>
      </c>
      <c r="AO43" s="15" t="s">
        <v>129</v>
      </c>
      <c r="AP43" s="15" t="s">
        <v>129</v>
      </c>
      <c r="AQ43" s="15">
        <v>66.0</v>
      </c>
      <c r="AR43" s="15">
        <v>9.0</v>
      </c>
      <c r="AS43" s="15">
        <v>35.0</v>
      </c>
      <c r="AT43" s="15">
        <v>19.0</v>
      </c>
      <c r="AU43" s="15">
        <v>-18.0</v>
      </c>
      <c r="AV43" s="15">
        <v>92.0</v>
      </c>
      <c r="AW43" s="18">
        <v>1.0</v>
      </c>
      <c r="AX43" s="18">
        <v>0.0</v>
      </c>
      <c r="AY43" s="18">
        <v>1.0</v>
      </c>
      <c r="AZ43" s="18">
        <v>0.0</v>
      </c>
      <c r="BA43" s="18">
        <v>0.0</v>
      </c>
      <c r="BB43" s="18">
        <v>0.0</v>
      </c>
      <c r="BC43" s="11">
        <v>0.0</v>
      </c>
      <c r="BD43" s="11">
        <v>0.0</v>
      </c>
      <c r="BE43" s="11">
        <v>0.0</v>
      </c>
      <c r="BF43" s="11">
        <v>0.0</v>
      </c>
      <c r="BG43" s="11">
        <v>0.0</v>
      </c>
      <c r="BH43" s="11">
        <v>0.0</v>
      </c>
      <c r="BI43" s="11">
        <v>0.0</v>
      </c>
      <c r="BJ43" s="11">
        <v>0.0</v>
      </c>
      <c r="BK43" s="11">
        <v>0.0</v>
      </c>
      <c r="BL43" s="11">
        <v>0.0</v>
      </c>
      <c r="BM43" s="11">
        <v>0.0</v>
      </c>
      <c r="BN43" s="11">
        <v>0.0</v>
      </c>
      <c r="BO43" s="11">
        <v>0.0</v>
      </c>
      <c r="BP43" s="11">
        <v>0.0</v>
      </c>
      <c r="BQ43" s="11">
        <v>0.0</v>
      </c>
      <c r="BR43" s="11">
        <v>0.0</v>
      </c>
      <c r="BS43" s="11">
        <v>0.0</v>
      </c>
      <c r="BT43" s="11">
        <v>0.0</v>
      </c>
      <c r="BU43" s="11">
        <v>0.0</v>
      </c>
      <c r="BV43" s="11" t="s">
        <v>124</v>
      </c>
      <c r="BW43" s="15" t="s">
        <v>168</v>
      </c>
      <c r="BX43" s="15">
        <v>0.0</v>
      </c>
      <c r="BY43" s="3">
        <v>187.0</v>
      </c>
      <c r="BZ43" s="3">
        <v>0.0</v>
      </c>
      <c r="CA43" s="3">
        <v>8.0</v>
      </c>
      <c r="CB43" s="3">
        <v>8.0</v>
      </c>
      <c r="CC43" s="15">
        <v>0.0</v>
      </c>
      <c r="CD43" s="15">
        <v>0.0</v>
      </c>
      <c r="CE43" s="15">
        <v>0.0</v>
      </c>
      <c r="CF43" s="15">
        <v>0.0</v>
      </c>
      <c r="CG43" s="15">
        <v>1.0</v>
      </c>
      <c r="CH43" s="16">
        <v>0.0</v>
      </c>
      <c r="CI43" s="16">
        <v>0.0</v>
      </c>
      <c r="CJ43" s="15">
        <f t="shared" si="3"/>
        <v>1</v>
      </c>
      <c r="CK43" s="21" t="s">
        <v>443</v>
      </c>
      <c r="CL43" s="11" t="s">
        <v>444</v>
      </c>
      <c r="CM43" s="11">
        <v>0.0</v>
      </c>
      <c r="CN43" s="11">
        <v>1.0</v>
      </c>
      <c r="CO43" s="11">
        <v>0.0</v>
      </c>
      <c r="CP43" s="13">
        <v>0.0</v>
      </c>
      <c r="CQ43" s="15">
        <v>0.0</v>
      </c>
      <c r="CR43" s="15" t="s">
        <v>124</v>
      </c>
      <c r="CS43" s="15">
        <v>0.0</v>
      </c>
      <c r="CT43" s="15" t="s">
        <v>124</v>
      </c>
      <c r="CU43" s="15">
        <v>0.0</v>
      </c>
      <c r="CV43" s="15" t="s">
        <v>124</v>
      </c>
      <c r="CW43" s="11">
        <v>0.0</v>
      </c>
      <c r="CX43" s="11">
        <v>0.0</v>
      </c>
      <c r="CY43" s="11" t="s">
        <v>124</v>
      </c>
      <c r="CZ43" s="11">
        <v>0.0</v>
      </c>
      <c r="DA43" s="11" t="s">
        <v>235</v>
      </c>
      <c r="DD43" s="23"/>
      <c r="DE43" s="23"/>
      <c r="DF43" s="23"/>
      <c r="DG43" s="26"/>
      <c r="DH43" s="25"/>
    </row>
    <row r="44">
      <c r="A44" s="11" t="s">
        <v>445</v>
      </c>
      <c r="B44" s="11" t="s">
        <v>446</v>
      </c>
      <c r="C44" s="12">
        <v>22290.0</v>
      </c>
      <c r="D44" s="13">
        <v>3.0</v>
      </c>
      <c r="E44" s="13">
        <v>0.0</v>
      </c>
      <c r="F44" s="3">
        <v>7.0</v>
      </c>
      <c r="G44" s="3">
        <v>8.0</v>
      </c>
      <c r="H44" s="3">
        <v>7.0</v>
      </c>
      <c r="I44" s="14">
        <f t="shared" si="1"/>
        <v>7.333333333</v>
      </c>
      <c r="J44" s="14">
        <f t="shared" si="2"/>
        <v>0.6666666667</v>
      </c>
      <c r="K44" s="11" t="s">
        <v>136</v>
      </c>
      <c r="L44" s="11" t="s">
        <v>136</v>
      </c>
      <c r="M44" s="15" t="s">
        <v>137</v>
      </c>
      <c r="N44" s="15" t="s">
        <v>295</v>
      </c>
      <c r="O44" s="16" t="s">
        <v>447</v>
      </c>
      <c r="P44" s="16" t="s">
        <v>448</v>
      </c>
      <c r="Q44" s="17">
        <v>1.0</v>
      </c>
      <c r="R44" s="11" t="s">
        <v>124</v>
      </c>
      <c r="S44" s="11">
        <v>0.0</v>
      </c>
      <c r="T44" s="11">
        <v>1.0</v>
      </c>
      <c r="U44" s="11" t="s">
        <v>124</v>
      </c>
      <c r="V44" s="11">
        <v>0.0</v>
      </c>
      <c r="W44" s="11" t="s">
        <v>449</v>
      </c>
      <c r="X44" s="18">
        <v>37.0</v>
      </c>
      <c r="Y44" s="18">
        <v>1.0</v>
      </c>
      <c r="Z44" s="18">
        <v>1.0</v>
      </c>
      <c r="AA44" s="18">
        <v>0.0</v>
      </c>
      <c r="AB44" s="3" t="s">
        <v>450</v>
      </c>
      <c r="AC44" s="3" t="s">
        <v>450</v>
      </c>
      <c r="AD44" s="16">
        <v>1.0</v>
      </c>
      <c r="AE44" s="16">
        <v>2.0</v>
      </c>
      <c r="AF44" s="15">
        <v>0.0</v>
      </c>
      <c r="AG44" s="15">
        <v>0.0</v>
      </c>
      <c r="AH44" s="11" t="s">
        <v>446</v>
      </c>
      <c r="AI44" s="18">
        <v>1.0</v>
      </c>
      <c r="AJ44" s="18">
        <v>1.0</v>
      </c>
      <c r="AK44" s="11">
        <v>1.0</v>
      </c>
      <c r="AL44" s="11">
        <v>1.0</v>
      </c>
      <c r="AM44" s="19">
        <v>0.0</v>
      </c>
      <c r="AN44" s="15" t="s">
        <v>154</v>
      </c>
      <c r="AO44" s="15" t="s">
        <v>451</v>
      </c>
      <c r="AP44" s="15" t="s">
        <v>167</v>
      </c>
      <c r="AQ44" s="15">
        <v>74.0</v>
      </c>
      <c r="AR44" s="15">
        <v>31.0</v>
      </c>
      <c r="AS44" s="15">
        <v>16.0</v>
      </c>
      <c r="AT44" s="15">
        <v>20.0</v>
      </c>
      <c r="AU44" s="15">
        <v>-8.0</v>
      </c>
      <c r="AV44" s="15">
        <v>91.0</v>
      </c>
      <c r="AW44" s="18">
        <v>0.0</v>
      </c>
      <c r="AX44" s="18">
        <v>0.0</v>
      </c>
      <c r="AY44" s="18">
        <v>1.0</v>
      </c>
      <c r="AZ44" s="18">
        <v>0.0</v>
      </c>
      <c r="BA44" s="18">
        <v>0.0</v>
      </c>
      <c r="BB44" s="18">
        <v>1.0</v>
      </c>
      <c r="BC44" s="11">
        <v>0.0</v>
      </c>
      <c r="BD44" s="11">
        <v>0.0</v>
      </c>
      <c r="BE44" s="11">
        <v>0.0</v>
      </c>
      <c r="BF44" s="11">
        <v>0.0</v>
      </c>
      <c r="BG44" s="11">
        <v>0.0</v>
      </c>
      <c r="BH44" s="11">
        <v>0.0</v>
      </c>
      <c r="BI44" s="11">
        <v>0.0</v>
      </c>
      <c r="BJ44" s="11">
        <v>0.0</v>
      </c>
      <c r="BK44" s="11">
        <v>0.0</v>
      </c>
      <c r="BL44" s="11">
        <v>0.0</v>
      </c>
      <c r="BM44" s="11">
        <v>0.0</v>
      </c>
      <c r="BN44" s="11">
        <v>0.0</v>
      </c>
      <c r="BO44" s="11">
        <v>0.0</v>
      </c>
      <c r="BP44" s="11">
        <v>0.0</v>
      </c>
      <c r="BQ44" s="11">
        <v>0.0</v>
      </c>
      <c r="BR44" s="11">
        <v>0.0</v>
      </c>
      <c r="BS44" s="11">
        <v>0.0</v>
      </c>
      <c r="BT44" s="11">
        <v>0.0</v>
      </c>
      <c r="BU44" s="11">
        <v>0.0</v>
      </c>
      <c r="BV44" s="11" t="s">
        <v>124</v>
      </c>
      <c r="BW44" s="15" t="s">
        <v>251</v>
      </c>
      <c r="BX44" s="15">
        <v>0.0</v>
      </c>
      <c r="BY44" s="3">
        <v>194.0</v>
      </c>
      <c r="BZ44" s="3">
        <v>1.0</v>
      </c>
      <c r="CA44" s="3">
        <v>194.0</v>
      </c>
      <c r="CB44" s="3">
        <v>13.0</v>
      </c>
      <c r="CC44" s="15">
        <v>0.0</v>
      </c>
      <c r="CD44" s="15">
        <v>0.0</v>
      </c>
      <c r="CE44" s="15">
        <v>0.0</v>
      </c>
      <c r="CF44" s="15">
        <v>0.0</v>
      </c>
      <c r="CG44" s="15">
        <v>0.0</v>
      </c>
      <c r="CH44" s="16">
        <v>0.0</v>
      </c>
      <c r="CI44" s="16">
        <v>0.0</v>
      </c>
      <c r="CJ44" s="15">
        <f t="shared" si="3"/>
        <v>0</v>
      </c>
      <c r="CK44" s="21" t="s">
        <v>124</v>
      </c>
      <c r="CL44" s="11" t="s">
        <v>124</v>
      </c>
      <c r="CM44" s="11">
        <v>0.0</v>
      </c>
      <c r="CN44" s="11">
        <v>0.0</v>
      </c>
      <c r="CO44" s="11">
        <v>0.0</v>
      </c>
      <c r="CP44" s="13">
        <v>0.0</v>
      </c>
      <c r="CQ44" s="15">
        <v>0.0</v>
      </c>
      <c r="CR44" s="15" t="s">
        <v>124</v>
      </c>
      <c r="CS44" s="15">
        <v>1.0</v>
      </c>
      <c r="CT44" s="15" t="s">
        <v>452</v>
      </c>
      <c r="CU44" s="15">
        <v>0.0</v>
      </c>
      <c r="CV44" s="15" t="s">
        <v>124</v>
      </c>
      <c r="CW44" s="11">
        <v>0.0</v>
      </c>
      <c r="CX44" s="11">
        <v>0.0</v>
      </c>
      <c r="CY44" s="11" t="s">
        <v>124</v>
      </c>
      <c r="CZ44" s="11">
        <v>0.0</v>
      </c>
      <c r="DA44" s="11" t="s">
        <v>133</v>
      </c>
      <c r="DD44" s="23"/>
      <c r="DE44" s="23"/>
      <c r="DF44" s="23"/>
      <c r="DG44" s="26"/>
      <c r="DH44" s="25"/>
    </row>
    <row r="45">
      <c r="A45" s="11" t="s">
        <v>453</v>
      </c>
      <c r="B45" s="11" t="s">
        <v>454</v>
      </c>
      <c r="C45" s="12">
        <v>22311.0</v>
      </c>
      <c r="D45" s="13">
        <v>2.0</v>
      </c>
      <c r="E45" s="13">
        <v>0.0</v>
      </c>
      <c r="F45" s="3">
        <v>9.0</v>
      </c>
      <c r="G45" s="3">
        <v>9.0</v>
      </c>
      <c r="H45" s="3">
        <v>9.0</v>
      </c>
      <c r="I45" s="14">
        <f t="shared" si="1"/>
        <v>9</v>
      </c>
      <c r="J45" s="14">
        <f t="shared" si="2"/>
        <v>0</v>
      </c>
      <c r="K45" s="11" t="s">
        <v>455</v>
      </c>
      <c r="L45" s="13" t="s">
        <v>455</v>
      </c>
      <c r="M45" s="15" t="s">
        <v>137</v>
      </c>
      <c r="N45" s="15" t="s">
        <v>456</v>
      </c>
      <c r="O45" s="16" t="s">
        <v>122</v>
      </c>
      <c r="P45" s="16" t="s">
        <v>435</v>
      </c>
      <c r="Q45" s="17">
        <v>0.0</v>
      </c>
      <c r="R45" s="11" t="s">
        <v>124</v>
      </c>
      <c r="S45" s="11">
        <v>0.0</v>
      </c>
      <c r="T45" s="11">
        <v>0.0</v>
      </c>
      <c r="U45" s="11" t="s">
        <v>124</v>
      </c>
      <c r="V45" s="11">
        <v>0.0</v>
      </c>
      <c r="W45" s="11" t="s">
        <v>125</v>
      </c>
      <c r="X45" s="18">
        <v>19.0</v>
      </c>
      <c r="Y45" s="18">
        <v>0.0</v>
      </c>
      <c r="Z45" s="18">
        <v>0.0</v>
      </c>
      <c r="AA45" s="18">
        <v>1.0</v>
      </c>
      <c r="AB45" s="3" t="s">
        <v>457</v>
      </c>
      <c r="AC45" s="3" t="s">
        <v>457</v>
      </c>
      <c r="AD45" s="16">
        <v>2.0</v>
      </c>
      <c r="AE45" s="16">
        <v>1.0</v>
      </c>
      <c r="AF45" s="15">
        <v>0.0</v>
      </c>
      <c r="AG45" s="15">
        <v>0.0</v>
      </c>
      <c r="AH45" s="11" t="s">
        <v>458</v>
      </c>
      <c r="AI45" s="18">
        <v>1.0</v>
      </c>
      <c r="AJ45" s="18">
        <v>0.0</v>
      </c>
      <c r="AK45" s="11">
        <v>0.0</v>
      </c>
      <c r="AL45" s="11">
        <v>0.0</v>
      </c>
      <c r="AM45" s="19">
        <v>0.0</v>
      </c>
      <c r="AN45" s="27" t="s">
        <v>128</v>
      </c>
      <c r="AO45" s="15" t="s">
        <v>129</v>
      </c>
      <c r="AP45" s="15" t="s">
        <v>129</v>
      </c>
      <c r="AQ45" s="15">
        <v>137.0</v>
      </c>
      <c r="AR45" s="15">
        <v>38.0</v>
      </c>
      <c r="AS45" s="15">
        <v>49.0</v>
      </c>
      <c r="AT45" s="15">
        <v>47.0</v>
      </c>
      <c r="AU45" s="15">
        <v>-11.0</v>
      </c>
      <c r="AV45" s="15">
        <v>44.0</v>
      </c>
      <c r="AW45" s="18">
        <v>1.0</v>
      </c>
      <c r="AX45" s="18">
        <v>0.0</v>
      </c>
      <c r="AY45" s="18">
        <v>1.0</v>
      </c>
      <c r="AZ45" s="18">
        <v>0.0</v>
      </c>
      <c r="BA45" s="18">
        <v>1.0</v>
      </c>
      <c r="BB45" s="18">
        <v>0.0</v>
      </c>
      <c r="BC45" s="11">
        <v>0.0</v>
      </c>
      <c r="BD45" s="11">
        <v>0.0</v>
      </c>
      <c r="BE45" s="11">
        <v>0.0</v>
      </c>
      <c r="BF45" s="11">
        <v>0.0</v>
      </c>
      <c r="BG45" s="11">
        <v>0.0</v>
      </c>
      <c r="BH45" s="11">
        <v>0.0</v>
      </c>
      <c r="BI45" s="11">
        <v>0.0</v>
      </c>
      <c r="BJ45" s="11">
        <v>0.0</v>
      </c>
      <c r="BK45" s="11">
        <v>0.0</v>
      </c>
      <c r="BL45" s="11">
        <v>0.0</v>
      </c>
      <c r="BM45" s="11">
        <v>0.0</v>
      </c>
      <c r="BN45" s="11">
        <v>0.0</v>
      </c>
      <c r="BO45" s="11">
        <v>0.0</v>
      </c>
      <c r="BP45" s="11">
        <v>0.0</v>
      </c>
      <c r="BQ45" s="11">
        <v>0.0</v>
      </c>
      <c r="BR45" s="11">
        <v>0.0</v>
      </c>
      <c r="BS45" s="11">
        <v>0.0</v>
      </c>
      <c r="BT45" s="11">
        <v>0.0</v>
      </c>
      <c r="BU45" s="11">
        <v>0.0</v>
      </c>
      <c r="BV45" s="11" t="s">
        <v>124</v>
      </c>
      <c r="BW45" s="15" t="s">
        <v>168</v>
      </c>
      <c r="BX45" s="15">
        <v>0.0</v>
      </c>
      <c r="BY45" s="3">
        <v>162.0</v>
      </c>
      <c r="BZ45" s="3">
        <v>0.0</v>
      </c>
      <c r="CA45" s="26">
        <v>23.0</v>
      </c>
      <c r="CB45" s="3">
        <v>7.0</v>
      </c>
      <c r="CC45" s="15">
        <v>0.0</v>
      </c>
      <c r="CD45" s="15">
        <v>0.0</v>
      </c>
      <c r="CE45" s="15">
        <v>1.0</v>
      </c>
      <c r="CF45" s="15">
        <v>0.0</v>
      </c>
      <c r="CG45" s="15">
        <v>0.0</v>
      </c>
      <c r="CH45" s="16">
        <v>0.0</v>
      </c>
      <c r="CI45" s="16">
        <v>0.0</v>
      </c>
      <c r="CJ45" s="15">
        <f t="shared" si="3"/>
        <v>0</v>
      </c>
      <c r="CK45" s="21" t="s">
        <v>459</v>
      </c>
      <c r="CL45" s="11" t="s">
        <v>170</v>
      </c>
      <c r="CM45" s="11">
        <v>0.0</v>
      </c>
      <c r="CN45" s="11">
        <v>0.0</v>
      </c>
      <c r="CO45" s="11">
        <v>0.0</v>
      </c>
      <c r="CP45" s="13">
        <v>0.0</v>
      </c>
      <c r="CQ45" s="15">
        <v>0.0</v>
      </c>
      <c r="CR45" s="15" t="s">
        <v>124</v>
      </c>
      <c r="CS45" s="15">
        <v>0.0</v>
      </c>
      <c r="CT45" s="15" t="s">
        <v>124</v>
      </c>
      <c r="CU45" s="15">
        <v>0.0</v>
      </c>
      <c r="CV45" s="15" t="s">
        <v>124</v>
      </c>
      <c r="CW45" s="11">
        <v>0.0</v>
      </c>
      <c r="CX45" s="11">
        <v>0.0</v>
      </c>
      <c r="CY45" s="11" t="s">
        <v>124</v>
      </c>
      <c r="CZ45" s="11">
        <v>0.0</v>
      </c>
      <c r="DA45" s="11" t="s">
        <v>133</v>
      </c>
      <c r="DD45" s="23"/>
      <c r="DE45" s="23"/>
      <c r="DF45" s="23"/>
      <c r="DG45" s="26"/>
      <c r="DH45" s="25"/>
    </row>
    <row r="46">
      <c r="A46" s="11" t="s">
        <v>460</v>
      </c>
      <c r="B46" s="11" t="s">
        <v>461</v>
      </c>
      <c r="C46" s="12">
        <v>22325.0</v>
      </c>
      <c r="D46" s="13">
        <v>2.0</v>
      </c>
      <c r="E46" s="13">
        <v>0.0</v>
      </c>
      <c r="F46" s="3">
        <v>3.0</v>
      </c>
      <c r="G46" s="3">
        <v>5.0</v>
      </c>
      <c r="H46" s="3">
        <v>2.0</v>
      </c>
      <c r="I46" s="14">
        <f t="shared" si="1"/>
        <v>3.333333333</v>
      </c>
      <c r="J46" s="14">
        <f t="shared" si="2"/>
        <v>2</v>
      </c>
      <c r="K46" s="11" t="s">
        <v>462</v>
      </c>
      <c r="L46" s="13" t="s">
        <v>463</v>
      </c>
      <c r="M46" s="15" t="s">
        <v>137</v>
      </c>
      <c r="N46" s="15" t="s">
        <v>295</v>
      </c>
      <c r="O46" s="16" t="s">
        <v>137</v>
      </c>
      <c r="P46" s="16" t="s">
        <v>138</v>
      </c>
      <c r="Q46" s="17">
        <v>1.0</v>
      </c>
      <c r="R46" s="11" t="s">
        <v>124</v>
      </c>
      <c r="S46" s="11">
        <v>0.0</v>
      </c>
      <c r="T46" s="11">
        <v>1.0</v>
      </c>
      <c r="U46" s="11" t="s">
        <v>124</v>
      </c>
      <c r="V46" s="11">
        <v>0.0</v>
      </c>
      <c r="W46" s="11" t="s">
        <v>125</v>
      </c>
      <c r="X46" s="18">
        <v>57.0</v>
      </c>
      <c r="Y46" s="18">
        <v>1.0</v>
      </c>
      <c r="Z46" s="18">
        <v>1.0</v>
      </c>
      <c r="AA46" s="18">
        <v>0.0</v>
      </c>
      <c r="AB46" s="3" t="s">
        <v>464</v>
      </c>
      <c r="AC46" s="3" t="s">
        <v>464</v>
      </c>
      <c r="AD46" s="16">
        <v>1.0</v>
      </c>
      <c r="AE46" s="16">
        <v>1.0</v>
      </c>
      <c r="AF46" s="15">
        <v>0.0</v>
      </c>
      <c r="AG46" s="15">
        <v>0.0</v>
      </c>
      <c r="AH46" s="11" t="s">
        <v>465</v>
      </c>
      <c r="AI46" s="18">
        <v>1.0</v>
      </c>
      <c r="AJ46" s="18">
        <v>1.0</v>
      </c>
      <c r="AK46" s="11">
        <v>1.0</v>
      </c>
      <c r="AL46" s="11">
        <v>0.0</v>
      </c>
      <c r="AM46" s="19">
        <v>0.0</v>
      </c>
      <c r="AN46" s="27" t="s">
        <v>128</v>
      </c>
      <c r="AO46" s="15" t="s">
        <v>289</v>
      </c>
      <c r="AP46" s="15" t="s">
        <v>289</v>
      </c>
      <c r="AQ46" s="15">
        <v>82.0</v>
      </c>
      <c r="AR46" s="15">
        <v>68.0</v>
      </c>
      <c r="AS46" s="15">
        <v>48.0</v>
      </c>
      <c r="AT46" s="15">
        <v>96.0</v>
      </c>
      <c r="AU46" s="15">
        <v>-9.0</v>
      </c>
      <c r="AV46" s="15">
        <v>59.0</v>
      </c>
      <c r="AW46" s="18">
        <v>0.0</v>
      </c>
      <c r="AX46" s="18">
        <v>0.0</v>
      </c>
      <c r="AY46" s="18">
        <v>1.0</v>
      </c>
      <c r="AZ46" s="18">
        <v>0.0</v>
      </c>
      <c r="BA46" s="18">
        <v>0.0</v>
      </c>
      <c r="BB46" s="18">
        <v>0.0</v>
      </c>
      <c r="BC46" s="11">
        <v>0.0</v>
      </c>
      <c r="BD46" s="11">
        <v>0.0</v>
      </c>
      <c r="BE46" s="11">
        <v>0.0</v>
      </c>
      <c r="BF46" s="11">
        <v>0.0</v>
      </c>
      <c r="BG46" s="11">
        <v>0.0</v>
      </c>
      <c r="BH46" s="11">
        <v>0.0</v>
      </c>
      <c r="BI46" s="11">
        <v>0.0</v>
      </c>
      <c r="BJ46" s="11">
        <v>1.0</v>
      </c>
      <c r="BK46" s="11">
        <v>0.0</v>
      </c>
      <c r="BL46" s="11">
        <v>0.0</v>
      </c>
      <c r="BM46" s="11">
        <v>0.0</v>
      </c>
      <c r="BN46" s="11">
        <v>0.0</v>
      </c>
      <c r="BO46" s="11">
        <v>0.0</v>
      </c>
      <c r="BP46" s="11">
        <v>0.0</v>
      </c>
      <c r="BQ46" s="11">
        <v>0.0</v>
      </c>
      <c r="BR46" s="11">
        <v>0.0</v>
      </c>
      <c r="BS46" s="11">
        <v>0.0</v>
      </c>
      <c r="BT46" s="11">
        <v>0.0</v>
      </c>
      <c r="BU46" s="11">
        <v>0.0</v>
      </c>
      <c r="BV46" s="11" t="s">
        <v>124</v>
      </c>
      <c r="BW46" s="15" t="s">
        <v>251</v>
      </c>
      <c r="BX46" s="15">
        <v>0.0</v>
      </c>
      <c r="BY46" s="3">
        <v>136.0</v>
      </c>
      <c r="BZ46" s="3">
        <v>1.0</v>
      </c>
      <c r="CA46" s="3">
        <v>136.0</v>
      </c>
      <c r="CB46" s="3">
        <v>5.0</v>
      </c>
      <c r="CC46" s="15">
        <v>0.0</v>
      </c>
      <c r="CD46" s="15">
        <v>0.0</v>
      </c>
      <c r="CE46" s="15">
        <v>0.0</v>
      </c>
      <c r="CF46" s="15">
        <v>0.0</v>
      </c>
      <c r="CG46" s="15">
        <v>1.0</v>
      </c>
      <c r="CH46" s="16">
        <v>0.0</v>
      </c>
      <c r="CI46" s="16">
        <v>0.0</v>
      </c>
      <c r="CJ46" s="15">
        <f t="shared" si="3"/>
        <v>1</v>
      </c>
      <c r="CK46" s="21" t="s">
        <v>124</v>
      </c>
      <c r="CL46" s="11" t="s">
        <v>124</v>
      </c>
      <c r="CM46" s="11">
        <v>0.0</v>
      </c>
      <c r="CN46" s="11">
        <v>0.0</v>
      </c>
      <c r="CO46" s="11">
        <v>0.0</v>
      </c>
      <c r="CP46" s="13">
        <v>0.0</v>
      </c>
      <c r="CQ46" s="15">
        <v>0.0</v>
      </c>
      <c r="CR46" s="15" t="s">
        <v>124</v>
      </c>
      <c r="CS46" s="15">
        <v>0.0</v>
      </c>
      <c r="CT46" s="15" t="s">
        <v>124</v>
      </c>
      <c r="CU46" s="15">
        <v>0.0</v>
      </c>
      <c r="CV46" s="15" t="s">
        <v>466</v>
      </c>
      <c r="CW46" s="11">
        <v>0.0</v>
      </c>
      <c r="CX46" s="11">
        <v>0.0</v>
      </c>
      <c r="CY46" s="11" t="s">
        <v>124</v>
      </c>
      <c r="CZ46" s="11">
        <v>0.0</v>
      </c>
      <c r="DA46" s="11" t="s">
        <v>133</v>
      </c>
      <c r="DD46" s="23"/>
      <c r="DE46" s="23"/>
      <c r="DF46" s="23"/>
      <c r="DG46" s="26"/>
      <c r="DH46" s="25"/>
    </row>
    <row r="47">
      <c r="A47" s="11" t="s">
        <v>467</v>
      </c>
      <c r="B47" s="11" t="s">
        <v>396</v>
      </c>
      <c r="C47" s="12">
        <v>22339.0</v>
      </c>
      <c r="D47" s="13">
        <v>3.0</v>
      </c>
      <c r="E47" s="13">
        <v>0.0</v>
      </c>
      <c r="F47" s="3">
        <v>5.0</v>
      </c>
      <c r="G47" s="3">
        <v>5.0</v>
      </c>
      <c r="H47" s="3">
        <v>6.0</v>
      </c>
      <c r="I47" s="14">
        <f t="shared" si="1"/>
        <v>5.333333333</v>
      </c>
      <c r="J47" s="14">
        <f t="shared" si="2"/>
        <v>0.6666666667</v>
      </c>
      <c r="K47" s="11" t="s">
        <v>397</v>
      </c>
      <c r="L47" s="13" t="s">
        <v>398</v>
      </c>
      <c r="M47" s="15" t="s">
        <v>122</v>
      </c>
      <c r="N47" s="15" t="s">
        <v>123</v>
      </c>
      <c r="O47" s="16" t="s">
        <v>122</v>
      </c>
      <c r="P47" s="16" t="s">
        <v>123</v>
      </c>
      <c r="Q47" s="17">
        <v>1.0</v>
      </c>
      <c r="R47" s="11" t="s">
        <v>124</v>
      </c>
      <c r="S47" s="11">
        <v>0.0</v>
      </c>
      <c r="T47" s="11">
        <v>0.0</v>
      </c>
      <c r="U47" s="11" t="s">
        <v>124</v>
      </c>
      <c r="V47" s="11">
        <v>0.0</v>
      </c>
      <c r="W47" s="11" t="s">
        <v>125</v>
      </c>
      <c r="X47" s="18">
        <v>19.0</v>
      </c>
      <c r="Y47" s="18">
        <v>1.0</v>
      </c>
      <c r="Z47" s="18">
        <v>0.0</v>
      </c>
      <c r="AA47" s="18">
        <v>1.0</v>
      </c>
      <c r="AB47" s="3" t="s">
        <v>468</v>
      </c>
      <c r="AC47" s="3" t="s">
        <v>468</v>
      </c>
      <c r="AD47" s="16">
        <v>1.0</v>
      </c>
      <c r="AE47" s="16">
        <v>0.0</v>
      </c>
      <c r="AF47" s="15">
        <v>0.0</v>
      </c>
      <c r="AG47" s="15">
        <v>0.0</v>
      </c>
      <c r="AH47" s="11" t="s">
        <v>401</v>
      </c>
      <c r="AI47" s="18">
        <v>1.0</v>
      </c>
      <c r="AJ47" s="18">
        <v>1.0</v>
      </c>
      <c r="AK47" s="11">
        <v>0.0</v>
      </c>
      <c r="AL47" s="11">
        <v>0.0</v>
      </c>
      <c r="AM47" s="19">
        <v>0.0</v>
      </c>
      <c r="AN47" s="27" t="s">
        <v>128</v>
      </c>
      <c r="AO47" s="15" t="s">
        <v>167</v>
      </c>
      <c r="AP47" s="15" t="s">
        <v>167</v>
      </c>
      <c r="AQ47" s="15">
        <v>77.0</v>
      </c>
      <c r="AR47" s="15">
        <v>61.0</v>
      </c>
      <c r="AS47" s="15">
        <v>45.0</v>
      </c>
      <c r="AT47" s="15">
        <v>96.0</v>
      </c>
      <c r="AU47" s="15">
        <v>-7.0</v>
      </c>
      <c r="AV47" s="15">
        <v>1.0</v>
      </c>
      <c r="AW47" s="18">
        <v>0.0</v>
      </c>
      <c r="AX47" s="18">
        <v>0.0</v>
      </c>
      <c r="AY47" s="18">
        <v>1.0</v>
      </c>
      <c r="AZ47" s="18">
        <v>1.0</v>
      </c>
      <c r="BA47" s="18">
        <v>0.0</v>
      </c>
      <c r="BB47" s="18">
        <v>1.0</v>
      </c>
      <c r="BC47" s="11">
        <v>0.0</v>
      </c>
      <c r="BD47" s="11">
        <v>0.0</v>
      </c>
      <c r="BE47" s="11">
        <v>0.0</v>
      </c>
      <c r="BF47" s="11">
        <v>0.0</v>
      </c>
      <c r="BG47" s="11">
        <v>0.0</v>
      </c>
      <c r="BH47" s="11">
        <v>0.0</v>
      </c>
      <c r="BI47" s="11">
        <v>0.0</v>
      </c>
      <c r="BJ47" s="11">
        <v>1.0</v>
      </c>
      <c r="BK47" s="11">
        <v>0.0</v>
      </c>
      <c r="BL47" s="11">
        <v>0.0</v>
      </c>
      <c r="BM47" s="11">
        <v>0.0</v>
      </c>
      <c r="BN47" s="11">
        <v>0.0</v>
      </c>
      <c r="BO47" s="11">
        <v>0.0</v>
      </c>
      <c r="BP47" s="11">
        <v>0.0</v>
      </c>
      <c r="BQ47" s="11">
        <v>1.0</v>
      </c>
      <c r="BR47" s="11">
        <v>0.0</v>
      </c>
      <c r="BS47" s="11">
        <v>0.0</v>
      </c>
      <c r="BT47" s="11">
        <v>0.0</v>
      </c>
      <c r="BU47" s="11">
        <v>0.0</v>
      </c>
      <c r="BV47" s="11" t="s">
        <v>124</v>
      </c>
      <c r="BW47" s="15" t="s">
        <v>168</v>
      </c>
      <c r="BX47" s="15">
        <v>0.0</v>
      </c>
      <c r="BY47" s="3">
        <v>147.0</v>
      </c>
      <c r="BZ47" s="3">
        <v>0.0</v>
      </c>
      <c r="CA47" s="3">
        <v>18.0</v>
      </c>
      <c r="CB47" s="3">
        <v>4.0</v>
      </c>
      <c r="CC47" s="15">
        <v>0.0</v>
      </c>
      <c r="CD47" s="15">
        <v>0.0</v>
      </c>
      <c r="CE47" s="15">
        <v>1.0</v>
      </c>
      <c r="CF47" s="15">
        <v>0.0</v>
      </c>
      <c r="CG47" s="15">
        <v>1.0</v>
      </c>
      <c r="CH47" s="16">
        <v>0.0</v>
      </c>
      <c r="CI47" s="16">
        <v>0.0</v>
      </c>
      <c r="CJ47" s="15">
        <f t="shared" si="3"/>
        <v>1</v>
      </c>
      <c r="CK47" s="21" t="s">
        <v>469</v>
      </c>
      <c r="CL47" s="11" t="s">
        <v>403</v>
      </c>
      <c r="CM47" s="11">
        <v>0.0</v>
      </c>
      <c r="CN47" s="11">
        <v>0.0</v>
      </c>
      <c r="CO47" s="11">
        <v>0.0</v>
      </c>
      <c r="CP47" s="13">
        <v>0.0</v>
      </c>
      <c r="CQ47" s="15">
        <v>0.0</v>
      </c>
      <c r="CR47" s="15" t="s">
        <v>124</v>
      </c>
      <c r="CS47" s="15">
        <v>0.0</v>
      </c>
      <c r="CT47" s="15" t="s">
        <v>124</v>
      </c>
      <c r="CU47" s="15">
        <v>0.0</v>
      </c>
      <c r="CV47" s="15" t="s">
        <v>124</v>
      </c>
      <c r="CW47" s="11">
        <v>1.0</v>
      </c>
      <c r="CX47" s="11">
        <v>0.0</v>
      </c>
      <c r="CY47" s="11" t="s">
        <v>124</v>
      </c>
      <c r="CZ47" s="11">
        <v>0.0</v>
      </c>
      <c r="DA47" s="11" t="s">
        <v>133</v>
      </c>
      <c r="DD47" s="23"/>
      <c r="DE47" s="23"/>
      <c r="DF47" s="23"/>
      <c r="DG47" s="26"/>
      <c r="DH47" s="25"/>
    </row>
    <row r="48">
      <c r="A48" s="11" t="s">
        <v>470</v>
      </c>
      <c r="B48" s="11" t="s">
        <v>276</v>
      </c>
      <c r="C48" s="12">
        <v>22360.0</v>
      </c>
      <c r="D48" s="13">
        <v>2.0</v>
      </c>
      <c r="E48" s="13">
        <v>0.0</v>
      </c>
      <c r="F48" s="3">
        <v>7.0</v>
      </c>
      <c r="G48" s="3">
        <v>7.0</v>
      </c>
      <c r="H48" s="3">
        <v>7.0</v>
      </c>
      <c r="I48" s="14">
        <f t="shared" si="1"/>
        <v>7</v>
      </c>
      <c r="J48" s="14">
        <f t="shared" si="2"/>
        <v>0</v>
      </c>
      <c r="K48" s="11" t="s">
        <v>277</v>
      </c>
      <c r="L48" s="11" t="s">
        <v>277</v>
      </c>
      <c r="M48" s="15" t="s">
        <v>137</v>
      </c>
      <c r="N48" s="15" t="s">
        <v>138</v>
      </c>
      <c r="O48" s="16" t="s">
        <v>162</v>
      </c>
      <c r="P48" s="16" t="s">
        <v>278</v>
      </c>
      <c r="Q48" s="17">
        <v>1.0</v>
      </c>
      <c r="R48" s="11" t="s">
        <v>124</v>
      </c>
      <c r="S48" s="11">
        <v>0.0</v>
      </c>
      <c r="T48" s="11">
        <v>0.0</v>
      </c>
      <c r="U48" s="11" t="s">
        <v>124</v>
      </c>
      <c r="V48" s="11">
        <v>0.0</v>
      </c>
      <c r="W48" s="11" t="s">
        <v>125</v>
      </c>
      <c r="X48" s="18">
        <v>26.0</v>
      </c>
      <c r="Y48" s="18">
        <v>1.0</v>
      </c>
      <c r="Z48" s="18">
        <v>1.0</v>
      </c>
      <c r="AA48" s="18">
        <v>0.0</v>
      </c>
      <c r="AB48" s="3" t="s">
        <v>418</v>
      </c>
      <c r="AC48" s="3" t="s">
        <v>418</v>
      </c>
      <c r="AD48" s="16">
        <v>1.0</v>
      </c>
      <c r="AE48" s="16">
        <v>1.0</v>
      </c>
      <c r="AF48" s="15">
        <v>0.0</v>
      </c>
      <c r="AG48" s="15">
        <v>0.0</v>
      </c>
      <c r="AH48" s="11" t="s">
        <v>280</v>
      </c>
      <c r="AI48" s="18">
        <v>1.0</v>
      </c>
      <c r="AJ48" s="18">
        <v>1.0</v>
      </c>
      <c r="AK48" s="11">
        <v>0.0</v>
      </c>
      <c r="AL48" s="11">
        <v>0.0</v>
      </c>
      <c r="AM48" s="19">
        <v>0.0</v>
      </c>
      <c r="AN48" s="27" t="s">
        <v>128</v>
      </c>
      <c r="AO48" s="15" t="s">
        <v>471</v>
      </c>
      <c r="AP48" s="15" t="s">
        <v>200</v>
      </c>
      <c r="AQ48" s="15">
        <v>83.0</v>
      </c>
      <c r="AR48" s="15">
        <v>67.0</v>
      </c>
      <c r="AS48" s="15">
        <v>45.0</v>
      </c>
      <c r="AT48" s="15">
        <v>89.0</v>
      </c>
      <c r="AU48" s="15">
        <v>-8.0</v>
      </c>
      <c r="AV48" s="15">
        <v>76.0</v>
      </c>
      <c r="AW48" s="18">
        <v>0.0</v>
      </c>
      <c r="AX48" s="18">
        <v>0.0</v>
      </c>
      <c r="AY48" s="18">
        <v>1.0</v>
      </c>
      <c r="AZ48" s="18">
        <v>1.0</v>
      </c>
      <c r="BA48" s="18">
        <v>0.0</v>
      </c>
      <c r="BB48" s="18">
        <v>1.0</v>
      </c>
      <c r="BC48" s="11">
        <v>0.0</v>
      </c>
      <c r="BD48" s="11">
        <v>0.0</v>
      </c>
      <c r="BE48" s="11">
        <v>0.0</v>
      </c>
      <c r="BF48" s="11">
        <v>0.0</v>
      </c>
      <c r="BG48" s="11">
        <v>0.0</v>
      </c>
      <c r="BH48" s="11">
        <v>0.0</v>
      </c>
      <c r="BI48" s="11">
        <v>0.0</v>
      </c>
      <c r="BJ48" s="11">
        <v>0.0</v>
      </c>
      <c r="BK48" s="11">
        <v>0.0</v>
      </c>
      <c r="BL48" s="11">
        <v>0.0</v>
      </c>
      <c r="BM48" s="11">
        <v>0.0</v>
      </c>
      <c r="BN48" s="11">
        <v>0.0</v>
      </c>
      <c r="BO48" s="11">
        <v>0.0</v>
      </c>
      <c r="BP48" s="11">
        <v>0.0</v>
      </c>
      <c r="BQ48" s="11">
        <v>0.0</v>
      </c>
      <c r="BR48" s="11">
        <v>0.0</v>
      </c>
      <c r="BS48" s="11">
        <v>0.0</v>
      </c>
      <c r="BT48" s="11">
        <v>0.0</v>
      </c>
      <c r="BU48" s="11">
        <v>0.0</v>
      </c>
      <c r="BV48" s="11" t="s">
        <v>124</v>
      </c>
      <c r="BW48" s="15" t="s">
        <v>146</v>
      </c>
      <c r="BX48" s="15">
        <v>0.0</v>
      </c>
      <c r="BY48" s="3">
        <v>112.0</v>
      </c>
      <c r="BZ48" s="3">
        <v>0.0</v>
      </c>
      <c r="CA48" s="3">
        <v>19.0</v>
      </c>
      <c r="CB48" s="3">
        <v>9.0</v>
      </c>
      <c r="CC48" s="15">
        <v>0.0</v>
      </c>
      <c r="CD48" s="15">
        <v>0.0</v>
      </c>
      <c r="CE48" s="15">
        <v>1.0</v>
      </c>
      <c r="CF48" s="15">
        <v>0.0</v>
      </c>
      <c r="CG48" s="15">
        <v>1.0</v>
      </c>
      <c r="CH48" s="16">
        <v>0.0</v>
      </c>
      <c r="CI48" s="16">
        <v>0.0</v>
      </c>
      <c r="CJ48" s="15">
        <f t="shared" si="3"/>
        <v>1</v>
      </c>
      <c r="CK48" s="21" t="s">
        <v>472</v>
      </c>
      <c r="CL48" s="11" t="s">
        <v>258</v>
      </c>
      <c r="CM48" s="11">
        <v>0.0</v>
      </c>
      <c r="CN48" s="11">
        <v>0.0</v>
      </c>
      <c r="CO48" s="11">
        <v>0.0</v>
      </c>
      <c r="CP48" s="13">
        <v>0.0</v>
      </c>
      <c r="CQ48" s="15">
        <v>0.0</v>
      </c>
      <c r="CR48" s="15" t="s">
        <v>124</v>
      </c>
      <c r="CS48" s="15">
        <v>0.0</v>
      </c>
      <c r="CT48" s="15" t="s">
        <v>124</v>
      </c>
      <c r="CU48" s="15">
        <v>0.0</v>
      </c>
      <c r="CV48" s="15" t="s">
        <v>124</v>
      </c>
      <c r="CW48" s="11">
        <v>0.0</v>
      </c>
      <c r="CX48" s="11">
        <v>0.0</v>
      </c>
      <c r="CY48" s="11" t="s">
        <v>124</v>
      </c>
      <c r="CZ48" s="11">
        <v>0.0</v>
      </c>
      <c r="DA48" s="11" t="s">
        <v>235</v>
      </c>
      <c r="DD48" s="23"/>
      <c r="DE48" s="23"/>
      <c r="DF48" s="23"/>
      <c r="DG48" s="26"/>
      <c r="DH48" s="25"/>
    </row>
    <row r="49">
      <c r="A49" s="11" t="s">
        <v>473</v>
      </c>
      <c r="B49" s="11" t="s">
        <v>474</v>
      </c>
      <c r="C49" s="12">
        <v>22374.0</v>
      </c>
      <c r="D49" s="13">
        <v>3.0</v>
      </c>
      <c r="E49" s="13">
        <v>0.0</v>
      </c>
      <c r="F49" s="3">
        <v>8.0</v>
      </c>
      <c r="G49" s="3">
        <v>6.0</v>
      </c>
      <c r="H49" s="3">
        <v>8.0</v>
      </c>
      <c r="I49" s="14">
        <f t="shared" si="1"/>
        <v>7.333333333</v>
      </c>
      <c r="J49" s="14">
        <f t="shared" si="2"/>
        <v>1.333333333</v>
      </c>
      <c r="K49" s="11" t="s">
        <v>475</v>
      </c>
      <c r="L49" s="13" t="s">
        <v>476</v>
      </c>
      <c r="M49" s="15" t="s">
        <v>122</v>
      </c>
      <c r="N49" s="15" t="s">
        <v>435</v>
      </c>
      <c r="O49" s="16" t="s">
        <v>122</v>
      </c>
      <c r="P49" s="16" t="s">
        <v>435</v>
      </c>
      <c r="Q49" s="17">
        <v>0.0</v>
      </c>
      <c r="R49" s="11" t="s">
        <v>124</v>
      </c>
      <c r="S49" s="11">
        <v>0.0</v>
      </c>
      <c r="T49" s="11">
        <v>0.0</v>
      </c>
      <c r="U49" s="11" t="s">
        <v>124</v>
      </c>
      <c r="V49" s="11">
        <v>0.0</v>
      </c>
      <c r="W49" s="11" t="s">
        <v>125</v>
      </c>
      <c r="X49" s="18"/>
      <c r="Y49" s="18">
        <v>1.0</v>
      </c>
      <c r="Z49" s="18">
        <v>2.0</v>
      </c>
      <c r="AA49" s="18">
        <v>2.0</v>
      </c>
      <c r="AB49" s="3" t="s">
        <v>477</v>
      </c>
      <c r="AC49" s="3" t="s">
        <v>477</v>
      </c>
      <c r="AD49" s="16">
        <v>1.0</v>
      </c>
      <c r="AE49" s="16">
        <v>1.0</v>
      </c>
      <c r="AF49" s="15">
        <v>0.0</v>
      </c>
      <c r="AG49" s="15">
        <v>0.0</v>
      </c>
      <c r="AH49" s="11" t="s">
        <v>478</v>
      </c>
      <c r="AI49" s="18">
        <v>1.0</v>
      </c>
      <c r="AJ49" s="18">
        <v>1.0</v>
      </c>
      <c r="AK49" s="11">
        <v>0.0</v>
      </c>
      <c r="AL49" s="11">
        <v>0.0</v>
      </c>
      <c r="AM49" s="19">
        <v>0.0</v>
      </c>
      <c r="AN49" s="27" t="s">
        <v>128</v>
      </c>
      <c r="AO49" s="15" t="s">
        <v>289</v>
      </c>
      <c r="AP49" s="15" t="s">
        <v>289</v>
      </c>
      <c r="AQ49" s="15">
        <v>128.0</v>
      </c>
      <c r="AR49" s="15">
        <v>43.0</v>
      </c>
      <c r="AS49" s="15">
        <v>62.0</v>
      </c>
      <c r="AT49" s="15">
        <v>94.0</v>
      </c>
      <c r="AU49" s="15">
        <v>-11.0</v>
      </c>
      <c r="AV49" s="15">
        <v>69.0</v>
      </c>
      <c r="AW49" s="18">
        <v>1.0</v>
      </c>
      <c r="AX49" s="18">
        <v>1.0</v>
      </c>
      <c r="AY49" s="18">
        <v>1.0</v>
      </c>
      <c r="AZ49" s="18">
        <v>0.0</v>
      </c>
      <c r="BA49" s="18">
        <v>0.0</v>
      </c>
      <c r="BB49" s="18">
        <v>0.0</v>
      </c>
      <c r="BC49" s="11">
        <v>0.0</v>
      </c>
      <c r="BD49" s="11">
        <v>0.0</v>
      </c>
      <c r="BE49" s="11">
        <v>0.0</v>
      </c>
      <c r="BF49" s="11">
        <v>0.0</v>
      </c>
      <c r="BG49" s="11">
        <v>0.0</v>
      </c>
      <c r="BH49" s="11">
        <v>1.0</v>
      </c>
      <c r="BI49" s="11">
        <v>0.0</v>
      </c>
      <c r="BJ49" s="11">
        <v>0.0</v>
      </c>
      <c r="BK49" s="11">
        <v>0.0</v>
      </c>
      <c r="BL49" s="11">
        <v>0.0</v>
      </c>
      <c r="BM49" s="11">
        <v>0.0</v>
      </c>
      <c r="BN49" s="11">
        <v>0.0</v>
      </c>
      <c r="BO49" s="11">
        <v>0.0</v>
      </c>
      <c r="BP49" s="11">
        <v>0.0</v>
      </c>
      <c r="BQ49" s="11">
        <v>0.0</v>
      </c>
      <c r="BR49" s="11">
        <v>0.0</v>
      </c>
      <c r="BS49" s="11">
        <v>0.0</v>
      </c>
      <c r="BT49" s="11">
        <v>0.0</v>
      </c>
      <c r="BU49" s="11">
        <v>0.0</v>
      </c>
      <c r="BV49" s="11" t="s">
        <v>124</v>
      </c>
      <c r="BW49" s="15" t="s">
        <v>168</v>
      </c>
      <c r="BX49" s="15">
        <v>0.0</v>
      </c>
      <c r="BY49" s="3">
        <v>135.0</v>
      </c>
      <c r="BZ49" s="3">
        <v>0.0</v>
      </c>
      <c r="CA49" s="3">
        <v>0.0</v>
      </c>
      <c r="CB49" s="3">
        <v>19.0</v>
      </c>
      <c r="CC49" s="15">
        <v>0.0</v>
      </c>
      <c r="CD49" s="15">
        <v>0.0</v>
      </c>
      <c r="CE49" s="15">
        <v>0.0</v>
      </c>
      <c r="CF49" s="15">
        <v>0.0</v>
      </c>
      <c r="CG49" s="15">
        <v>1.0</v>
      </c>
      <c r="CH49" s="16">
        <v>0.0</v>
      </c>
      <c r="CI49" s="16">
        <v>0.0</v>
      </c>
      <c r="CJ49" s="15">
        <f t="shared" si="3"/>
        <v>1</v>
      </c>
      <c r="CK49" s="21" t="s">
        <v>479</v>
      </c>
      <c r="CL49" s="11" t="s">
        <v>480</v>
      </c>
      <c r="CM49" s="11">
        <v>0.0</v>
      </c>
      <c r="CN49" s="11">
        <v>0.0</v>
      </c>
      <c r="CO49" s="11">
        <v>0.0</v>
      </c>
      <c r="CP49" s="13">
        <v>0.0</v>
      </c>
      <c r="CQ49" s="15">
        <v>0.0</v>
      </c>
      <c r="CR49" s="15" t="s">
        <v>124</v>
      </c>
      <c r="CS49" s="15">
        <v>0.0</v>
      </c>
      <c r="CT49" s="15" t="s">
        <v>124</v>
      </c>
      <c r="CU49" s="15">
        <v>0.0</v>
      </c>
      <c r="CV49" s="15" t="s">
        <v>124</v>
      </c>
      <c r="CW49" s="11">
        <v>0.0</v>
      </c>
      <c r="CX49" s="11">
        <v>0.0</v>
      </c>
      <c r="CY49" s="11" t="s">
        <v>124</v>
      </c>
      <c r="CZ49" s="11">
        <v>0.0</v>
      </c>
      <c r="DA49" s="11" t="s">
        <v>133</v>
      </c>
      <c r="DD49" s="23"/>
      <c r="DE49" s="23"/>
      <c r="DF49" s="23"/>
      <c r="DG49" s="26"/>
      <c r="DH49" s="25"/>
    </row>
    <row r="50">
      <c r="A50" s="11" t="s">
        <v>481</v>
      </c>
      <c r="B50" s="11" t="s">
        <v>482</v>
      </c>
      <c r="C50" s="12">
        <v>22395.0</v>
      </c>
      <c r="D50" s="13">
        <v>4.0</v>
      </c>
      <c r="E50" s="13">
        <v>0.0</v>
      </c>
      <c r="F50" s="3">
        <v>10.0</v>
      </c>
      <c r="G50" s="3">
        <v>10.0</v>
      </c>
      <c r="H50" s="3">
        <v>9.0</v>
      </c>
      <c r="I50" s="14">
        <f t="shared" si="1"/>
        <v>9.666666667</v>
      </c>
      <c r="J50" s="14">
        <f t="shared" si="2"/>
        <v>0.6666666667</v>
      </c>
      <c r="K50" s="11" t="s">
        <v>483</v>
      </c>
      <c r="L50" s="13" t="s">
        <v>483</v>
      </c>
      <c r="M50" s="15" t="s">
        <v>122</v>
      </c>
      <c r="N50" s="15" t="s">
        <v>123</v>
      </c>
      <c r="O50" s="16" t="s">
        <v>122</v>
      </c>
      <c r="P50" s="16" t="s">
        <v>173</v>
      </c>
      <c r="Q50" s="17">
        <v>1.0</v>
      </c>
      <c r="R50" s="11" t="s">
        <v>124</v>
      </c>
      <c r="S50" s="11">
        <v>0.0</v>
      </c>
      <c r="T50" s="11">
        <v>0.0</v>
      </c>
      <c r="U50" s="11" t="s">
        <v>124</v>
      </c>
      <c r="V50" s="11">
        <v>0.0</v>
      </c>
      <c r="W50" s="11" t="s">
        <v>125</v>
      </c>
      <c r="X50" s="18">
        <v>24.0</v>
      </c>
      <c r="Y50" s="18">
        <v>1.0</v>
      </c>
      <c r="Z50" s="18">
        <v>1.0</v>
      </c>
      <c r="AA50" s="18">
        <v>0.0</v>
      </c>
      <c r="AB50" s="3" t="s">
        <v>484</v>
      </c>
      <c r="AC50" s="3" t="s">
        <v>484</v>
      </c>
      <c r="AD50" s="16">
        <v>1.0</v>
      </c>
      <c r="AE50" s="16">
        <v>1.0</v>
      </c>
      <c r="AF50" s="15">
        <v>1.0</v>
      </c>
      <c r="AG50" s="15">
        <v>0.0</v>
      </c>
      <c r="AH50" s="11" t="s">
        <v>485</v>
      </c>
      <c r="AI50" s="18">
        <v>1.0</v>
      </c>
      <c r="AJ50" s="18">
        <v>1.0</v>
      </c>
      <c r="AK50" s="11">
        <v>0.0</v>
      </c>
      <c r="AL50" s="11">
        <v>0.0</v>
      </c>
      <c r="AM50" s="19">
        <v>0.0</v>
      </c>
      <c r="AN50" s="27" t="s">
        <v>128</v>
      </c>
      <c r="AO50" s="15" t="s">
        <v>486</v>
      </c>
      <c r="AP50" s="15" t="s">
        <v>200</v>
      </c>
      <c r="AQ50" s="15">
        <v>79.0</v>
      </c>
      <c r="AR50" s="15">
        <v>53.0</v>
      </c>
      <c r="AS50" s="15">
        <v>59.0</v>
      </c>
      <c r="AT50" s="15">
        <v>73.0</v>
      </c>
      <c r="AU50" s="15">
        <v>-8.0</v>
      </c>
      <c r="AV50" s="15">
        <v>15.0</v>
      </c>
      <c r="AW50" s="18">
        <v>0.0</v>
      </c>
      <c r="AX50" s="18">
        <v>0.0</v>
      </c>
      <c r="AY50" s="18">
        <v>1.0</v>
      </c>
      <c r="AZ50" s="18">
        <v>0.0</v>
      </c>
      <c r="BA50" s="18">
        <v>0.0</v>
      </c>
      <c r="BB50" s="18">
        <v>0.0</v>
      </c>
      <c r="BC50" s="11">
        <v>0.0</v>
      </c>
      <c r="BD50" s="11">
        <v>0.0</v>
      </c>
      <c r="BE50" s="11">
        <v>0.0</v>
      </c>
      <c r="BF50" s="11">
        <v>0.0</v>
      </c>
      <c r="BG50" s="11">
        <v>0.0</v>
      </c>
      <c r="BH50" s="11">
        <v>1.0</v>
      </c>
      <c r="BI50" s="11">
        <v>0.0</v>
      </c>
      <c r="BJ50" s="11">
        <v>0.0</v>
      </c>
      <c r="BK50" s="11">
        <v>0.0</v>
      </c>
      <c r="BL50" s="11">
        <v>0.0</v>
      </c>
      <c r="BM50" s="11">
        <v>0.0</v>
      </c>
      <c r="BN50" s="11">
        <v>0.0</v>
      </c>
      <c r="BO50" s="11">
        <v>0.0</v>
      </c>
      <c r="BP50" s="11">
        <v>0.0</v>
      </c>
      <c r="BQ50" s="11">
        <v>0.0</v>
      </c>
      <c r="BR50" s="11">
        <v>0.0</v>
      </c>
      <c r="BS50" s="11">
        <v>0.0</v>
      </c>
      <c r="BT50" s="11">
        <v>0.0</v>
      </c>
      <c r="BU50" s="11">
        <v>0.0</v>
      </c>
      <c r="BV50" s="11" t="s">
        <v>124</v>
      </c>
      <c r="BW50" s="15" t="s">
        <v>487</v>
      </c>
      <c r="BX50" s="15">
        <v>0.0</v>
      </c>
      <c r="BY50" s="3">
        <v>137.0</v>
      </c>
      <c r="BZ50" s="3">
        <v>0.0</v>
      </c>
      <c r="CA50" s="3">
        <v>31.0</v>
      </c>
      <c r="CB50" s="3">
        <v>6.0</v>
      </c>
      <c r="CC50" s="15">
        <v>0.0</v>
      </c>
      <c r="CD50" s="15">
        <v>0.0</v>
      </c>
      <c r="CE50" s="15">
        <v>1.0</v>
      </c>
      <c r="CF50" s="15">
        <v>0.0</v>
      </c>
      <c r="CG50" s="15">
        <v>0.0</v>
      </c>
      <c r="CH50" s="16">
        <v>0.0</v>
      </c>
      <c r="CI50" s="16">
        <v>0.0</v>
      </c>
      <c r="CJ50" s="15">
        <f t="shared" si="3"/>
        <v>0</v>
      </c>
      <c r="CK50" s="21" t="s">
        <v>488</v>
      </c>
      <c r="CL50" s="11" t="s">
        <v>132</v>
      </c>
      <c r="CM50" s="11">
        <v>0.0</v>
      </c>
      <c r="CN50" s="11">
        <v>0.0</v>
      </c>
      <c r="CO50" s="11">
        <v>0.0</v>
      </c>
      <c r="CP50" s="13">
        <v>0.0</v>
      </c>
      <c r="CQ50" s="15">
        <v>0.0</v>
      </c>
      <c r="CR50" s="15" t="s">
        <v>124</v>
      </c>
      <c r="CS50" s="15">
        <v>0.0</v>
      </c>
      <c r="CT50" s="15" t="s">
        <v>124</v>
      </c>
      <c r="CU50" s="15">
        <v>0.0</v>
      </c>
      <c r="CV50" s="15" t="s">
        <v>124</v>
      </c>
      <c r="CW50" s="11">
        <v>0.0</v>
      </c>
      <c r="CX50" s="11">
        <v>0.0</v>
      </c>
      <c r="CY50" s="11" t="s">
        <v>124</v>
      </c>
      <c r="CZ50" s="11">
        <v>0.0</v>
      </c>
      <c r="DA50" s="11" t="s">
        <v>133</v>
      </c>
      <c r="DD50" s="23"/>
      <c r="DE50" s="23"/>
      <c r="DF50" s="23"/>
      <c r="DG50" s="26"/>
      <c r="DH50" s="25"/>
    </row>
    <row r="51">
      <c r="A51" s="11" t="s">
        <v>489</v>
      </c>
      <c r="B51" s="11" t="s">
        <v>490</v>
      </c>
      <c r="C51" s="12">
        <v>22423.0</v>
      </c>
      <c r="D51" s="13">
        <v>1.0</v>
      </c>
      <c r="E51" s="13">
        <v>0.0</v>
      </c>
      <c r="F51" s="3">
        <v>6.0</v>
      </c>
      <c r="G51" s="3">
        <v>6.0</v>
      </c>
      <c r="H51" s="3">
        <v>6.0</v>
      </c>
      <c r="I51" s="14">
        <f t="shared" si="1"/>
        <v>6</v>
      </c>
      <c r="J51" s="14">
        <f t="shared" si="2"/>
        <v>0</v>
      </c>
      <c r="K51" s="11" t="s">
        <v>491</v>
      </c>
      <c r="L51" s="13" t="s">
        <v>491</v>
      </c>
      <c r="M51" s="15" t="s">
        <v>122</v>
      </c>
      <c r="N51" s="15" t="s">
        <v>217</v>
      </c>
      <c r="O51" s="16" t="s">
        <v>492</v>
      </c>
      <c r="P51" s="16" t="s">
        <v>493</v>
      </c>
      <c r="Q51" s="17">
        <v>1.0</v>
      </c>
      <c r="R51" s="11" t="s">
        <v>124</v>
      </c>
      <c r="S51" s="11">
        <v>0.0</v>
      </c>
      <c r="T51" s="11">
        <v>0.0</v>
      </c>
      <c r="U51" s="11" t="s">
        <v>124</v>
      </c>
      <c r="V51" s="11">
        <v>0.0</v>
      </c>
      <c r="W51" s="11" t="s">
        <v>125</v>
      </c>
      <c r="X51" s="18">
        <v>28.0</v>
      </c>
      <c r="Y51" s="18">
        <v>1.0</v>
      </c>
      <c r="Z51" s="18">
        <v>0.0</v>
      </c>
      <c r="AA51" s="18">
        <v>1.0</v>
      </c>
      <c r="AB51" s="3" t="s">
        <v>494</v>
      </c>
      <c r="AC51" s="3" t="s">
        <v>494</v>
      </c>
      <c r="AD51" s="16">
        <v>1.0</v>
      </c>
      <c r="AE51" s="16">
        <v>0.0</v>
      </c>
      <c r="AF51" s="15">
        <v>0.0</v>
      </c>
      <c r="AG51" s="15">
        <v>0.0</v>
      </c>
      <c r="AH51" s="11" t="s">
        <v>494</v>
      </c>
      <c r="AI51" s="18">
        <v>1.0</v>
      </c>
      <c r="AJ51" s="18">
        <v>0.0</v>
      </c>
      <c r="AK51" s="11">
        <v>0.0</v>
      </c>
      <c r="AL51" s="11">
        <v>0.0</v>
      </c>
      <c r="AM51" s="19">
        <v>1.0</v>
      </c>
      <c r="AN51" s="27" t="s">
        <v>128</v>
      </c>
      <c r="AO51" s="15" t="s">
        <v>167</v>
      </c>
      <c r="AP51" s="15" t="s">
        <v>167</v>
      </c>
      <c r="AQ51" s="15">
        <v>127.0</v>
      </c>
      <c r="AR51" s="15">
        <v>63.0</v>
      </c>
      <c r="AS51" s="15">
        <v>75.0</v>
      </c>
      <c r="AT51" s="15">
        <v>75.0</v>
      </c>
      <c r="AU51" s="15">
        <v>-8.0</v>
      </c>
      <c r="AV51" s="15">
        <v>71.0</v>
      </c>
      <c r="AW51" s="18">
        <v>0.0</v>
      </c>
      <c r="AX51" s="18">
        <v>0.0</v>
      </c>
      <c r="AY51" s="18">
        <v>0.0</v>
      </c>
      <c r="AZ51" s="18">
        <v>1.0</v>
      </c>
      <c r="BA51" s="18">
        <v>0.0</v>
      </c>
      <c r="BB51" s="18">
        <v>1.0</v>
      </c>
      <c r="BC51" s="11">
        <v>0.0</v>
      </c>
      <c r="BD51" s="11">
        <v>0.0</v>
      </c>
      <c r="BE51" s="11">
        <v>0.0</v>
      </c>
      <c r="BF51" s="11">
        <v>0.0</v>
      </c>
      <c r="BG51" s="11">
        <v>0.0</v>
      </c>
      <c r="BH51" s="11">
        <v>0.0</v>
      </c>
      <c r="BI51" s="11">
        <v>0.0</v>
      </c>
      <c r="BJ51" s="11">
        <v>0.0</v>
      </c>
      <c r="BK51" s="11">
        <v>0.0</v>
      </c>
      <c r="BL51" s="11">
        <v>0.0</v>
      </c>
      <c r="BM51" s="11">
        <v>0.0</v>
      </c>
      <c r="BN51" s="11">
        <v>0.0</v>
      </c>
      <c r="BO51" s="11">
        <v>0.0</v>
      </c>
      <c r="BP51" s="11">
        <v>0.0</v>
      </c>
      <c r="BQ51" s="11">
        <v>0.0</v>
      </c>
      <c r="BR51" s="11">
        <v>0.0</v>
      </c>
      <c r="BS51" s="11">
        <v>0.0</v>
      </c>
      <c r="BT51" s="11">
        <v>0.0</v>
      </c>
      <c r="BU51" s="11">
        <v>0.0</v>
      </c>
      <c r="BV51" s="11" t="s">
        <v>124</v>
      </c>
      <c r="BW51" s="15" t="s">
        <v>244</v>
      </c>
      <c r="BX51" s="15">
        <v>0.0</v>
      </c>
      <c r="BY51" s="3">
        <v>154.0</v>
      </c>
      <c r="BZ51" s="3">
        <v>0.0</v>
      </c>
      <c r="CA51" s="3">
        <v>30.0</v>
      </c>
      <c r="CB51" s="3">
        <v>8.0</v>
      </c>
      <c r="CC51" s="15">
        <v>0.0</v>
      </c>
      <c r="CD51" s="15">
        <v>0.0</v>
      </c>
      <c r="CE51" s="15">
        <v>1.0</v>
      </c>
      <c r="CF51" s="15">
        <v>0.0</v>
      </c>
      <c r="CG51" s="15">
        <v>0.0</v>
      </c>
      <c r="CH51" s="16">
        <v>0.0</v>
      </c>
      <c r="CI51" s="16">
        <v>0.0</v>
      </c>
      <c r="CJ51" s="15">
        <f t="shared" si="3"/>
        <v>0</v>
      </c>
      <c r="CK51" s="21" t="s">
        <v>495</v>
      </c>
      <c r="CL51" s="11" t="s">
        <v>496</v>
      </c>
      <c r="CM51" s="11">
        <v>0.0</v>
      </c>
      <c r="CN51" s="11">
        <v>0.0</v>
      </c>
      <c r="CO51" s="11">
        <v>0.0</v>
      </c>
      <c r="CP51" s="13">
        <v>0.0</v>
      </c>
      <c r="CQ51" s="15">
        <v>0.0</v>
      </c>
      <c r="CR51" s="15" t="s">
        <v>124</v>
      </c>
      <c r="CS51" s="15">
        <v>0.0</v>
      </c>
      <c r="CT51" s="15" t="s">
        <v>124</v>
      </c>
      <c r="CU51" s="15">
        <v>0.0</v>
      </c>
      <c r="CV51" s="15" t="s">
        <v>124</v>
      </c>
      <c r="CW51" s="11">
        <v>0.0</v>
      </c>
      <c r="CX51" s="11">
        <v>0.0</v>
      </c>
      <c r="CY51" s="11" t="s">
        <v>124</v>
      </c>
      <c r="CZ51" s="11">
        <v>0.0</v>
      </c>
      <c r="DA51" s="11" t="s">
        <v>133</v>
      </c>
      <c r="DB51" s="31"/>
      <c r="DD51" s="23"/>
      <c r="DE51" s="23"/>
      <c r="DF51" s="23"/>
      <c r="DG51" s="26"/>
      <c r="DH51" s="25"/>
    </row>
    <row r="52">
      <c r="A52" s="11" t="s">
        <v>497</v>
      </c>
      <c r="B52" s="11" t="s">
        <v>118</v>
      </c>
      <c r="C52" s="12">
        <v>22430.0</v>
      </c>
      <c r="D52" s="13">
        <v>2.0</v>
      </c>
      <c r="E52" s="13">
        <v>1.0</v>
      </c>
      <c r="F52" s="3">
        <v>4.0</v>
      </c>
      <c r="G52" s="3">
        <v>5.0</v>
      </c>
      <c r="H52" s="3">
        <v>7.0</v>
      </c>
      <c r="I52" s="14">
        <f t="shared" si="1"/>
        <v>5.333333333</v>
      </c>
      <c r="J52" s="14">
        <f t="shared" si="2"/>
        <v>2</v>
      </c>
      <c r="K52" s="11" t="s">
        <v>119</v>
      </c>
      <c r="L52" s="11" t="s">
        <v>119</v>
      </c>
      <c r="M52" s="15" t="s">
        <v>122</v>
      </c>
      <c r="N52" s="15" t="s">
        <v>123</v>
      </c>
      <c r="O52" s="16" t="s">
        <v>122</v>
      </c>
      <c r="P52" s="16" t="s">
        <v>123</v>
      </c>
      <c r="Q52" s="17">
        <v>1.0</v>
      </c>
      <c r="R52" s="11" t="s">
        <v>124</v>
      </c>
      <c r="S52" s="11">
        <v>0.0</v>
      </c>
      <c r="T52" s="11">
        <v>0.0</v>
      </c>
      <c r="U52" s="11" t="s">
        <v>124</v>
      </c>
      <c r="V52" s="11">
        <v>0.0</v>
      </c>
      <c r="W52" s="11" t="s">
        <v>125</v>
      </c>
      <c r="X52" s="18">
        <v>21.0</v>
      </c>
      <c r="Y52" s="18">
        <v>1.0</v>
      </c>
      <c r="Z52" s="18">
        <v>1.0</v>
      </c>
      <c r="AA52" s="18">
        <v>0.0</v>
      </c>
      <c r="AB52" s="3" t="s">
        <v>498</v>
      </c>
      <c r="AC52" s="3" t="s">
        <v>498</v>
      </c>
      <c r="AD52" s="16">
        <v>1.0</v>
      </c>
      <c r="AE52" s="16">
        <v>1.0</v>
      </c>
      <c r="AF52" s="15">
        <v>0.0</v>
      </c>
      <c r="AG52" s="15">
        <v>0.0</v>
      </c>
      <c r="AH52" s="11" t="s">
        <v>127</v>
      </c>
      <c r="AI52" s="18">
        <v>1.0</v>
      </c>
      <c r="AJ52" s="18">
        <v>1.0</v>
      </c>
      <c r="AK52" s="11">
        <v>1.0</v>
      </c>
      <c r="AL52" s="11">
        <v>0.0</v>
      </c>
      <c r="AM52" s="19">
        <v>0.0</v>
      </c>
      <c r="AN52" s="27" t="s">
        <v>128</v>
      </c>
      <c r="AO52" s="15" t="s">
        <v>328</v>
      </c>
      <c r="AP52" s="15" t="s">
        <v>328</v>
      </c>
      <c r="AQ52" s="15">
        <v>123.0</v>
      </c>
      <c r="AR52" s="15">
        <v>36.0</v>
      </c>
      <c r="AS52" s="15">
        <v>74.0</v>
      </c>
      <c r="AT52" s="15">
        <v>86.0</v>
      </c>
      <c r="AU52" s="15">
        <v>-12.0</v>
      </c>
      <c r="AV52" s="15">
        <v>67.0</v>
      </c>
      <c r="AW52" s="18">
        <v>1.0</v>
      </c>
      <c r="AX52" s="18">
        <v>0.0</v>
      </c>
      <c r="AY52" s="18">
        <v>1.0</v>
      </c>
      <c r="AZ52" s="18">
        <v>1.0</v>
      </c>
      <c r="BA52" s="18">
        <v>0.0</v>
      </c>
      <c r="BB52" s="18">
        <v>0.0</v>
      </c>
      <c r="BC52" s="11">
        <v>0.0</v>
      </c>
      <c r="BD52" s="11">
        <v>0.0</v>
      </c>
      <c r="BE52" s="11">
        <v>0.0</v>
      </c>
      <c r="BF52" s="11">
        <v>0.0</v>
      </c>
      <c r="BG52" s="11">
        <v>0.0</v>
      </c>
      <c r="BH52" s="11">
        <v>0.0</v>
      </c>
      <c r="BI52" s="11">
        <v>0.0</v>
      </c>
      <c r="BJ52" s="11">
        <v>0.0</v>
      </c>
      <c r="BK52" s="11">
        <v>0.0</v>
      </c>
      <c r="BL52" s="11">
        <v>0.0</v>
      </c>
      <c r="BM52" s="11">
        <v>0.0</v>
      </c>
      <c r="BN52" s="11">
        <v>0.0</v>
      </c>
      <c r="BO52" s="11">
        <v>0.0</v>
      </c>
      <c r="BP52" s="11">
        <v>0.0</v>
      </c>
      <c r="BQ52" s="11">
        <v>0.0</v>
      </c>
      <c r="BR52" s="11">
        <v>0.0</v>
      </c>
      <c r="BS52" s="11">
        <v>0.0</v>
      </c>
      <c r="BT52" s="11">
        <v>0.0</v>
      </c>
      <c r="BU52" s="11">
        <v>0.0</v>
      </c>
      <c r="BV52" s="11" t="s">
        <v>124</v>
      </c>
      <c r="BW52" s="15" t="s">
        <v>168</v>
      </c>
      <c r="BX52" s="15">
        <v>0.0</v>
      </c>
      <c r="BY52" s="3">
        <v>143.0</v>
      </c>
      <c r="BZ52" s="3">
        <v>0.0</v>
      </c>
      <c r="CA52" s="3">
        <v>26.0</v>
      </c>
      <c r="CB52" s="3">
        <v>8.0</v>
      </c>
      <c r="CC52" s="15">
        <v>0.0</v>
      </c>
      <c r="CD52" s="15">
        <v>0.0</v>
      </c>
      <c r="CE52" s="15">
        <v>0.0</v>
      </c>
      <c r="CF52" s="15">
        <v>0.0</v>
      </c>
      <c r="CG52" s="15">
        <v>0.0</v>
      </c>
      <c r="CH52" s="16">
        <v>0.0</v>
      </c>
      <c r="CI52" s="16">
        <v>0.0</v>
      </c>
      <c r="CJ52" s="15">
        <f t="shared" si="3"/>
        <v>0</v>
      </c>
      <c r="CK52" s="21" t="s">
        <v>499</v>
      </c>
      <c r="CL52" s="11" t="s">
        <v>258</v>
      </c>
      <c r="CM52" s="11">
        <v>0.0</v>
      </c>
      <c r="CN52" s="11">
        <v>0.0</v>
      </c>
      <c r="CO52" s="11">
        <v>0.0</v>
      </c>
      <c r="CP52" s="13">
        <v>0.0</v>
      </c>
      <c r="CQ52" s="15">
        <v>0.0</v>
      </c>
      <c r="CR52" s="15" t="s">
        <v>124</v>
      </c>
      <c r="CS52" s="15">
        <v>0.0</v>
      </c>
      <c r="CT52" s="15" t="s">
        <v>124</v>
      </c>
      <c r="CU52" s="15">
        <v>0.0</v>
      </c>
      <c r="CV52" s="15" t="s">
        <v>500</v>
      </c>
      <c r="CW52" s="11">
        <v>0.0</v>
      </c>
      <c r="CX52" s="11">
        <v>0.0</v>
      </c>
      <c r="CY52" s="11" t="s">
        <v>124</v>
      </c>
      <c r="CZ52" s="11">
        <v>0.0</v>
      </c>
      <c r="DA52" s="11" t="s">
        <v>235</v>
      </c>
      <c r="DB52" s="31"/>
      <c r="DD52" s="23"/>
      <c r="DE52" s="23"/>
      <c r="DF52" s="23"/>
      <c r="DG52" s="26"/>
      <c r="DH52" s="25"/>
    </row>
    <row r="53">
      <c r="A53" s="11" t="s">
        <v>501</v>
      </c>
      <c r="B53" s="11" t="s">
        <v>502</v>
      </c>
      <c r="C53" s="12">
        <v>22437.0</v>
      </c>
      <c r="D53" s="13">
        <v>1.0</v>
      </c>
      <c r="E53" s="13">
        <v>0.0</v>
      </c>
      <c r="F53" s="3">
        <v>10.0</v>
      </c>
      <c r="G53" s="3">
        <v>7.0</v>
      </c>
      <c r="H53" s="3">
        <v>10.0</v>
      </c>
      <c r="I53" s="14">
        <f t="shared" si="1"/>
        <v>9</v>
      </c>
      <c r="J53" s="14">
        <f t="shared" si="2"/>
        <v>2</v>
      </c>
      <c r="K53" s="11" t="s">
        <v>503</v>
      </c>
      <c r="L53" s="13" t="s">
        <v>503</v>
      </c>
      <c r="M53" s="15" t="s">
        <v>137</v>
      </c>
      <c r="N53" s="15" t="s">
        <v>138</v>
      </c>
      <c r="O53" s="16" t="s">
        <v>122</v>
      </c>
      <c r="P53" s="16" t="s">
        <v>373</v>
      </c>
      <c r="Q53" s="17">
        <v>1.0</v>
      </c>
      <c r="R53" s="11" t="s">
        <v>124</v>
      </c>
      <c r="S53" s="11">
        <v>0.0</v>
      </c>
      <c r="T53" s="11">
        <v>0.0</v>
      </c>
      <c r="U53" s="11" t="s">
        <v>124</v>
      </c>
      <c r="V53" s="11">
        <v>0.0</v>
      </c>
      <c r="W53" s="11" t="s">
        <v>125</v>
      </c>
      <c r="X53" s="18">
        <v>25.0</v>
      </c>
      <c r="Y53" s="18">
        <v>1.0</v>
      </c>
      <c r="Z53" s="18">
        <v>1.0</v>
      </c>
      <c r="AA53" s="18">
        <v>0.0</v>
      </c>
      <c r="AB53" s="3" t="s">
        <v>504</v>
      </c>
      <c r="AC53" s="3" t="s">
        <v>504</v>
      </c>
      <c r="AD53" s="16">
        <v>1.0</v>
      </c>
      <c r="AE53" s="16">
        <v>1.0</v>
      </c>
      <c r="AF53" s="15">
        <v>1.0</v>
      </c>
      <c r="AG53" s="15">
        <v>0.0</v>
      </c>
      <c r="AH53" s="11" t="s">
        <v>505</v>
      </c>
      <c r="AI53" s="18">
        <v>1.0</v>
      </c>
      <c r="AJ53" s="18">
        <v>1.0</v>
      </c>
      <c r="AK53" s="11">
        <v>0.0</v>
      </c>
      <c r="AL53" s="11">
        <v>0.0</v>
      </c>
      <c r="AM53" s="19">
        <v>0.0</v>
      </c>
      <c r="AN53" s="27" t="s">
        <v>299</v>
      </c>
      <c r="AO53" s="15" t="s">
        <v>155</v>
      </c>
      <c r="AP53" s="15" t="s">
        <v>155</v>
      </c>
      <c r="AQ53" s="15">
        <v>128.0</v>
      </c>
      <c r="AR53" s="15">
        <v>39.0</v>
      </c>
      <c r="AS53" s="15">
        <v>57.0</v>
      </c>
      <c r="AT53" s="15">
        <v>38.0</v>
      </c>
      <c r="AU53" s="15">
        <v>-11.0</v>
      </c>
      <c r="AV53" s="15">
        <v>78.0</v>
      </c>
      <c r="AW53" s="18">
        <v>0.0</v>
      </c>
      <c r="AX53" s="18">
        <v>0.0</v>
      </c>
      <c r="AY53" s="18">
        <v>1.0</v>
      </c>
      <c r="AZ53" s="18">
        <v>0.0</v>
      </c>
      <c r="BA53" s="18">
        <v>1.0</v>
      </c>
      <c r="BB53" s="18">
        <v>1.0</v>
      </c>
      <c r="BC53" s="11">
        <v>0.0</v>
      </c>
      <c r="BD53" s="11">
        <v>0.0</v>
      </c>
      <c r="BE53" s="11">
        <v>0.0</v>
      </c>
      <c r="BF53" s="11">
        <v>0.0</v>
      </c>
      <c r="BG53" s="11">
        <v>0.0</v>
      </c>
      <c r="BH53" s="11">
        <v>0.0</v>
      </c>
      <c r="BI53" s="11">
        <v>0.0</v>
      </c>
      <c r="BJ53" s="11">
        <v>0.0</v>
      </c>
      <c r="BK53" s="11">
        <v>0.0</v>
      </c>
      <c r="BL53" s="11">
        <v>0.0</v>
      </c>
      <c r="BM53" s="11">
        <v>0.0</v>
      </c>
      <c r="BN53" s="11">
        <v>0.0</v>
      </c>
      <c r="BO53" s="11">
        <v>0.0</v>
      </c>
      <c r="BP53" s="11">
        <v>0.0</v>
      </c>
      <c r="BQ53" s="11">
        <v>0.0</v>
      </c>
      <c r="BR53" s="11">
        <v>0.0</v>
      </c>
      <c r="BS53" s="11">
        <v>0.0</v>
      </c>
      <c r="BT53" s="11">
        <v>0.0</v>
      </c>
      <c r="BU53" s="11">
        <v>0.0</v>
      </c>
      <c r="BV53" s="11" t="s">
        <v>124</v>
      </c>
      <c r="BW53" s="15" t="s">
        <v>168</v>
      </c>
      <c r="BX53" s="15">
        <v>0.0</v>
      </c>
      <c r="BY53" s="26">
        <v>132.0</v>
      </c>
      <c r="BZ53" s="3">
        <v>0.0</v>
      </c>
      <c r="CA53" s="26">
        <v>3.0</v>
      </c>
      <c r="CB53" s="26">
        <v>3.0</v>
      </c>
      <c r="CC53" s="15">
        <v>0.0</v>
      </c>
      <c r="CD53" s="15">
        <v>0.0</v>
      </c>
      <c r="CE53" s="15">
        <v>0.0</v>
      </c>
      <c r="CF53" s="15">
        <v>0.0</v>
      </c>
      <c r="CG53" s="15">
        <v>0.0</v>
      </c>
      <c r="CH53" s="16">
        <v>0.0</v>
      </c>
      <c r="CI53" s="16">
        <v>1.0</v>
      </c>
      <c r="CJ53" s="15">
        <f t="shared" si="3"/>
        <v>1</v>
      </c>
      <c r="CK53" s="21" t="s">
        <v>506</v>
      </c>
      <c r="CL53" s="11" t="s">
        <v>170</v>
      </c>
      <c r="CM53" s="11">
        <v>1.0</v>
      </c>
      <c r="CN53" s="11">
        <v>0.0</v>
      </c>
      <c r="CO53" s="11">
        <v>0.0</v>
      </c>
      <c r="CP53" s="13">
        <v>0.0</v>
      </c>
      <c r="CQ53" s="15">
        <v>0.0</v>
      </c>
      <c r="CR53" s="15" t="s">
        <v>124</v>
      </c>
      <c r="CS53" s="15">
        <v>0.0</v>
      </c>
      <c r="CT53" s="15" t="s">
        <v>124</v>
      </c>
      <c r="CU53" s="15">
        <v>0.0</v>
      </c>
      <c r="CV53" s="15" t="s">
        <v>124</v>
      </c>
      <c r="CW53" s="11">
        <v>0.0</v>
      </c>
      <c r="CX53" s="11">
        <v>0.0</v>
      </c>
      <c r="CY53" s="11" t="s">
        <v>124</v>
      </c>
      <c r="CZ53" s="11">
        <v>0.0</v>
      </c>
      <c r="DA53" s="11" t="s">
        <v>507</v>
      </c>
      <c r="DB53" s="31"/>
      <c r="DD53" s="23"/>
      <c r="DE53" s="23"/>
      <c r="DF53" s="23"/>
      <c r="DG53" s="26"/>
      <c r="DH53" s="25"/>
    </row>
    <row r="54">
      <c r="A54" s="11" t="s">
        <v>508</v>
      </c>
      <c r="B54" s="11" t="s">
        <v>509</v>
      </c>
      <c r="C54" s="12">
        <v>22451.0</v>
      </c>
      <c r="D54" s="13">
        <v>1.0</v>
      </c>
      <c r="E54" s="13">
        <v>0.0</v>
      </c>
      <c r="F54" s="3">
        <v>1.0</v>
      </c>
      <c r="G54" s="3">
        <v>3.0</v>
      </c>
      <c r="H54" s="3">
        <v>1.0</v>
      </c>
      <c r="I54" s="14">
        <f t="shared" si="1"/>
        <v>1.666666667</v>
      </c>
      <c r="J54" s="14">
        <f t="shared" si="2"/>
        <v>1.333333333</v>
      </c>
      <c r="K54" s="11" t="s">
        <v>462</v>
      </c>
      <c r="L54" s="13" t="s">
        <v>463</v>
      </c>
      <c r="M54" s="15" t="s">
        <v>137</v>
      </c>
      <c r="N54" s="15" t="s">
        <v>138</v>
      </c>
      <c r="O54" s="16" t="s">
        <v>137</v>
      </c>
      <c r="P54" s="16" t="s">
        <v>138</v>
      </c>
      <c r="Q54" s="17">
        <v>1.0</v>
      </c>
      <c r="R54" s="11" t="s">
        <v>124</v>
      </c>
      <c r="S54" s="11">
        <v>0.0</v>
      </c>
      <c r="T54" s="11">
        <v>0.0</v>
      </c>
      <c r="U54" s="11" t="s">
        <v>124</v>
      </c>
      <c r="V54" s="11">
        <v>0.0</v>
      </c>
      <c r="W54" s="11" t="s">
        <v>125</v>
      </c>
      <c r="X54" s="18">
        <v>27.0</v>
      </c>
      <c r="Y54" s="18">
        <v>1.0</v>
      </c>
      <c r="Z54" s="18">
        <v>1.0</v>
      </c>
      <c r="AA54" s="18">
        <v>0.0</v>
      </c>
      <c r="AB54" s="3" t="s">
        <v>510</v>
      </c>
      <c r="AC54" s="3" t="s">
        <v>510</v>
      </c>
      <c r="AD54" s="16">
        <v>1.0</v>
      </c>
      <c r="AE54" s="16">
        <v>1.0</v>
      </c>
      <c r="AF54" s="15">
        <v>0.0</v>
      </c>
      <c r="AG54" s="15">
        <v>0.0</v>
      </c>
      <c r="AH54" s="11" t="s">
        <v>511</v>
      </c>
      <c r="AI54" s="18">
        <v>1.0</v>
      </c>
      <c r="AJ54" s="18">
        <v>1.0</v>
      </c>
      <c r="AK54" s="11">
        <v>0.0</v>
      </c>
      <c r="AL54" s="11">
        <v>0.0</v>
      </c>
      <c r="AM54" s="19">
        <v>0.0</v>
      </c>
      <c r="AN54" s="27" t="s">
        <v>128</v>
      </c>
      <c r="AO54" s="15" t="s">
        <v>512</v>
      </c>
      <c r="AP54" s="15" t="s">
        <v>512</v>
      </c>
      <c r="AQ54" s="15">
        <v>139.0</v>
      </c>
      <c r="AR54" s="15">
        <v>73.0</v>
      </c>
      <c r="AS54" s="15">
        <v>62.0</v>
      </c>
      <c r="AT54" s="15">
        <v>69.0</v>
      </c>
      <c r="AU54" s="15">
        <v>-7.0</v>
      </c>
      <c r="AV54" s="15">
        <v>58.0</v>
      </c>
      <c r="AW54" s="18">
        <v>0.0</v>
      </c>
      <c r="AX54" s="18">
        <v>1.0</v>
      </c>
      <c r="AY54" s="18">
        <v>1.0</v>
      </c>
      <c r="AZ54" s="18">
        <v>1.0</v>
      </c>
      <c r="BA54" s="18">
        <v>0.0</v>
      </c>
      <c r="BB54" s="18">
        <v>0.0</v>
      </c>
      <c r="BC54" s="11">
        <v>0.0</v>
      </c>
      <c r="BD54" s="11">
        <v>0.0</v>
      </c>
      <c r="BE54" s="11">
        <v>0.0</v>
      </c>
      <c r="BF54" s="11">
        <v>0.0</v>
      </c>
      <c r="BG54" s="11">
        <v>0.0</v>
      </c>
      <c r="BH54" s="11">
        <v>0.0</v>
      </c>
      <c r="BI54" s="11">
        <v>0.0</v>
      </c>
      <c r="BJ54" s="11">
        <v>0.0</v>
      </c>
      <c r="BK54" s="11">
        <v>0.0</v>
      </c>
      <c r="BL54" s="11">
        <v>0.0</v>
      </c>
      <c r="BM54" s="11">
        <v>0.0</v>
      </c>
      <c r="BN54" s="11">
        <v>0.0</v>
      </c>
      <c r="BO54" s="11">
        <v>0.0</v>
      </c>
      <c r="BP54" s="11">
        <v>0.0</v>
      </c>
      <c r="BQ54" s="11">
        <v>0.0</v>
      </c>
      <c r="BR54" s="11">
        <v>0.0</v>
      </c>
      <c r="BS54" s="11">
        <v>0.0</v>
      </c>
      <c r="BT54" s="11">
        <v>0.0</v>
      </c>
      <c r="BU54" s="11">
        <v>0.0</v>
      </c>
      <c r="BV54" s="11" t="s">
        <v>124</v>
      </c>
      <c r="BW54" s="15" t="s">
        <v>319</v>
      </c>
      <c r="BX54" s="15">
        <v>0.0</v>
      </c>
      <c r="BY54" s="26">
        <v>154.0</v>
      </c>
      <c r="BZ54" s="3">
        <v>0.0</v>
      </c>
      <c r="CA54" s="26">
        <v>26.0</v>
      </c>
      <c r="CB54" s="26">
        <v>14.0</v>
      </c>
      <c r="CC54" s="15">
        <v>0.0</v>
      </c>
      <c r="CD54" s="15">
        <v>0.0</v>
      </c>
      <c r="CE54" s="15">
        <v>1.0</v>
      </c>
      <c r="CF54" s="15">
        <v>0.0</v>
      </c>
      <c r="CG54" s="15">
        <v>1.0</v>
      </c>
      <c r="CH54" s="16">
        <v>0.0</v>
      </c>
      <c r="CI54" s="16">
        <v>0.0</v>
      </c>
      <c r="CJ54" s="15">
        <f t="shared" si="3"/>
        <v>1</v>
      </c>
      <c r="CK54" s="21" t="s">
        <v>513</v>
      </c>
      <c r="CL54" s="11" t="s">
        <v>514</v>
      </c>
      <c r="CM54" s="11">
        <v>1.0</v>
      </c>
      <c r="CN54" s="11">
        <v>0.0</v>
      </c>
      <c r="CO54" s="11">
        <v>0.0</v>
      </c>
      <c r="CP54" s="13">
        <v>0.0</v>
      </c>
      <c r="CQ54" s="15">
        <v>0.0</v>
      </c>
      <c r="CR54" s="15" t="s">
        <v>124</v>
      </c>
      <c r="CS54" s="15">
        <v>0.0</v>
      </c>
      <c r="CT54" s="15" t="s">
        <v>124</v>
      </c>
      <c r="CU54" s="15">
        <v>0.0</v>
      </c>
      <c r="CV54" s="15" t="s">
        <v>124</v>
      </c>
      <c r="CW54" s="11">
        <v>0.0</v>
      </c>
      <c r="CX54" s="11">
        <v>0.0</v>
      </c>
      <c r="CY54" s="11" t="s">
        <v>124</v>
      </c>
      <c r="CZ54" s="11">
        <v>0.0</v>
      </c>
      <c r="DA54" s="11" t="s">
        <v>133</v>
      </c>
      <c r="DB54" s="31"/>
      <c r="DD54" s="23"/>
      <c r="DE54" s="23"/>
      <c r="DF54" s="23"/>
      <c r="DG54" s="26"/>
      <c r="DH54" s="25"/>
    </row>
    <row r="55">
      <c r="A55" s="11" t="s">
        <v>515</v>
      </c>
      <c r="B55" s="11" t="s">
        <v>516</v>
      </c>
      <c r="C55" s="12">
        <v>22458.0</v>
      </c>
      <c r="D55" s="13">
        <v>2.0</v>
      </c>
      <c r="E55" s="13">
        <v>0.0</v>
      </c>
      <c r="F55" s="3">
        <v>8.0</v>
      </c>
      <c r="G55" s="3">
        <v>9.0</v>
      </c>
      <c r="H55" s="3">
        <v>7.0</v>
      </c>
      <c r="I55" s="14">
        <f t="shared" si="1"/>
        <v>8</v>
      </c>
      <c r="J55" s="14">
        <f t="shared" si="2"/>
        <v>1.333333333</v>
      </c>
      <c r="K55" s="11" t="s">
        <v>517</v>
      </c>
      <c r="L55" s="11" t="s">
        <v>517</v>
      </c>
      <c r="M55" s="15" t="s">
        <v>518</v>
      </c>
      <c r="N55" s="15" t="s">
        <v>123</v>
      </c>
      <c r="O55" s="16" t="s">
        <v>122</v>
      </c>
      <c r="P55" s="16" t="s">
        <v>123</v>
      </c>
      <c r="Q55" s="17">
        <v>1.0</v>
      </c>
      <c r="R55" s="11" t="s">
        <v>124</v>
      </c>
      <c r="S55" s="11">
        <v>0.0</v>
      </c>
      <c r="T55" s="11">
        <v>0.0</v>
      </c>
      <c r="U55" s="11" t="s">
        <v>124</v>
      </c>
      <c r="V55" s="11">
        <v>0.0</v>
      </c>
      <c r="W55" s="11" t="s">
        <v>125</v>
      </c>
      <c r="X55" s="18">
        <v>22.0</v>
      </c>
      <c r="Y55" s="18">
        <v>1.0</v>
      </c>
      <c r="Z55" s="18">
        <v>0.0</v>
      </c>
      <c r="AA55" s="18">
        <v>1.0</v>
      </c>
      <c r="AB55" s="15" t="s">
        <v>519</v>
      </c>
      <c r="AC55" s="15" t="s">
        <v>519</v>
      </c>
      <c r="AD55" s="16">
        <v>1.0</v>
      </c>
      <c r="AE55" s="16">
        <v>2.0</v>
      </c>
      <c r="AF55" s="15">
        <v>1.0</v>
      </c>
      <c r="AG55" s="15">
        <v>0.0</v>
      </c>
      <c r="AH55" s="11" t="s">
        <v>520</v>
      </c>
      <c r="AI55" s="18">
        <v>1.0</v>
      </c>
      <c r="AJ55" s="18">
        <v>1.0</v>
      </c>
      <c r="AK55" s="11">
        <v>0.0</v>
      </c>
      <c r="AL55" s="11">
        <v>0.0</v>
      </c>
      <c r="AM55" s="19">
        <v>1.0</v>
      </c>
      <c r="AN55" s="27" t="s">
        <v>128</v>
      </c>
      <c r="AO55" s="15" t="s">
        <v>167</v>
      </c>
      <c r="AP55" s="15" t="s">
        <v>167</v>
      </c>
      <c r="AQ55" s="15">
        <v>165.0</v>
      </c>
      <c r="AR55" s="15">
        <v>83.0</v>
      </c>
      <c r="AS55" s="15">
        <v>46.0</v>
      </c>
      <c r="AT55" s="15">
        <v>90.0</v>
      </c>
      <c r="AU55" s="15">
        <v>-9.0</v>
      </c>
      <c r="AV55" s="15">
        <v>93.0</v>
      </c>
      <c r="AW55" s="18">
        <v>0.0</v>
      </c>
      <c r="AX55" s="18">
        <v>0.0</v>
      </c>
      <c r="AY55" s="18">
        <v>1.0</v>
      </c>
      <c r="AZ55" s="18">
        <v>0.0</v>
      </c>
      <c r="BA55" s="18">
        <v>0.0</v>
      </c>
      <c r="BB55" s="18">
        <v>1.0</v>
      </c>
      <c r="BC55" s="11">
        <v>0.0</v>
      </c>
      <c r="BD55" s="11">
        <v>0.0</v>
      </c>
      <c r="BE55" s="11">
        <v>0.0</v>
      </c>
      <c r="BF55" s="11">
        <v>0.0</v>
      </c>
      <c r="BG55" s="11">
        <v>0.0</v>
      </c>
      <c r="BH55" s="11">
        <v>0.0</v>
      </c>
      <c r="BI55" s="11">
        <v>0.0</v>
      </c>
      <c r="BJ55" s="11">
        <v>1.0</v>
      </c>
      <c r="BK55" s="11">
        <v>0.0</v>
      </c>
      <c r="BL55" s="11">
        <v>0.0</v>
      </c>
      <c r="BM55" s="11">
        <v>0.0</v>
      </c>
      <c r="BN55" s="11">
        <v>0.0</v>
      </c>
      <c r="BO55" s="11">
        <v>0.0</v>
      </c>
      <c r="BP55" s="11">
        <v>0.0</v>
      </c>
      <c r="BQ55" s="11">
        <v>1.0</v>
      </c>
      <c r="BR55" s="11">
        <v>0.0</v>
      </c>
      <c r="BS55" s="11">
        <v>0.0</v>
      </c>
      <c r="BT55" s="11">
        <v>0.0</v>
      </c>
      <c r="BU55" s="11">
        <v>0.0</v>
      </c>
      <c r="BV55" s="11" t="s">
        <v>124</v>
      </c>
      <c r="BW55" s="15" t="s">
        <v>168</v>
      </c>
      <c r="BX55" s="15">
        <v>0.0</v>
      </c>
      <c r="BY55" s="26">
        <v>150.0</v>
      </c>
      <c r="BZ55" s="3">
        <v>0.0</v>
      </c>
      <c r="CA55" s="26">
        <v>60.0</v>
      </c>
      <c r="CB55" s="26">
        <v>28.0</v>
      </c>
      <c r="CC55" s="15">
        <v>0.0</v>
      </c>
      <c r="CD55" s="15">
        <v>0.0</v>
      </c>
      <c r="CE55" s="15">
        <v>1.0</v>
      </c>
      <c r="CF55" s="15">
        <v>0.0</v>
      </c>
      <c r="CG55" s="15">
        <v>0.0</v>
      </c>
      <c r="CH55" s="16">
        <v>0.0</v>
      </c>
      <c r="CI55" s="16">
        <v>1.0</v>
      </c>
      <c r="CJ55" s="15">
        <f t="shared" si="3"/>
        <v>1</v>
      </c>
      <c r="CK55" s="21" t="s">
        <v>521</v>
      </c>
      <c r="CL55" s="11" t="s">
        <v>522</v>
      </c>
      <c r="CM55" s="11">
        <v>0.0</v>
      </c>
      <c r="CN55" s="11">
        <v>0.0</v>
      </c>
      <c r="CO55" s="11">
        <v>0.0</v>
      </c>
      <c r="CP55" s="13">
        <v>0.0</v>
      </c>
      <c r="CQ55" s="15">
        <v>0.0</v>
      </c>
      <c r="CR55" s="15" t="s">
        <v>124</v>
      </c>
      <c r="CS55" s="15">
        <v>0.0</v>
      </c>
      <c r="CT55" s="15" t="s">
        <v>124</v>
      </c>
      <c r="CU55" s="15">
        <v>0.0</v>
      </c>
      <c r="CV55" s="15" t="s">
        <v>124</v>
      </c>
      <c r="CW55" s="11">
        <v>0.0</v>
      </c>
      <c r="CX55" s="11">
        <v>0.0</v>
      </c>
      <c r="CY55" s="11" t="s">
        <v>124</v>
      </c>
      <c r="CZ55" s="11">
        <v>0.0</v>
      </c>
      <c r="DA55" s="11" t="s">
        <v>235</v>
      </c>
      <c r="DB55" s="31"/>
      <c r="DD55" s="23"/>
      <c r="DE55" s="23"/>
      <c r="DF55" s="23"/>
      <c r="DG55" s="26"/>
      <c r="DH55" s="25"/>
    </row>
    <row r="56">
      <c r="A56" s="11" t="s">
        <v>523</v>
      </c>
      <c r="B56" s="11" t="s">
        <v>524</v>
      </c>
      <c r="C56" s="12">
        <v>22472.0</v>
      </c>
      <c r="D56" s="13">
        <v>7.0</v>
      </c>
      <c r="E56" s="13">
        <v>0.0</v>
      </c>
      <c r="F56" s="3">
        <v>6.0</v>
      </c>
      <c r="G56" s="3">
        <v>8.0</v>
      </c>
      <c r="H56" s="3">
        <v>7.0</v>
      </c>
      <c r="I56" s="14">
        <f t="shared" si="1"/>
        <v>7</v>
      </c>
      <c r="J56" s="14">
        <f t="shared" si="2"/>
        <v>1.333333333</v>
      </c>
      <c r="K56" s="11" t="s">
        <v>525</v>
      </c>
      <c r="L56" s="11" t="s">
        <v>525</v>
      </c>
      <c r="M56" s="15" t="s">
        <v>122</v>
      </c>
      <c r="N56" s="15" t="s">
        <v>123</v>
      </c>
      <c r="O56" s="16" t="s">
        <v>526</v>
      </c>
      <c r="P56" s="16" t="s">
        <v>249</v>
      </c>
      <c r="Q56" s="17">
        <v>1.0</v>
      </c>
      <c r="R56" s="11" t="s">
        <v>124</v>
      </c>
      <c r="S56" s="11">
        <v>0.0</v>
      </c>
      <c r="T56" s="11">
        <v>0.0</v>
      </c>
      <c r="U56" s="11" t="s">
        <v>124</v>
      </c>
      <c r="V56" s="11">
        <v>0.0</v>
      </c>
      <c r="W56" s="11" t="s">
        <v>125</v>
      </c>
      <c r="X56" s="18">
        <v>36.0</v>
      </c>
      <c r="Y56" s="18">
        <v>1.0</v>
      </c>
      <c r="Z56" s="18">
        <v>0.0</v>
      </c>
      <c r="AA56" s="18">
        <v>1.0</v>
      </c>
      <c r="AB56" s="3" t="s">
        <v>527</v>
      </c>
      <c r="AC56" s="3" t="s">
        <v>527</v>
      </c>
      <c r="AD56" s="16">
        <v>1.0</v>
      </c>
      <c r="AE56" s="16">
        <v>1.0</v>
      </c>
      <c r="AF56" s="15">
        <v>0.0</v>
      </c>
      <c r="AG56" s="15">
        <v>0.0</v>
      </c>
      <c r="AH56" s="11" t="s">
        <v>528</v>
      </c>
      <c r="AI56" s="18">
        <v>1.0</v>
      </c>
      <c r="AJ56" s="18">
        <v>1.0</v>
      </c>
      <c r="AK56" s="11">
        <v>0.0</v>
      </c>
      <c r="AL56" s="11">
        <v>0.0</v>
      </c>
      <c r="AM56" s="19">
        <v>1.0</v>
      </c>
      <c r="AN56" s="27" t="s">
        <v>128</v>
      </c>
      <c r="AO56" s="15" t="s">
        <v>129</v>
      </c>
      <c r="AP56" s="15" t="s">
        <v>129</v>
      </c>
      <c r="AQ56" s="15">
        <v>143.0</v>
      </c>
      <c r="AR56" s="15">
        <v>72.0</v>
      </c>
      <c r="AS56" s="15">
        <v>57.0</v>
      </c>
      <c r="AT56" s="15">
        <v>96.0</v>
      </c>
      <c r="AU56" s="15">
        <v>-9.0</v>
      </c>
      <c r="AV56" s="15">
        <v>22.0</v>
      </c>
      <c r="AW56" s="18">
        <v>0.0</v>
      </c>
      <c r="AX56" s="18">
        <v>1.0</v>
      </c>
      <c r="AY56" s="18">
        <v>1.0</v>
      </c>
      <c r="AZ56" s="18">
        <v>0.0</v>
      </c>
      <c r="BA56" s="18">
        <v>0.0</v>
      </c>
      <c r="BB56" s="18">
        <v>1.0</v>
      </c>
      <c r="BC56" s="11">
        <v>0.0</v>
      </c>
      <c r="BD56" s="11">
        <v>0.0</v>
      </c>
      <c r="BE56" s="11">
        <v>0.0</v>
      </c>
      <c r="BF56" s="11">
        <v>0.0</v>
      </c>
      <c r="BG56" s="11">
        <v>0.0</v>
      </c>
      <c r="BH56" s="11">
        <v>0.0</v>
      </c>
      <c r="BI56" s="11">
        <v>0.0</v>
      </c>
      <c r="BJ56" s="11">
        <v>0.0</v>
      </c>
      <c r="BK56" s="11">
        <v>0.0</v>
      </c>
      <c r="BL56" s="11">
        <v>0.0</v>
      </c>
      <c r="BM56" s="11">
        <v>0.0</v>
      </c>
      <c r="BN56" s="11">
        <v>0.0</v>
      </c>
      <c r="BO56" s="11">
        <v>0.0</v>
      </c>
      <c r="BP56" s="11">
        <v>0.0</v>
      </c>
      <c r="BQ56" s="11">
        <v>1.0</v>
      </c>
      <c r="BR56" s="11">
        <v>0.0</v>
      </c>
      <c r="BS56" s="11">
        <v>0.0</v>
      </c>
      <c r="BT56" s="11">
        <v>0.0</v>
      </c>
      <c r="BU56" s="11">
        <v>0.0</v>
      </c>
      <c r="BV56" s="11" t="s">
        <v>124</v>
      </c>
      <c r="BW56" s="15" t="s">
        <v>168</v>
      </c>
      <c r="BX56" s="15">
        <v>0.0</v>
      </c>
      <c r="BY56" s="26">
        <v>159.0</v>
      </c>
      <c r="BZ56" s="3">
        <v>0.0</v>
      </c>
      <c r="CA56" s="26">
        <v>15.0</v>
      </c>
      <c r="CB56" s="26">
        <v>1.0</v>
      </c>
      <c r="CC56" s="15">
        <v>0.0</v>
      </c>
      <c r="CD56" s="15">
        <v>0.0</v>
      </c>
      <c r="CE56" s="15">
        <v>1.0</v>
      </c>
      <c r="CF56" s="15">
        <v>0.0</v>
      </c>
      <c r="CG56" s="15">
        <v>0.0</v>
      </c>
      <c r="CH56" s="16">
        <v>0.0</v>
      </c>
      <c r="CI56" s="16">
        <v>0.0</v>
      </c>
      <c r="CJ56" s="15">
        <f t="shared" si="3"/>
        <v>0</v>
      </c>
      <c r="CK56" s="21" t="s">
        <v>529</v>
      </c>
      <c r="CL56" s="11" t="s">
        <v>530</v>
      </c>
      <c r="CM56" s="11">
        <v>0.0</v>
      </c>
      <c r="CN56" s="11">
        <v>0.0</v>
      </c>
      <c r="CO56" s="11">
        <v>0.0</v>
      </c>
      <c r="CP56" s="13">
        <v>0.0</v>
      </c>
      <c r="CQ56" s="15">
        <v>0.0</v>
      </c>
      <c r="CR56" s="15" t="s">
        <v>124</v>
      </c>
      <c r="CS56" s="15">
        <v>0.0</v>
      </c>
      <c r="CT56" s="15" t="s">
        <v>124</v>
      </c>
      <c r="CU56" s="15">
        <v>0.0</v>
      </c>
      <c r="CV56" s="15" t="s">
        <v>124</v>
      </c>
      <c r="CW56" s="11">
        <v>0.0</v>
      </c>
      <c r="CX56" s="11">
        <v>0.0</v>
      </c>
      <c r="CY56" s="11" t="s">
        <v>124</v>
      </c>
      <c r="CZ56" s="11">
        <v>0.0</v>
      </c>
      <c r="DA56" s="11" t="s">
        <v>133</v>
      </c>
      <c r="DB56" s="31"/>
      <c r="DD56" s="23"/>
      <c r="DE56" s="23"/>
      <c r="DF56" s="23"/>
      <c r="DG56" s="26"/>
      <c r="DH56" s="25"/>
    </row>
    <row r="57">
      <c r="A57" s="11" t="s">
        <v>531</v>
      </c>
      <c r="B57" s="11" t="s">
        <v>532</v>
      </c>
      <c r="C57" s="12">
        <v>22521.0</v>
      </c>
      <c r="D57" s="13">
        <v>1.0</v>
      </c>
      <c r="E57" s="18">
        <v>0.0</v>
      </c>
      <c r="F57" s="3">
        <v>1.0</v>
      </c>
      <c r="G57" s="3">
        <v>1.0</v>
      </c>
      <c r="H57" s="3">
        <v>2.0</v>
      </c>
      <c r="I57" s="14">
        <f t="shared" si="1"/>
        <v>1.333333333</v>
      </c>
      <c r="J57" s="14">
        <f t="shared" si="2"/>
        <v>0.6666666667</v>
      </c>
      <c r="K57" s="11" t="s">
        <v>533</v>
      </c>
      <c r="L57" s="11" t="s">
        <v>533</v>
      </c>
      <c r="M57" s="15" t="s">
        <v>534</v>
      </c>
      <c r="N57" s="15" t="s">
        <v>534</v>
      </c>
      <c r="O57" s="16" t="s">
        <v>162</v>
      </c>
      <c r="P57" s="16" t="s">
        <v>173</v>
      </c>
      <c r="Q57" s="17">
        <v>1.0</v>
      </c>
      <c r="R57" s="11" t="s">
        <v>124</v>
      </c>
      <c r="S57" s="11">
        <v>0.0</v>
      </c>
      <c r="T57" s="11">
        <v>0.0</v>
      </c>
      <c r="U57" s="11" t="s">
        <v>124</v>
      </c>
      <c r="V57" s="11">
        <v>0.0</v>
      </c>
      <c r="W57" s="11" t="s">
        <v>125</v>
      </c>
      <c r="X57" s="18">
        <v>21.0</v>
      </c>
      <c r="Y57" s="18">
        <v>1.0</v>
      </c>
      <c r="Z57" s="18">
        <v>1.0</v>
      </c>
      <c r="AA57" s="18">
        <v>0.0</v>
      </c>
      <c r="AB57" s="15" t="s">
        <v>535</v>
      </c>
      <c r="AC57" s="15" t="s">
        <v>535</v>
      </c>
      <c r="AD57" s="16">
        <v>2.0</v>
      </c>
      <c r="AE57" s="16">
        <v>1.0</v>
      </c>
      <c r="AF57" s="15">
        <v>0.0</v>
      </c>
      <c r="AG57" s="15">
        <v>0.0</v>
      </c>
      <c r="AH57" s="11" t="s">
        <v>536</v>
      </c>
      <c r="AI57" s="18">
        <v>1.0</v>
      </c>
      <c r="AJ57" s="18">
        <v>1.0</v>
      </c>
      <c r="AK57" s="11">
        <v>0.0</v>
      </c>
      <c r="AL57" s="11">
        <v>0.0</v>
      </c>
      <c r="AM57" s="19">
        <v>0.0</v>
      </c>
      <c r="AN57" s="27" t="s">
        <v>128</v>
      </c>
      <c r="AO57" s="15" t="s">
        <v>243</v>
      </c>
      <c r="AP57" s="15" t="s">
        <v>243</v>
      </c>
      <c r="AQ57" s="15">
        <v>85.0</v>
      </c>
      <c r="AR57" s="15">
        <v>46.0</v>
      </c>
      <c r="AS57" s="15">
        <v>84.0</v>
      </c>
      <c r="AT57" s="15">
        <v>95.0</v>
      </c>
      <c r="AU57" s="15">
        <v>-10.0</v>
      </c>
      <c r="AV57" s="15">
        <v>71.0</v>
      </c>
      <c r="AW57" s="18">
        <v>0.0</v>
      </c>
      <c r="AX57" s="18">
        <v>0.0</v>
      </c>
      <c r="AY57" s="18">
        <v>0.0</v>
      </c>
      <c r="AZ57" s="18">
        <v>1.0</v>
      </c>
      <c r="BA57" s="18">
        <v>0.0</v>
      </c>
      <c r="BB57" s="18">
        <v>1.0</v>
      </c>
      <c r="BC57" s="11">
        <v>0.0</v>
      </c>
      <c r="BD57" s="11">
        <v>0.0</v>
      </c>
      <c r="BE57" s="11">
        <v>0.0</v>
      </c>
      <c r="BF57" s="11">
        <v>0.0</v>
      </c>
      <c r="BG57" s="11">
        <v>0.0</v>
      </c>
      <c r="BH57" s="11">
        <v>0.0</v>
      </c>
      <c r="BI57" s="11">
        <v>0.0</v>
      </c>
      <c r="BJ57" s="11">
        <v>0.0</v>
      </c>
      <c r="BK57" s="11">
        <v>0.0</v>
      </c>
      <c r="BL57" s="11">
        <v>0.0</v>
      </c>
      <c r="BM57" s="11">
        <v>0.0</v>
      </c>
      <c r="BN57" s="11">
        <v>0.0</v>
      </c>
      <c r="BO57" s="11">
        <v>0.0</v>
      </c>
      <c r="BP57" s="11">
        <v>0.0</v>
      </c>
      <c r="BQ57" s="11">
        <v>1.0</v>
      </c>
      <c r="BR57" s="11">
        <v>0.0</v>
      </c>
      <c r="BS57" s="11">
        <v>0.0</v>
      </c>
      <c r="BT57" s="11">
        <v>0.0</v>
      </c>
      <c r="BU57" s="11">
        <v>0.0</v>
      </c>
      <c r="BV57" s="11" t="s">
        <v>124</v>
      </c>
      <c r="BW57" s="15" t="s">
        <v>168</v>
      </c>
      <c r="BX57" s="15">
        <v>0.0</v>
      </c>
      <c r="BY57" s="26">
        <v>118.0</v>
      </c>
      <c r="BZ57" s="16">
        <v>0.0</v>
      </c>
      <c r="CA57" s="26">
        <v>33.0</v>
      </c>
      <c r="CB57" s="26">
        <v>5.0</v>
      </c>
      <c r="CC57" s="15">
        <v>0.0</v>
      </c>
      <c r="CD57" s="15">
        <v>0.0</v>
      </c>
      <c r="CE57" s="15">
        <v>0.0</v>
      </c>
      <c r="CF57" s="15">
        <v>0.0</v>
      </c>
      <c r="CG57" s="15">
        <v>1.0</v>
      </c>
      <c r="CH57" s="16">
        <v>0.0</v>
      </c>
      <c r="CI57" s="16">
        <v>0.0</v>
      </c>
      <c r="CJ57" s="15">
        <f t="shared" si="3"/>
        <v>1</v>
      </c>
      <c r="CK57" s="21" t="s">
        <v>537</v>
      </c>
      <c r="CL57" s="11" t="s">
        <v>170</v>
      </c>
      <c r="CM57" s="11">
        <v>0.0</v>
      </c>
      <c r="CN57" s="11">
        <v>0.0</v>
      </c>
      <c r="CO57" s="11">
        <v>0.0</v>
      </c>
      <c r="CP57" s="18">
        <v>0.0</v>
      </c>
      <c r="CQ57" s="15">
        <v>0.0</v>
      </c>
      <c r="CR57" s="15" t="s">
        <v>124</v>
      </c>
      <c r="CS57" s="15">
        <v>0.0</v>
      </c>
      <c r="CT57" s="15" t="s">
        <v>538</v>
      </c>
      <c r="CU57" s="15">
        <v>0.0</v>
      </c>
      <c r="CV57" s="15" t="s">
        <v>124</v>
      </c>
      <c r="CW57" s="11">
        <v>0.0</v>
      </c>
      <c r="CX57" s="11">
        <v>0.0</v>
      </c>
      <c r="CY57" s="11" t="s">
        <v>124</v>
      </c>
      <c r="CZ57" s="11">
        <v>0.0</v>
      </c>
      <c r="DA57" s="11" t="s">
        <v>539</v>
      </c>
      <c r="DB57" s="31"/>
      <c r="DD57" s="23"/>
      <c r="DE57" s="23"/>
      <c r="DF57" s="23"/>
      <c r="DG57" s="26"/>
      <c r="DH57" s="25"/>
    </row>
    <row r="58">
      <c r="A58" s="11" t="s">
        <v>540</v>
      </c>
      <c r="B58" s="11" t="s">
        <v>541</v>
      </c>
      <c r="C58" s="12">
        <v>22528.0</v>
      </c>
      <c r="D58" s="13">
        <v>2.0</v>
      </c>
      <c r="E58" s="18">
        <v>0.0</v>
      </c>
      <c r="F58" s="3">
        <v>5.0</v>
      </c>
      <c r="G58" s="3">
        <v>6.0</v>
      </c>
      <c r="H58" s="3">
        <v>3.0</v>
      </c>
      <c r="I58" s="14">
        <f t="shared" si="1"/>
        <v>4.666666667</v>
      </c>
      <c r="J58" s="14">
        <f t="shared" si="2"/>
        <v>2</v>
      </c>
      <c r="K58" s="11" t="s">
        <v>542</v>
      </c>
      <c r="L58" s="11" t="s">
        <v>542</v>
      </c>
      <c r="M58" s="15" t="s">
        <v>184</v>
      </c>
      <c r="N58" s="15" t="s">
        <v>185</v>
      </c>
      <c r="O58" s="16" t="s">
        <v>139</v>
      </c>
      <c r="P58" s="16" t="s">
        <v>185</v>
      </c>
      <c r="Q58" s="17">
        <v>0.0</v>
      </c>
      <c r="R58" s="11" t="s">
        <v>124</v>
      </c>
      <c r="S58" s="11">
        <v>0.0</v>
      </c>
      <c r="T58" s="11">
        <v>0.0</v>
      </c>
      <c r="U58" s="11" t="s">
        <v>124</v>
      </c>
      <c r="V58" s="11">
        <v>0.0</v>
      </c>
      <c r="W58" s="11" t="s">
        <v>125</v>
      </c>
      <c r="X58" s="18">
        <v>21.0</v>
      </c>
      <c r="Y58" s="18">
        <v>1.0</v>
      </c>
      <c r="Z58" s="18">
        <v>1.0</v>
      </c>
      <c r="AA58" s="18">
        <v>0.0</v>
      </c>
      <c r="AB58" s="3" t="s">
        <v>143</v>
      </c>
      <c r="AC58" s="3" t="s">
        <v>143</v>
      </c>
      <c r="AD58" s="16" t="s">
        <v>124</v>
      </c>
      <c r="AE58" s="16" t="s">
        <v>124</v>
      </c>
      <c r="AF58" s="15">
        <v>0.0</v>
      </c>
      <c r="AG58" s="15">
        <v>0.0</v>
      </c>
      <c r="AH58" s="11" t="s">
        <v>543</v>
      </c>
      <c r="AI58" s="18">
        <v>1.0</v>
      </c>
      <c r="AJ58" s="18">
        <v>1.0</v>
      </c>
      <c r="AK58" s="11">
        <v>1.0</v>
      </c>
      <c r="AL58" s="11">
        <v>1.0</v>
      </c>
      <c r="AM58" s="19">
        <v>0.0</v>
      </c>
      <c r="AN58" s="27" t="s">
        <v>128</v>
      </c>
      <c r="AO58" s="15" t="s">
        <v>129</v>
      </c>
      <c r="AP58" s="15" t="s">
        <v>129</v>
      </c>
      <c r="AQ58" s="15">
        <v>108.0</v>
      </c>
      <c r="AR58" s="15">
        <v>10.0</v>
      </c>
      <c r="AS58" s="15">
        <v>52.0</v>
      </c>
      <c r="AT58" s="15">
        <v>65.0</v>
      </c>
      <c r="AU58" s="15">
        <v>-21.0</v>
      </c>
      <c r="AV58" s="15">
        <v>84.0</v>
      </c>
      <c r="AW58" s="18">
        <v>0.0</v>
      </c>
      <c r="AX58" s="18">
        <v>0.0</v>
      </c>
      <c r="AY58" s="18">
        <v>1.0</v>
      </c>
      <c r="AZ58" s="18">
        <v>0.0</v>
      </c>
      <c r="BA58" s="18">
        <v>0.0</v>
      </c>
      <c r="BB58" s="18">
        <v>0.0</v>
      </c>
      <c r="BC58" s="11">
        <v>0.0</v>
      </c>
      <c r="BD58" s="11">
        <v>0.0</v>
      </c>
      <c r="BE58" s="11">
        <v>0.0</v>
      </c>
      <c r="BF58" s="11">
        <v>0.0</v>
      </c>
      <c r="BG58" s="11">
        <v>0.0</v>
      </c>
      <c r="BH58" s="11">
        <v>0.0</v>
      </c>
      <c r="BI58" s="11">
        <v>0.0</v>
      </c>
      <c r="BJ58" s="11">
        <v>0.0</v>
      </c>
      <c r="BK58" s="11">
        <v>0.0</v>
      </c>
      <c r="BL58" s="11">
        <v>1.0</v>
      </c>
      <c r="BM58" s="11">
        <v>0.0</v>
      </c>
      <c r="BN58" s="11">
        <v>0.0</v>
      </c>
      <c r="BO58" s="11">
        <v>0.0</v>
      </c>
      <c r="BP58" s="11">
        <v>0.0</v>
      </c>
      <c r="BQ58" s="11">
        <v>0.0</v>
      </c>
      <c r="BR58" s="11">
        <v>0.0</v>
      </c>
      <c r="BS58" s="11">
        <v>0.0</v>
      </c>
      <c r="BT58" s="11">
        <v>0.0</v>
      </c>
      <c r="BU58" s="11">
        <v>0.0</v>
      </c>
      <c r="BV58" s="11" t="s">
        <v>124</v>
      </c>
      <c r="BW58" s="15" t="s">
        <v>319</v>
      </c>
      <c r="BX58" s="15">
        <v>0.0</v>
      </c>
      <c r="BY58" s="26">
        <v>165.0</v>
      </c>
      <c r="BZ58" s="16">
        <v>0.0</v>
      </c>
      <c r="CA58" s="26">
        <v>0.0</v>
      </c>
      <c r="CB58" s="26">
        <v>20.0</v>
      </c>
      <c r="CC58" s="15">
        <v>0.0</v>
      </c>
      <c r="CD58" s="15">
        <v>0.0</v>
      </c>
      <c r="CE58" s="15">
        <v>0.0</v>
      </c>
      <c r="CF58" s="15">
        <v>0.0</v>
      </c>
      <c r="CG58" s="15">
        <v>1.0</v>
      </c>
      <c r="CH58" s="16">
        <v>0.0</v>
      </c>
      <c r="CI58" s="16">
        <v>0.0</v>
      </c>
      <c r="CJ58" s="15">
        <f t="shared" si="3"/>
        <v>1</v>
      </c>
      <c r="CK58" s="21" t="s">
        <v>544</v>
      </c>
      <c r="CL58" s="11" t="s">
        <v>545</v>
      </c>
      <c r="CM58" s="11">
        <v>0.0</v>
      </c>
      <c r="CN58" s="11">
        <v>0.0</v>
      </c>
      <c r="CO58" s="11">
        <v>0.0</v>
      </c>
      <c r="CP58" s="18">
        <v>0.0</v>
      </c>
      <c r="CQ58" s="15">
        <v>0.0</v>
      </c>
      <c r="CR58" s="15" t="s">
        <v>124</v>
      </c>
      <c r="CS58" s="15">
        <v>0.0</v>
      </c>
      <c r="CT58" s="15" t="s">
        <v>124</v>
      </c>
      <c r="CU58" s="15">
        <v>0.0</v>
      </c>
      <c r="CV58" s="15" t="s">
        <v>124</v>
      </c>
      <c r="CW58" s="11">
        <v>0.0</v>
      </c>
      <c r="CX58" s="11">
        <v>0.0</v>
      </c>
      <c r="CY58" s="11" t="s">
        <v>124</v>
      </c>
      <c r="CZ58" s="11">
        <v>0.0</v>
      </c>
      <c r="DA58" s="11" t="s">
        <v>133</v>
      </c>
      <c r="DB58" s="31"/>
      <c r="DD58" s="23"/>
      <c r="DE58" s="23"/>
      <c r="DF58" s="23"/>
      <c r="DG58" s="26"/>
      <c r="DH58" s="25"/>
    </row>
    <row r="59">
      <c r="A59" s="11" t="s">
        <v>546</v>
      </c>
      <c r="B59" s="11" t="s">
        <v>547</v>
      </c>
      <c r="C59" s="12">
        <v>22542.0</v>
      </c>
      <c r="D59" s="13">
        <v>3.0</v>
      </c>
      <c r="E59" s="18">
        <v>0.0</v>
      </c>
      <c r="F59" s="3">
        <v>7.0</v>
      </c>
      <c r="G59" s="3">
        <v>4.0</v>
      </c>
      <c r="H59" s="3">
        <v>6.0</v>
      </c>
      <c r="I59" s="14">
        <f t="shared" si="1"/>
        <v>5.666666667</v>
      </c>
      <c r="J59" s="14">
        <f t="shared" si="2"/>
        <v>2</v>
      </c>
      <c r="K59" s="11" t="s">
        <v>204</v>
      </c>
      <c r="L59" s="11" t="s">
        <v>204</v>
      </c>
      <c r="M59" s="15" t="s">
        <v>122</v>
      </c>
      <c r="N59" s="15" t="s">
        <v>123</v>
      </c>
      <c r="O59" s="16" t="s">
        <v>137</v>
      </c>
      <c r="P59" s="16" t="s">
        <v>138</v>
      </c>
      <c r="Q59" s="17">
        <v>1.0</v>
      </c>
      <c r="R59" s="11" t="s">
        <v>124</v>
      </c>
      <c r="S59" s="11">
        <v>0.0</v>
      </c>
      <c r="T59" s="11">
        <v>0.0</v>
      </c>
      <c r="U59" s="11" t="s">
        <v>124</v>
      </c>
      <c r="V59" s="11">
        <v>0.0</v>
      </c>
      <c r="W59" s="11" t="s">
        <v>125</v>
      </c>
      <c r="X59" s="18">
        <v>18.0</v>
      </c>
      <c r="Y59" s="18">
        <v>1.0</v>
      </c>
      <c r="Z59" s="18">
        <v>1.0</v>
      </c>
      <c r="AA59" s="18">
        <v>0.0</v>
      </c>
      <c r="AB59" s="15" t="s">
        <v>457</v>
      </c>
      <c r="AC59" s="15" t="s">
        <v>457</v>
      </c>
      <c r="AD59" s="16">
        <v>2.0</v>
      </c>
      <c r="AE59" s="16">
        <v>1.0</v>
      </c>
      <c r="AF59" s="15">
        <v>0.0</v>
      </c>
      <c r="AG59" s="15">
        <v>0.0</v>
      </c>
      <c r="AH59" s="11" t="s">
        <v>548</v>
      </c>
      <c r="AI59" s="18">
        <v>1.0</v>
      </c>
      <c r="AJ59" s="18">
        <v>1.0</v>
      </c>
      <c r="AK59" s="11">
        <v>0.0</v>
      </c>
      <c r="AL59" s="11">
        <v>0.0</v>
      </c>
      <c r="AM59" s="19">
        <v>0.0</v>
      </c>
      <c r="AN59" s="15" t="s">
        <v>154</v>
      </c>
      <c r="AO59" s="15" t="s">
        <v>549</v>
      </c>
      <c r="AP59" s="15" t="s">
        <v>318</v>
      </c>
      <c r="AQ59" s="15">
        <v>82.0</v>
      </c>
      <c r="AR59" s="15">
        <v>43.0</v>
      </c>
      <c r="AS59" s="15">
        <v>49.0</v>
      </c>
      <c r="AT59" s="15">
        <v>66.0</v>
      </c>
      <c r="AU59" s="15">
        <v>-12.0</v>
      </c>
      <c r="AV59" s="15">
        <v>70.0</v>
      </c>
      <c r="AW59" s="18">
        <v>0.0</v>
      </c>
      <c r="AX59" s="18">
        <v>0.0</v>
      </c>
      <c r="AY59" s="18">
        <v>1.0</v>
      </c>
      <c r="AZ59" s="18">
        <v>1.0</v>
      </c>
      <c r="BA59" s="18">
        <v>1.0</v>
      </c>
      <c r="BB59" s="18">
        <v>0.0</v>
      </c>
      <c r="BC59" s="11">
        <v>0.0</v>
      </c>
      <c r="BD59" s="11">
        <v>0.0</v>
      </c>
      <c r="BE59" s="11">
        <v>0.0</v>
      </c>
      <c r="BF59" s="11">
        <v>0.0</v>
      </c>
      <c r="BG59" s="11">
        <v>0.0</v>
      </c>
      <c r="BH59" s="11">
        <v>0.0</v>
      </c>
      <c r="BI59" s="11">
        <v>0.0</v>
      </c>
      <c r="BJ59" s="11">
        <v>0.0</v>
      </c>
      <c r="BK59" s="11">
        <v>0.0</v>
      </c>
      <c r="BL59" s="11">
        <v>0.0</v>
      </c>
      <c r="BM59" s="11">
        <v>0.0</v>
      </c>
      <c r="BN59" s="11">
        <v>0.0</v>
      </c>
      <c r="BO59" s="11">
        <v>0.0</v>
      </c>
      <c r="BP59" s="11">
        <v>0.0</v>
      </c>
      <c r="BQ59" s="11">
        <v>0.0</v>
      </c>
      <c r="BR59" s="11">
        <v>0.0</v>
      </c>
      <c r="BS59" s="11">
        <v>0.0</v>
      </c>
      <c r="BT59" s="11">
        <v>0.0</v>
      </c>
      <c r="BU59" s="11">
        <v>0.0</v>
      </c>
      <c r="BV59" s="11" t="s">
        <v>124</v>
      </c>
      <c r="BW59" s="15" t="s">
        <v>156</v>
      </c>
      <c r="BX59" s="15">
        <v>0.0</v>
      </c>
      <c r="BY59" s="26">
        <v>150.0</v>
      </c>
      <c r="BZ59" s="16">
        <v>0.0</v>
      </c>
      <c r="CA59" s="26">
        <v>5.0</v>
      </c>
      <c r="CB59" s="26">
        <v>16.0</v>
      </c>
      <c r="CC59" s="15">
        <v>1.0</v>
      </c>
      <c r="CD59" s="15">
        <v>1.0</v>
      </c>
      <c r="CE59" s="15">
        <v>1.0</v>
      </c>
      <c r="CF59" s="15">
        <v>0.0</v>
      </c>
      <c r="CG59" s="15">
        <v>0.0</v>
      </c>
      <c r="CH59" s="16">
        <v>0.0</v>
      </c>
      <c r="CI59" s="16">
        <v>0.0</v>
      </c>
      <c r="CJ59" s="15">
        <f t="shared" si="3"/>
        <v>0</v>
      </c>
      <c r="CK59" s="21" t="s">
        <v>550</v>
      </c>
      <c r="CL59" s="11" t="s">
        <v>132</v>
      </c>
      <c r="CM59" s="11">
        <v>0.0</v>
      </c>
      <c r="CN59" s="11">
        <v>0.0</v>
      </c>
      <c r="CO59" s="11">
        <v>0.0</v>
      </c>
      <c r="CP59" s="18">
        <v>0.0</v>
      </c>
      <c r="CQ59" s="15">
        <v>0.0</v>
      </c>
      <c r="CR59" s="15" t="s">
        <v>124</v>
      </c>
      <c r="CS59" s="15">
        <v>0.0</v>
      </c>
      <c r="CT59" s="15" t="s">
        <v>124</v>
      </c>
      <c r="CU59" s="15">
        <v>0.0</v>
      </c>
      <c r="CV59" s="15" t="s">
        <v>124</v>
      </c>
      <c r="CW59" s="11">
        <v>0.0</v>
      </c>
      <c r="CX59" s="11">
        <v>0.0</v>
      </c>
      <c r="CY59" s="11" t="s">
        <v>124</v>
      </c>
      <c r="CZ59" s="11">
        <v>0.0</v>
      </c>
      <c r="DA59" s="11" t="s">
        <v>133</v>
      </c>
      <c r="DB59" s="31"/>
      <c r="DD59" s="23"/>
      <c r="DE59" s="23"/>
      <c r="DF59" s="23"/>
      <c r="DG59" s="26"/>
      <c r="DH59" s="25"/>
    </row>
    <row r="60">
      <c r="A60" s="11" t="s">
        <v>551</v>
      </c>
      <c r="B60" s="11" t="s">
        <v>425</v>
      </c>
      <c r="C60" s="12">
        <v>22563.0</v>
      </c>
      <c r="D60" s="13">
        <v>2.0</v>
      </c>
      <c r="E60" s="18">
        <v>0.0</v>
      </c>
      <c r="F60" s="3">
        <v>9.0</v>
      </c>
      <c r="G60" s="3">
        <v>6.0</v>
      </c>
      <c r="H60" s="3">
        <v>7.0</v>
      </c>
      <c r="I60" s="14">
        <f t="shared" si="1"/>
        <v>7.333333333</v>
      </c>
      <c r="J60" s="14">
        <f t="shared" si="2"/>
        <v>2</v>
      </c>
      <c r="K60" s="11" t="s">
        <v>224</v>
      </c>
      <c r="L60" s="11" t="s">
        <v>151</v>
      </c>
      <c r="M60" s="15" t="s">
        <v>216</v>
      </c>
      <c r="N60" s="15" t="s">
        <v>217</v>
      </c>
      <c r="O60" s="16" t="s">
        <v>216</v>
      </c>
      <c r="P60" s="16" t="s">
        <v>217</v>
      </c>
      <c r="Q60" s="17">
        <v>1.0</v>
      </c>
      <c r="R60" s="11" t="s">
        <v>552</v>
      </c>
      <c r="S60" s="11">
        <v>1.0</v>
      </c>
      <c r="T60" s="11">
        <v>0.0</v>
      </c>
      <c r="U60" s="11" t="s">
        <v>124</v>
      </c>
      <c r="V60" s="11">
        <v>0.0</v>
      </c>
      <c r="W60" s="11" t="s">
        <v>125</v>
      </c>
      <c r="X60" s="18">
        <v>31.0</v>
      </c>
      <c r="Y60" s="18">
        <v>1.0</v>
      </c>
      <c r="Z60" s="18">
        <v>0.0</v>
      </c>
      <c r="AA60" s="18">
        <v>1.0</v>
      </c>
      <c r="AB60" s="3" t="s">
        <v>553</v>
      </c>
      <c r="AC60" s="3" t="s">
        <v>553</v>
      </c>
      <c r="AD60" s="16">
        <v>1.0</v>
      </c>
      <c r="AE60" s="16">
        <v>0.0</v>
      </c>
      <c r="AF60" s="15">
        <v>0.0</v>
      </c>
      <c r="AG60" s="15">
        <v>0.0</v>
      </c>
      <c r="AH60" s="11" t="s">
        <v>429</v>
      </c>
      <c r="AI60" s="18">
        <v>1.0</v>
      </c>
      <c r="AJ60" s="18">
        <v>1.0</v>
      </c>
      <c r="AK60" s="11">
        <v>0.0</v>
      </c>
      <c r="AL60" s="11">
        <v>0.0</v>
      </c>
      <c r="AM60" s="19">
        <v>0.0</v>
      </c>
      <c r="AN60" s="27" t="s">
        <v>128</v>
      </c>
      <c r="AO60" s="15" t="s">
        <v>554</v>
      </c>
      <c r="AP60" s="15" t="s">
        <v>554</v>
      </c>
      <c r="AQ60" s="15">
        <v>173.0</v>
      </c>
      <c r="AR60" s="15">
        <v>63.0</v>
      </c>
      <c r="AS60" s="15">
        <v>56.0</v>
      </c>
      <c r="AT60" s="15">
        <v>93.0</v>
      </c>
      <c r="AU60" s="15">
        <v>-11.0</v>
      </c>
      <c r="AV60" s="15">
        <v>63.0</v>
      </c>
      <c r="AW60" s="18">
        <v>0.0</v>
      </c>
      <c r="AX60" s="18">
        <v>1.0</v>
      </c>
      <c r="AY60" s="18">
        <v>0.0</v>
      </c>
      <c r="AZ60" s="18">
        <v>1.0</v>
      </c>
      <c r="BA60" s="18">
        <v>0.0</v>
      </c>
      <c r="BB60" s="18">
        <v>1.0</v>
      </c>
      <c r="BC60" s="11">
        <v>0.0</v>
      </c>
      <c r="BD60" s="11">
        <v>0.0</v>
      </c>
      <c r="BE60" s="11">
        <v>0.0</v>
      </c>
      <c r="BF60" s="11">
        <v>0.0</v>
      </c>
      <c r="BG60" s="11">
        <v>0.0</v>
      </c>
      <c r="BH60" s="11">
        <v>0.0</v>
      </c>
      <c r="BI60" s="11">
        <v>0.0</v>
      </c>
      <c r="BJ60" s="11">
        <v>0.0</v>
      </c>
      <c r="BK60" s="11">
        <v>0.0</v>
      </c>
      <c r="BL60" s="11">
        <v>0.0</v>
      </c>
      <c r="BM60" s="11">
        <v>0.0</v>
      </c>
      <c r="BN60" s="11">
        <v>0.0</v>
      </c>
      <c r="BO60" s="11">
        <v>0.0</v>
      </c>
      <c r="BP60" s="11">
        <v>0.0</v>
      </c>
      <c r="BQ60" s="11">
        <v>0.0</v>
      </c>
      <c r="BR60" s="11">
        <v>0.0</v>
      </c>
      <c r="BS60" s="11">
        <v>0.0</v>
      </c>
      <c r="BT60" s="11">
        <v>0.0</v>
      </c>
      <c r="BU60" s="11">
        <v>0.0</v>
      </c>
      <c r="BV60" s="11" t="s">
        <v>124</v>
      </c>
      <c r="BW60" s="15" t="s">
        <v>319</v>
      </c>
      <c r="BX60" s="15">
        <v>0.0</v>
      </c>
      <c r="BY60" s="26">
        <v>120.0</v>
      </c>
      <c r="BZ60" s="16">
        <v>0.0</v>
      </c>
      <c r="CA60" s="26">
        <v>5.0</v>
      </c>
      <c r="CB60" s="26">
        <v>5.0</v>
      </c>
      <c r="CC60" s="15">
        <v>0.0</v>
      </c>
      <c r="CD60" s="15">
        <v>0.0</v>
      </c>
      <c r="CE60" s="15">
        <v>0.0</v>
      </c>
      <c r="CF60" s="15">
        <v>0.0</v>
      </c>
      <c r="CG60" s="15">
        <v>0.0</v>
      </c>
      <c r="CH60" s="16">
        <v>0.0</v>
      </c>
      <c r="CI60" s="16">
        <v>0.0</v>
      </c>
      <c r="CJ60" s="15">
        <f t="shared" si="3"/>
        <v>0</v>
      </c>
      <c r="CK60" s="21" t="s">
        <v>555</v>
      </c>
      <c r="CL60" s="11" t="s">
        <v>132</v>
      </c>
      <c r="CM60" s="11">
        <v>0.0</v>
      </c>
      <c r="CN60" s="11">
        <v>0.0</v>
      </c>
      <c r="CO60" s="11">
        <v>0.0</v>
      </c>
      <c r="CP60" s="18">
        <v>0.0</v>
      </c>
      <c r="CQ60" s="15">
        <v>0.0</v>
      </c>
      <c r="CR60" s="15" t="s">
        <v>124</v>
      </c>
      <c r="CS60" s="15">
        <v>0.0</v>
      </c>
      <c r="CT60" s="15" t="s">
        <v>124</v>
      </c>
      <c r="CU60" s="15">
        <v>0.0</v>
      </c>
      <c r="CV60" s="15" t="s">
        <v>124</v>
      </c>
      <c r="CW60" s="11">
        <v>0.0</v>
      </c>
      <c r="CX60" s="11">
        <v>0.0</v>
      </c>
      <c r="CY60" s="11" t="s">
        <v>124</v>
      </c>
      <c r="CZ60" s="11">
        <v>0.0</v>
      </c>
      <c r="DA60" s="11" t="s">
        <v>133</v>
      </c>
      <c r="DB60" s="31"/>
      <c r="DD60" s="23"/>
      <c r="DE60" s="23"/>
      <c r="DF60" s="23"/>
      <c r="DG60" s="26"/>
      <c r="DH60" s="25"/>
    </row>
    <row r="61">
      <c r="A61" s="11" t="s">
        <v>556</v>
      </c>
      <c r="B61" s="11" t="s">
        <v>557</v>
      </c>
      <c r="C61" s="12">
        <v>22577.0</v>
      </c>
      <c r="D61" s="13">
        <v>2.0</v>
      </c>
      <c r="E61" s="18">
        <v>0.0</v>
      </c>
      <c r="F61" s="3">
        <v>8.0</v>
      </c>
      <c r="G61" s="3">
        <v>8.0</v>
      </c>
      <c r="H61" s="3">
        <v>8.0</v>
      </c>
      <c r="I61" s="14">
        <f t="shared" si="1"/>
        <v>8</v>
      </c>
      <c r="J61" s="14">
        <f t="shared" si="2"/>
        <v>0</v>
      </c>
      <c r="K61" s="11" t="s">
        <v>558</v>
      </c>
      <c r="L61" s="11" t="s">
        <v>558</v>
      </c>
      <c r="M61" s="15" t="s">
        <v>518</v>
      </c>
      <c r="N61" s="15" t="s">
        <v>123</v>
      </c>
      <c r="O61" s="16" t="s">
        <v>122</v>
      </c>
      <c r="P61" s="16" t="s">
        <v>373</v>
      </c>
      <c r="Q61" s="17">
        <v>1.0</v>
      </c>
      <c r="R61" s="11" t="s">
        <v>559</v>
      </c>
      <c r="S61" s="11">
        <v>0.0</v>
      </c>
      <c r="T61" s="11">
        <v>0.0</v>
      </c>
      <c r="U61" s="11" t="s">
        <v>124</v>
      </c>
      <c r="V61" s="11">
        <v>0.0</v>
      </c>
      <c r="W61" s="11" t="s">
        <v>125</v>
      </c>
      <c r="X61" s="18">
        <v>22.0</v>
      </c>
      <c r="Y61" s="18">
        <v>1.0</v>
      </c>
      <c r="Z61" s="18">
        <v>1.0</v>
      </c>
      <c r="AA61" s="18">
        <v>0.0</v>
      </c>
      <c r="AB61" s="15" t="s">
        <v>560</v>
      </c>
      <c r="AC61" s="15" t="s">
        <v>560</v>
      </c>
      <c r="AD61" s="16">
        <v>1.0</v>
      </c>
      <c r="AE61" s="16">
        <v>1.0</v>
      </c>
      <c r="AF61" s="15">
        <v>1.0</v>
      </c>
      <c r="AG61" s="15">
        <v>0.0</v>
      </c>
      <c r="AH61" s="11" t="s">
        <v>561</v>
      </c>
      <c r="AI61" s="18">
        <v>1.0</v>
      </c>
      <c r="AJ61" s="18">
        <v>1.0</v>
      </c>
      <c r="AK61" s="11">
        <v>0.0</v>
      </c>
      <c r="AL61" s="11">
        <v>0.0</v>
      </c>
      <c r="AM61" s="19">
        <v>0.0</v>
      </c>
      <c r="AN61" s="15" t="s">
        <v>154</v>
      </c>
      <c r="AO61" s="15" t="s">
        <v>328</v>
      </c>
      <c r="AP61" s="15" t="s">
        <v>328</v>
      </c>
      <c r="AQ61" s="15">
        <v>80.0</v>
      </c>
      <c r="AR61" s="15">
        <v>61.0</v>
      </c>
      <c r="AS61" s="15">
        <v>36.0</v>
      </c>
      <c r="AT61" s="15">
        <v>60.0</v>
      </c>
      <c r="AU61" s="15">
        <v>-10.0</v>
      </c>
      <c r="AV61" s="15">
        <v>45.0</v>
      </c>
      <c r="AW61" s="18">
        <v>1.0</v>
      </c>
      <c r="AX61" s="18">
        <v>0.0</v>
      </c>
      <c r="AY61" s="18">
        <v>1.0</v>
      </c>
      <c r="AZ61" s="18">
        <v>0.0</v>
      </c>
      <c r="BA61" s="18">
        <v>0.0</v>
      </c>
      <c r="BB61" s="18">
        <v>1.0</v>
      </c>
      <c r="BC61" s="11">
        <v>0.0</v>
      </c>
      <c r="BD61" s="11">
        <v>0.0</v>
      </c>
      <c r="BE61" s="11">
        <v>0.0</v>
      </c>
      <c r="BF61" s="11">
        <v>0.0</v>
      </c>
      <c r="BG61" s="11">
        <v>0.0</v>
      </c>
      <c r="BH61" s="11">
        <v>0.0</v>
      </c>
      <c r="BI61" s="11">
        <v>0.0</v>
      </c>
      <c r="BJ61" s="11">
        <v>1.0</v>
      </c>
      <c r="BK61" s="11">
        <v>0.0</v>
      </c>
      <c r="BL61" s="11">
        <v>0.0</v>
      </c>
      <c r="BM61" s="11">
        <v>0.0</v>
      </c>
      <c r="BN61" s="11">
        <v>0.0</v>
      </c>
      <c r="BO61" s="11">
        <v>0.0</v>
      </c>
      <c r="BP61" s="11">
        <v>0.0</v>
      </c>
      <c r="BQ61" s="11">
        <v>1.0</v>
      </c>
      <c r="BR61" s="11">
        <v>0.0</v>
      </c>
      <c r="BS61" s="11">
        <v>0.0</v>
      </c>
      <c r="BT61" s="11">
        <v>0.0</v>
      </c>
      <c r="BU61" s="11">
        <v>0.0</v>
      </c>
      <c r="BV61" s="11" t="s">
        <v>124</v>
      </c>
      <c r="BW61" s="15" t="s">
        <v>156</v>
      </c>
      <c r="BX61" s="15">
        <v>0.0</v>
      </c>
      <c r="BY61" s="26">
        <v>161.0</v>
      </c>
      <c r="BZ61" s="16">
        <v>0.0</v>
      </c>
      <c r="CA61" s="26">
        <v>28.0</v>
      </c>
      <c r="CB61" s="26">
        <v>46.0</v>
      </c>
      <c r="CC61" s="15">
        <v>1.0</v>
      </c>
      <c r="CD61" s="15">
        <v>1.0</v>
      </c>
      <c r="CE61" s="15">
        <v>1.0</v>
      </c>
      <c r="CF61" s="15">
        <v>0.0</v>
      </c>
      <c r="CG61" s="15">
        <v>0.0</v>
      </c>
      <c r="CH61" s="16">
        <v>0.0</v>
      </c>
      <c r="CI61" s="16">
        <v>0.0</v>
      </c>
      <c r="CJ61" s="15">
        <f t="shared" si="3"/>
        <v>0</v>
      </c>
      <c r="CK61" s="21" t="s">
        <v>562</v>
      </c>
      <c r="CL61" s="11" t="s">
        <v>132</v>
      </c>
      <c r="CM61" s="11">
        <v>0.0</v>
      </c>
      <c r="CN61" s="11">
        <v>0.0</v>
      </c>
      <c r="CO61" s="11">
        <v>0.0</v>
      </c>
      <c r="CP61" s="18">
        <v>0.0</v>
      </c>
      <c r="CQ61" s="15">
        <v>0.0</v>
      </c>
      <c r="CR61" s="15" t="s">
        <v>124</v>
      </c>
      <c r="CS61" s="15">
        <v>0.0</v>
      </c>
      <c r="CT61" s="15" t="s">
        <v>124</v>
      </c>
      <c r="CU61" s="15">
        <v>0.0</v>
      </c>
      <c r="CV61" s="15" t="s">
        <v>124</v>
      </c>
      <c r="CW61" s="11">
        <v>0.0</v>
      </c>
      <c r="CX61" s="11">
        <v>0.0</v>
      </c>
      <c r="CY61" s="11" t="s">
        <v>124</v>
      </c>
      <c r="CZ61" s="11">
        <v>0.0</v>
      </c>
      <c r="DA61" s="11" t="s">
        <v>235</v>
      </c>
      <c r="DB61" s="31"/>
      <c r="DD61" s="23"/>
      <c r="DE61" s="23"/>
      <c r="DF61" s="23"/>
      <c r="DG61" s="26"/>
      <c r="DH61" s="25"/>
    </row>
    <row r="62">
      <c r="A62" s="11" t="s">
        <v>563</v>
      </c>
      <c r="B62" s="11" t="s">
        <v>564</v>
      </c>
      <c r="C62" s="12">
        <v>22591.0</v>
      </c>
      <c r="D62" s="13">
        <v>5.0</v>
      </c>
      <c r="E62" s="18">
        <v>0.0</v>
      </c>
      <c r="F62" s="3">
        <v>6.0</v>
      </c>
      <c r="G62" s="3">
        <v>5.0</v>
      </c>
      <c r="H62" s="3">
        <v>9.0</v>
      </c>
      <c r="I62" s="14">
        <f t="shared" si="1"/>
        <v>6.666666667</v>
      </c>
      <c r="J62" s="14">
        <f t="shared" si="2"/>
        <v>2.666666667</v>
      </c>
      <c r="K62" s="11" t="s">
        <v>261</v>
      </c>
      <c r="L62" s="11" t="s">
        <v>262</v>
      </c>
      <c r="M62" s="15" t="s">
        <v>184</v>
      </c>
      <c r="N62" s="15" t="s">
        <v>565</v>
      </c>
      <c r="O62" s="16" t="s">
        <v>122</v>
      </c>
      <c r="P62" s="16" t="s">
        <v>566</v>
      </c>
      <c r="Q62" s="17">
        <v>1.0</v>
      </c>
      <c r="R62" s="11" t="s">
        <v>124</v>
      </c>
      <c r="S62" s="11">
        <v>0.0</v>
      </c>
      <c r="T62" s="11">
        <v>0.0</v>
      </c>
      <c r="U62" s="11" t="s">
        <v>124</v>
      </c>
      <c r="V62" s="11">
        <v>0.0</v>
      </c>
      <c r="W62" s="11" t="s">
        <v>125</v>
      </c>
      <c r="X62" s="18">
        <v>33.0</v>
      </c>
      <c r="Y62" s="18">
        <v>1.0</v>
      </c>
      <c r="Z62" s="18">
        <v>1.0</v>
      </c>
      <c r="AA62" s="18">
        <v>0.0</v>
      </c>
      <c r="AB62" s="3" t="s">
        <v>564</v>
      </c>
      <c r="AC62" s="3" t="s">
        <v>564</v>
      </c>
      <c r="AD62" s="16">
        <v>1.0</v>
      </c>
      <c r="AE62" s="16">
        <v>1.0</v>
      </c>
      <c r="AF62" s="15">
        <v>1.0</v>
      </c>
      <c r="AG62" s="15">
        <v>1.0</v>
      </c>
      <c r="AH62" s="32" t="s">
        <v>567</v>
      </c>
      <c r="AI62" s="18">
        <v>1.0</v>
      </c>
      <c r="AJ62" s="18">
        <v>1.0</v>
      </c>
      <c r="AK62" s="11">
        <v>0.0</v>
      </c>
      <c r="AL62" s="11">
        <v>0.0</v>
      </c>
      <c r="AM62" s="19">
        <v>0.0</v>
      </c>
      <c r="AN62" s="27" t="s">
        <v>568</v>
      </c>
      <c r="AO62" s="15" t="s">
        <v>569</v>
      </c>
      <c r="AP62" s="15" t="s">
        <v>570</v>
      </c>
      <c r="AQ62" s="15">
        <v>174.0</v>
      </c>
      <c r="AR62" s="15">
        <v>46.0</v>
      </c>
      <c r="AS62" s="15">
        <v>52.0</v>
      </c>
      <c r="AT62" s="15">
        <v>46.0</v>
      </c>
      <c r="AU62" s="15">
        <v>-13.0</v>
      </c>
      <c r="AV62" s="15">
        <v>60.0</v>
      </c>
      <c r="AW62" s="18">
        <v>1.0</v>
      </c>
      <c r="AX62" s="18">
        <v>0.0</v>
      </c>
      <c r="AY62" s="18">
        <v>0.0</v>
      </c>
      <c r="AZ62" s="18">
        <v>0.0</v>
      </c>
      <c r="BA62" s="18">
        <v>0.0</v>
      </c>
      <c r="BB62" s="18">
        <v>0.0</v>
      </c>
      <c r="BC62" s="11">
        <v>0.0</v>
      </c>
      <c r="BD62" s="11">
        <v>0.0</v>
      </c>
      <c r="BE62" s="11">
        <v>0.0</v>
      </c>
      <c r="BF62" s="11">
        <v>0.0</v>
      </c>
      <c r="BG62" s="11">
        <v>0.0</v>
      </c>
      <c r="BH62" s="11">
        <v>0.0</v>
      </c>
      <c r="BI62" s="11">
        <v>0.0</v>
      </c>
      <c r="BJ62" s="11">
        <v>0.0</v>
      </c>
      <c r="BK62" s="11">
        <v>0.0</v>
      </c>
      <c r="BL62" s="11">
        <v>0.0</v>
      </c>
      <c r="BM62" s="11">
        <v>0.0</v>
      </c>
      <c r="BN62" s="11">
        <v>0.0</v>
      </c>
      <c r="BO62" s="11">
        <v>0.0</v>
      </c>
      <c r="BP62" s="11">
        <v>0.0</v>
      </c>
      <c r="BQ62" s="11">
        <v>0.0</v>
      </c>
      <c r="BR62" s="11">
        <v>0.0</v>
      </c>
      <c r="BS62" s="11">
        <v>0.0</v>
      </c>
      <c r="BT62" s="11">
        <v>0.0</v>
      </c>
      <c r="BU62" s="11">
        <v>0.0</v>
      </c>
      <c r="BV62" s="11" t="s">
        <v>571</v>
      </c>
      <c r="BW62" s="15" t="s">
        <v>130</v>
      </c>
      <c r="BX62" s="15">
        <v>0.0</v>
      </c>
      <c r="BY62" s="26">
        <v>182.0</v>
      </c>
      <c r="BZ62" s="16">
        <v>0.0</v>
      </c>
      <c r="CA62" s="26">
        <v>0.0</v>
      </c>
      <c r="CB62" s="26">
        <v>6.0</v>
      </c>
      <c r="CC62" s="15">
        <v>0.0</v>
      </c>
      <c r="CD62" s="15">
        <v>0.0</v>
      </c>
      <c r="CE62" s="15">
        <v>1.0</v>
      </c>
      <c r="CF62" s="15">
        <v>0.0</v>
      </c>
      <c r="CG62" s="15">
        <v>0.0</v>
      </c>
      <c r="CH62" s="16">
        <v>0.0</v>
      </c>
      <c r="CI62" s="16">
        <v>0.0</v>
      </c>
      <c r="CJ62" s="15">
        <f t="shared" si="3"/>
        <v>0</v>
      </c>
      <c r="CK62" s="21" t="s">
        <v>572</v>
      </c>
      <c r="CL62" s="11" t="s">
        <v>573</v>
      </c>
      <c r="CM62" s="11">
        <v>1.0</v>
      </c>
      <c r="CN62" s="11">
        <v>1.0</v>
      </c>
      <c r="CO62" s="11">
        <v>1.0</v>
      </c>
      <c r="CP62" s="18">
        <v>0.0</v>
      </c>
      <c r="CQ62" s="15">
        <v>0.0</v>
      </c>
      <c r="CR62" s="15" t="s">
        <v>124</v>
      </c>
      <c r="CS62" s="15">
        <v>0.0</v>
      </c>
      <c r="CT62" s="15" t="s">
        <v>124</v>
      </c>
      <c r="CU62" s="15">
        <v>0.0</v>
      </c>
      <c r="CV62" s="15" t="s">
        <v>124</v>
      </c>
      <c r="CW62" s="11">
        <v>0.0</v>
      </c>
      <c r="CX62" s="11">
        <v>0.0</v>
      </c>
      <c r="CY62" s="11" t="s">
        <v>124</v>
      </c>
      <c r="CZ62" s="11">
        <v>0.0</v>
      </c>
      <c r="DA62" s="11" t="s">
        <v>235</v>
      </c>
      <c r="DB62" s="31"/>
      <c r="DD62" s="23"/>
      <c r="DE62" s="23"/>
      <c r="DF62" s="23"/>
      <c r="DG62" s="26"/>
      <c r="DH62" s="25"/>
    </row>
    <row r="63">
      <c r="A63" s="11" t="s">
        <v>574</v>
      </c>
      <c r="B63" s="11" t="s">
        <v>575</v>
      </c>
      <c r="C63" s="12">
        <v>22626.0</v>
      </c>
      <c r="D63" s="13">
        <v>1.0</v>
      </c>
      <c r="E63" s="18">
        <v>0.0</v>
      </c>
      <c r="F63" s="3">
        <v>7.0</v>
      </c>
      <c r="G63" s="3">
        <v>9.0</v>
      </c>
      <c r="H63" s="3">
        <v>7.0</v>
      </c>
      <c r="I63" s="14">
        <f t="shared" si="1"/>
        <v>7.666666667</v>
      </c>
      <c r="J63" s="14">
        <f t="shared" si="2"/>
        <v>1.333333333</v>
      </c>
      <c r="K63" s="11" t="s">
        <v>576</v>
      </c>
      <c r="L63" s="13" t="s">
        <v>456</v>
      </c>
      <c r="M63" s="15" t="s">
        <v>137</v>
      </c>
      <c r="N63" s="15" t="s">
        <v>456</v>
      </c>
      <c r="O63" s="16" t="s">
        <v>577</v>
      </c>
      <c r="P63" s="16" t="s">
        <v>217</v>
      </c>
      <c r="Q63" s="17">
        <v>0.0</v>
      </c>
      <c r="R63" s="11" t="s">
        <v>578</v>
      </c>
      <c r="S63" s="11">
        <v>1.0</v>
      </c>
      <c r="T63" s="11">
        <v>0.0</v>
      </c>
      <c r="U63" s="11" t="s">
        <v>124</v>
      </c>
      <c r="V63" s="11">
        <v>0.0</v>
      </c>
      <c r="W63" s="11" t="s">
        <v>125</v>
      </c>
      <c r="X63" s="18">
        <v>16.0</v>
      </c>
      <c r="Y63" s="18">
        <v>0.0</v>
      </c>
      <c r="Z63" s="18">
        <v>0.0</v>
      </c>
      <c r="AA63" s="18">
        <v>1.0</v>
      </c>
      <c r="AB63" s="15" t="s">
        <v>579</v>
      </c>
      <c r="AC63" s="15" t="s">
        <v>579</v>
      </c>
      <c r="AD63" s="16">
        <v>1.0</v>
      </c>
      <c r="AE63" s="16">
        <v>0.0</v>
      </c>
      <c r="AF63" s="15">
        <v>0.0</v>
      </c>
      <c r="AG63" s="15">
        <v>0.0</v>
      </c>
      <c r="AH63" s="11" t="s">
        <v>580</v>
      </c>
      <c r="AI63" s="18">
        <v>1.0</v>
      </c>
      <c r="AJ63" s="18">
        <v>0.0</v>
      </c>
      <c r="AK63" s="11">
        <v>0.0</v>
      </c>
      <c r="AL63" s="11">
        <v>0.0</v>
      </c>
      <c r="AM63" s="19">
        <v>1.0</v>
      </c>
      <c r="AN63" s="27" t="s">
        <v>128</v>
      </c>
      <c r="AO63" s="15" t="s">
        <v>328</v>
      </c>
      <c r="AP63" s="15" t="s">
        <v>328</v>
      </c>
      <c r="AQ63" s="15">
        <v>121.0</v>
      </c>
      <c r="AR63" s="15">
        <v>78.0</v>
      </c>
      <c r="AS63" s="15">
        <v>79.0</v>
      </c>
      <c r="AT63" s="15">
        <v>97.0</v>
      </c>
      <c r="AU63" s="15">
        <v>-5.0</v>
      </c>
      <c r="AV63" s="15">
        <v>72.0</v>
      </c>
      <c r="AW63" s="18">
        <v>0.0</v>
      </c>
      <c r="AX63" s="18">
        <v>0.0</v>
      </c>
      <c r="AY63" s="18">
        <v>1.0</v>
      </c>
      <c r="AZ63" s="18">
        <v>1.0</v>
      </c>
      <c r="BA63" s="18">
        <v>0.0</v>
      </c>
      <c r="BB63" s="18">
        <v>0.0</v>
      </c>
      <c r="BC63" s="11">
        <v>0.0</v>
      </c>
      <c r="BD63" s="11">
        <v>0.0</v>
      </c>
      <c r="BE63" s="11">
        <v>0.0</v>
      </c>
      <c r="BF63" s="11">
        <v>0.0</v>
      </c>
      <c r="BG63" s="11">
        <v>0.0</v>
      </c>
      <c r="BH63" s="11">
        <v>0.0</v>
      </c>
      <c r="BI63" s="11">
        <v>0.0</v>
      </c>
      <c r="BJ63" s="11">
        <v>1.0</v>
      </c>
      <c r="BK63" s="11">
        <v>0.0</v>
      </c>
      <c r="BL63" s="11">
        <v>0.0</v>
      </c>
      <c r="BM63" s="11">
        <v>0.0</v>
      </c>
      <c r="BN63" s="11">
        <v>0.0</v>
      </c>
      <c r="BO63" s="11">
        <v>0.0</v>
      </c>
      <c r="BP63" s="11">
        <v>0.0</v>
      </c>
      <c r="BQ63" s="11">
        <v>0.0</v>
      </c>
      <c r="BR63" s="11">
        <v>0.0</v>
      </c>
      <c r="BS63" s="11">
        <v>0.0</v>
      </c>
      <c r="BT63" s="11">
        <v>0.0</v>
      </c>
      <c r="BU63" s="11">
        <v>0.0</v>
      </c>
      <c r="BV63" s="11" t="s">
        <v>124</v>
      </c>
      <c r="BW63" s="15" t="s">
        <v>319</v>
      </c>
      <c r="BX63" s="15">
        <v>0.0</v>
      </c>
      <c r="BY63" s="26">
        <v>148.0</v>
      </c>
      <c r="BZ63" s="16">
        <v>0.0</v>
      </c>
      <c r="CA63" s="26">
        <v>0.0</v>
      </c>
      <c r="CB63" s="26">
        <v>25.0</v>
      </c>
      <c r="CC63" s="15">
        <v>0.0</v>
      </c>
      <c r="CD63" s="15">
        <v>0.0</v>
      </c>
      <c r="CE63" s="15">
        <v>1.0</v>
      </c>
      <c r="CF63" s="15">
        <v>0.0</v>
      </c>
      <c r="CG63" s="15">
        <v>0.0</v>
      </c>
      <c r="CH63" s="16">
        <v>0.0</v>
      </c>
      <c r="CI63" s="16">
        <v>0.0</v>
      </c>
      <c r="CJ63" s="15">
        <f t="shared" si="3"/>
        <v>0</v>
      </c>
      <c r="CK63" s="21" t="s">
        <v>581</v>
      </c>
      <c r="CL63" s="11" t="s">
        <v>582</v>
      </c>
      <c r="CM63" s="11">
        <v>0.0</v>
      </c>
      <c r="CN63" s="11">
        <v>0.0</v>
      </c>
      <c r="CO63" s="11">
        <v>0.0</v>
      </c>
      <c r="CP63" s="18">
        <v>0.0</v>
      </c>
      <c r="CQ63" s="15">
        <v>0.0</v>
      </c>
      <c r="CR63" s="15" t="s">
        <v>124</v>
      </c>
      <c r="CS63" s="15">
        <v>0.0</v>
      </c>
      <c r="CT63" s="15" t="s">
        <v>124</v>
      </c>
      <c r="CU63" s="15">
        <v>0.0</v>
      </c>
      <c r="CV63" s="15" t="s">
        <v>124</v>
      </c>
      <c r="CW63" s="11">
        <v>0.0</v>
      </c>
      <c r="CX63" s="11">
        <v>1.0</v>
      </c>
      <c r="CY63" s="11" t="s">
        <v>124</v>
      </c>
      <c r="CZ63" s="11">
        <v>0.0</v>
      </c>
      <c r="DA63" s="11" t="s">
        <v>270</v>
      </c>
      <c r="DB63" s="31"/>
      <c r="DD63" s="23"/>
      <c r="DE63" s="23"/>
      <c r="DF63" s="23"/>
      <c r="DG63" s="26"/>
      <c r="DH63" s="25"/>
    </row>
    <row r="64">
      <c r="A64" s="11" t="s">
        <v>583</v>
      </c>
      <c r="B64" s="11" t="s">
        <v>584</v>
      </c>
      <c r="C64" s="12">
        <v>22633.0</v>
      </c>
      <c r="D64" s="13">
        <v>3.0</v>
      </c>
      <c r="E64" s="18">
        <v>0.0</v>
      </c>
      <c r="F64" s="3">
        <v>9.0</v>
      </c>
      <c r="G64" s="3">
        <v>8.0</v>
      </c>
      <c r="H64" s="3">
        <v>10.0</v>
      </c>
      <c r="I64" s="14">
        <f t="shared" si="1"/>
        <v>9</v>
      </c>
      <c r="J64" s="14">
        <f t="shared" si="2"/>
        <v>1.333333333</v>
      </c>
      <c r="K64" s="11" t="s">
        <v>277</v>
      </c>
      <c r="L64" s="11" t="s">
        <v>277</v>
      </c>
      <c r="M64" s="15" t="s">
        <v>137</v>
      </c>
      <c r="N64" s="15" t="s">
        <v>435</v>
      </c>
      <c r="O64" s="16" t="s">
        <v>122</v>
      </c>
      <c r="P64" s="16" t="s">
        <v>373</v>
      </c>
      <c r="Q64" s="17">
        <v>0.0</v>
      </c>
      <c r="R64" s="11" t="s">
        <v>124</v>
      </c>
      <c r="S64" s="11">
        <v>0.0</v>
      </c>
      <c r="T64" s="11">
        <v>0.0</v>
      </c>
      <c r="U64" s="11" t="s">
        <v>124</v>
      </c>
      <c r="V64" s="11">
        <v>0.0</v>
      </c>
      <c r="W64" s="11" t="s">
        <v>125</v>
      </c>
      <c r="X64" s="18"/>
      <c r="Y64" s="18">
        <v>1.0</v>
      </c>
      <c r="Z64" s="18">
        <v>1.0</v>
      </c>
      <c r="AA64" s="18">
        <v>0.0</v>
      </c>
      <c r="AB64" s="15" t="s">
        <v>585</v>
      </c>
      <c r="AC64" s="15" t="s">
        <v>585</v>
      </c>
      <c r="AD64" s="16">
        <v>1.0</v>
      </c>
      <c r="AE64" s="16">
        <v>2.0</v>
      </c>
      <c r="AF64" s="15">
        <v>0.0</v>
      </c>
      <c r="AG64" s="15">
        <v>0.0</v>
      </c>
      <c r="AH64" s="11" t="s">
        <v>586</v>
      </c>
      <c r="AI64" s="18">
        <v>1.0</v>
      </c>
      <c r="AJ64" s="18">
        <v>1.0</v>
      </c>
      <c r="AK64" s="11">
        <v>0.0</v>
      </c>
      <c r="AL64" s="11">
        <v>0.0</v>
      </c>
      <c r="AM64" s="19">
        <v>1.0</v>
      </c>
      <c r="AN64" s="27" t="s">
        <v>128</v>
      </c>
      <c r="AO64" s="15" t="s">
        <v>318</v>
      </c>
      <c r="AP64" s="15" t="s">
        <v>318</v>
      </c>
      <c r="AQ64" s="15">
        <v>121.0</v>
      </c>
      <c r="AR64" s="15">
        <v>47.0</v>
      </c>
      <c r="AS64" s="15">
        <v>32.0</v>
      </c>
      <c r="AT64" s="15">
        <v>80.0</v>
      </c>
      <c r="AU64" s="15">
        <v>-9.0</v>
      </c>
      <c r="AV64" s="15">
        <v>74.0</v>
      </c>
      <c r="AW64" s="18">
        <v>1.0</v>
      </c>
      <c r="AX64" s="18">
        <v>0.0</v>
      </c>
      <c r="AY64" s="18">
        <v>0.0</v>
      </c>
      <c r="AZ64" s="18">
        <v>1.0</v>
      </c>
      <c r="BA64" s="18">
        <v>0.0</v>
      </c>
      <c r="BB64" s="18">
        <v>0.0</v>
      </c>
      <c r="BC64" s="11">
        <v>0.0</v>
      </c>
      <c r="BD64" s="11">
        <v>0.0</v>
      </c>
      <c r="BE64" s="11">
        <v>0.0</v>
      </c>
      <c r="BF64" s="11">
        <v>0.0</v>
      </c>
      <c r="BG64" s="11">
        <v>0.0</v>
      </c>
      <c r="BH64" s="11">
        <v>0.0</v>
      </c>
      <c r="BI64" s="11">
        <v>0.0</v>
      </c>
      <c r="BJ64" s="11">
        <v>0.0</v>
      </c>
      <c r="BK64" s="11">
        <v>0.0</v>
      </c>
      <c r="BL64" s="11">
        <v>0.0</v>
      </c>
      <c r="BM64" s="11">
        <v>0.0</v>
      </c>
      <c r="BN64" s="11">
        <v>0.0</v>
      </c>
      <c r="BO64" s="11">
        <v>0.0</v>
      </c>
      <c r="BP64" s="11">
        <v>0.0</v>
      </c>
      <c r="BQ64" s="11">
        <v>0.0</v>
      </c>
      <c r="BR64" s="11">
        <v>0.0</v>
      </c>
      <c r="BS64" s="11">
        <v>0.0</v>
      </c>
      <c r="BT64" s="11">
        <v>1.0</v>
      </c>
      <c r="BU64" s="11">
        <v>0.0</v>
      </c>
      <c r="BV64" s="11" t="s">
        <v>124</v>
      </c>
      <c r="BW64" s="15" t="s">
        <v>168</v>
      </c>
      <c r="BX64" s="15">
        <v>0.0</v>
      </c>
      <c r="BY64" s="26">
        <v>162.0</v>
      </c>
      <c r="BZ64" s="16">
        <v>0.0</v>
      </c>
      <c r="CA64" s="26">
        <v>16.0</v>
      </c>
      <c r="CB64" s="26">
        <v>32.0</v>
      </c>
      <c r="CC64" s="15">
        <v>0.0</v>
      </c>
      <c r="CD64" s="15">
        <v>0.0</v>
      </c>
      <c r="CE64" s="15">
        <v>1.0</v>
      </c>
      <c r="CF64" s="15">
        <v>0.0</v>
      </c>
      <c r="CG64" s="15">
        <v>1.0</v>
      </c>
      <c r="CH64" s="16">
        <v>0.0</v>
      </c>
      <c r="CI64" s="16">
        <v>0.0</v>
      </c>
      <c r="CJ64" s="15">
        <f t="shared" si="3"/>
        <v>1</v>
      </c>
      <c r="CK64" s="21" t="s">
        <v>587</v>
      </c>
      <c r="CL64" s="11" t="s">
        <v>588</v>
      </c>
      <c r="CM64" s="11">
        <v>0.0</v>
      </c>
      <c r="CN64" s="11">
        <v>0.0</v>
      </c>
      <c r="CO64" s="11">
        <v>0.0</v>
      </c>
      <c r="CP64" s="18">
        <v>0.0</v>
      </c>
      <c r="CQ64" s="15">
        <v>0.0</v>
      </c>
      <c r="CR64" s="15" t="s">
        <v>124</v>
      </c>
      <c r="CS64" s="15">
        <v>0.0</v>
      </c>
      <c r="CT64" s="15" t="s">
        <v>124</v>
      </c>
      <c r="CU64" s="15">
        <v>0.0</v>
      </c>
      <c r="CV64" s="15" t="s">
        <v>124</v>
      </c>
      <c r="CW64" s="11">
        <v>0.0</v>
      </c>
      <c r="CX64" s="11">
        <v>0.0</v>
      </c>
      <c r="CY64" s="11" t="s">
        <v>124</v>
      </c>
      <c r="CZ64" s="11">
        <v>0.0</v>
      </c>
      <c r="DA64" s="11" t="s">
        <v>133</v>
      </c>
      <c r="DB64" s="31"/>
      <c r="DD64" s="23"/>
      <c r="DE64" s="23"/>
      <c r="DF64" s="23"/>
      <c r="DG64" s="26"/>
      <c r="DH64" s="25"/>
    </row>
    <row r="65">
      <c r="A65" s="11" t="s">
        <v>589</v>
      </c>
      <c r="B65" s="11" t="s">
        <v>590</v>
      </c>
      <c r="C65" s="12">
        <v>22673.0</v>
      </c>
      <c r="D65" s="13">
        <v>3.0</v>
      </c>
      <c r="E65" s="18">
        <v>0.0</v>
      </c>
      <c r="F65" s="3">
        <v>3.0</v>
      </c>
      <c r="G65" s="3">
        <v>6.0</v>
      </c>
      <c r="H65" s="3">
        <v>5.0</v>
      </c>
      <c r="I65" s="14">
        <f t="shared" si="1"/>
        <v>4.666666667</v>
      </c>
      <c r="J65" s="14">
        <f t="shared" si="2"/>
        <v>2</v>
      </c>
      <c r="K65" s="11" t="s">
        <v>591</v>
      </c>
      <c r="L65" s="11" t="s">
        <v>591</v>
      </c>
      <c r="M65" s="15" t="s">
        <v>122</v>
      </c>
      <c r="N65" s="15" t="s">
        <v>123</v>
      </c>
      <c r="O65" s="16" t="s">
        <v>122</v>
      </c>
      <c r="P65" s="16" t="s">
        <v>399</v>
      </c>
      <c r="Q65" s="17">
        <v>0.0</v>
      </c>
      <c r="R65" s="11" t="s">
        <v>124</v>
      </c>
      <c r="S65" s="11">
        <v>0.0</v>
      </c>
      <c r="T65" s="11">
        <v>0.0</v>
      </c>
      <c r="U65" s="11" t="s">
        <v>124</v>
      </c>
      <c r="V65" s="11">
        <v>0.0</v>
      </c>
      <c r="W65" s="11" t="s">
        <v>125</v>
      </c>
      <c r="X65" s="18">
        <v>21.0</v>
      </c>
      <c r="Y65" s="18">
        <v>1.0</v>
      </c>
      <c r="Z65" s="18">
        <v>2.0</v>
      </c>
      <c r="AA65" s="18">
        <v>2.0</v>
      </c>
      <c r="AB65" s="15" t="s">
        <v>592</v>
      </c>
      <c r="AC65" s="15" t="s">
        <v>592</v>
      </c>
      <c r="AD65" s="16">
        <v>1.0</v>
      </c>
      <c r="AE65" s="16">
        <v>2.0</v>
      </c>
      <c r="AF65" s="15">
        <v>1.0</v>
      </c>
      <c r="AG65" s="15">
        <v>0.0</v>
      </c>
      <c r="AH65" s="11" t="s">
        <v>593</v>
      </c>
      <c r="AI65" s="18">
        <v>1.0</v>
      </c>
      <c r="AJ65" s="18">
        <v>0.0</v>
      </c>
      <c r="AK65" s="11">
        <v>0.0</v>
      </c>
      <c r="AL65" s="11">
        <v>0.0</v>
      </c>
      <c r="AM65" s="19">
        <v>1.0</v>
      </c>
      <c r="AN65" s="27" t="s">
        <v>128</v>
      </c>
      <c r="AO65" s="15" t="s">
        <v>129</v>
      </c>
      <c r="AP65" s="15" t="s">
        <v>129</v>
      </c>
      <c r="AQ65" s="15">
        <v>99.0</v>
      </c>
      <c r="AR65" s="15">
        <v>77.0</v>
      </c>
      <c r="AS65" s="15">
        <v>42.0</v>
      </c>
      <c r="AT65" s="15">
        <v>69.0</v>
      </c>
      <c r="AU65" s="15">
        <v>-12.0</v>
      </c>
      <c r="AV65" s="15">
        <v>35.0</v>
      </c>
      <c r="AW65" s="18">
        <v>0.0</v>
      </c>
      <c r="AX65" s="18">
        <v>0.0</v>
      </c>
      <c r="AY65" s="18">
        <v>1.0</v>
      </c>
      <c r="AZ65" s="18">
        <v>1.0</v>
      </c>
      <c r="BA65" s="18">
        <v>0.0</v>
      </c>
      <c r="BB65" s="18">
        <v>1.0</v>
      </c>
      <c r="BC65" s="11">
        <v>0.0</v>
      </c>
      <c r="BD65" s="11">
        <v>0.0</v>
      </c>
      <c r="BE65" s="11">
        <v>0.0</v>
      </c>
      <c r="BF65" s="11">
        <v>0.0</v>
      </c>
      <c r="BG65" s="11">
        <v>0.0</v>
      </c>
      <c r="BH65" s="11">
        <v>0.0</v>
      </c>
      <c r="BI65" s="11">
        <v>0.0</v>
      </c>
      <c r="BJ65" s="11">
        <v>1.0</v>
      </c>
      <c r="BK65" s="11">
        <v>0.0</v>
      </c>
      <c r="BL65" s="11">
        <v>0.0</v>
      </c>
      <c r="BM65" s="11">
        <v>0.0</v>
      </c>
      <c r="BN65" s="11">
        <v>0.0</v>
      </c>
      <c r="BO65" s="11">
        <v>0.0</v>
      </c>
      <c r="BP65" s="11">
        <v>0.0</v>
      </c>
      <c r="BQ65" s="11">
        <v>1.0</v>
      </c>
      <c r="BR65" s="11">
        <v>0.0</v>
      </c>
      <c r="BS65" s="11">
        <v>0.0</v>
      </c>
      <c r="BT65" s="11">
        <v>0.0</v>
      </c>
      <c r="BU65" s="11">
        <v>0.0</v>
      </c>
      <c r="BV65" s="11" t="s">
        <v>124</v>
      </c>
      <c r="BW65" s="15" t="s">
        <v>168</v>
      </c>
      <c r="BX65" s="15">
        <v>0.0</v>
      </c>
      <c r="BY65" s="26">
        <v>119.0</v>
      </c>
      <c r="BZ65" s="16">
        <v>0.0</v>
      </c>
      <c r="CA65" s="26">
        <v>37.0</v>
      </c>
      <c r="CB65" s="26">
        <v>8.0</v>
      </c>
      <c r="CC65" s="15">
        <v>0.0</v>
      </c>
      <c r="CD65" s="15">
        <v>0.0</v>
      </c>
      <c r="CE65" s="15">
        <v>1.0</v>
      </c>
      <c r="CF65" s="15">
        <v>0.0</v>
      </c>
      <c r="CG65" s="15">
        <v>0.0</v>
      </c>
      <c r="CH65" s="16">
        <v>0.0</v>
      </c>
      <c r="CI65" s="16">
        <v>1.0</v>
      </c>
      <c r="CJ65" s="15">
        <f t="shared" si="3"/>
        <v>1</v>
      </c>
      <c r="CK65" s="21" t="s">
        <v>594</v>
      </c>
      <c r="CL65" s="11" t="s">
        <v>403</v>
      </c>
      <c r="CM65" s="11">
        <v>0.0</v>
      </c>
      <c r="CN65" s="11">
        <v>0.0</v>
      </c>
      <c r="CO65" s="11">
        <v>0.0</v>
      </c>
      <c r="CP65" s="18">
        <v>0.0</v>
      </c>
      <c r="CQ65" s="15">
        <v>0.0</v>
      </c>
      <c r="CR65" s="15" t="s">
        <v>124</v>
      </c>
      <c r="CS65" s="15">
        <v>0.0</v>
      </c>
      <c r="CT65" s="15" t="s">
        <v>595</v>
      </c>
      <c r="CU65" s="15">
        <v>0.0</v>
      </c>
      <c r="CV65" s="15" t="s">
        <v>124</v>
      </c>
      <c r="CW65" s="11">
        <v>1.0</v>
      </c>
      <c r="CX65" s="11">
        <v>0.0</v>
      </c>
      <c r="CY65" s="11" t="s">
        <v>124</v>
      </c>
      <c r="CZ65" s="11">
        <v>0.0</v>
      </c>
      <c r="DA65" s="11" t="s">
        <v>133</v>
      </c>
      <c r="DB65" s="31"/>
      <c r="DD65" s="23"/>
      <c r="DE65" s="23"/>
      <c r="DF65" s="23"/>
      <c r="DG65" s="26"/>
      <c r="DH65" s="25"/>
    </row>
    <row r="66">
      <c r="A66" s="11" t="s">
        <v>596</v>
      </c>
      <c r="B66" s="11" t="s">
        <v>597</v>
      </c>
      <c r="C66" s="12">
        <v>22694.0</v>
      </c>
      <c r="D66" s="13">
        <v>3.0</v>
      </c>
      <c r="E66" s="18">
        <v>0.0</v>
      </c>
      <c r="F66" s="3">
        <v>5.0</v>
      </c>
      <c r="G66" s="3">
        <v>5.0</v>
      </c>
      <c r="H66" s="3">
        <v>8.0</v>
      </c>
      <c r="I66" s="14">
        <f t="shared" si="1"/>
        <v>6</v>
      </c>
      <c r="J66" s="14">
        <f t="shared" si="2"/>
        <v>2</v>
      </c>
      <c r="K66" s="11" t="s">
        <v>598</v>
      </c>
      <c r="L66" s="11" t="s">
        <v>598</v>
      </c>
      <c r="M66" s="15" t="s">
        <v>216</v>
      </c>
      <c r="N66" s="15" t="s">
        <v>435</v>
      </c>
      <c r="O66" s="16" t="s">
        <v>492</v>
      </c>
      <c r="P66" s="16" t="s">
        <v>435</v>
      </c>
      <c r="Q66" s="17">
        <v>1.0</v>
      </c>
      <c r="R66" s="11" t="s">
        <v>124</v>
      </c>
      <c r="S66" s="11">
        <v>0.0</v>
      </c>
      <c r="T66" s="11">
        <v>0.0</v>
      </c>
      <c r="U66" s="11" t="s">
        <v>124</v>
      </c>
      <c r="V66" s="11">
        <v>0.0</v>
      </c>
      <c r="W66" s="11" t="s">
        <v>125</v>
      </c>
      <c r="X66" s="18">
        <v>22.0</v>
      </c>
      <c r="Y66" s="18">
        <v>1.0</v>
      </c>
      <c r="Z66" s="18">
        <v>0.0</v>
      </c>
      <c r="AA66" s="18">
        <v>1.0</v>
      </c>
      <c r="AB66" s="15" t="s">
        <v>599</v>
      </c>
      <c r="AC66" s="15" t="s">
        <v>599</v>
      </c>
      <c r="AD66" s="16">
        <v>2.0</v>
      </c>
      <c r="AE66" s="16">
        <v>0.0</v>
      </c>
      <c r="AF66" s="15">
        <v>1.0</v>
      </c>
      <c r="AG66" s="15">
        <v>0.0</v>
      </c>
      <c r="AH66" s="11" t="s">
        <v>600</v>
      </c>
      <c r="AI66" s="18">
        <v>1.0</v>
      </c>
      <c r="AJ66" s="18">
        <v>0.0</v>
      </c>
      <c r="AK66" s="11">
        <v>0.0</v>
      </c>
      <c r="AL66" s="11">
        <v>0.0</v>
      </c>
      <c r="AM66" s="19">
        <v>0.0</v>
      </c>
      <c r="AN66" s="27" t="s">
        <v>128</v>
      </c>
      <c r="AO66" s="15" t="s">
        <v>318</v>
      </c>
      <c r="AP66" s="15" t="s">
        <v>318</v>
      </c>
      <c r="AQ66" s="15">
        <v>105.0</v>
      </c>
      <c r="AR66" s="15">
        <v>28.0</v>
      </c>
      <c r="AS66" s="15">
        <v>58.0</v>
      </c>
      <c r="AT66" s="15">
        <v>47.0</v>
      </c>
      <c r="AU66" s="15">
        <v>-11.0</v>
      </c>
      <c r="AV66" s="15">
        <v>83.0</v>
      </c>
      <c r="AW66" s="18">
        <v>1.0</v>
      </c>
      <c r="AX66" s="18">
        <v>1.0</v>
      </c>
      <c r="AY66" s="18">
        <v>1.0</v>
      </c>
      <c r="AZ66" s="18">
        <v>0.0</v>
      </c>
      <c r="BA66" s="18">
        <v>0.0</v>
      </c>
      <c r="BB66" s="18">
        <v>1.0</v>
      </c>
      <c r="BC66" s="11">
        <v>0.0</v>
      </c>
      <c r="BD66" s="11">
        <v>0.0</v>
      </c>
      <c r="BE66" s="11">
        <v>0.0</v>
      </c>
      <c r="BF66" s="11">
        <v>0.0</v>
      </c>
      <c r="BG66" s="11">
        <v>0.0</v>
      </c>
      <c r="BH66" s="11">
        <v>0.0</v>
      </c>
      <c r="BI66" s="11">
        <v>0.0</v>
      </c>
      <c r="BJ66" s="11">
        <v>0.0</v>
      </c>
      <c r="BK66" s="11">
        <v>0.0</v>
      </c>
      <c r="BL66" s="11">
        <v>0.0</v>
      </c>
      <c r="BM66" s="11">
        <v>0.0</v>
      </c>
      <c r="BN66" s="11">
        <v>0.0</v>
      </c>
      <c r="BO66" s="11">
        <v>0.0</v>
      </c>
      <c r="BP66" s="11">
        <v>0.0</v>
      </c>
      <c r="BQ66" s="11">
        <v>0.0</v>
      </c>
      <c r="BR66" s="11">
        <v>0.0</v>
      </c>
      <c r="BS66" s="11">
        <v>0.0</v>
      </c>
      <c r="BT66" s="11">
        <v>0.0</v>
      </c>
      <c r="BU66" s="11">
        <v>0.0</v>
      </c>
      <c r="BV66" s="11" t="s">
        <v>124</v>
      </c>
      <c r="BW66" s="15" t="s">
        <v>319</v>
      </c>
      <c r="BX66" s="15">
        <v>0.0</v>
      </c>
      <c r="BY66" s="26">
        <v>148.0</v>
      </c>
      <c r="BZ66" s="16">
        <v>0.0</v>
      </c>
      <c r="CA66" s="26">
        <v>0.0</v>
      </c>
      <c r="CB66" s="26">
        <v>17.0</v>
      </c>
      <c r="CC66" s="15">
        <v>0.0</v>
      </c>
      <c r="CD66" s="15">
        <v>0.0</v>
      </c>
      <c r="CE66" s="15">
        <v>1.0</v>
      </c>
      <c r="CF66" s="15">
        <v>0.0</v>
      </c>
      <c r="CG66" s="15">
        <v>0.0</v>
      </c>
      <c r="CH66" s="16">
        <v>0.0</v>
      </c>
      <c r="CI66" s="16">
        <v>0.0</v>
      </c>
      <c r="CJ66" s="15">
        <f t="shared" si="3"/>
        <v>0</v>
      </c>
      <c r="CK66" s="21" t="s">
        <v>601</v>
      </c>
      <c r="CL66" s="11" t="s">
        <v>170</v>
      </c>
      <c r="CM66" s="11">
        <v>0.0</v>
      </c>
      <c r="CN66" s="11">
        <v>0.0</v>
      </c>
      <c r="CO66" s="11">
        <v>0.0</v>
      </c>
      <c r="CP66" s="18">
        <v>0.0</v>
      </c>
      <c r="CQ66" s="15">
        <v>0.0</v>
      </c>
      <c r="CR66" s="15" t="s">
        <v>124</v>
      </c>
      <c r="CS66" s="15">
        <v>0.0</v>
      </c>
      <c r="CT66" s="15" t="s">
        <v>124</v>
      </c>
      <c r="CU66" s="15">
        <v>0.0</v>
      </c>
      <c r="CV66" s="15" t="s">
        <v>124</v>
      </c>
      <c r="CW66" s="11">
        <v>0.0</v>
      </c>
      <c r="CX66" s="11">
        <v>0.0</v>
      </c>
      <c r="CY66" s="11" t="s">
        <v>124</v>
      </c>
      <c r="CZ66" s="11">
        <v>0.0</v>
      </c>
      <c r="DA66" s="11" t="s">
        <v>133</v>
      </c>
      <c r="DB66" s="31"/>
      <c r="DD66" s="23"/>
      <c r="DE66" s="23"/>
      <c r="DF66" s="23"/>
      <c r="DG66" s="26"/>
      <c r="DH66" s="25"/>
    </row>
    <row r="67">
      <c r="A67" s="11" t="s">
        <v>602</v>
      </c>
      <c r="B67" s="11" t="s">
        <v>603</v>
      </c>
      <c r="C67" s="12">
        <v>22715.0</v>
      </c>
      <c r="D67" s="13">
        <v>3.0</v>
      </c>
      <c r="E67" s="18">
        <v>0.0</v>
      </c>
      <c r="F67" s="3">
        <v>5.0</v>
      </c>
      <c r="G67" s="3">
        <v>7.0</v>
      </c>
      <c r="H67" s="3">
        <v>5.0</v>
      </c>
      <c r="I67" s="14">
        <f t="shared" si="1"/>
        <v>5.666666667</v>
      </c>
      <c r="J67" s="14">
        <f t="shared" si="2"/>
        <v>1.333333333</v>
      </c>
      <c r="K67" s="11" t="s">
        <v>533</v>
      </c>
      <c r="L67" s="11" t="s">
        <v>533</v>
      </c>
      <c r="M67" s="15" t="s">
        <v>122</v>
      </c>
      <c r="N67" s="15" t="s">
        <v>123</v>
      </c>
      <c r="O67" s="16" t="s">
        <v>604</v>
      </c>
      <c r="P67" s="16" t="s">
        <v>605</v>
      </c>
      <c r="Q67" s="17">
        <v>1.0</v>
      </c>
      <c r="R67" s="11" t="s">
        <v>124</v>
      </c>
      <c r="S67" s="11">
        <v>0.0</v>
      </c>
      <c r="T67" s="11">
        <v>0.0</v>
      </c>
      <c r="U67" s="11" t="s">
        <v>124</v>
      </c>
      <c r="V67" s="11">
        <v>0.0</v>
      </c>
      <c r="W67" s="11" t="s">
        <v>125</v>
      </c>
      <c r="X67" s="18">
        <v>21.0</v>
      </c>
      <c r="Y67" s="18">
        <v>1.0</v>
      </c>
      <c r="Z67" s="18">
        <v>1.0</v>
      </c>
      <c r="AA67" s="18">
        <v>0.0</v>
      </c>
      <c r="AB67" s="15" t="s">
        <v>606</v>
      </c>
      <c r="AC67" s="15" t="s">
        <v>606</v>
      </c>
      <c r="AD67" s="16">
        <v>2.0</v>
      </c>
      <c r="AE67" s="16">
        <v>1.0</v>
      </c>
      <c r="AF67" s="15">
        <v>1.0</v>
      </c>
      <c r="AG67" s="15">
        <v>0.0</v>
      </c>
      <c r="AH67" s="11" t="s">
        <v>607</v>
      </c>
      <c r="AI67" s="18">
        <v>1.0</v>
      </c>
      <c r="AJ67" s="18">
        <v>1.0</v>
      </c>
      <c r="AK67" s="11">
        <v>0.0</v>
      </c>
      <c r="AL67" s="11">
        <v>0.0</v>
      </c>
      <c r="AM67" s="19">
        <v>0.0</v>
      </c>
      <c r="AN67" s="27" t="s">
        <v>128</v>
      </c>
      <c r="AO67" s="15" t="s">
        <v>155</v>
      </c>
      <c r="AP67" s="15" t="s">
        <v>155</v>
      </c>
      <c r="AQ67" s="15">
        <v>130.0</v>
      </c>
      <c r="AR67" s="15">
        <v>55.0</v>
      </c>
      <c r="AS67" s="15">
        <v>63.0</v>
      </c>
      <c r="AT67" s="15">
        <v>56.0</v>
      </c>
      <c r="AU67" s="15">
        <v>-9.0</v>
      </c>
      <c r="AV67" s="15">
        <v>20.0</v>
      </c>
      <c r="AW67" s="18">
        <v>0.0</v>
      </c>
      <c r="AX67" s="18">
        <v>0.0</v>
      </c>
      <c r="AY67" s="18">
        <v>1.0</v>
      </c>
      <c r="AZ67" s="18">
        <v>1.0</v>
      </c>
      <c r="BA67" s="18">
        <v>0.0</v>
      </c>
      <c r="BB67" s="18">
        <v>0.0</v>
      </c>
      <c r="BC67" s="11">
        <v>0.0</v>
      </c>
      <c r="BD67" s="11">
        <v>0.0</v>
      </c>
      <c r="BE67" s="11">
        <v>0.0</v>
      </c>
      <c r="BF67" s="11">
        <v>0.0</v>
      </c>
      <c r="BG67" s="11">
        <v>0.0</v>
      </c>
      <c r="BH67" s="11">
        <v>0.0</v>
      </c>
      <c r="BI67" s="11">
        <v>0.0</v>
      </c>
      <c r="BJ67" s="11">
        <v>0.0</v>
      </c>
      <c r="BK67" s="11">
        <v>1.0</v>
      </c>
      <c r="BL67" s="11">
        <v>0.0</v>
      </c>
      <c r="BM67" s="11">
        <v>0.0</v>
      </c>
      <c r="BN67" s="11">
        <v>0.0</v>
      </c>
      <c r="BO67" s="11">
        <v>0.0</v>
      </c>
      <c r="BP67" s="11">
        <v>0.0</v>
      </c>
      <c r="BQ67" s="11">
        <v>0.0</v>
      </c>
      <c r="BR67" s="11">
        <v>0.0</v>
      </c>
      <c r="BS67" s="11">
        <v>0.0</v>
      </c>
      <c r="BT67" s="11">
        <v>0.0</v>
      </c>
      <c r="BU67" s="11">
        <v>0.0</v>
      </c>
      <c r="BV67" s="11" t="s">
        <v>124</v>
      </c>
      <c r="BW67" s="15" t="s">
        <v>146</v>
      </c>
      <c r="BX67" s="15">
        <v>0.0</v>
      </c>
      <c r="BY67" s="26">
        <v>142.0</v>
      </c>
      <c r="BZ67" s="16">
        <v>0.0</v>
      </c>
      <c r="CA67" s="26">
        <v>17.0</v>
      </c>
      <c r="CB67" s="26">
        <v>14.0</v>
      </c>
      <c r="CC67" s="15">
        <v>0.0</v>
      </c>
      <c r="CD67" s="15">
        <v>0.0</v>
      </c>
      <c r="CE67" s="15">
        <v>1.0</v>
      </c>
      <c r="CF67" s="15">
        <v>0.0</v>
      </c>
      <c r="CG67" s="15">
        <v>0.0</v>
      </c>
      <c r="CH67" s="16">
        <v>0.0</v>
      </c>
      <c r="CI67" s="16">
        <v>0.0</v>
      </c>
      <c r="CJ67" s="15">
        <f t="shared" si="3"/>
        <v>0</v>
      </c>
      <c r="CK67" s="21" t="s">
        <v>608</v>
      </c>
      <c r="CL67" s="11" t="s">
        <v>158</v>
      </c>
      <c r="CM67" s="11">
        <v>0.0</v>
      </c>
      <c r="CN67" s="11">
        <v>0.0</v>
      </c>
      <c r="CO67" s="11">
        <v>0.0</v>
      </c>
      <c r="CP67" s="18">
        <v>0.0</v>
      </c>
      <c r="CQ67" s="15">
        <v>0.0</v>
      </c>
      <c r="CR67" s="15" t="s">
        <v>124</v>
      </c>
      <c r="CS67" s="15">
        <v>0.0</v>
      </c>
      <c r="CT67" s="15" t="s">
        <v>124</v>
      </c>
      <c r="CU67" s="15">
        <v>0.0</v>
      </c>
      <c r="CV67" s="15" t="s">
        <v>124</v>
      </c>
      <c r="CW67" s="11">
        <v>0.0</v>
      </c>
      <c r="CX67" s="11">
        <v>0.0</v>
      </c>
      <c r="CY67" s="11" t="s">
        <v>124</v>
      </c>
      <c r="CZ67" s="11">
        <v>0.0</v>
      </c>
      <c r="DA67" s="11" t="s">
        <v>133</v>
      </c>
      <c r="DB67" s="31"/>
      <c r="DD67" s="23"/>
      <c r="DE67" s="23"/>
      <c r="DF67" s="23"/>
      <c r="DG67" s="26"/>
      <c r="DH67" s="25"/>
    </row>
    <row r="68">
      <c r="A68" s="11" t="s">
        <v>609</v>
      </c>
      <c r="B68" s="11" t="s">
        <v>361</v>
      </c>
      <c r="C68" s="12">
        <v>22736.0</v>
      </c>
      <c r="D68" s="13">
        <v>1.0</v>
      </c>
      <c r="E68" s="18">
        <v>0.0</v>
      </c>
      <c r="F68" s="3">
        <v>7.0</v>
      </c>
      <c r="G68" s="3">
        <v>7.0</v>
      </c>
      <c r="H68" s="3">
        <v>7.0</v>
      </c>
      <c r="I68" s="14">
        <f t="shared" si="1"/>
        <v>7</v>
      </c>
      <c r="J68" s="14">
        <f t="shared" si="2"/>
        <v>0</v>
      </c>
      <c r="K68" s="11" t="s">
        <v>161</v>
      </c>
      <c r="L68" s="13" t="s">
        <v>161</v>
      </c>
      <c r="M68" s="15" t="s">
        <v>137</v>
      </c>
      <c r="N68" s="15" t="s">
        <v>138</v>
      </c>
      <c r="O68" s="16" t="s">
        <v>137</v>
      </c>
      <c r="P68" s="16" t="s">
        <v>138</v>
      </c>
      <c r="Q68" s="17">
        <v>1.0</v>
      </c>
      <c r="R68" s="11" t="s">
        <v>124</v>
      </c>
      <c r="S68" s="11">
        <v>0.0</v>
      </c>
      <c r="T68" s="11">
        <v>0.0</v>
      </c>
      <c r="U68" s="11" t="s">
        <v>124</v>
      </c>
      <c r="V68" s="11">
        <v>0.0</v>
      </c>
      <c r="W68" s="11" t="s">
        <v>125</v>
      </c>
      <c r="X68" s="18">
        <v>24.0</v>
      </c>
      <c r="Y68" s="18">
        <v>0.0</v>
      </c>
      <c r="Z68" s="18">
        <v>1.0</v>
      </c>
      <c r="AA68" s="18">
        <v>0.0</v>
      </c>
      <c r="AB68" s="15" t="s">
        <v>610</v>
      </c>
      <c r="AC68" s="15" t="s">
        <v>610</v>
      </c>
      <c r="AD68" s="16">
        <v>1.0</v>
      </c>
      <c r="AE68" s="16">
        <v>1.0</v>
      </c>
      <c r="AF68" s="15">
        <v>0.0</v>
      </c>
      <c r="AG68" s="15">
        <v>0.0</v>
      </c>
      <c r="AH68" s="11" t="s">
        <v>611</v>
      </c>
      <c r="AI68" s="18">
        <v>1.0</v>
      </c>
      <c r="AJ68" s="18">
        <v>1.0</v>
      </c>
      <c r="AK68" s="11">
        <v>0.0</v>
      </c>
      <c r="AL68" s="11">
        <v>0.0</v>
      </c>
      <c r="AM68" s="19">
        <v>0.0</v>
      </c>
      <c r="AN68" s="27" t="s">
        <v>299</v>
      </c>
      <c r="AO68" s="15" t="s">
        <v>210</v>
      </c>
      <c r="AP68" s="15" t="s">
        <v>210</v>
      </c>
      <c r="AQ68" s="15">
        <v>76.0</v>
      </c>
      <c r="AR68" s="15">
        <v>40.0</v>
      </c>
      <c r="AS68" s="15">
        <v>24.0</v>
      </c>
      <c r="AT68" s="15">
        <v>17.0</v>
      </c>
      <c r="AU68" s="15">
        <v>-7.0</v>
      </c>
      <c r="AV68" s="15">
        <v>88.0</v>
      </c>
      <c r="AW68" s="18">
        <v>1.0</v>
      </c>
      <c r="AX68" s="18">
        <v>0.0</v>
      </c>
      <c r="AY68" s="18">
        <v>1.0</v>
      </c>
      <c r="AZ68" s="18">
        <v>1.0</v>
      </c>
      <c r="BA68" s="18">
        <v>1.0</v>
      </c>
      <c r="BB68" s="18">
        <v>0.0</v>
      </c>
      <c r="BC68" s="11">
        <v>0.0</v>
      </c>
      <c r="BD68" s="11">
        <v>0.0</v>
      </c>
      <c r="BE68" s="11">
        <v>0.0</v>
      </c>
      <c r="BF68" s="11">
        <v>0.0</v>
      </c>
      <c r="BG68" s="11">
        <v>0.0</v>
      </c>
      <c r="BH68" s="11">
        <v>0.0</v>
      </c>
      <c r="BI68" s="11">
        <v>0.0</v>
      </c>
      <c r="BJ68" s="11">
        <v>0.0</v>
      </c>
      <c r="BK68" s="11">
        <v>0.0</v>
      </c>
      <c r="BL68" s="11">
        <v>0.0</v>
      </c>
      <c r="BM68" s="11">
        <v>0.0</v>
      </c>
      <c r="BN68" s="11">
        <v>0.0</v>
      </c>
      <c r="BO68" s="11">
        <v>0.0</v>
      </c>
      <c r="BP68" s="11">
        <v>0.0</v>
      </c>
      <c r="BQ68" s="11">
        <v>0.0</v>
      </c>
      <c r="BR68" s="11">
        <v>0.0</v>
      </c>
      <c r="BS68" s="11">
        <v>0.0</v>
      </c>
      <c r="BT68" s="11">
        <v>0.0</v>
      </c>
      <c r="BU68" s="11">
        <v>0.0</v>
      </c>
      <c r="BV68" s="11" t="s">
        <v>124</v>
      </c>
      <c r="BW68" s="15" t="s">
        <v>146</v>
      </c>
      <c r="BX68" s="15">
        <v>0.0</v>
      </c>
      <c r="BY68" s="26">
        <v>185.0</v>
      </c>
      <c r="BZ68" s="16">
        <v>0.0</v>
      </c>
      <c r="CA68" s="26">
        <v>0.0</v>
      </c>
      <c r="CB68" s="26">
        <v>12.0</v>
      </c>
      <c r="CC68" s="15">
        <v>0.0</v>
      </c>
      <c r="CD68" s="15">
        <v>0.0</v>
      </c>
      <c r="CE68" s="15">
        <v>0.0</v>
      </c>
      <c r="CF68" s="15">
        <v>0.0</v>
      </c>
      <c r="CG68" s="15">
        <v>0.0</v>
      </c>
      <c r="CH68" s="16">
        <v>0.0</v>
      </c>
      <c r="CI68" s="16">
        <v>0.0</v>
      </c>
      <c r="CJ68" s="15">
        <f t="shared" si="3"/>
        <v>0</v>
      </c>
      <c r="CK68" s="21" t="s">
        <v>612</v>
      </c>
      <c r="CL68" s="11" t="s">
        <v>132</v>
      </c>
      <c r="CM68" s="11">
        <v>0.0</v>
      </c>
      <c r="CN68" s="11">
        <v>1.0</v>
      </c>
      <c r="CO68" s="11">
        <v>0.0</v>
      </c>
      <c r="CP68" s="18">
        <v>0.0</v>
      </c>
      <c r="CQ68" s="15">
        <v>0.0</v>
      </c>
      <c r="CR68" s="15" t="s">
        <v>124</v>
      </c>
      <c r="CS68" s="15">
        <v>0.0</v>
      </c>
      <c r="CT68" s="15" t="s">
        <v>124</v>
      </c>
      <c r="CU68" s="15">
        <v>0.0</v>
      </c>
      <c r="CV68" s="15" t="s">
        <v>124</v>
      </c>
      <c r="CW68" s="11">
        <v>0.0</v>
      </c>
      <c r="CX68" s="11">
        <v>0.0</v>
      </c>
      <c r="CY68" s="11" t="s">
        <v>124</v>
      </c>
      <c r="CZ68" s="11">
        <v>0.0</v>
      </c>
      <c r="DA68" s="11" t="s">
        <v>235</v>
      </c>
      <c r="DB68" s="31"/>
      <c r="DD68" s="23"/>
      <c r="DE68" s="23"/>
      <c r="DF68" s="23"/>
      <c r="DG68" s="23"/>
    </row>
    <row r="69">
      <c r="A69" s="11" t="s">
        <v>613</v>
      </c>
      <c r="B69" s="11" t="s">
        <v>614</v>
      </c>
      <c r="C69" s="12">
        <v>22743.0</v>
      </c>
      <c r="D69" s="13">
        <v>2.0</v>
      </c>
      <c r="E69" s="18">
        <v>0.0</v>
      </c>
      <c r="F69" s="3">
        <v>6.0</v>
      </c>
      <c r="G69" s="3">
        <v>6.0</v>
      </c>
      <c r="H69" s="3">
        <v>4.0</v>
      </c>
      <c r="I69" s="14">
        <f t="shared" si="1"/>
        <v>5.333333333</v>
      </c>
      <c r="J69" s="14">
        <f t="shared" si="2"/>
        <v>1.333333333</v>
      </c>
      <c r="K69" s="11" t="s">
        <v>475</v>
      </c>
      <c r="L69" s="13" t="s">
        <v>476</v>
      </c>
      <c r="M69" s="15" t="s">
        <v>137</v>
      </c>
      <c r="N69" s="15" t="s">
        <v>138</v>
      </c>
      <c r="O69" s="16" t="s">
        <v>162</v>
      </c>
      <c r="P69" s="16" t="s">
        <v>196</v>
      </c>
      <c r="Q69" s="17">
        <v>1.0</v>
      </c>
      <c r="R69" s="11" t="s">
        <v>124</v>
      </c>
      <c r="S69" s="11">
        <v>0.0</v>
      </c>
      <c r="T69" s="11">
        <v>0.0</v>
      </c>
      <c r="U69" s="11" t="s">
        <v>124</v>
      </c>
      <c r="V69" s="11">
        <v>0.0</v>
      </c>
      <c r="W69" s="11" t="s">
        <v>125</v>
      </c>
      <c r="X69" s="18">
        <v>18.0</v>
      </c>
      <c r="Y69" s="18">
        <v>0.0</v>
      </c>
      <c r="Z69" s="18">
        <v>1.0</v>
      </c>
      <c r="AA69" s="18">
        <v>0.0</v>
      </c>
      <c r="AB69" s="15" t="s">
        <v>615</v>
      </c>
      <c r="AC69" s="15" t="s">
        <v>615</v>
      </c>
      <c r="AD69" s="16">
        <v>1.0</v>
      </c>
      <c r="AE69" s="16">
        <v>1.0</v>
      </c>
      <c r="AF69" s="15">
        <v>0.0</v>
      </c>
      <c r="AG69" s="15">
        <v>0.0</v>
      </c>
      <c r="AH69" s="11" t="s">
        <v>478</v>
      </c>
      <c r="AI69" s="18">
        <v>1.0</v>
      </c>
      <c r="AJ69" s="18">
        <v>1.0</v>
      </c>
      <c r="AK69" s="11">
        <v>0.0</v>
      </c>
      <c r="AL69" s="11">
        <v>0.0</v>
      </c>
      <c r="AM69" s="19">
        <v>0.0</v>
      </c>
      <c r="AN69" s="15" t="s">
        <v>154</v>
      </c>
      <c r="AO69" s="15" t="s">
        <v>129</v>
      </c>
      <c r="AP69" s="15" t="s">
        <v>129</v>
      </c>
      <c r="AQ69" s="15">
        <v>108.0</v>
      </c>
      <c r="AR69" s="15">
        <v>38.0</v>
      </c>
      <c r="AS69" s="15">
        <v>37.0</v>
      </c>
      <c r="AT69" s="15">
        <v>74.0</v>
      </c>
      <c r="AU69" s="15">
        <v>-9.0</v>
      </c>
      <c r="AV69" s="15">
        <v>87.0</v>
      </c>
      <c r="AW69" s="18">
        <v>1.0</v>
      </c>
      <c r="AX69" s="18">
        <v>0.0</v>
      </c>
      <c r="AY69" s="18">
        <v>1.0</v>
      </c>
      <c r="AZ69" s="18">
        <v>0.0</v>
      </c>
      <c r="BA69" s="18">
        <v>1.0</v>
      </c>
      <c r="BB69" s="18">
        <v>0.0</v>
      </c>
      <c r="BC69" s="11">
        <v>0.0</v>
      </c>
      <c r="BD69" s="11">
        <v>0.0</v>
      </c>
      <c r="BE69" s="11">
        <v>0.0</v>
      </c>
      <c r="BF69" s="11">
        <v>0.0</v>
      </c>
      <c r="BG69" s="11">
        <v>0.0</v>
      </c>
      <c r="BH69" s="11">
        <v>0.0</v>
      </c>
      <c r="BI69" s="11">
        <v>0.0</v>
      </c>
      <c r="BJ69" s="11">
        <v>0.0</v>
      </c>
      <c r="BK69" s="11">
        <v>0.0</v>
      </c>
      <c r="BL69" s="11">
        <v>0.0</v>
      </c>
      <c r="BM69" s="11">
        <v>0.0</v>
      </c>
      <c r="BN69" s="11">
        <v>0.0</v>
      </c>
      <c r="BO69" s="11">
        <v>0.0</v>
      </c>
      <c r="BP69" s="11">
        <v>0.0</v>
      </c>
      <c r="BQ69" s="11">
        <v>0.0</v>
      </c>
      <c r="BR69" s="11">
        <v>0.0</v>
      </c>
      <c r="BS69" s="11">
        <v>0.0</v>
      </c>
      <c r="BT69" s="11">
        <v>0.0</v>
      </c>
      <c r="BU69" s="11">
        <v>0.0</v>
      </c>
      <c r="BV69" s="11" t="s">
        <v>124</v>
      </c>
      <c r="BW69" s="15" t="s">
        <v>156</v>
      </c>
      <c r="BX69" s="15">
        <v>0.0</v>
      </c>
      <c r="BY69" s="26">
        <v>139.0</v>
      </c>
      <c r="BZ69" s="16">
        <v>0.0</v>
      </c>
      <c r="CA69" s="26">
        <v>8.0</v>
      </c>
      <c r="CB69" s="26">
        <v>12.0</v>
      </c>
      <c r="CC69" s="15">
        <v>1.0</v>
      </c>
      <c r="CD69" s="15">
        <v>1.0</v>
      </c>
      <c r="CE69" s="15">
        <v>1.0</v>
      </c>
      <c r="CF69" s="15">
        <v>0.0</v>
      </c>
      <c r="CG69" s="15">
        <v>0.0</v>
      </c>
      <c r="CH69" s="16">
        <v>0.0</v>
      </c>
      <c r="CI69" s="16">
        <v>0.0</v>
      </c>
      <c r="CJ69" s="15">
        <f t="shared" si="3"/>
        <v>0</v>
      </c>
      <c r="CK69" s="21" t="s">
        <v>616</v>
      </c>
      <c r="CL69" s="11" t="s">
        <v>158</v>
      </c>
      <c r="CM69" s="11">
        <v>0.0</v>
      </c>
      <c r="CN69" s="11">
        <v>0.0</v>
      </c>
      <c r="CO69" s="11">
        <v>0.0</v>
      </c>
      <c r="CP69" s="18">
        <v>0.0</v>
      </c>
      <c r="CQ69" s="15">
        <v>0.0</v>
      </c>
      <c r="CR69" s="15" t="s">
        <v>124</v>
      </c>
      <c r="CS69" s="15">
        <v>0.0</v>
      </c>
      <c r="CT69" s="15" t="s">
        <v>124</v>
      </c>
      <c r="CU69" s="15">
        <v>1.0</v>
      </c>
      <c r="CV69" s="15" t="s">
        <v>617</v>
      </c>
      <c r="CW69" s="11">
        <v>0.0</v>
      </c>
      <c r="CX69" s="11">
        <v>0.0</v>
      </c>
      <c r="CY69" s="11" t="s">
        <v>124</v>
      </c>
      <c r="CZ69" s="11">
        <v>0.0</v>
      </c>
      <c r="DA69" s="11" t="s">
        <v>235</v>
      </c>
      <c r="DB69" s="31"/>
      <c r="DD69" s="23"/>
      <c r="DE69" s="23"/>
      <c r="DF69" s="23"/>
      <c r="DG69" s="23"/>
    </row>
    <row r="70">
      <c r="A70" s="11" t="s">
        <v>618</v>
      </c>
      <c r="B70" s="11" t="s">
        <v>276</v>
      </c>
      <c r="C70" s="12">
        <v>22757.0</v>
      </c>
      <c r="D70" s="13">
        <v>2.0</v>
      </c>
      <c r="E70" s="18">
        <v>0.0</v>
      </c>
      <c r="F70" s="3">
        <v>4.0</v>
      </c>
      <c r="G70" s="3">
        <v>5.0</v>
      </c>
      <c r="H70" s="3">
        <v>5.0</v>
      </c>
      <c r="I70" s="14">
        <f t="shared" si="1"/>
        <v>4.666666667</v>
      </c>
      <c r="J70" s="14">
        <f t="shared" si="2"/>
        <v>0.6666666667</v>
      </c>
      <c r="K70" s="11" t="s">
        <v>277</v>
      </c>
      <c r="L70" s="11" t="s">
        <v>277</v>
      </c>
      <c r="M70" s="15" t="s">
        <v>122</v>
      </c>
      <c r="N70" s="15" t="s">
        <v>217</v>
      </c>
      <c r="O70" s="16" t="s">
        <v>162</v>
      </c>
      <c r="P70" s="16" t="s">
        <v>619</v>
      </c>
      <c r="Q70" s="17">
        <v>1.0</v>
      </c>
      <c r="R70" s="11" t="s">
        <v>124</v>
      </c>
      <c r="S70" s="11">
        <v>0.0</v>
      </c>
      <c r="T70" s="11">
        <v>0.0</v>
      </c>
      <c r="U70" s="11" t="s">
        <v>124</v>
      </c>
      <c r="V70" s="11">
        <v>0.0</v>
      </c>
      <c r="W70" s="11" t="s">
        <v>125</v>
      </c>
      <c r="X70" s="18">
        <v>27.0</v>
      </c>
      <c r="Y70" s="18">
        <v>1.0</v>
      </c>
      <c r="Z70" s="18">
        <v>1.0</v>
      </c>
      <c r="AA70" s="18">
        <v>0.0</v>
      </c>
      <c r="AB70" s="15" t="s">
        <v>620</v>
      </c>
      <c r="AC70" s="15" t="s">
        <v>620</v>
      </c>
      <c r="AD70" s="16">
        <v>1.0</v>
      </c>
      <c r="AE70" s="16">
        <v>1.0</v>
      </c>
      <c r="AF70" s="15">
        <v>0.0</v>
      </c>
      <c r="AG70" s="15">
        <v>0.0</v>
      </c>
      <c r="AH70" s="11" t="s">
        <v>621</v>
      </c>
      <c r="AI70" s="18">
        <v>1.0</v>
      </c>
      <c r="AJ70" s="18">
        <v>1.0</v>
      </c>
      <c r="AK70" s="11">
        <v>0.0</v>
      </c>
      <c r="AL70" s="11">
        <v>0.0</v>
      </c>
      <c r="AM70" s="19">
        <v>0.0</v>
      </c>
      <c r="AN70" s="27" t="s">
        <v>128</v>
      </c>
      <c r="AO70" s="15" t="s">
        <v>289</v>
      </c>
      <c r="AP70" s="15" t="s">
        <v>289</v>
      </c>
      <c r="AQ70" s="15">
        <v>121.0</v>
      </c>
      <c r="AR70" s="15">
        <v>35.0</v>
      </c>
      <c r="AS70" s="15">
        <v>63.0</v>
      </c>
      <c r="AT70" s="15">
        <v>87.0</v>
      </c>
      <c r="AU70" s="15">
        <v>-17.0</v>
      </c>
      <c r="AV70" s="15">
        <v>80.0</v>
      </c>
      <c r="AW70" s="18">
        <v>0.0</v>
      </c>
      <c r="AX70" s="18">
        <v>1.0</v>
      </c>
      <c r="AY70" s="18">
        <v>1.0</v>
      </c>
      <c r="AZ70" s="18">
        <v>0.0</v>
      </c>
      <c r="BA70" s="18">
        <v>0.0</v>
      </c>
      <c r="BB70" s="18">
        <v>0.0</v>
      </c>
      <c r="BC70" s="11">
        <v>0.0</v>
      </c>
      <c r="BD70" s="11">
        <v>0.0</v>
      </c>
      <c r="BE70" s="11">
        <v>0.0</v>
      </c>
      <c r="BF70" s="11">
        <v>0.0</v>
      </c>
      <c r="BG70" s="11">
        <v>0.0</v>
      </c>
      <c r="BH70" s="11">
        <v>0.0</v>
      </c>
      <c r="BI70" s="11">
        <v>0.0</v>
      </c>
      <c r="BJ70" s="11">
        <v>0.0</v>
      </c>
      <c r="BK70" s="11">
        <v>0.0</v>
      </c>
      <c r="BL70" s="11">
        <v>0.0</v>
      </c>
      <c r="BM70" s="11">
        <v>0.0</v>
      </c>
      <c r="BN70" s="11">
        <v>0.0</v>
      </c>
      <c r="BO70" s="11">
        <v>0.0</v>
      </c>
      <c r="BP70" s="11">
        <v>0.0</v>
      </c>
      <c r="BQ70" s="11">
        <v>0.0</v>
      </c>
      <c r="BR70" s="11">
        <v>0.0</v>
      </c>
      <c r="BS70" s="11">
        <v>0.0</v>
      </c>
      <c r="BT70" s="11">
        <v>0.0</v>
      </c>
      <c r="BU70" s="11">
        <v>0.0</v>
      </c>
      <c r="BV70" s="11" t="s">
        <v>124</v>
      </c>
      <c r="BW70" s="15" t="s">
        <v>319</v>
      </c>
      <c r="BX70" s="15">
        <v>0.0</v>
      </c>
      <c r="BY70" s="26">
        <v>144.0</v>
      </c>
      <c r="BZ70" s="16">
        <v>0.0</v>
      </c>
      <c r="CA70" s="26">
        <v>6.0</v>
      </c>
      <c r="CB70" s="26">
        <v>8.0</v>
      </c>
      <c r="CC70" s="15">
        <v>0.0</v>
      </c>
      <c r="CD70" s="15">
        <v>0.0</v>
      </c>
      <c r="CE70" s="15">
        <v>1.0</v>
      </c>
      <c r="CF70" s="15">
        <v>0.0</v>
      </c>
      <c r="CG70" s="15">
        <v>0.0</v>
      </c>
      <c r="CH70" s="16">
        <v>0.0</v>
      </c>
      <c r="CI70" s="16">
        <v>0.0</v>
      </c>
      <c r="CJ70" s="15">
        <f t="shared" si="3"/>
        <v>0</v>
      </c>
      <c r="CK70" s="21" t="s">
        <v>622</v>
      </c>
      <c r="CL70" s="11" t="s">
        <v>158</v>
      </c>
      <c r="CM70" s="11">
        <v>0.0</v>
      </c>
      <c r="CN70" s="11">
        <v>0.0</v>
      </c>
      <c r="CO70" s="11">
        <v>0.0</v>
      </c>
      <c r="CP70" s="18">
        <v>0.0</v>
      </c>
      <c r="CQ70" s="15">
        <v>0.0</v>
      </c>
      <c r="CR70" s="15" t="s">
        <v>124</v>
      </c>
      <c r="CS70" s="15">
        <v>0.0</v>
      </c>
      <c r="CT70" s="15" t="s">
        <v>124</v>
      </c>
      <c r="CU70" s="15">
        <v>0.0</v>
      </c>
      <c r="CV70" s="15" t="s">
        <v>124</v>
      </c>
      <c r="CW70" s="11">
        <v>0.0</v>
      </c>
      <c r="CX70" s="11">
        <v>0.0</v>
      </c>
      <c r="CY70" s="11" t="s">
        <v>124</v>
      </c>
      <c r="CZ70" s="11">
        <v>0.0</v>
      </c>
      <c r="DA70" s="11" t="s">
        <v>235</v>
      </c>
      <c r="DB70" s="31"/>
      <c r="DD70" s="23"/>
      <c r="DE70" s="23"/>
      <c r="DF70" s="23"/>
      <c r="DG70" s="23"/>
    </row>
    <row r="71">
      <c r="A71" s="11" t="s">
        <v>623</v>
      </c>
      <c r="B71" s="11" t="s">
        <v>454</v>
      </c>
      <c r="C71" s="12">
        <v>22771.0</v>
      </c>
      <c r="D71" s="13">
        <v>3.0</v>
      </c>
      <c r="E71" s="18">
        <v>0.0</v>
      </c>
      <c r="F71" s="3">
        <v>6.0</v>
      </c>
      <c r="G71" s="3">
        <v>6.0</v>
      </c>
      <c r="H71" s="3">
        <v>7.0</v>
      </c>
      <c r="I71" s="14">
        <f t="shared" si="1"/>
        <v>6.333333333</v>
      </c>
      <c r="J71" s="14">
        <f t="shared" si="2"/>
        <v>0.6666666667</v>
      </c>
      <c r="K71" s="11" t="s">
        <v>455</v>
      </c>
      <c r="L71" s="13" t="s">
        <v>455</v>
      </c>
      <c r="M71" s="15" t="s">
        <v>137</v>
      </c>
      <c r="N71" s="15" t="s">
        <v>138</v>
      </c>
      <c r="O71" s="16" t="s">
        <v>577</v>
      </c>
      <c r="P71" s="16" t="s">
        <v>624</v>
      </c>
      <c r="Q71" s="17">
        <v>0.0</v>
      </c>
      <c r="R71" s="11" t="s">
        <v>124</v>
      </c>
      <c r="S71" s="11">
        <v>0.0</v>
      </c>
      <c r="T71" s="11">
        <v>0.0</v>
      </c>
      <c r="U71" s="11" t="s">
        <v>124</v>
      </c>
      <c r="V71" s="11">
        <v>0.0</v>
      </c>
      <c r="W71" s="11" t="s">
        <v>125</v>
      </c>
      <c r="X71" s="18">
        <v>20.0</v>
      </c>
      <c r="Y71" s="18">
        <v>0.0</v>
      </c>
      <c r="Z71" s="18">
        <v>0.0</v>
      </c>
      <c r="AA71" s="18">
        <v>1.0</v>
      </c>
      <c r="AB71" s="15" t="s">
        <v>625</v>
      </c>
      <c r="AC71" s="15" t="s">
        <v>625</v>
      </c>
      <c r="AD71" s="16">
        <v>2.0</v>
      </c>
      <c r="AE71" s="16">
        <v>2.0</v>
      </c>
      <c r="AF71" s="15">
        <v>0.0</v>
      </c>
      <c r="AG71" s="15">
        <v>0.0</v>
      </c>
      <c r="AH71" s="11" t="s">
        <v>458</v>
      </c>
      <c r="AI71" s="18">
        <v>1.0</v>
      </c>
      <c r="AJ71" s="18">
        <v>0.0</v>
      </c>
      <c r="AK71" s="11">
        <v>0.0</v>
      </c>
      <c r="AL71" s="11">
        <v>0.0</v>
      </c>
      <c r="AM71" s="19">
        <v>1.0</v>
      </c>
      <c r="AN71" s="15" t="s">
        <v>154</v>
      </c>
      <c r="AO71" s="15" t="s">
        <v>145</v>
      </c>
      <c r="AP71" s="15" t="s">
        <v>145</v>
      </c>
      <c r="AQ71" s="15">
        <v>98.0</v>
      </c>
      <c r="AR71" s="15">
        <v>20.0</v>
      </c>
      <c r="AS71" s="15">
        <v>57.0</v>
      </c>
      <c r="AT71" s="15">
        <v>62.0</v>
      </c>
      <c r="AU71" s="15">
        <v>-15.0</v>
      </c>
      <c r="AV71" s="15">
        <v>75.0</v>
      </c>
      <c r="AW71" s="18">
        <v>0.0</v>
      </c>
      <c r="AX71" s="18">
        <v>0.0</v>
      </c>
      <c r="AY71" s="18">
        <v>1.0</v>
      </c>
      <c r="AZ71" s="18">
        <v>1.0</v>
      </c>
      <c r="BA71" s="18">
        <v>0.0</v>
      </c>
      <c r="BB71" s="18">
        <v>1.0</v>
      </c>
      <c r="BC71" s="11">
        <v>0.0</v>
      </c>
      <c r="BD71" s="11">
        <v>0.0</v>
      </c>
      <c r="BE71" s="11">
        <v>0.0</v>
      </c>
      <c r="BF71" s="11">
        <v>0.0</v>
      </c>
      <c r="BG71" s="11">
        <v>0.0</v>
      </c>
      <c r="BH71" s="11">
        <v>0.0</v>
      </c>
      <c r="BI71" s="11">
        <v>0.0</v>
      </c>
      <c r="BJ71" s="11">
        <v>0.0</v>
      </c>
      <c r="BK71" s="11">
        <v>0.0</v>
      </c>
      <c r="BL71" s="11">
        <v>0.0</v>
      </c>
      <c r="BM71" s="11">
        <v>0.0</v>
      </c>
      <c r="BN71" s="11">
        <v>0.0</v>
      </c>
      <c r="BO71" s="11">
        <v>0.0</v>
      </c>
      <c r="BP71" s="11">
        <v>0.0</v>
      </c>
      <c r="BQ71" s="11">
        <v>0.0</v>
      </c>
      <c r="BR71" s="11">
        <v>0.0</v>
      </c>
      <c r="BS71" s="11">
        <v>0.0</v>
      </c>
      <c r="BT71" s="11">
        <v>0.0</v>
      </c>
      <c r="BU71" s="11">
        <v>0.0</v>
      </c>
      <c r="BV71" s="11" t="s">
        <v>124</v>
      </c>
      <c r="BW71" s="15" t="s">
        <v>178</v>
      </c>
      <c r="BX71" s="15">
        <v>0.0</v>
      </c>
      <c r="BY71" s="26">
        <v>162.0</v>
      </c>
      <c r="BZ71" s="16">
        <v>0.0</v>
      </c>
      <c r="CA71" s="26">
        <v>40.0</v>
      </c>
      <c r="CB71" s="26">
        <v>17.0</v>
      </c>
      <c r="CC71" s="15">
        <v>1.0</v>
      </c>
      <c r="CD71" s="15">
        <v>1.0</v>
      </c>
      <c r="CE71" s="15">
        <v>0.0</v>
      </c>
      <c r="CF71" s="15">
        <v>0.0</v>
      </c>
      <c r="CG71" s="15">
        <v>0.0</v>
      </c>
      <c r="CH71" s="16">
        <v>0.0</v>
      </c>
      <c r="CI71" s="16">
        <v>0.0</v>
      </c>
      <c r="CJ71" s="15">
        <f t="shared" si="3"/>
        <v>0</v>
      </c>
      <c r="CK71" s="21" t="s">
        <v>626</v>
      </c>
      <c r="CL71" s="11" t="s">
        <v>170</v>
      </c>
      <c r="CM71" s="11">
        <v>0.0</v>
      </c>
      <c r="CN71" s="11">
        <v>0.0</v>
      </c>
      <c r="CO71" s="11">
        <v>0.0</v>
      </c>
      <c r="CP71" s="18">
        <v>0.0</v>
      </c>
      <c r="CQ71" s="15">
        <v>0.0</v>
      </c>
      <c r="CR71" s="15" t="s">
        <v>124</v>
      </c>
      <c r="CS71" s="15">
        <v>0.0</v>
      </c>
      <c r="CT71" s="15" t="s">
        <v>124</v>
      </c>
      <c r="CU71" s="15">
        <v>0.0</v>
      </c>
      <c r="CV71" s="15" t="s">
        <v>124</v>
      </c>
      <c r="CW71" s="11">
        <v>0.0</v>
      </c>
      <c r="CX71" s="11">
        <v>0.0</v>
      </c>
      <c r="CY71" s="11" t="s">
        <v>124</v>
      </c>
      <c r="CZ71" s="11">
        <v>0.0</v>
      </c>
      <c r="DA71" s="11" t="s">
        <v>133</v>
      </c>
      <c r="DB71" s="31"/>
      <c r="DD71" s="23"/>
      <c r="DE71" s="23"/>
      <c r="DF71" s="23"/>
      <c r="DG71" s="23"/>
    </row>
    <row r="72">
      <c r="A72" s="11" t="s">
        <v>627</v>
      </c>
      <c r="B72" s="11" t="s">
        <v>628</v>
      </c>
      <c r="C72" s="12">
        <v>22792.0</v>
      </c>
      <c r="D72" s="13">
        <v>1.0</v>
      </c>
      <c r="E72" s="18">
        <v>0.0</v>
      </c>
      <c r="F72" s="3">
        <v>3.0</v>
      </c>
      <c r="G72" s="3">
        <v>5.0</v>
      </c>
      <c r="H72" s="3">
        <v>5.0</v>
      </c>
      <c r="I72" s="14">
        <f t="shared" si="1"/>
        <v>4.333333333</v>
      </c>
      <c r="J72" s="14">
        <f t="shared" si="2"/>
        <v>1.333333333</v>
      </c>
      <c r="K72" s="11" t="s">
        <v>302</v>
      </c>
      <c r="L72" s="13" t="s">
        <v>303</v>
      </c>
      <c r="M72" s="15" t="s">
        <v>137</v>
      </c>
      <c r="N72" s="15" t="s">
        <v>295</v>
      </c>
      <c r="O72" s="16" t="s">
        <v>629</v>
      </c>
      <c r="P72" s="16" t="s">
        <v>630</v>
      </c>
      <c r="Q72" s="17">
        <v>1.0</v>
      </c>
      <c r="R72" s="11" t="s">
        <v>124</v>
      </c>
      <c r="S72" s="11">
        <v>0.0</v>
      </c>
      <c r="T72" s="11">
        <v>1.0</v>
      </c>
      <c r="U72" s="11" t="s">
        <v>124</v>
      </c>
      <c r="V72" s="11">
        <v>0.0</v>
      </c>
      <c r="W72" s="11" t="s">
        <v>631</v>
      </c>
      <c r="X72" s="18">
        <v>33.0</v>
      </c>
      <c r="Y72" s="18">
        <v>1.0</v>
      </c>
      <c r="Z72" s="18">
        <v>1.0</v>
      </c>
      <c r="AA72" s="18">
        <v>0.0</v>
      </c>
      <c r="AB72" s="15" t="s">
        <v>632</v>
      </c>
      <c r="AC72" s="15" t="s">
        <v>632</v>
      </c>
      <c r="AD72" s="16">
        <v>1.0</v>
      </c>
      <c r="AE72" s="16">
        <v>1.0</v>
      </c>
      <c r="AF72" s="15">
        <v>1.0</v>
      </c>
      <c r="AG72" s="15">
        <v>0.0</v>
      </c>
      <c r="AH72" s="11" t="s">
        <v>633</v>
      </c>
      <c r="AI72" s="18">
        <v>1.0</v>
      </c>
      <c r="AJ72" s="18">
        <v>1.0</v>
      </c>
      <c r="AK72" s="11">
        <v>0.0</v>
      </c>
      <c r="AL72" s="11">
        <v>0.0</v>
      </c>
      <c r="AM72" s="19">
        <v>0.0</v>
      </c>
      <c r="AN72" s="27" t="s">
        <v>128</v>
      </c>
      <c r="AO72" s="15" t="s">
        <v>167</v>
      </c>
      <c r="AP72" s="15" t="s">
        <v>167</v>
      </c>
      <c r="AQ72" s="15">
        <v>71.0</v>
      </c>
      <c r="AR72" s="15">
        <v>33.0</v>
      </c>
      <c r="AS72" s="15">
        <v>31.0</v>
      </c>
      <c r="AT72" s="15">
        <v>23.0</v>
      </c>
      <c r="AU72" s="15">
        <v>-12.0</v>
      </c>
      <c r="AV72" s="15">
        <v>82.0</v>
      </c>
      <c r="AW72" s="18">
        <v>0.0</v>
      </c>
      <c r="AX72" s="18">
        <v>1.0</v>
      </c>
      <c r="AY72" s="18">
        <v>0.0</v>
      </c>
      <c r="AZ72" s="18">
        <v>1.0</v>
      </c>
      <c r="BA72" s="18">
        <v>1.0</v>
      </c>
      <c r="BB72" s="18">
        <v>1.0</v>
      </c>
      <c r="BC72" s="11">
        <v>0.0</v>
      </c>
      <c r="BD72" s="11">
        <v>0.0</v>
      </c>
      <c r="BE72" s="11">
        <v>0.0</v>
      </c>
      <c r="BF72" s="11">
        <v>1.0</v>
      </c>
      <c r="BG72" s="11">
        <v>0.0</v>
      </c>
      <c r="BH72" s="11">
        <v>0.0</v>
      </c>
      <c r="BI72" s="11">
        <v>0.0</v>
      </c>
      <c r="BJ72" s="11">
        <v>0.0</v>
      </c>
      <c r="BK72" s="11">
        <v>0.0</v>
      </c>
      <c r="BL72" s="11">
        <v>0.0</v>
      </c>
      <c r="BM72" s="11">
        <v>0.0</v>
      </c>
      <c r="BN72" s="11">
        <v>0.0</v>
      </c>
      <c r="BO72" s="11">
        <v>0.0</v>
      </c>
      <c r="BP72" s="11">
        <v>0.0</v>
      </c>
      <c r="BQ72" s="11">
        <v>0.0</v>
      </c>
      <c r="BR72" s="11">
        <v>0.0</v>
      </c>
      <c r="BS72" s="11">
        <v>0.0</v>
      </c>
      <c r="BT72" s="11">
        <v>0.0</v>
      </c>
      <c r="BU72" s="11">
        <v>0.0</v>
      </c>
      <c r="BV72" s="11" t="s">
        <v>124</v>
      </c>
      <c r="BW72" s="15" t="s">
        <v>251</v>
      </c>
      <c r="BX72" s="15">
        <v>0.0</v>
      </c>
      <c r="BY72" s="26">
        <v>172.0</v>
      </c>
      <c r="BZ72" s="16">
        <v>1.0</v>
      </c>
      <c r="CA72" s="26">
        <v>172.0</v>
      </c>
      <c r="CB72" s="26">
        <v>0.0</v>
      </c>
      <c r="CC72" s="15">
        <v>0.0</v>
      </c>
      <c r="CD72" s="15">
        <v>0.0</v>
      </c>
      <c r="CE72" s="15">
        <v>0.0</v>
      </c>
      <c r="CF72" s="15">
        <v>0.0</v>
      </c>
      <c r="CG72" s="15">
        <v>0.0</v>
      </c>
      <c r="CH72" s="16">
        <v>0.0</v>
      </c>
      <c r="CI72" s="16">
        <v>0.0</v>
      </c>
      <c r="CJ72" s="15">
        <f t="shared" si="3"/>
        <v>0</v>
      </c>
      <c r="CK72" s="21" t="s">
        <v>124</v>
      </c>
      <c r="CL72" s="11" t="s">
        <v>124</v>
      </c>
      <c r="CM72" s="11">
        <v>0.0</v>
      </c>
      <c r="CN72" s="11">
        <v>0.0</v>
      </c>
      <c r="CO72" s="11">
        <v>0.0</v>
      </c>
      <c r="CP72" s="18">
        <v>0.0</v>
      </c>
      <c r="CQ72" s="15">
        <v>0.0</v>
      </c>
      <c r="CR72" s="15" t="s">
        <v>124</v>
      </c>
      <c r="CS72" s="15">
        <v>0.0</v>
      </c>
      <c r="CT72" s="15" t="s">
        <v>124</v>
      </c>
      <c r="CU72" s="15">
        <v>0.0</v>
      </c>
      <c r="CV72" s="15" t="s">
        <v>627</v>
      </c>
      <c r="CW72" s="11">
        <v>0.0</v>
      </c>
      <c r="CX72" s="11">
        <v>0.0</v>
      </c>
      <c r="CY72" s="11" t="s">
        <v>124</v>
      </c>
      <c r="CZ72" s="11">
        <v>0.0</v>
      </c>
      <c r="DA72" s="11" t="s">
        <v>133</v>
      </c>
      <c r="DB72" s="31"/>
    </row>
    <row r="73">
      <c r="A73" s="11" t="s">
        <v>634</v>
      </c>
      <c r="B73" s="11" t="s">
        <v>425</v>
      </c>
      <c r="C73" s="12">
        <v>22799.0</v>
      </c>
      <c r="D73" s="13">
        <v>5.0</v>
      </c>
      <c r="E73" s="18">
        <v>0.0</v>
      </c>
      <c r="F73" s="3">
        <v>8.0</v>
      </c>
      <c r="G73" s="3">
        <v>6.0</v>
      </c>
      <c r="H73" s="3">
        <v>9.0</v>
      </c>
      <c r="I73" s="14">
        <f t="shared" si="1"/>
        <v>7.666666667</v>
      </c>
      <c r="J73" s="14">
        <f t="shared" si="2"/>
        <v>2</v>
      </c>
      <c r="K73" s="11" t="s">
        <v>224</v>
      </c>
      <c r="L73" s="11" t="s">
        <v>151</v>
      </c>
      <c r="M73" s="15" t="s">
        <v>137</v>
      </c>
      <c r="N73" s="15" t="s">
        <v>138</v>
      </c>
      <c r="O73" s="16" t="s">
        <v>216</v>
      </c>
      <c r="P73" s="16" t="s">
        <v>635</v>
      </c>
      <c r="Q73" s="17">
        <v>1.0</v>
      </c>
      <c r="R73" s="11" t="s">
        <v>124</v>
      </c>
      <c r="S73" s="11">
        <v>0.0</v>
      </c>
      <c r="T73" s="11">
        <v>0.0</v>
      </c>
      <c r="U73" s="11" t="s">
        <v>124</v>
      </c>
      <c r="V73" s="11">
        <v>0.0</v>
      </c>
      <c r="W73" s="11" t="s">
        <v>125</v>
      </c>
      <c r="X73" s="18">
        <v>31.0</v>
      </c>
      <c r="Y73" s="18">
        <v>1.0</v>
      </c>
      <c r="Z73" s="18">
        <v>0.0</v>
      </c>
      <c r="AA73" s="18">
        <v>1.0</v>
      </c>
      <c r="AB73" s="15" t="s">
        <v>636</v>
      </c>
      <c r="AC73" s="15" t="s">
        <v>636</v>
      </c>
      <c r="AD73" s="16">
        <v>1.0</v>
      </c>
      <c r="AE73" s="16">
        <v>1.0</v>
      </c>
      <c r="AF73" s="15">
        <v>0.0</v>
      </c>
      <c r="AG73" s="15">
        <v>0.0</v>
      </c>
      <c r="AH73" s="11" t="s">
        <v>429</v>
      </c>
      <c r="AI73" s="18">
        <v>1.0</v>
      </c>
      <c r="AJ73" s="18">
        <v>1.0</v>
      </c>
      <c r="AK73" s="11">
        <v>0.0</v>
      </c>
      <c r="AL73" s="11">
        <v>0.0</v>
      </c>
      <c r="AM73" s="19">
        <v>0.0</v>
      </c>
      <c r="AN73" s="27" t="s">
        <v>568</v>
      </c>
      <c r="AO73" s="15" t="s">
        <v>318</v>
      </c>
      <c r="AP73" s="15" t="s">
        <v>318</v>
      </c>
      <c r="AQ73" s="15">
        <v>79.0</v>
      </c>
      <c r="AR73" s="15">
        <v>28.0</v>
      </c>
      <c r="AS73" s="15">
        <v>31.0</v>
      </c>
      <c r="AT73" s="15">
        <v>38.0</v>
      </c>
      <c r="AU73" s="15">
        <v>-14.0</v>
      </c>
      <c r="AV73" s="15">
        <v>81.0</v>
      </c>
      <c r="AW73" s="18">
        <v>0.0</v>
      </c>
      <c r="AX73" s="18">
        <v>0.0</v>
      </c>
      <c r="AY73" s="18">
        <v>1.0</v>
      </c>
      <c r="AZ73" s="18">
        <v>1.0</v>
      </c>
      <c r="BA73" s="18">
        <v>1.0</v>
      </c>
      <c r="BB73" s="18">
        <v>0.0</v>
      </c>
      <c r="BC73" s="11">
        <v>0.0</v>
      </c>
      <c r="BD73" s="11">
        <v>0.0</v>
      </c>
      <c r="BE73" s="11">
        <v>0.0</v>
      </c>
      <c r="BF73" s="11">
        <v>0.0</v>
      </c>
      <c r="BG73" s="11">
        <v>0.0</v>
      </c>
      <c r="BH73" s="11">
        <v>0.0</v>
      </c>
      <c r="BI73" s="11">
        <v>0.0</v>
      </c>
      <c r="BJ73" s="11">
        <v>0.0</v>
      </c>
      <c r="BK73" s="11">
        <v>0.0</v>
      </c>
      <c r="BL73" s="11">
        <v>0.0</v>
      </c>
      <c r="BM73" s="11">
        <v>0.0</v>
      </c>
      <c r="BN73" s="11">
        <v>0.0</v>
      </c>
      <c r="BO73" s="11">
        <v>0.0</v>
      </c>
      <c r="BP73" s="11">
        <v>0.0</v>
      </c>
      <c r="BQ73" s="11">
        <v>0.0</v>
      </c>
      <c r="BR73" s="11">
        <v>0.0</v>
      </c>
      <c r="BS73" s="11">
        <v>0.0</v>
      </c>
      <c r="BT73" s="11">
        <v>0.0</v>
      </c>
      <c r="BU73" s="11">
        <v>0.0</v>
      </c>
      <c r="BV73" s="11" t="s">
        <v>124</v>
      </c>
      <c r="BW73" s="15" t="s">
        <v>319</v>
      </c>
      <c r="BX73" s="15">
        <v>0.0</v>
      </c>
      <c r="BY73" s="26">
        <v>157.0</v>
      </c>
      <c r="BZ73" s="16">
        <v>0.0</v>
      </c>
      <c r="CA73" s="26">
        <v>0.0</v>
      </c>
      <c r="CB73" s="26">
        <v>0.0</v>
      </c>
      <c r="CC73" s="15">
        <v>0.0</v>
      </c>
      <c r="CD73" s="15">
        <v>0.0</v>
      </c>
      <c r="CE73" s="15">
        <v>0.0</v>
      </c>
      <c r="CF73" s="15">
        <v>0.0</v>
      </c>
      <c r="CG73" s="15">
        <v>1.0</v>
      </c>
      <c r="CH73" s="16">
        <v>0.0</v>
      </c>
      <c r="CI73" s="16">
        <v>0.0</v>
      </c>
      <c r="CJ73" s="15">
        <f t="shared" si="3"/>
        <v>1</v>
      </c>
      <c r="CK73" s="21" t="s">
        <v>637</v>
      </c>
      <c r="CL73" s="11" t="s">
        <v>132</v>
      </c>
      <c r="CM73" s="11">
        <v>0.0</v>
      </c>
      <c r="CN73" s="11">
        <v>0.0</v>
      </c>
      <c r="CO73" s="11">
        <v>0.0</v>
      </c>
      <c r="CP73" s="18">
        <v>0.0</v>
      </c>
      <c r="CQ73" s="15">
        <v>0.0</v>
      </c>
      <c r="CR73" s="15" t="s">
        <v>124</v>
      </c>
      <c r="CS73" s="15">
        <v>0.0</v>
      </c>
      <c r="CT73" s="15" t="s">
        <v>124</v>
      </c>
      <c r="CU73" s="15">
        <v>0.0</v>
      </c>
      <c r="CV73" s="15" t="s">
        <v>124</v>
      </c>
      <c r="CW73" s="11">
        <v>0.0</v>
      </c>
      <c r="CX73" s="11">
        <v>0.0</v>
      </c>
      <c r="CY73" s="11" t="s">
        <v>124</v>
      </c>
      <c r="CZ73" s="11">
        <v>0.0</v>
      </c>
      <c r="DA73" s="11" t="s">
        <v>133</v>
      </c>
      <c r="DB73" s="31"/>
    </row>
    <row r="74">
      <c r="A74" s="11" t="s">
        <v>638</v>
      </c>
      <c r="B74" s="11" t="s">
        <v>639</v>
      </c>
      <c r="C74" s="12">
        <v>22834.0</v>
      </c>
      <c r="D74" s="13">
        <v>1.0</v>
      </c>
      <c r="E74" s="18">
        <v>0.0</v>
      </c>
      <c r="F74" s="3">
        <v>6.0</v>
      </c>
      <c r="G74" s="3">
        <v>7.0</v>
      </c>
      <c r="H74" s="3">
        <v>3.0</v>
      </c>
      <c r="I74" s="14">
        <f t="shared" si="1"/>
        <v>5.333333333</v>
      </c>
      <c r="J74" s="14">
        <f t="shared" si="2"/>
        <v>2.666666667</v>
      </c>
      <c r="K74" s="11" t="s">
        <v>161</v>
      </c>
      <c r="L74" s="13" t="s">
        <v>161</v>
      </c>
      <c r="M74" s="15" t="s">
        <v>304</v>
      </c>
      <c r="N74" s="15" t="s">
        <v>305</v>
      </c>
      <c r="O74" s="16" t="s">
        <v>137</v>
      </c>
      <c r="P74" s="16" t="s">
        <v>89</v>
      </c>
      <c r="Q74" s="17">
        <v>0.0</v>
      </c>
      <c r="R74" s="11" t="s">
        <v>124</v>
      </c>
      <c r="S74" s="11">
        <v>0.0</v>
      </c>
      <c r="T74" s="11">
        <v>1.0</v>
      </c>
      <c r="U74" s="11" t="s">
        <v>124</v>
      </c>
      <c r="V74" s="11">
        <v>0.0</v>
      </c>
      <c r="W74" s="11" t="s">
        <v>125</v>
      </c>
      <c r="X74" s="18">
        <v>52.0</v>
      </c>
      <c r="Y74" s="18">
        <v>1.0</v>
      </c>
      <c r="Z74" s="18">
        <v>1.0</v>
      </c>
      <c r="AA74" s="18">
        <v>0.0</v>
      </c>
      <c r="AB74" s="15" t="s">
        <v>640</v>
      </c>
      <c r="AC74" s="15" t="s">
        <v>640</v>
      </c>
      <c r="AD74" s="16">
        <v>1.0</v>
      </c>
      <c r="AE74" s="16">
        <v>1.0</v>
      </c>
      <c r="AF74" s="15">
        <v>1.0</v>
      </c>
      <c r="AG74" s="15">
        <v>1.0</v>
      </c>
      <c r="AH74" s="11" t="s">
        <v>641</v>
      </c>
      <c r="AI74" s="18">
        <v>1.0</v>
      </c>
      <c r="AJ74" s="18">
        <v>1.0</v>
      </c>
      <c r="AK74" s="11">
        <v>0.0</v>
      </c>
      <c r="AL74" s="11">
        <v>0.0</v>
      </c>
      <c r="AM74" s="19">
        <v>0.0</v>
      </c>
      <c r="AN74" s="27" t="s">
        <v>128</v>
      </c>
      <c r="AO74" s="15" t="s">
        <v>318</v>
      </c>
      <c r="AP74" s="15" t="s">
        <v>318</v>
      </c>
      <c r="AQ74" s="15">
        <v>94.0</v>
      </c>
      <c r="AR74" s="15">
        <v>46.0</v>
      </c>
      <c r="AS74" s="15">
        <v>48.0</v>
      </c>
      <c r="AT74" s="15">
        <v>56.0</v>
      </c>
      <c r="AU74" s="15">
        <v>-10.0</v>
      </c>
      <c r="AV74" s="15">
        <v>66.0</v>
      </c>
      <c r="AW74" s="18">
        <v>0.0</v>
      </c>
      <c r="AX74" s="18">
        <v>0.0</v>
      </c>
      <c r="AY74" s="18">
        <v>0.0</v>
      </c>
      <c r="AZ74" s="18">
        <v>0.0</v>
      </c>
      <c r="BA74" s="18">
        <v>0.0</v>
      </c>
      <c r="BB74" s="18">
        <v>1.0</v>
      </c>
      <c r="BC74" s="11">
        <v>0.0</v>
      </c>
      <c r="BD74" s="11">
        <v>0.0</v>
      </c>
      <c r="BE74" s="11">
        <v>0.0</v>
      </c>
      <c r="BF74" s="11">
        <v>0.0</v>
      </c>
      <c r="BG74" s="11">
        <v>0.0</v>
      </c>
      <c r="BH74" s="11">
        <v>0.0</v>
      </c>
      <c r="BI74" s="11">
        <v>0.0</v>
      </c>
      <c r="BJ74" s="11">
        <v>0.0</v>
      </c>
      <c r="BK74" s="11">
        <v>0.0</v>
      </c>
      <c r="BL74" s="11">
        <v>0.0</v>
      </c>
      <c r="BM74" s="11">
        <v>0.0</v>
      </c>
      <c r="BN74" s="11">
        <v>0.0</v>
      </c>
      <c r="BO74" s="11">
        <v>0.0</v>
      </c>
      <c r="BP74" s="11">
        <v>0.0</v>
      </c>
      <c r="BQ74" s="11">
        <v>0.0</v>
      </c>
      <c r="BR74" s="11">
        <v>0.0</v>
      </c>
      <c r="BS74" s="11">
        <v>0.0</v>
      </c>
      <c r="BT74" s="11">
        <v>0.0</v>
      </c>
      <c r="BU74" s="11">
        <v>0.0</v>
      </c>
      <c r="BV74" s="11" t="s">
        <v>124</v>
      </c>
      <c r="BW74" s="15" t="s">
        <v>251</v>
      </c>
      <c r="BX74" s="15">
        <v>0.0</v>
      </c>
      <c r="BY74" s="26">
        <v>116.0</v>
      </c>
      <c r="BZ74" s="16">
        <v>1.0</v>
      </c>
      <c r="CA74" s="26">
        <v>116.0</v>
      </c>
      <c r="CB74" s="26">
        <v>0.0</v>
      </c>
      <c r="CC74" s="15">
        <v>0.0</v>
      </c>
      <c r="CD74" s="15">
        <v>0.0</v>
      </c>
      <c r="CE74" s="15">
        <v>0.0</v>
      </c>
      <c r="CF74" s="15">
        <v>0.0</v>
      </c>
      <c r="CG74" s="15">
        <v>0.0</v>
      </c>
      <c r="CH74" s="16">
        <v>0.0</v>
      </c>
      <c r="CI74" s="16">
        <v>0.0</v>
      </c>
      <c r="CJ74" s="15">
        <f t="shared" si="3"/>
        <v>0</v>
      </c>
      <c r="CK74" s="21" t="s">
        <v>124</v>
      </c>
      <c r="CL74" s="11" t="s">
        <v>124</v>
      </c>
      <c r="CM74" s="11">
        <v>0.0</v>
      </c>
      <c r="CN74" s="11">
        <v>0.0</v>
      </c>
      <c r="CO74" s="11">
        <v>0.0</v>
      </c>
      <c r="CP74" s="18">
        <v>0.0</v>
      </c>
      <c r="CQ74" s="15">
        <v>0.0</v>
      </c>
      <c r="CR74" s="15" t="s">
        <v>124</v>
      </c>
      <c r="CS74" s="15">
        <v>0.0</v>
      </c>
      <c r="CT74" s="15" t="s">
        <v>124</v>
      </c>
      <c r="CU74" s="15">
        <v>1.0</v>
      </c>
      <c r="CV74" s="15" t="s">
        <v>642</v>
      </c>
      <c r="CW74" s="11">
        <v>0.0</v>
      </c>
      <c r="CX74" s="11">
        <v>0.0</v>
      </c>
      <c r="CY74" s="11" t="s">
        <v>124</v>
      </c>
      <c r="CZ74" s="11">
        <v>0.0</v>
      </c>
      <c r="DA74" s="11" t="s">
        <v>133</v>
      </c>
      <c r="DB74" s="31"/>
    </row>
    <row r="75">
      <c r="A75" s="11" t="s">
        <v>643</v>
      </c>
      <c r="B75" s="11" t="s">
        <v>644</v>
      </c>
      <c r="C75" s="12">
        <v>22841.0</v>
      </c>
      <c r="D75" s="13">
        <v>4.0</v>
      </c>
      <c r="E75" s="18">
        <v>0.0</v>
      </c>
      <c r="F75" s="3">
        <v>2.0</v>
      </c>
      <c r="G75" s="3">
        <v>6.0</v>
      </c>
      <c r="H75" s="3">
        <v>3.0</v>
      </c>
      <c r="I75" s="14">
        <f t="shared" si="1"/>
        <v>3.666666667</v>
      </c>
      <c r="J75" s="14">
        <f t="shared" si="2"/>
        <v>2.666666667</v>
      </c>
      <c r="K75" s="11" t="s">
        <v>645</v>
      </c>
      <c r="L75" s="13" t="s">
        <v>262</v>
      </c>
      <c r="M75" s="15" t="s">
        <v>137</v>
      </c>
      <c r="N75" s="15" t="s">
        <v>138</v>
      </c>
      <c r="O75" s="16" t="s">
        <v>137</v>
      </c>
      <c r="P75" s="16" t="s">
        <v>138</v>
      </c>
      <c r="Q75" s="17">
        <v>1.0</v>
      </c>
      <c r="R75" s="11" t="s">
        <v>124</v>
      </c>
      <c r="S75" s="11">
        <v>0.0</v>
      </c>
      <c r="T75" s="11">
        <v>0.0</v>
      </c>
      <c r="U75" s="11" t="s">
        <v>124</v>
      </c>
      <c r="V75" s="11">
        <v>0.0</v>
      </c>
      <c r="W75" s="11" t="s">
        <v>125</v>
      </c>
      <c r="X75" s="18">
        <v>27.0</v>
      </c>
      <c r="Y75" s="18">
        <v>1.0</v>
      </c>
      <c r="Z75" s="18">
        <v>1.0</v>
      </c>
      <c r="AA75" s="18">
        <v>0.0</v>
      </c>
      <c r="AB75" s="3" t="s">
        <v>646</v>
      </c>
      <c r="AC75" s="3" t="s">
        <v>646</v>
      </c>
      <c r="AD75" s="16">
        <v>1.0</v>
      </c>
      <c r="AE75" s="16">
        <v>1.0</v>
      </c>
      <c r="AF75" s="15">
        <v>0.0</v>
      </c>
      <c r="AG75" s="15">
        <v>0.0</v>
      </c>
      <c r="AH75" s="11" t="s">
        <v>647</v>
      </c>
      <c r="AI75" s="18">
        <v>1.0</v>
      </c>
      <c r="AJ75" s="18">
        <v>1.0</v>
      </c>
      <c r="AK75" s="11">
        <v>0.0</v>
      </c>
      <c r="AL75" s="11">
        <v>0.0</v>
      </c>
      <c r="AM75" s="19">
        <v>0.0</v>
      </c>
      <c r="AN75" s="27" t="s">
        <v>568</v>
      </c>
      <c r="AO75" s="15" t="s">
        <v>318</v>
      </c>
      <c r="AP75" s="15" t="s">
        <v>318</v>
      </c>
      <c r="AQ75" s="15">
        <v>103.0</v>
      </c>
      <c r="AR75" s="15">
        <v>22.0</v>
      </c>
      <c r="AS75" s="15">
        <v>51.0</v>
      </c>
      <c r="AT75" s="15">
        <v>53.0</v>
      </c>
      <c r="AU75" s="15">
        <v>-10.0</v>
      </c>
      <c r="AV75" s="15">
        <v>83.0</v>
      </c>
      <c r="AW75" s="18">
        <v>0.0</v>
      </c>
      <c r="AX75" s="18">
        <v>0.0</v>
      </c>
      <c r="AY75" s="18">
        <v>1.0</v>
      </c>
      <c r="AZ75" s="18">
        <v>1.0</v>
      </c>
      <c r="BA75" s="18">
        <v>1.0</v>
      </c>
      <c r="BB75" s="18">
        <v>0.0</v>
      </c>
      <c r="BC75" s="11">
        <v>0.0</v>
      </c>
      <c r="BD75" s="11">
        <v>0.0</v>
      </c>
      <c r="BE75" s="11">
        <v>0.0</v>
      </c>
      <c r="BF75" s="11">
        <v>0.0</v>
      </c>
      <c r="BG75" s="11">
        <v>0.0</v>
      </c>
      <c r="BH75" s="11">
        <v>0.0</v>
      </c>
      <c r="BI75" s="11">
        <v>0.0</v>
      </c>
      <c r="BJ75" s="11">
        <v>0.0</v>
      </c>
      <c r="BK75" s="11">
        <v>0.0</v>
      </c>
      <c r="BL75" s="11">
        <v>0.0</v>
      </c>
      <c r="BM75" s="11">
        <v>0.0</v>
      </c>
      <c r="BN75" s="11">
        <v>0.0</v>
      </c>
      <c r="BO75" s="11">
        <v>0.0</v>
      </c>
      <c r="BP75" s="11">
        <v>0.0</v>
      </c>
      <c r="BQ75" s="11">
        <v>0.0</v>
      </c>
      <c r="BR75" s="11">
        <v>0.0</v>
      </c>
      <c r="BS75" s="11">
        <v>0.0</v>
      </c>
      <c r="BT75" s="11">
        <v>0.0</v>
      </c>
      <c r="BU75" s="11">
        <v>0.0</v>
      </c>
      <c r="BV75" s="11" t="s">
        <v>124</v>
      </c>
      <c r="BW75" s="15" t="s">
        <v>146</v>
      </c>
      <c r="BX75" s="15">
        <v>0.0</v>
      </c>
      <c r="BY75" s="26">
        <v>158.0</v>
      </c>
      <c r="BZ75" s="16">
        <v>0.0</v>
      </c>
      <c r="CA75" s="26">
        <v>0.0</v>
      </c>
      <c r="CB75" s="26">
        <v>9.0</v>
      </c>
      <c r="CC75" s="15">
        <v>0.0</v>
      </c>
      <c r="CD75" s="15">
        <v>0.0</v>
      </c>
      <c r="CE75" s="15">
        <v>0.0</v>
      </c>
      <c r="CF75" s="15">
        <v>0.0</v>
      </c>
      <c r="CG75" s="15">
        <v>0.0</v>
      </c>
      <c r="CH75" s="16">
        <v>0.0</v>
      </c>
      <c r="CI75" s="16">
        <v>1.0</v>
      </c>
      <c r="CJ75" s="15">
        <f t="shared" si="3"/>
        <v>1</v>
      </c>
      <c r="CK75" s="21" t="s">
        <v>648</v>
      </c>
      <c r="CL75" s="11" t="s">
        <v>170</v>
      </c>
      <c r="CM75" s="11">
        <v>1.0</v>
      </c>
      <c r="CN75" s="11">
        <v>0.0</v>
      </c>
      <c r="CO75" s="11">
        <v>0.0</v>
      </c>
      <c r="CP75" s="18">
        <v>0.0</v>
      </c>
      <c r="CQ75" s="15">
        <v>0.0</v>
      </c>
      <c r="CR75" s="15" t="s">
        <v>124</v>
      </c>
      <c r="CS75" s="15">
        <v>0.0</v>
      </c>
      <c r="CT75" s="15" t="s">
        <v>124</v>
      </c>
      <c r="CU75" s="15">
        <v>0.0</v>
      </c>
      <c r="CV75" s="15" t="s">
        <v>124</v>
      </c>
      <c r="CW75" s="11">
        <v>0.0</v>
      </c>
      <c r="CX75" s="11">
        <v>0.0</v>
      </c>
      <c r="CY75" s="11" t="s">
        <v>124</v>
      </c>
      <c r="CZ75" s="11">
        <v>0.0</v>
      </c>
      <c r="DA75" s="11" t="s">
        <v>235</v>
      </c>
      <c r="DB75" s="31"/>
    </row>
    <row r="76">
      <c r="A76" s="11" t="s">
        <v>649</v>
      </c>
      <c r="B76" s="11" t="s">
        <v>650</v>
      </c>
      <c r="C76" s="12">
        <v>22869.0</v>
      </c>
      <c r="D76" s="13">
        <v>2.0</v>
      </c>
      <c r="E76" s="18">
        <v>0.0</v>
      </c>
      <c r="F76" s="3">
        <v>5.0</v>
      </c>
      <c r="G76" s="3">
        <v>6.0</v>
      </c>
      <c r="H76" s="3">
        <v>8.0</v>
      </c>
      <c r="I76" s="14">
        <f t="shared" si="1"/>
        <v>6.333333333</v>
      </c>
      <c r="J76" s="14">
        <f t="shared" si="2"/>
        <v>2</v>
      </c>
      <c r="K76" s="33" t="s">
        <v>277</v>
      </c>
      <c r="L76" s="11" t="s">
        <v>277</v>
      </c>
      <c r="M76" s="15" t="s">
        <v>137</v>
      </c>
      <c r="N76" s="15" t="s">
        <v>138</v>
      </c>
      <c r="O76" s="16" t="s">
        <v>162</v>
      </c>
      <c r="P76" s="16" t="s">
        <v>373</v>
      </c>
      <c r="Q76" s="17">
        <v>1.0</v>
      </c>
      <c r="R76" s="11" t="s">
        <v>651</v>
      </c>
      <c r="S76" s="11">
        <v>1.0</v>
      </c>
      <c r="T76" s="11">
        <v>0.0</v>
      </c>
      <c r="U76" s="11" t="s">
        <v>124</v>
      </c>
      <c r="V76" s="11">
        <v>0.0</v>
      </c>
      <c r="W76" s="11" t="s">
        <v>125</v>
      </c>
      <c r="X76" s="18">
        <v>23.0</v>
      </c>
      <c r="Y76" s="18">
        <v>1.0</v>
      </c>
      <c r="Z76" s="18">
        <v>1.0</v>
      </c>
      <c r="AA76" s="18">
        <v>0.0</v>
      </c>
      <c r="AB76" s="15" t="s">
        <v>652</v>
      </c>
      <c r="AC76" s="15" t="s">
        <v>652</v>
      </c>
      <c r="AD76" s="16">
        <v>1.0</v>
      </c>
      <c r="AE76" s="16">
        <v>1.0</v>
      </c>
      <c r="AF76" s="15">
        <v>1.0</v>
      </c>
      <c r="AG76" s="15">
        <v>0.0</v>
      </c>
      <c r="AH76" s="11" t="s">
        <v>653</v>
      </c>
      <c r="AI76" s="18">
        <v>1.0</v>
      </c>
      <c r="AJ76" s="18">
        <v>1.0</v>
      </c>
      <c r="AK76" s="11">
        <v>0.0</v>
      </c>
      <c r="AL76" s="11">
        <v>0.0</v>
      </c>
      <c r="AM76" s="19">
        <v>0.0</v>
      </c>
      <c r="AN76" s="27" t="s">
        <v>128</v>
      </c>
      <c r="AO76" s="15" t="s">
        <v>177</v>
      </c>
      <c r="AP76" s="15" t="s">
        <v>177</v>
      </c>
      <c r="AQ76" s="15">
        <v>116.0</v>
      </c>
      <c r="AR76" s="15">
        <v>80.0</v>
      </c>
      <c r="AS76" s="15">
        <v>74.0</v>
      </c>
      <c r="AT76" s="15">
        <v>96.0</v>
      </c>
      <c r="AU76" s="15">
        <v>-5.0</v>
      </c>
      <c r="AV76" s="15">
        <v>70.0</v>
      </c>
      <c r="AW76" s="18">
        <v>1.0</v>
      </c>
      <c r="AX76" s="18">
        <v>0.0</v>
      </c>
      <c r="AY76" s="18">
        <v>1.0</v>
      </c>
      <c r="AZ76" s="18">
        <v>1.0</v>
      </c>
      <c r="BA76" s="18">
        <v>1.0</v>
      </c>
      <c r="BB76" s="18">
        <v>0.0</v>
      </c>
      <c r="BC76" s="11">
        <v>0.0</v>
      </c>
      <c r="BD76" s="11">
        <v>0.0</v>
      </c>
      <c r="BE76" s="11">
        <v>0.0</v>
      </c>
      <c r="BF76" s="11">
        <v>0.0</v>
      </c>
      <c r="BG76" s="11">
        <v>0.0</v>
      </c>
      <c r="BH76" s="11">
        <v>0.0</v>
      </c>
      <c r="BI76" s="11">
        <v>0.0</v>
      </c>
      <c r="BJ76" s="11">
        <v>1.0</v>
      </c>
      <c r="BK76" s="11">
        <v>0.0</v>
      </c>
      <c r="BL76" s="11">
        <v>0.0</v>
      </c>
      <c r="BM76" s="11">
        <v>0.0</v>
      </c>
      <c r="BN76" s="11">
        <v>0.0</v>
      </c>
      <c r="BO76" s="11">
        <v>0.0</v>
      </c>
      <c r="BP76" s="11">
        <v>0.0</v>
      </c>
      <c r="BQ76" s="11">
        <v>0.0</v>
      </c>
      <c r="BR76" s="11">
        <v>0.0</v>
      </c>
      <c r="BS76" s="11">
        <v>0.0</v>
      </c>
      <c r="BT76" s="11">
        <v>0.0</v>
      </c>
      <c r="BU76" s="11">
        <v>0.0</v>
      </c>
      <c r="BV76" s="11" t="s">
        <v>124</v>
      </c>
      <c r="BW76" s="15" t="s">
        <v>168</v>
      </c>
      <c r="BX76" s="15">
        <v>0.0</v>
      </c>
      <c r="BY76" s="26">
        <v>139.0</v>
      </c>
      <c r="BZ76" s="16">
        <v>0.0</v>
      </c>
      <c r="CA76" s="26">
        <v>0.0</v>
      </c>
      <c r="CB76" s="26">
        <v>15.0</v>
      </c>
      <c r="CC76" s="15">
        <v>0.0</v>
      </c>
      <c r="CD76" s="15">
        <v>0.0</v>
      </c>
      <c r="CE76" s="15">
        <v>1.0</v>
      </c>
      <c r="CF76" s="15">
        <v>0.0</v>
      </c>
      <c r="CG76" s="15">
        <v>0.0</v>
      </c>
      <c r="CH76" s="16">
        <v>0.0</v>
      </c>
      <c r="CI76" s="16">
        <v>0.0</v>
      </c>
      <c r="CJ76" s="15">
        <f t="shared" si="3"/>
        <v>0</v>
      </c>
      <c r="CK76" s="21" t="s">
        <v>654</v>
      </c>
      <c r="CL76" s="11" t="s">
        <v>132</v>
      </c>
      <c r="CM76" s="11">
        <v>0.0</v>
      </c>
      <c r="CN76" s="11">
        <v>0.0</v>
      </c>
      <c r="CO76" s="11">
        <v>0.0</v>
      </c>
      <c r="CP76" s="18">
        <v>0.0</v>
      </c>
      <c r="CQ76" s="15">
        <v>0.0</v>
      </c>
      <c r="CR76" s="15" t="s">
        <v>124</v>
      </c>
      <c r="CS76" s="15">
        <v>0.0</v>
      </c>
      <c r="CT76" s="15" t="s">
        <v>124</v>
      </c>
      <c r="CU76" s="15">
        <v>0.0</v>
      </c>
      <c r="CV76" s="15" t="s">
        <v>124</v>
      </c>
      <c r="CW76" s="11">
        <v>0.0</v>
      </c>
      <c r="CX76" s="11">
        <v>0.0</v>
      </c>
      <c r="CY76" s="11" t="s">
        <v>124</v>
      </c>
      <c r="CZ76" s="11">
        <v>0.0</v>
      </c>
      <c r="DA76" s="11" t="s">
        <v>235</v>
      </c>
      <c r="DB76" s="31"/>
    </row>
    <row r="77">
      <c r="A77" s="11" t="s">
        <v>655</v>
      </c>
      <c r="B77" s="11" t="s">
        <v>656</v>
      </c>
      <c r="C77" s="12">
        <v>22883.0</v>
      </c>
      <c r="D77" s="13">
        <v>1.0</v>
      </c>
      <c r="E77" s="18">
        <v>0.0</v>
      </c>
      <c r="F77" s="3">
        <v>8.0</v>
      </c>
      <c r="G77" s="3">
        <v>9.0</v>
      </c>
      <c r="H77" s="3">
        <v>7.0</v>
      </c>
      <c r="I77" s="14">
        <f t="shared" si="1"/>
        <v>8</v>
      </c>
      <c r="J77" s="14">
        <f t="shared" si="2"/>
        <v>1.333333333</v>
      </c>
      <c r="K77" s="11" t="s">
        <v>657</v>
      </c>
      <c r="L77" s="13" t="s">
        <v>658</v>
      </c>
      <c r="M77" s="34" t="s">
        <v>137</v>
      </c>
      <c r="N77" s="34" t="s">
        <v>456</v>
      </c>
      <c r="O77" s="16" t="s">
        <v>604</v>
      </c>
      <c r="P77" s="16" t="s">
        <v>173</v>
      </c>
      <c r="Q77" s="17">
        <v>1.0</v>
      </c>
      <c r="R77" s="11" t="s">
        <v>124</v>
      </c>
      <c r="S77" s="11">
        <v>1.0</v>
      </c>
      <c r="T77" s="11">
        <v>0.0</v>
      </c>
      <c r="U77" s="11" t="s">
        <v>124</v>
      </c>
      <c r="V77" s="11">
        <v>0.0</v>
      </c>
      <c r="W77" s="11" t="s">
        <v>125</v>
      </c>
      <c r="X77" s="18">
        <v>19.0</v>
      </c>
      <c r="Y77" s="18">
        <v>0.0</v>
      </c>
      <c r="Z77" s="18">
        <v>0.0</v>
      </c>
      <c r="AA77" s="18">
        <v>1.0</v>
      </c>
      <c r="AB77" s="15" t="s">
        <v>457</v>
      </c>
      <c r="AC77" s="15" t="s">
        <v>457</v>
      </c>
      <c r="AD77" s="16">
        <v>2.0</v>
      </c>
      <c r="AE77" s="16">
        <v>1.0</v>
      </c>
      <c r="AF77" s="15">
        <v>0.0</v>
      </c>
      <c r="AG77" s="15">
        <v>0.0</v>
      </c>
      <c r="AH77" s="11" t="s">
        <v>659</v>
      </c>
      <c r="AI77" s="18">
        <v>1.0</v>
      </c>
      <c r="AJ77" s="18">
        <v>1.0</v>
      </c>
      <c r="AK77" s="11">
        <v>0.0</v>
      </c>
      <c r="AL77" s="11">
        <v>0.0</v>
      </c>
      <c r="AM77" s="19">
        <v>1.0</v>
      </c>
      <c r="AN77" s="27" t="s">
        <v>128</v>
      </c>
      <c r="AO77" s="15" t="s">
        <v>167</v>
      </c>
      <c r="AP77" s="15" t="s">
        <v>167</v>
      </c>
      <c r="AQ77" s="15">
        <v>129.0</v>
      </c>
      <c r="AR77" s="15">
        <v>78.0</v>
      </c>
      <c r="AS77" s="15">
        <v>63.0</v>
      </c>
      <c r="AT77" s="15">
        <v>74.0</v>
      </c>
      <c r="AU77" s="15">
        <v>-10.0</v>
      </c>
      <c r="AV77" s="15">
        <v>71.0</v>
      </c>
      <c r="AW77" s="18">
        <v>1.0</v>
      </c>
      <c r="AX77" s="18">
        <v>0.0</v>
      </c>
      <c r="AY77" s="18">
        <v>1.0</v>
      </c>
      <c r="AZ77" s="18">
        <v>0.0</v>
      </c>
      <c r="BA77" s="18">
        <v>0.0</v>
      </c>
      <c r="BB77" s="18">
        <v>1.0</v>
      </c>
      <c r="BC77" s="11">
        <v>0.0</v>
      </c>
      <c r="BD77" s="11">
        <v>0.0</v>
      </c>
      <c r="BE77" s="11">
        <v>0.0</v>
      </c>
      <c r="BF77" s="11">
        <v>0.0</v>
      </c>
      <c r="BG77" s="11">
        <v>0.0</v>
      </c>
      <c r="BH77" s="11">
        <v>0.0</v>
      </c>
      <c r="BI77" s="11">
        <v>0.0</v>
      </c>
      <c r="BJ77" s="11">
        <v>0.0</v>
      </c>
      <c r="BK77" s="11">
        <v>0.0</v>
      </c>
      <c r="BL77" s="11">
        <v>0.0</v>
      </c>
      <c r="BM77" s="11">
        <v>0.0</v>
      </c>
      <c r="BN77" s="11">
        <v>0.0</v>
      </c>
      <c r="BO77" s="11">
        <v>0.0</v>
      </c>
      <c r="BP77" s="11">
        <v>0.0</v>
      </c>
      <c r="BQ77" s="11">
        <v>1.0</v>
      </c>
      <c r="BR77" s="11">
        <v>0.0</v>
      </c>
      <c r="BS77" s="11">
        <v>0.0</v>
      </c>
      <c r="BT77" s="11">
        <v>0.0</v>
      </c>
      <c r="BU77" s="11">
        <v>0.0</v>
      </c>
      <c r="BV77" s="11" t="s">
        <v>124</v>
      </c>
      <c r="BW77" s="15" t="s">
        <v>168</v>
      </c>
      <c r="BX77" s="15">
        <v>0.0</v>
      </c>
      <c r="BY77" s="26">
        <v>139.0</v>
      </c>
      <c r="BZ77" s="16">
        <v>0.0</v>
      </c>
      <c r="CA77" s="26">
        <v>20.0</v>
      </c>
      <c r="CB77" s="26">
        <v>8.0</v>
      </c>
      <c r="CC77" s="15">
        <v>0.0</v>
      </c>
      <c r="CD77" s="15">
        <v>0.0</v>
      </c>
      <c r="CE77" s="15">
        <v>1.0</v>
      </c>
      <c r="CF77" s="15">
        <v>0.0</v>
      </c>
      <c r="CG77" s="15">
        <v>0.0</v>
      </c>
      <c r="CH77" s="16">
        <v>0.0</v>
      </c>
      <c r="CI77" s="16">
        <v>0.0</v>
      </c>
      <c r="CJ77" s="15">
        <f t="shared" si="3"/>
        <v>0</v>
      </c>
      <c r="CK77" s="21" t="s">
        <v>660</v>
      </c>
      <c r="CL77" s="11" t="s">
        <v>403</v>
      </c>
      <c r="CM77" s="11">
        <v>0.0</v>
      </c>
      <c r="CN77" s="11">
        <v>0.0</v>
      </c>
      <c r="CO77" s="11">
        <v>0.0</v>
      </c>
      <c r="CP77" s="18">
        <v>0.0</v>
      </c>
      <c r="CQ77" s="15">
        <v>0.0</v>
      </c>
      <c r="CR77" s="15" t="s">
        <v>124</v>
      </c>
      <c r="CS77" s="15">
        <v>0.0</v>
      </c>
      <c r="CT77" s="15" t="s">
        <v>124</v>
      </c>
      <c r="CU77" s="15">
        <v>0.0</v>
      </c>
      <c r="CV77" s="15" t="s">
        <v>124</v>
      </c>
      <c r="CW77" s="11">
        <v>1.0</v>
      </c>
      <c r="CX77" s="11">
        <v>1.0</v>
      </c>
      <c r="CY77" s="11" t="s">
        <v>124</v>
      </c>
      <c r="CZ77" s="11">
        <v>0.0</v>
      </c>
      <c r="DA77" s="11" t="s">
        <v>133</v>
      </c>
      <c r="DB77" s="31"/>
    </row>
    <row r="78">
      <c r="A78" s="11" t="s">
        <v>661</v>
      </c>
      <c r="B78" s="11" t="s">
        <v>662</v>
      </c>
      <c r="C78" s="12">
        <v>22897.0</v>
      </c>
      <c r="D78" s="13">
        <v>2.0</v>
      </c>
      <c r="E78" s="18">
        <v>0.0</v>
      </c>
      <c r="F78" s="3">
        <v>7.0</v>
      </c>
      <c r="G78" s="3">
        <v>4.0</v>
      </c>
      <c r="H78" s="3">
        <v>8.0</v>
      </c>
      <c r="I78" s="14">
        <f t="shared" si="1"/>
        <v>6.333333333</v>
      </c>
      <c r="J78" s="14">
        <f t="shared" si="2"/>
        <v>2.666666667</v>
      </c>
      <c r="K78" s="11" t="s">
        <v>224</v>
      </c>
      <c r="L78" s="11" t="s">
        <v>151</v>
      </c>
      <c r="M78" s="15" t="s">
        <v>122</v>
      </c>
      <c r="N78" s="15" t="s">
        <v>123</v>
      </c>
      <c r="O78" s="16" t="s">
        <v>122</v>
      </c>
      <c r="P78" s="16" t="s">
        <v>663</v>
      </c>
      <c r="Q78" s="17">
        <v>1.0</v>
      </c>
      <c r="R78" s="11" t="s">
        <v>124</v>
      </c>
      <c r="S78" s="11">
        <v>0.0</v>
      </c>
      <c r="T78" s="11">
        <v>0.0</v>
      </c>
      <c r="U78" s="11" t="s">
        <v>124</v>
      </c>
      <c r="V78" s="11">
        <v>0.0</v>
      </c>
      <c r="W78" s="11" t="s">
        <v>125</v>
      </c>
      <c r="X78" s="18">
        <v>20.0</v>
      </c>
      <c r="Y78" s="18">
        <v>1.0</v>
      </c>
      <c r="Z78" s="18">
        <v>1.0</v>
      </c>
      <c r="AA78" s="18">
        <v>0.0</v>
      </c>
      <c r="AB78" s="15" t="s">
        <v>662</v>
      </c>
      <c r="AC78" s="15" t="s">
        <v>662</v>
      </c>
      <c r="AD78" s="16">
        <v>1.0</v>
      </c>
      <c r="AE78" s="16">
        <v>1.0</v>
      </c>
      <c r="AF78" s="15">
        <v>1.0</v>
      </c>
      <c r="AG78" s="15">
        <v>1.0</v>
      </c>
      <c r="AH78" s="11" t="s">
        <v>664</v>
      </c>
      <c r="AI78" s="18">
        <v>1.0</v>
      </c>
      <c r="AJ78" s="18">
        <v>1.0</v>
      </c>
      <c r="AK78" s="11">
        <v>0.0</v>
      </c>
      <c r="AL78" s="11">
        <v>0.0</v>
      </c>
      <c r="AM78" s="19">
        <v>0.0</v>
      </c>
      <c r="AN78" s="27" t="s">
        <v>128</v>
      </c>
      <c r="AO78" s="15" t="s">
        <v>155</v>
      </c>
      <c r="AP78" s="15" t="s">
        <v>155</v>
      </c>
      <c r="AQ78" s="15">
        <v>136.0</v>
      </c>
      <c r="AR78" s="15">
        <v>57.0</v>
      </c>
      <c r="AS78" s="15">
        <v>42.0</v>
      </c>
      <c r="AT78" s="15">
        <v>47.0</v>
      </c>
      <c r="AU78" s="15">
        <v>-9.0</v>
      </c>
      <c r="AV78" s="15">
        <v>28.0</v>
      </c>
      <c r="AW78" s="18">
        <v>0.0</v>
      </c>
      <c r="AX78" s="18">
        <v>0.0</v>
      </c>
      <c r="AY78" s="18">
        <v>1.0</v>
      </c>
      <c r="AZ78" s="18">
        <v>0.0</v>
      </c>
      <c r="BA78" s="18">
        <v>0.0</v>
      </c>
      <c r="BB78" s="18">
        <v>0.0</v>
      </c>
      <c r="BC78" s="11">
        <v>0.0</v>
      </c>
      <c r="BD78" s="11">
        <v>0.0</v>
      </c>
      <c r="BE78" s="11">
        <v>0.0</v>
      </c>
      <c r="BF78" s="11">
        <v>0.0</v>
      </c>
      <c r="BG78" s="11">
        <v>0.0</v>
      </c>
      <c r="BH78" s="11">
        <v>0.0</v>
      </c>
      <c r="BI78" s="11">
        <v>0.0</v>
      </c>
      <c r="BJ78" s="11">
        <v>0.0</v>
      </c>
      <c r="BK78" s="11">
        <v>0.0</v>
      </c>
      <c r="BL78" s="11">
        <v>0.0</v>
      </c>
      <c r="BM78" s="11">
        <v>0.0</v>
      </c>
      <c r="BN78" s="11">
        <v>0.0</v>
      </c>
      <c r="BO78" s="11">
        <v>0.0</v>
      </c>
      <c r="BP78" s="11">
        <v>0.0</v>
      </c>
      <c r="BQ78" s="11">
        <v>0.0</v>
      </c>
      <c r="BR78" s="11">
        <v>0.0</v>
      </c>
      <c r="BS78" s="11">
        <v>0.0</v>
      </c>
      <c r="BT78" s="11">
        <v>0.0</v>
      </c>
      <c r="BU78" s="11">
        <v>0.0</v>
      </c>
      <c r="BV78" s="11" t="s">
        <v>124</v>
      </c>
      <c r="BW78" s="15" t="s">
        <v>168</v>
      </c>
      <c r="BX78" s="15">
        <v>0.0</v>
      </c>
      <c r="BY78" s="26">
        <v>127.0</v>
      </c>
      <c r="BZ78" s="16">
        <v>0.0</v>
      </c>
      <c r="CA78" s="26">
        <v>16.0</v>
      </c>
      <c r="CB78" s="26">
        <v>7.0</v>
      </c>
      <c r="CC78" s="15">
        <v>0.0</v>
      </c>
      <c r="CD78" s="15">
        <v>0.0</v>
      </c>
      <c r="CE78" s="15">
        <v>1.0</v>
      </c>
      <c r="CF78" s="15">
        <v>0.0</v>
      </c>
      <c r="CG78" s="15">
        <v>0.0</v>
      </c>
      <c r="CH78" s="16">
        <v>0.0</v>
      </c>
      <c r="CI78" s="16">
        <v>1.0</v>
      </c>
      <c r="CJ78" s="15">
        <f t="shared" si="3"/>
        <v>1</v>
      </c>
      <c r="CK78" s="21" t="s">
        <v>665</v>
      </c>
      <c r="CL78" s="11" t="s">
        <v>170</v>
      </c>
      <c r="CM78" s="11">
        <v>0.0</v>
      </c>
      <c r="CN78" s="11">
        <v>0.0</v>
      </c>
      <c r="CO78" s="11">
        <v>0.0</v>
      </c>
      <c r="CP78" s="18">
        <v>0.0</v>
      </c>
      <c r="CQ78" s="15">
        <v>0.0</v>
      </c>
      <c r="CR78" s="15" t="s">
        <v>124</v>
      </c>
      <c r="CS78" s="15">
        <v>0.0</v>
      </c>
      <c r="CT78" s="15" t="s">
        <v>124</v>
      </c>
      <c r="CU78" s="15">
        <v>0.0</v>
      </c>
      <c r="CV78" s="15" t="s">
        <v>124</v>
      </c>
      <c r="CW78" s="11">
        <v>0.0</v>
      </c>
      <c r="CX78" s="11">
        <v>0.0</v>
      </c>
      <c r="CY78" s="11" t="s">
        <v>124</v>
      </c>
      <c r="CZ78" s="11">
        <v>0.0</v>
      </c>
      <c r="DA78" s="11" t="s">
        <v>133</v>
      </c>
      <c r="DB78" s="31"/>
    </row>
    <row r="79">
      <c r="A79" s="11" t="s">
        <v>666</v>
      </c>
      <c r="B79" s="11" t="s">
        <v>667</v>
      </c>
      <c r="C79" s="12">
        <v>22904.0</v>
      </c>
      <c r="D79" s="13">
        <v>5.0</v>
      </c>
      <c r="E79" s="18">
        <v>0.0</v>
      </c>
      <c r="F79" s="3">
        <v>6.0</v>
      </c>
      <c r="G79" s="3">
        <v>6.0</v>
      </c>
      <c r="H79" s="3">
        <v>4.0</v>
      </c>
      <c r="I79" s="14">
        <f t="shared" si="1"/>
        <v>5.333333333</v>
      </c>
      <c r="J79" s="14">
        <f t="shared" si="2"/>
        <v>1.333333333</v>
      </c>
      <c r="K79" s="11" t="s">
        <v>598</v>
      </c>
      <c r="L79" s="11" t="s">
        <v>598</v>
      </c>
      <c r="M79" s="15" t="s">
        <v>122</v>
      </c>
      <c r="N79" s="15" t="s">
        <v>123</v>
      </c>
      <c r="O79" s="16" t="s">
        <v>122</v>
      </c>
      <c r="P79" s="16" t="s">
        <v>668</v>
      </c>
      <c r="Q79" s="17">
        <v>0.0</v>
      </c>
      <c r="R79" s="11" t="s">
        <v>124</v>
      </c>
      <c r="S79" s="11">
        <v>1.0</v>
      </c>
      <c r="T79" s="11">
        <v>0.0</v>
      </c>
      <c r="U79" s="11" t="s">
        <v>124</v>
      </c>
      <c r="V79" s="11">
        <v>0.0</v>
      </c>
      <c r="W79" s="11" t="s">
        <v>125</v>
      </c>
      <c r="X79" s="18">
        <v>28.0</v>
      </c>
      <c r="Y79" s="18">
        <v>1.0</v>
      </c>
      <c r="Z79" s="18">
        <v>1.0</v>
      </c>
      <c r="AA79" s="18">
        <v>0.0</v>
      </c>
      <c r="AB79" s="15" t="s">
        <v>669</v>
      </c>
      <c r="AC79" s="15" t="s">
        <v>669</v>
      </c>
      <c r="AD79" s="16">
        <v>1.0</v>
      </c>
      <c r="AE79" s="16">
        <v>1.0</v>
      </c>
      <c r="AF79" s="15">
        <v>1.0</v>
      </c>
      <c r="AG79" s="15">
        <v>1.0</v>
      </c>
      <c r="AH79" s="11" t="s">
        <v>670</v>
      </c>
      <c r="AI79" s="18">
        <v>1.0</v>
      </c>
      <c r="AJ79" s="18">
        <v>1.0</v>
      </c>
      <c r="AK79" s="11">
        <v>0.0</v>
      </c>
      <c r="AL79" s="11">
        <v>0.0</v>
      </c>
      <c r="AM79" s="19">
        <v>0.0</v>
      </c>
      <c r="AN79" s="27" t="s">
        <v>128</v>
      </c>
      <c r="AO79" s="15" t="s">
        <v>129</v>
      </c>
      <c r="AP79" s="15" t="s">
        <v>129</v>
      </c>
      <c r="AQ79" s="15">
        <v>118.0</v>
      </c>
      <c r="AR79" s="15">
        <v>47.0</v>
      </c>
      <c r="AS79" s="15">
        <v>70.0</v>
      </c>
      <c r="AT79" s="15">
        <v>69.0</v>
      </c>
      <c r="AU79" s="15">
        <v>-8.0</v>
      </c>
      <c r="AV79" s="15">
        <v>65.0</v>
      </c>
      <c r="AW79" s="18">
        <v>1.0</v>
      </c>
      <c r="AX79" s="18">
        <v>1.0</v>
      </c>
      <c r="AY79" s="18">
        <v>1.0</v>
      </c>
      <c r="AZ79" s="18">
        <v>0.0</v>
      </c>
      <c r="BA79" s="18">
        <v>0.0</v>
      </c>
      <c r="BB79" s="18">
        <v>0.0</v>
      </c>
      <c r="BC79" s="11">
        <v>0.0</v>
      </c>
      <c r="BD79" s="11">
        <v>0.0</v>
      </c>
      <c r="BE79" s="11">
        <v>0.0</v>
      </c>
      <c r="BF79" s="11">
        <v>0.0</v>
      </c>
      <c r="BG79" s="11">
        <v>0.0</v>
      </c>
      <c r="BH79" s="11">
        <v>1.0</v>
      </c>
      <c r="BI79" s="11">
        <v>0.0</v>
      </c>
      <c r="BJ79" s="11">
        <v>1.0</v>
      </c>
      <c r="BK79" s="11">
        <v>0.0</v>
      </c>
      <c r="BL79" s="11">
        <v>0.0</v>
      </c>
      <c r="BM79" s="11">
        <v>0.0</v>
      </c>
      <c r="BN79" s="11">
        <v>0.0</v>
      </c>
      <c r="BO79" s="11">
        <v>0.0</v>
      </c>
      <c r="BP79" s="11">
        <v>0.0</v>
      </c>
      <c r="BQ79" s="11">
        <v>0.0</v>
      </c>
      <c r="BR79" s="11">
        <v>0.0</v>
      </c>
      <c r="BS79" s="11">
        <v>0.0</v>
      </c>
      <c r="BT79" s="11">
        <v>0.0</v>
      </c>
      <c r="BU79" s="11">
        <v>0.0</v>
      </c>
      <c r="BV79" s="11" t="s">
        <v>124</v>
      </c>
      <c r="BW79" s="15" t="s">
        <v>319</v>
      </c>
      <c r="BX79" s="15">
        <v>0.0</v>
      </c>
      <c r="BY79" s="26">
        <v>152.0</v>
      </c>
      <c r="BZ79" s="16">
        <v>0.0</v>
      </c>
      <c r="CA79" s="26">
        <v>8.0</v>
      </c>
      <c r="CB79" s="26">
        <v>8.0</v>
      </c>
      <c r="CC79" s="15">
        <v>0.0</v>
      </c>
      <c r="CD79" s="15">
        <v>0.0</v>
      </c>
      <c r="CE79" s="15">
        <v>1.0</v>
      </c>
      <c r="CF79" s="15">
        <v>0.0</v>
      </c>
      <c r="CG79" s="15">
        <v>0.0</v>
      </c>
      <c r="CH79" s="16">
        <v>0.0</v>
      </c>
      <c r="CI79" s="16">
        <v>0.0</v>
      </c>
      <c r="CJ79" s="15">
        <f t="shared" si="3"/>
        <v>0</v>
      </c>
      <c r="CK79" s="21" t="s">
        <v>671</v>
      </c>
      <c r="CL79" s="11" t="s">
        <v>170</v>
      </c>
      <c r="CM79" s="11">
        <v>0.0</v>
      </c>
      <c r="CN79" s="11">
        <v>0.0</v>
      </c>
      <c r="CO79" s="11">
        <v>0.0</v>
      </c>
      <c r="CP79" s="18">
        <v>0.0</v>
      </c>
      <c r="CQ79" s="15">
        <v>0.0</v>
      </c>
      <c r="CR79" s="15" t="s">
        <v>124</v>
      </c>
      <c r="CS79" s="15">
        <v>0.0</v>
      </c>
      <c r="CT79" s="15" t="s">
        <v>124</v>
      </c>
      <c r="CU79" s="15">
        <v>0.0</v>
      </c>
      <c r="CV79" s="15" t="s">
        <v>124</v>
      </c>
      <c r="CW79" s="11">
        <v>0.0</v>
      </c>
      <c r="CX79" s="11">
        <v>0.0</v>
      </c>
      <c r="CY79" s="11" t="s">
        <v>124</v>
      </c>
      <c r="CZ79" s="11">
        <v>0.0</v>
      </c>
      <c r="DA79" s="11" t="s">
        <v>235</v>
      </c>
      <c r="DB79" s="31"/>
    </row>
    <row r="80">
      <c r="A80" s="11" t="s">
        <v>672</v>
      </c>
      <c r="B80" s="11" t="s">
        <v>673</v>
      </c>
      <c r="C80" s="12">
        <v>22939.0</v>
      </c>
      <c r="D80" s="13">
        <v>2.0</v>
      </c>
      <c r="E80" s="18">
        <v>0.0</v>
      </c>
      <c r="F80" s="3">
        <v>5.0</v>
      </c>
      <c r="G80" s="3">
        <v>4.0</v>
      </c>
      <c r="H80" s="3">
        <v>7.0</v>
      </c>
      <c r="I80" s="14">
        <f t="shared" si="1"/>
        <v>5.333333333</v>
      </c>
      <c r="J80" s="14">
        <f t="shared" si="2"/>
        <v>2</v>
      </c>
      <c r="K80" s="11" t="s">
        <v>674</v>
      </c>
      <c r="L80" s="11" t="s">
        <v>674</v>
      </c>
      <c r="M80" s="15" t="s">
        <v>122</v>
      </c>
      <c r="N80" s="15" t="s">
        <v>675</v>
      </c>
      <c r="O80" s="16" t="s">
        <v>162</v>
      </c>
      <c r="P80" s="16" t="s">
        <v>676</v>
      </c>
      <c r="Q80" s="17">
        <v>0.0</v>
      </c>
      <c r="R80" s="11" t="s">
        <v>124</v>
      </c>
      <c r="S80" s="11">
        <v>0.0</v>
      </c>
      <c r="T80" s="11">
        <v>0.0</v>
      </c>
      <c r="U80" s="11" t="s">
        <v>124</v>
      </c>
      <c r="V80" s="11">
        <v>0.0</v>
      </c>
      <c r="W80" s="11" t="s">
        <v>125</v>
      </c>
      <c r="X80" s="18">
        <v>24.0</v>
      </c>
      <c r="Y80" s="18">
        <v>1.0</v>
      </c>
      <c r="Z80" s="18">
        <v>1.0</v>
      </c>
      <c r="AA80" s="18">
        <v>0.0</v>
      </c>
      <c r="AB80" s="3" t="s">
        <v>677</v>
      </c>
      <c r="AC80" s="3" t="s">
        <v>677</v>
      </c>
      <c r="AD80" s="16">
        <v>1.0</v>
      </c>
      <c r="AE80" s="16">
        <v>1.0</v>
      </c>
      <c r="AF80" s="15">
        <v>1.0</v>
      </c>
      <c r="AG80" s="15">
        <v>0.0</v>
      </c>
      <c r="AH80" s="11" t="s">
        <v>678</v>
      </c>
      <c r="AI80" s="18">
        <v>1.0</v>
      </c>
      <c r="AJ80" s="18">
        <v>1.0</v>
      </c>
      <c r="AK80" s="11">
        <v>0.0</v>
      </c>
      <c r="AL80" s="11">
        <v>0.0</v>
      </c>
      <c r="AM80" s="19">
        <v>0.0</v>
      </c>
      <c r="AN80" s="27" t="s">
        <v>128</v>
      </c>
      <c r="AO80" s="15" t="s">
        <v>289</v>
      </c>
      <c r="AP80" s="15" t="s">
        <v>289</v>
      </c>
      <c r="AQ80" s="15">
        <v>70.0</v>
      </c>
      <c r="AR80" s="15">
        <v>49.0</v>
      </c>
      <c r="AS80" s="15">
        <v>69.0</v>
      </c>
      <c r="AT80" s="15">
        <v>71.0</v>
      </c>
      <c r="AU80" s="15">
        <v>-14.0</v>
      </c>
      <c r="AV80" s="15">
        <v>41.0</v>
      </c>
      <c r="AW80" s="18">
        <v>0.0</v>
      </c>
      <c r="AX80" s="18">
        <v>0.0</v>
      </c>
      <c r="AY80" s="18">
        <v>0.0</v>
      </c>
      <c r="AZ80" s="18">
        <v>1.0</v>
      </c>
      <c r="BA80" s="18">
        <v>0.0</v>
      </c>
      <c r="BB80" s="18">
        <v>0.0</v>
      </c>
      <c r="BC80" s="11">
        <v>0.0</v>
      </c>
      <c r="BD80" s="11">
        <v>0.0</v>
      </c>
      <c r="BE80" s="11">
        <v>0.0</v>
      </c>
      <c r="BF80" s="11">
        <v>0.0</v>
      </c>
      <c r="BG80" s="11">
        <v>0.0</v>
      </c>
      <c r="BH80" s="11">
        <v>0.0</v>
      </c>
      <c r="BI80" s="11">
        <v>0.0</v>
      </c>
      <c r="BJ80" s="11">
        <v>1.0</v>
      </c>
      <c r="BK80" s="11">
        <v>0.0</v>
      </c>
      <c r="BL80" s="11">
        <v>0.0</v>
      </c>
      <c r="BM80" s="11">
        <v>0.0</v>
      </c>
      <c r="BN80" s="11">
        <v>0.0</v>
      </c>
      <c r="BO80" s="11">
        <v>0.0</v>
      </c>
      <c r="BP80" s="11">
        <v>0.0</v>
      </c>
      <c r="BQ80" s="11">
        <v>0.0</v>
      </c>
      <c r="BR80" s="11">
        <v>0.0</v>
      </c>
      <c r="BS80" s="11">
        <v>0.0</v>
      </c>
      <c r="BT80" s="11">
        <v>0.0</v>
      </c>
      <c r="BU80" s="11">
        <v>0.0</v>
      </c>
      <c r="BV80" s="11" t="s">
        <v>679</v>
      </c>
      <c r="BW80" s="15" t="s">
        <v>319</v>
      </c>
      <c r="BX80" s="15">
        <v>0.0</v>
      </c>
      <c r="BY80" s="26">
        <v>192.0</v>
      </c>
      <c r="BZ80" s="16">
        <v>0.0</v>
      </c>
      <c r="CA80" s="26">
        <v>6.0</v>
      </c>
      <c r="CB80" s="26">
        <v>15.0</v>
      </c>
      <c r="CC80" s="15">
        <v>0.0</v>
      </c>
      <c r="CD80" s="15">
        <v>0.0</v>
      </c>
      <c r="CE80" s="15">
        <v>1.0</v>
      </c>
      <c r="CF80" s="15">
        <v>0.0</v>
      </c>
      <c r="CG80" s="15">
        <v>0.0</v>
      </c>
      <c r="CH80" s="16">
        <v>0.0</v>
      </c>
      <c r="CI80" s="16">
        <v>0.0</v>
      </c>
      <c r="CJ80" s="15">
        <f t="shared" si="3"/>
        <v>0</v>
      </c>
      <c r="CK80" s="21" t="s">
        <v>680</v>
      </c>
      <c r="CL80" s="11" t="s">
        <v>681</v>
      </c>
      <c r="CM80" s="11">
        <v>1.0</v>
      </c>
      <c r="CN80" s="11">
        <v>1.0</v>
      </c>
      <c r="CO80" s="11">
        <v>0.0</v>
      </c>
      <c r="CP80" s="18">
        <v>0.0</v>
      </c>
      <c r="CQ80" s="15">
        <v>0.0</v>
      </c>
      <c r="CR80" s="15" t="s">
        <v>124</v>
      </c>
      <c r="CS80" s="15">
        <v>0.0</v>
      </c>
      <c r="CT80" s="15" t="s">
        <v>124</v>
      </c>
      <c r="CU80" s="15">
        <v>0.0</v>
      </c>
      <c r="CV80" s="15" t="s">
        <v>124</v>
      </c>
      <c r="CW80" s="11">
        <v>1.0</v>
      </c>
      <c r="CX80" s="11">
        <v>0.0</v>
      </c>
      <c r="CY80" s="11" t="s">
        <v>124</v>
      </c>
      <c r="CZ80" s="11">
        <v>0.0</v>
      </c>
      <c r="DA80" s="11" t="s">
        <v>270</v>
      </c>
      <c r="DB80" s="31"/>
    </row>
    <row r="81">
      <c r="A81" s="11" t="s">
        <v>682</v>
      </c>
      <c r="B81" s="11" t="s">
        <v>683</v>
      </c>
      <c r="C81" s="12">
        <v>22953.0</v>
      </c>
      <c r="D81" s="13">
        <v>2.0</v>
      </c>
      <c r="E81" s="18">
        <v>0.0</v>
      </c>
      <c r="F81" s="3">
        <v>10.0</v>
      </c>
      <c r="G81" s="3">
        <v>10.0</v>
      </c>
      <c r="H81" s="3">
        <v>9.0</v>
      </c>
      <c r="I81" s="14">
        <f t="shared" si="1"/>
        <v>9.666666667</v>
      </c>
      <c r="J81" s="14">
        <f t="shared" si="2"/>
        <v>0.6666666667</v>
      </c>
      <c r="K81" s="11" t="s">
        <v>684</v>
      </c>
      <c r="L81" s="11" t="s">
        <v>684</v>
      </c>
      <c r="M81" s="34" t="s">
        <v>137</v>
      </c>
      <c r="N81" s="34" t="s">
        <v>456</v>
      </c>
      <c r="O81" s="16" t="s">
        <v>577</v>
      </c>
      <c r="P81" s="16" t="s">
        <v>217</v>
      </c>
      <c r="Q81" s="17">
        <v>0.0</v>
      </c>
      <c r="R81" s="11" t="s">
        <v>124</v>
      </c>
      <c r="S81" s="11">
        <v>0.0</v>
      </c>
      <c r="T81" s="11">
        <v>0.0</v>
      </c>
      <c r="U81" s="11" t="s">
        <v>124</v>
      </c>
      <c r="V81" s="11">
        <v>0.0</v>
      </c>
      <c r="W81" s="11" t="s">
        <v>125</v>
      </c>
      <c r="X81" s="18">
        <v>21.0</v>
      </c>
      <c r="Y81" s="18">
        <v>0.0</v>
      </c>
      <c r="Z81" s="18">
        <v>0.0</v>
      </c>
      <c r="AA81" s="18">
        <v>1.0</v>
      </c>
      <c r="AB81" s="15" t="s">
        <v>685</v>
      </c>
      <c r="AC81" s="15" t="s">
        <v>685</v>
      </c>
      <c r="AD81" s="16">
        <v>1.0</v>
      </c>
      <c r="AE81" s="16">
        <v>1.0</v>
      </c>
      <c r="AF81" s="15">
        <v>0.0</v>
      </c>
      <c r="AG81" s="15">
        <v>0.0</v>
      </c>
      <c r="AH81" s="11" t="s">
        <v>197</v>
      </c>
      <c r="AI81" s="18">
        <v>1.0</v>
      </c>
      <c r="AJ81" s="18">
        <v>1.0</v>
      </c>
      <c r="AK81" s="11">
        <v>0.0</v>
      </c>
      <c r="AL81" s="11">
        <v>0.0</v>
      </c>
      <c r="AM81" s="19">
        <v>0.0</v>
      </c>
      <c r="AN81" s="27" t="s">
        <v>128</v>
      </c>
      <c r="AO81" s="15" t="s">
        <v>549</v>
      </c>
      <c r="AP81" s="15" t="s">
        <v>318</v>
      </c>
      <c r="AQ81" s="15">
        <v>117.0</v>
      </c>
      <c r="AR81" s="15">
        <v>76.0</v>
      </c>
      <c r="AS81" s="15">
        <v>71.0</v>
      </c>
      <c r="AT81" s="15">
        <v>87.0</v>
      </c>
      <c r="AU81" s="15">
        <v>-6.0</v>
      </c>
      <c r="AV81" s="15">
        <v>63.0</v>
      </c>
      <c r="AW81" s="18">
        <v>0.0</v>
      </c>
      <c r="AX81" s="18">
        <v>0.0</v>
      </c>
      <c r="AY81" s="18">
        <v>0.0</v>
      </c>
      <c r="AZ81" s="18">
        <v>1.0</v>
      </c>
      <c r="BA81" s="18">
        <v>0.0</v>
      </c>
      <c r="BB81" s="18">
        <v>1.0</v>
      </c>
      <c r="BC81" s="11">
        <v>0.0</v>
      </c>
      <c r="BD81" s="11">
        <v>0.0</v>
      </c>
      <c r="BE81" s="11">
        <v>0.0</v>
      </c>
      <c r="BF81" s="11">
        <v>0.0</v>
      </c>
      <c r="BG81" s="11">
        <v>0.0</v>
      </c>
      <c r="BH81" s="11">
        <v>0.0</v>
      </c>
      <c r="BI81" s="11">
        <v>0.0</v>
      </c>
      <c r="BJ81" s="11">
        <v>1.0</v>
      </c>
      <c r="BK81" s="11">
        <v>0.0</v>
      </c>
      <c r="BL81" s="11">
        <v>0.0</v>
      </c>
      <c r="BM81" s="11">
        <v>0.0</v>
      </c>
      <c r="BN81" s="11">
        <v>0.0</v>
      </c>
      <c r="BO81" s="11">
        <v>0.0</v>
      </c>
      <c r="BP81" s="11">
        <v>0.0</v>
      </c>
      <c r="BQ81" s="11">
        <v>1.0</v>
      </c>
      <c r="BR81" s="11">
        <v>0.0</v>
      </c>
      <c r="BS81" s="11">
        <v>0.0</v>
      </c>
      <c r="BT81" s="11">
        <v>0.0</v>
      </c>
      <c r="BU81" s="11">
        <v>0.0</v>
      </c>
      <c r="BV81" s="11" t="s">
        <v>124</v>
      </c>
      <c r="BW81" s="15" t="s">
        <v>319</v>
      </c>
      <c r="BX81" s="15">
        <v>0.0</v>
      </c>
      <c r="BY81" s="26">
        <v>151.0</v>
      </c>
      <c r="BZ81" s="16">
        <v>0.0</v>
      </c>
      <c r="CA81" s="26">
        <v>25.0</v>
      </c>
      <c r="CB81" s="26">
        <v>8.0</v>
      </c>
      <c r="CC81" s="15">
        <v>0.0</v>
      </c>
      <c r="CD81" s="15">
        <v>0.0</v>
      </c>
      <c r="CE81" s="15">
        <v>1.0</v>
      </c>
      <c r="CF81" s="15">
        <v>0.0</v>
      </c>
      <c r="CG81" s="15">
        <v>0.0</v>
      </c>
      <c r="CH81" s="16">
        <v>0.0</v>
      </c>
      <c r="CI81" s="16">
        <v>0.0</v>
      </c>
      <c r="CJ81" s="15">
        <f t="shared" si="3"/>
        <v>0</v>
      </c>
      <c r="CK81" s="21" t="s">
        <v>686</v>
      </c>
      <c r="CL81" s="11" t="s">
        <v>687</v>
      </c>
      <c r="CM81" s="11">
        <v>0.0</v>
      </c>
      <c r="CN81" s="11">
        <v>0.0</v>
      </c>
      <c r="CO81" s="11">
        <v>0.0</v>
      </c>
      <c r="CP81" s="18">
        <v>0.0</v>
      </c>
      <c r="CQ81" s="15">
        <v>0.0</v>
      </c>
      <c r="CR81" s="15" t="s">
        <v>124</v>
      </c>
      <c r="CS81" s="15">
        <v>0.0</v>
      </c>
      <c r="CT81" s="15" t="s">
        <v>124</v>
      </c>
      <c r="CU81" s="15">
        <v>0.0</v>
      </c>
      <c r="CV81" s="15" t="s">
        <v>124</v>
      </c>
      <c r="CW81" s="11">
        <v>0.0</v>
      </c>
      <c r="CX81" s="11">
        <v>0.0</v>
      </c>
      <c r="CY81" s="11" t="s">
        <v>124</v>
      </c>
      <c r="CZ81" s="11">
        <v>0.0</v>
      </c>
      <c r="DA81" s="11" t="s">
        <v>133</v>
      </c>
      <c r="DB81" s="31"/>
    </row>
    <row r="82">
      <c r="A82" s="11" t="s">
        <v>688</v>
      </c>
      <c r="B82" s="11" t="s">
        <v>667</v>
      </c>
      <c r="C82" s="12">
        <v>22967.0</v>
      </c>
      <c r="D82" s="13">
        <v>5.0</v>
      </c>
      <c r="E82" s="18">
        <v>0.0</v>
      </c>
      <c r="F82" s="3">
        <v>3.0</v>
      </c>
      <c r="G82" s="3">
        <v>4.0</v>
      </c>
      <c r="H82" s="3">
        <v>2.0</v>
      </c>
      <c r="I82" s="14">
        <f t="shared" si="1"/>
        <v>3</v>
      </c>
      <c r="J82" s="14">
        <f t="shared" si="2"/>
        <v>1.333333333</v>
      </c>
      <c r="K82" s="11" t="s">
        <v>598</v>
      </c>
      <c r="L82" s="11" t="s">
        <v>598</v>
      </c>
      <c r="M82" s="15" t="s">
        <v>122</v>
      </c>
      <c r="N82" s="15" t="s">
        <v>123</v>
      </c>
      <c r="O82" s="16" t="s">
        <v>162</v>
      </c>
      <c r="P82" s="16" t="s">
        <v>373</v>
      </c>
      <c r="Q82" s="17">
        <v>0.0</v>
      </c>
      <c r="R82" s="11" t="s">
        <v>124</v>
      </c>
      <c r="S82" s="11">
        <v>1.0</v>
      </c>
      <c r="T82" s="11">
        <v>0.0</v>
      </c>
      <c r="U82" s="11" t="s">
        <v>124</v>
      </c>
      <c r="V82" s="11">
        <v>0.0</v>
      </c>
      <c r="W82" s="11" t="s">
        <v>125</v>
      </c>
      <c r="X82" s="18">
        <v>28.0</v>
      </c>
      <c r="Y82" s="18">
        <v>1.0</v>
      </c>
      <c r="Z82" s="18">
        <v>1.0</v>
      </c>
      <c r="AA82" s="18">
        <v>0.0</v>
      </c>
      <c r="AB82" s="15" t="s">
        <v>689</v>
      </c>
      <c r="AC82" s="15" t="s">
        <v>689</v>
      </c>
      <c r="AD82" s="16">
        <v>1.0</v>
      </c>
      <c r="AE82" s="16">
        <v>1.0</v>
      </c>
      <c r="AF82" s="15">
        <v>1.0</v>
      </c>
      <c r="AG82" s="15">
        <v>0.0</v>
      </c>
      <c r="AH82" s="11" t="s">
        <v>670</v>
      </c>
      <c r="AI82" s="18">
        <v>1.0</v>
      </c>
      <c r="AJ82" s="18">
        <v>1.0</v>
      </c>
      <c r="AK82" s="11">
        <v>0.0</v>
      </c>
      <c r="AL82" s="11">
        <v>0.0</v>
      </c>
      <c r="AM82" s="19">
        <v>1.0</v>
      </c>
      <c r="AN82" s="27" t="s">
        <v>128</v>
      </c>
      <c r="AO82" s="15" t="s">
        <v>289</v>
      </c>
      <c r="AP82" s="15" t="s">
        <v>289</v>
      </c>
      <c r="AQ82" s="15">
        <v>130.0</v>
      </c>
      <c r="AR82" s="15">
        <v>84.0</v>
      </c>
      <c r="AS82" s="15">
        <v>76.0</v>
      </c>
      <c r="AT82" s="15">
        <v>84.0</v>
      </c>
      <c r="AU82" s="15">
        <v>-5.0</v>
      </c>
      <c r="AV82" s="15">
        <v>39.0</v>
      </c>
      <c r="AW82" s="18">
        <v>1.0</v>
      </c>
      <c r="AX82" s="18">
        <v>1.0</v>
      </c>
      <c r="AY82" s="18">
        <v>1.0</v>
      </c>
      <c r="AZ82" s="18">
        <v>1.0</v>
      </c>
      <c r="BA82" s="18">
        <v>0.0</v>
      </c>
      <c r="BB82" s="18">
        <v>1.0</v>
      </c>
      <c r="BC82" s="11">
        <v>0.0</v>
      </c>
      <c r="BD82" s="11">
        <v>0.0</v>
      </c>
      <c r="BE82" s="11">
        <v>0.0</v>
      </c>
      <c r="BF82" s="11">
        <v>0.0</v>
      </c>
      <c r="BG82" s="11">
        <v>0.0</v>
      </c>
      <c r="BH82" s="11">
        <v>1.0</v>
      </c>
      <c r="BI82" s="11">
        <v>0.0</v>
      </c>
      <c r="BJ82" s="11">
        <v>1.0</v>
      </c>
      <c r="BK82" s="11">
        <v>0.0</v>
      </c>
      <c r="BL82" s="11">
        <v>0.0</v>
      </c>
      <c r="BM82" s="11">
        <v>0.0</v>
      </c>
      <c r="BN82" s="11">
        <v>0.0</v>
      </c>
      <c r="BO82" s="11">
        <v>0.0</v>
      </c>
      <c r="BP82" s="11">
        <v>0.0</v>
      </c>
      <c r="BQ82" s="11">
        <v>0.0</v>
      </c>
      <c r="BR82" s="11">
        <v>0.0</v>
      </c>
      <c r="BS82" s="11">
        <v>0.0</v>
      </c>
      <c r="BT82" s="11">
        <v>0.0</v>
      </c>
      <c r="BU82" s="11">
        <v>0.0</v>
      </c>
      <c r="BV82" s="11" t="s">
        <v>124</v>
      </c>
      <c r="BW82" s="15" t="s">
        <v>319</v>
      </c>
      <c r="BX82" s="15">
        <v>0.0</v>
      </c>
      <c r="BY82" s="26">
        <v>146.0</v>
      </c>
      <c r="BZ82" s="16">
        <v>0.0</v>
      </c>
      <c r="CA82" s="26">
        <v>17.0</v>
      </c>
      <c r="CB82" s="26">
        <v>11.0</v>
      </c>
      <c r="CC82" s="15">
        <v>0.0</v>
      </c>
      <c r="CD82" s="15">
        <v>0.0</v>
      </c>
      <c r="CE82" s="15">
        <v>1.0</v>
      </c>
      <c r="CF82" s="15">
        <v>0.0</v>
      </c>
      <c r="CG82" s="15">
        <v>0.0</v>
      </c>
      <c r="CH82" s="16">
        <v>0.0</v>
      </c>
      <c r="CI82" s="16">
        <v>0.0</v>
      </c>
      <c r="CJ82" s="15">
        <f t="shared" si="3"/>
        <v>0</v>
      </c>
      <c r="CK82" s="21" t="s">
        <v>690</v>
      </c>
      <c r="CL82" s="11" t="s">
        <v>132</v>
      </c>
      <c r="CM82" s="11">
        <v>0.0</v>
      </c>
      <c r="CN82" s="11">
        <v>0.0</v>
      </c>
      <c r="CO82" s="11">
        <v>0.0</v>
      </c>
      <c r="CP82" s="18">
        <v>0.0</v>
      </c>
      <c r="CQ82" s="15">
        <v>0.0</v>
      </c>
      <c r="CR82" s="15" t="s">
        <v>124</v>
      </c>
      <c r="CS82" s="15">
        <v>0.0</v>
      </c>
      <c r="CT82" s="15" t="s">
        <v>124</v>
      </c>
      <c r="CU82" s="15">
        <v>0.0</v>
      </c>
      <c r="CV82" s="15" t="s">
        <v>124</v>
      </c>
      <c r="CW82" s="11">
        <v>0.0</v>
      </c>
      <c r="CX82" s="11">
        <v>0.0</v>
      </c>
      <c r="CY82" s="11" t="s">
        <v>124</v>
      </c>
      <c r="CZ82" s="11">
        <v>0.0</v>
      </c>
      <c r="DA82" s="11" t="s">
        <v>133</v>
      </c>
      <c r="DB82" s="31"/>
    </row>
    <row r="83">
      <c r="A83" s="11" t="s">
        <v>691</v>
      </c>
      <c r="B83" s="11" t="s">
        <v>692</v>
      </c>
      <c r="C83" s="12">
        <v>23002.0</v>
      </c>
      <c r="D83" s="13">
        <v>3.0</v>
      </c>
      <c r="E83" s="18">
        <v>0.0</v>
      </c>
      <c r="F83" s="3">
        <v>8.0</v>
      </c>
      <c r="G83" s="3">
        <v>7.0</v>
      </c>
      <c r="H83" s="3">
        <v>9.0</v>
      </c>
      <c r="I83" s="14">
        <f t="shared" si="1"/>
        <v>8</v>
      </c>
      <c r="J83" s="14">
        <f t="shared" si="2"/>
        <v>1.333333333</v>
      </c>
      <c r="K83" s="11" t="s">
        <v>693</v>
      </c>
      <c r="L83" s="11" t="s">
        <v>693</v>
      </c>
      <c r="M83" s="15" t="s">
        <v>122</v>
      </c>
      <c r="N83" s="15" t="s">
        <v>694</v>
      </c>
      <c r="O83" s="16" t="s">
        <v>122</v>
      </c>
      <c r="P83" s="16" t="s">
        <v>695</v>
      </c>
      <c r="Q83" s="17">
        <v>0.0</v>
      </c>
      <c r="R83" s="11" t="s">
        <v>124</v>
      </c>
      <c r="S83" s="11">
        <v>0.0</v>
      </c>
      <c r="T83" s="11">
        <v>0.0</v>
      </c>
      <c r="U83" s="11" t="s">
        <v>124</v>
      </c>
      <c r="V83" s="11">
        <v>0.0</v>
      </c>
      <c r="W83" s="11" t="s">
        <v>631</v>
      </c>
      <c r="X83" s="18"/>
      <c r="Y83" s="18">
        <v>1.0</v>
      </c>
      <c r="Z83" s="18">
        <v>1.0</v>
      </c>
      <c r="AA83" s="18">
        <v>0.0</v>
      </c>
      <c r="AB83" s="15" t="s">
        <v>696</v>
      </c>
      <c r="AC83" s="15" t="s">
        <v>696</v>
      </c>
      <c r="AD83" s="16">
        <v>1.0</v>
      </c>
      <c r="AE83" s="16">
        <v>1.0</v>
      </c>
      <c r="AF83" s="15">
        <v>0.0</v>
      </c>
      <c r="AG83" s="15">
        <v>0.0</v>
      </c>
      <c r="AH83" s="11" t="s">
        <v>696</v>
      </c>
      <c r="AI83" s="18">
        <v>1.0</v>
      </c>
      <c r="AJ83" s="18">
        <v>1.0</v>
      </c>
      <c r="AK83" s="11">
        <v>0.0</v>
      </c>
      <c r="AL83" s="11">
        <v>0.0</v>
      </c>
      <c r="AM83" s="19">
        <v>1.0</v>
      </c>
      <c r="AN83" s="27" t="s">
        <v>128</v>
      </c>
      <c r="AO83" s="15" t="s">
        <v>697</v>
      </c>
      <c r="AP83" s="15" t="s">
        <v>200</v>
      </c>
      <c r="AQ83" s="15">
        <v>146.0</v>
      </c>
      <c r="AR83" s="15">
        <v>75.0</v>
      </c>
      <c r="AS83" s="15">
        <v>20.0</v>
      </c>
      <c r="AT83" s="15">
        <v>63.0</v>
      </c>
      <c r="AU83" s="15">
        <v>-7.0</v>
      </c>
      <c r="AV83" s="15">
        <v>0.0</v>
      </c>
      <c r="AW83" s="18">
        <v>0.0</v>
      </c>
      <c r="AX83" s="18">
        <v>1.0</v>
      </c>
      <c r="AY83" s="18">
        <v>1.0</v>
      </c>
      <c r="AZ83" s="18">
        <v>0.0</v>
      </c>
      <c r="BA83" s="18">
        <v>0.0</v>
      </c>
      <c r="BB83" s="18">
        <v>0.0</v>
      </c>
      <c r="BC83" s="11">
        <v>0.0</v>
      </c>
      <c r="BD83" s="11">
        <v>0.0</v>
      </c>
      <c r="BE83" s="11">
        <v>0.0</v>
      </c>
      <c r="BF83" s="11">
        <v>0.0</v>
      </c>
      <c r="BG83" s="11">
        <v>0.0</v>
      </c>
      <c r="BH83" s="11">
        <v>0.0</v>
      </c>
      <c r="BI83" s="11">
        <v>0.0</v>
      </c>
      <c r="BJ83" s="11">
        <v>0.0</v>
      </c>
      <c r="BK83" s="11">
        <v>0.0</v>
      </c>
      <c r="BL83" s="11">
        <v>0.0</v>
      </c>
      <c r="BM83" s="11">
        <v>0.0</v>
      </c>
      <c r="BN83" s="11">
        <v>0.0</v>
      </c>
      <c r="BO83" s="11">
        <v>0.0</v>
      </c>
      <c r="BP83" s="11">
        <v>0.0</v>
      </c>
      <c r="BQ83" s="11">
        <v>0.0</v>
      </c>
      <c r="BR83" s="11">
        <v>0.0</v>
      </c>
      <c r="BS83" s="11">
        <v>0.0</v>
      </c>
      <c r="BT83" s="11">
        <v>0.0</v>
      </c>
      <c r="BU83" s="11">
        <v>0.0</v>
      </c>
      <c r="BV83" s="11" t="s">
        <v>698</v>
      </c>
      <c r="BW83" s="15" t="s">
        <v>251</v>
      </c>
      <c r="BX83" s="15">
        <v>0.0</v>
      </c>
      <c r="BY83" s="26">
        <v>195.0</v>
      </c>
      <c r="BZ83" s="16">
        <v>1.0</v>
      </c>
      <c r="CA83" s="26">
        <v>195.0</v>
      </c>
      <c r="CB83" s="26">
        <v>21.0</v>
      </c>
      <c r="CC83" s="15">
        <v>0.0</v>
      </c>
      <c r="CD83" s="15">
        <v>0.0</v>
      </c>
      <c r="CE83" s="15">
        <v>0.0</v>
      </c>
      <c r="CF83" s="15">
        <v>0.0</v>
      </c>
      <c r="CG83" s="15">
        <v>0.0</v>
      </c>
      <c r="CH83" s="16">
        <v>0.0</v>
      </c>
      <c r="CI83" s="16">
        <v>0.0</v>
      </c>
      <c r="CJ83" s="15">
        <f t="shared" si="3"/>
        <v>0</v>
      </c>
      <c r="CK83" s="21" t="s">
        <v>124</v>
      </c>
      <c r="CL83" s="11" t="s">
        <v>124</v>
      </c>
      <c r="CM83" s="11">
        <v>0.0</v>
      </c>
      <c r="CN83" s="11">
        <v>0.0</v>
      </c>
      <c r="CO83" s="11">
        <v>0.0</v>
      </c>
      <c r="CP83" s="18">
        <v>0.0</v>
      </c>
      <c r="CQ83" s="15">
        <v>0.0</v>
      </c>
      <c r="CR83" s="15" t="s">
        <v>124</v>
      </c>
      <c r="CS83" s="15">
        <v>0.0</v>
      </c>
      <c r="CT83" s="15" t="s">
        <v>124</v>
      </c>
      <c r="CU83" s="15">
        <v>0.0</v>
      </c>
      <c r="CV83" s="15" t="s">
        <v>124</v>
      </c>
      <c r="CW83" s="11">
        <v>0.0</v>
      </c>
      <c r="CX83" s="11">
        <v>0.0</v>
      </c>
      <c r="CY83" s="11" t="s">
        <v>124</v>
      </c>
      <c r="CZ83" s="11">
        <v>0.0</v>
      </c>
      <c r="DA83" s="11" t="s">
        <v>133</v>
      </c>
      <c r="DB83" s="31"/>
    </row>
    <row r="84">
      <c r="A84" s="11" t="s">
        <v>699</v>
      </c>
      <c r="B84" s="11" t="s">
        <v>700</v>
      </c>
      <c r="C84" s="12">
        <v>23023.0</v>
      </c>
      <c r="D84" s="13">
        <v>2.0</v>
      </c>
      <c r="E84" s="18">
        <v>0.0</v>
      </c>
      <c r="F84" s="3">
        <v>2.0</v>
      </c>
      <c r="G84" s="3">
        <v>5.0</v>
      </c>
      <c r="H84" s="3">
        <v>1.0</v>
      </c>
      <c r="I84" s="14">
        <f t="shared" si="1"/>
        <v>2.666666667</v>
      </c>
      <c r="J84" s="14">
        <f t="shared" si="2"/>
        <v>2.666666667</v>
      </c>
      <c r="K84" s="11" t="s">
        <v>261</v>
      </c>
      <c r="L84" s="11" t="s">
        <v>262</v>
      </c>
      <c r="M84" s="15" t="s">
        <v>137</v>
      </c>
      <c r="N84" s="15" t="s">
        <v>138</v>
      </c>
      <c r="O84" s="16" t="s">
        <v>137</v>
      </c>
      <c r="P84" s="16" t="s">
        <v>701</v>
      </c>
      <c r="Q84" s="17">
        <v>1.0</v>
      </c>
      <c r="R84" s="11" t="s">
        <v>124</v>
      </c>
      <c r="S84" s="11">
        <v>1.0</v>
      </c>
      <c r="T84" s="11">
        <v>0.0</v>
      </c>
      <c r="U84" s="11" t="s">
        <v>124</v>
      </c>
      <c r="V84" s="11">
        <v>0.0</v>
      </c>
      <c r="W84" s="11" t="s">
        <v>125</v>
      </c>
      <c r="X84" s="18">
        <v>27.0</v>
      </c>
      <c r="Y84" s="18">
        <v>1.0</v>
      </c>
      <c r="Z84" s="18">
        <v>1.0</v>
      </c>
      <c r="AA84" s="18">
        <v>0.0</v>
      </c>
      <c r="AB84" s="15" t="s">
        <v>457</v>
      </c>
      <c r="AC84" s="15" t="s">
        <v>457</v>
      </c>
      <c r="AD84" s="16">
        <v>2.0</v>
      </c>
      <c r="AE84" s="16">
        <v>1.0</v>
      </c>
      <c r="AF84" s="15">
        <v>0.0</v>
      </c>
      <c r="AG84" s="15">
        <v>0.0</v>
      </c>
      <c r="AH84" s="11" t="s">
        <v>702</v>
      </c>
      <c r="AI84" s="18">
        <v>1.0</v>
      </c>
      <c r="AJ84" s="18">
        <v>1.0</v>
      </c>
      <c r="AK84" s="11">
        <v>0.0</v>
      </c>
      <c r="AL84" s="11">
        <v>0.0</v>
      </c>
      <c r="AM84" s="19">
        <v>0.0</v>
      </c>
      <c r="AN84" s="27" t="s">
        <v>128</v>
      </c>
      <c r="AO84" s="15" t="s">
        <v>549</v>
      </c>
      <c r="AP84" s="15" t="s">
        <v>318</v>
      </c>
      <c r="AQ84" s="15">
        <v>109.0</v>
      </c>
      <c r="AR84" s="15">
        <v>29.0</v>
      </c>
      <c r="AS84" s="15">
        <v>42.0</v>
      </c>
      <c r="AT84" s="15">
        <v>56.0</v>
      </c>
      <c r="AU84" s="15">
        <v>-14.0</v>
      </c>
      <c r="AV84" s="15">
        <v>49.0</v>
      </c>
      <c r="AW84" s="18">
        <v>0.0</v>
      </c>
      <c r="AX84" s="18">
        <v>1.0</v>
      </c>
      <c r="AY84" s="18">
        <v>1.0</v>
      </c>
      <c r="AZ84" s="18">
        <v>1.0</v>
      </c>
      <c r="BA84" s="18">
        <v>1.0</v>
      </c>
      <c r="BB84" s="18">
        <v>0.0</v>
      </c>
      <c r="BC84" s="11">
        <v>0.0</v>
      </c>
      <c r="BD84" s="11">
        <v>0.0</v>
      </c>
      <c r="BE84" s="11">
        <v>0.0</v>
      </c>
      <c r="BF84" s="11">
        <v>0.0</v>
      </c>
      <c r="BG84" s="11">
        <v>0.0</v>
      </c>
      <c r="BH84" s="11">
        <v>0.0</v>
      </c>
      <c r="BI84" s="11">
        <v>0.0</v>
      </c>
      <c r="BJ84" s="11">
        <v>0.0</v>
      </c>
      <c r="BK84" s="11">
        <v>0.0</v>
      </c>
      <c r="BL84" s="11">
        <v>0.0</v>
      </c>
      <c r="BM84" s="11">
        <v>0.0</v>
      </c>
      <c r="BN84" s="11">
        <v>0.0</v>
      </c>
      <c r="BO84" s="11">
        <v>0.0</v>
      </c>
      <c r="BP84" s="11">
        <v>0.0</v>
      </c>
      <c r="BQ84" s="11">
        <v>0.0</v>
      </c>
      <c r="BR84" s="11">
        <v>0.0</v>
      </c>
      <c r="BS84" s="11">
        <v>0.0</v>
      </c>
      <c r="BT84" s="11">
        <v>0.0</v>
      </c>
      <c r="BU84" s="11">
        <v>0.0</v>
      </c>
      <c r="BV84" s="11" t="s">
        <v>124</v>
      </c>
      <c r="BW84" s="15" t="s">
        <v>168</v>
      </c>
      <c r="BX84" s="15">
        <v>0.0</v>
      </c>
      <c r="BY84" s="26">
        <v>132.0</v>
      </c>
      <c r="BZ84" s="16">
        <v>0.0</v>
      </c>
      <c r="CA84" s="26">
        <v>28.0</v>
      </c>
      <c r="CB84" s="26">
        <v>8.0</v>
      </c>
      <c r="CC84" s="15">
        <v>0.0</v>
      </c>
      <c r="CD84" s="15">
        <v>0.0</v>
      </c>
      <c r="CE84" s="15">
        <v>0.0</v>
      </c>
      <c r="CF84" s="15">
        <v>0.0</v>
      </c>
      <c r="CG84" s="15">
        <v>1.0</v>
      </c>
      <c r="CH84" s="16">
        <v>0.0</v>
      </c>
      <c r="CI84" s="16">
        <v>0.0</v>
      </c>
      <c r="CJ84" s="15">
        <f t="shared" si="3"/>
        <v>1</v>
      </c>
      <c r="CK84" s="21" t="s">
        <v>703</v>
      </c>
      <c r="CL84" s="11" t="s">
        <v>704</v>
      </c>
      <c r="CM84" s="11">
        <v>0.0</v>
      </c>
      <c r="CN84" s="11">
        <v>0.0</v>
      </c>
      <c r="CO84" s="11">
        <v>0.0</v>
      </c>
      <c r="CP84" s="18">
        <v>0.0</v>
      </c>
      <c r="CQ84" s="15">
        <v>0.0</v>
      </c>
      <c r="CR84" s="15" t="s">
        <v>124</v>
      </c>
      <c r="CS84" s="15">
        <v>0.0</v>
      </c>
      <c r="CT84" s="15" t="s">
        <v>124</v>
      </c>
      <c r="CU84" s="15">
        <v>0.0</v>
      </c>
      <c r="CV84" s="15" t="s">
        <v>124</v>
      </c>
      <c r="CW84" s="11">
        <v>0.0</v>
      </c>
      <c r="CX84" s="11">
        <v>1.0</v>
      </c>
      <c r="CY84" s="11" t="s">
        <v>124</v>
      </c>
      <c r="CZ84" s="11">
        <v>0.0</v>
      </c>
      <c r="DA84" s="11" t="s">
        <v>235</v>
      </c>
      <c r="DB84" s="31"/>
    </row>
    <row r="85">
      <c r="A85" s="11" t="s">
        <v>705</v>
      </c>
      <c r="B85" s="11" t="s">
        <v>706</v>
      </c>
      <c r="C85" s="12">
        <v>23037.0</v>
      </c>
      <c r="D85" s="13">
        <v>2.0</v>
      </c>
      <c r="E85" s="18">
        <v>0.0</v>
      </c>
      <c r="F85" s="3">
        <v>9.0</v>
      </c>
      <c r="G85" s="3">
        <v>5.0</v>
      </c>
      <c r="H85" s="3">
        <v>4.0</v>
      </c>
      <c r="I85" s="14">
        <f t="shared" si="1"/>
        <v>6</v>
      </c>
      <c r="J85" s="14">
        <f t="shared" si="2"/>
        <v>3.333333333</v>
      </c>
      <c r="K85" s="11" t="s">
        <v>707</v>
      </c>
      <c r="L85" s="13" t="s">
        <v>707</v>
      </c>
      <c r="M85" s="15" t="s">
        <v>184</v>
      </c>
      <c r="N85" s="15" t="s">
        <v>185</v>
      </c>
      <c r="O85" s="16" t="s">
        <v>708</v>
      </c>
      <c r="P85" s="16" t="s">
        <v>709</v>
      </c>
      <c r="Q85" s="17">
        <v>0.0</v>
      </c>
      <c r="R85" s="11" t="s">
        <v>124</v>
      </c>
      <c r="S85" s="11">
        <v>0.0</v>
      </c>
      <c r="T85" s="11">
        <v>0.0</v>
      </c>
      <c r="U85" s="11" t="s">
        <v>124</v>
      </c>
      <c r="V85" s="11">
        <v>0.0</v>
      </c>
      <c r="W85" s="11" t="s">
        <v>125</v>
      </c>
      <c r="X85" s="18">
        <v>29.0</v>
      </c>
      <c r="Y85" s="18">
        <v>2.0</v>
      </c>
      <c r="Z85" s="18">
        <v>1.0</v>
      </c>
      <c r="AA85" s="18">
        <v>0.0</v>
      </c>
      <c r="AB85" s="15" t="s">
        <v>710</v>
      </c>
      <c r="AC85" s="15" t="s">
        <v>710</v>
      </c>
      <c r="AD85" s="16">
        <v>1.0</v>
      </c>
      <c r="AE85" s="16">
        <v>2.0</v>
      </c>
      <c r="AF85" s="15">
        <v>0.0</v>
      </c>
      <c r="AG85" s="15">
        <v>0.0</v>
      </c>
      <c r="AH85" s="11" t="s">
        <v>711</v>
      </c>
      <c r="AI85" s="18">
        <v>1.0</v>
      </c>
      <c r="AJ85" s="18">
        <v>1.0</v>
      </c>
      <c r="AK85" s="11">
        <v>1.0</v>
      </c>
      <c r="AL85" s="11">
        <v>1.0</v>
      </c>
      <c r="AM85" s="19">
        <v>1.0</v>
      </c>
      <c r="AN85" s="27" t="s">
        <v>128</v>
      </c>
      <c r="AO85" s="15" t="s">
        <v>210</v>
      </c>
      <c r="AP85" s="15" t="s">
        <v>210</v>
      </c>
      <c r="AQ85" s="15">
        <v>130.0</v>
      </c>
      <c r="AR85" s="15">
        <v>66.0</v>
      </c>
      <c r="AS85" s="15">
        <v>68.0</v>
      </c>
      <c r="AT85" s="15">
        <v>96.0</v>
      </c>
      <c r="AU85" s="15">
        <v>-10.0</v>
      </c>
      <c r="AV85" s="15">
        <v>79.0</v>
      </c>
      <c r="AW85" s="18">
        <v>0.0</v>
      </c>
      <c r="AX85" s="18">
        <v>0.0</v>
      </c>
      <c r="AY85" s="18">
        <v>1.0</v>
      </c>
      <c r="AZ85" s="18">
        <v>0.0</v>
      </c>
      <c r="BA85" s="18">
        <v>0.0</v>
      </c>
      <c r="BB85" s="18">
        <v>0.0</v>
      </c>
      <c r="BC85" s="11">
        <v>0.0</v>
      </c>
      <c r="BD85" s="11">
        <v>0.0</v>
      </c>
      <c r="BE85" s="11">
        <v>0.0</v>
      </c>
      <c r="BF85" s="11">
        <v>0.0</v>
      </c>
      <c r="BG85" s="11">
        <v>0.0</v>
      </c>
      <c r="BH85" s="11">
        <v>0.0</v>
      </c>
      <c r="BI85" s="11">
        <v>0.0</v>
      </c>
      <c r="BJ85" s="11">
        <v>0.0</v>
      </c>
      <c r="BK85" s="11">
        <v>0.0</v>
      </c>
      <c r="BL85" s="11">
        <v>0.0</v>
      </c>
      <c r="BM85" s="11">
        <v>0.0</v>
      </c>
      <c r="BN85" s="11">
        <v>0.0</v>
      </c>
      <c r="BO85" s="11">
        <v>0.0</v>
      </c>
      <c r="BP85" s="11">
        <v>0.0</v>
      </c>
      <c r="BQ85" s="11">
        <v>0.0</v>
      </c>
      <c r="BR85" s="11">
        <v>0.0</v>
      </c>
      <c r="BS85" s="11">
        <v>0.0</v>
      </c>
      <c r="BT85" s="11">
        <v>0.0</v>
      </c>
      <c r="BU85" s="11">
        <v>0.0</v>
      </c>
      <c r="BV85" s="11" t="s">
        <v>124</v>
      </c>
      <c r="BW85" s="15" t="s">
        <v>130</v>
      </c>
      <c r="BX85" s="15">
        <v>0.0</v>
      </c>
      <c r="BY85" s="26">
        <v>137.0</v>
      </c>
      <c r="BZ85" s="16">
        <v>0.0</v>
      </c>
      <c r="CA85" s="26">
        <v>60.0</v>
      </c>
      <c r="CB85" s="26">
        <v>31.0</v>
      </c>
      <c r="CC85" s="15">
        <v>0.0</v>
      </c>
      <c r="CD85" s="15">
        <v>0.0</v>
      </c>
      <c r="CE85" s="15">
        <v>0.0</v>
      </c>
      <c r="CF85" s="15">
        <v>0.0</v>
      </c>
      <c r="CG85" s="15">
        <v>1.0</v>
      </c>
      <c r="CH85" s="16">
        <v>0.0</v>
      </c>
      <c r="CI85" s="16">
        <v>0.0</v>
      </c>
      <c r="CJ85" s="15">
        <f t="shared" si="3"/>
        <v>1</v>
      </c>
      <c r="CK85" s="21" t="s">
        <v>712</v>
      </c>
      <c r="CL85" s="11" t="s">
        <v>258</v>
      </c>
      <c r="CM85" s="11">
        <v>0.0</v>
      </c>
      <c r="CN85" s="11">
        <v>0.0</v>
      </c>
      <c r="CO85" s="11">
        <v>0.0</v>
      </c>
      <c r="CP85" s="18">
        <v>0.0</v>
      </c>
      <c r="CQ85" s="15">
        <v>0.0</v>
      </c>
      <c r="CR85" s="15" t="s">
        <v>124</v>
      </c>
      <c r="CS85" s="15">
        <v>0.0</v>
      </c>
      <c r="CT85" s="15" t="s">
        <v>124</v>
      </c>
      <c r="CU85" s="15">
        <v>0.0</v>
      </c>
      <c r="CV85" s="15" t="s">
        <v>124</v>
      </c>
      <c r="CW85" s="11">
        <v>0.0</v>
      </c>
      <c r="CX85" s="11">
        <v>0.0</v>
      </c>
      <c r="CY85" s="11" t="s">
        <v>124</v>
      </c>
      <c r="CZ85" s="11">
        <v>0.0</v>
      </c>
      <c r="DA85" s="11" t="s">
        <v>507</v>
      </c>
      <c r="DB85" s="31"/>
    </row>
    <row r="86">
      <c r="A86" s="11" t="s">
        <v>713</v>
      </c>
      <c r="B86" s="11" t="s">
        <v>714</v>
      </c>
      <c r="C86" s="12">
        <v>23051.0</v>
      </c>
      <c r="D86" s="13">
        <v>3.0</v>
      </c>
      <c r="E86" s="18">
        <v>0.0</v>
      </c>
      <c r="F86" s="3">
        <v>2.0</v>
      </c>
      <c r="G86" s="3">
        <v>6.0</v>
      </c>
      <c r="H86" s="3">
        <v>3.0</v>
      </c>
      <c r="I86" s="14">
        <f t="shared" si="1"/>
        <v>3.666666667</v>
      </c>
      <c r="J86" s="14">
        <f t="shared" si="2"/>
        <v>2.666666667</v>
      </c>
      <c r="K86" s="11" t="s">
        <v>715</v>
      </c>
      <c r="L86" s="13" t="s">
        <v>716</v>
      </c>
      <c r="M86" s="15" t="s">
        <v>137</v>
      </c>
      <c r="N86" s="15" t="s">
        <v>138</v>
      </c>
      <c r="O86" s="16" t="s">
        <v>122</v>
      </c>
      <c r="P86" s="16" t="s">
        <v>123</v>
      </c>
      <c r="Q86" s="17">
        <v>2.0</v>
      </c>
      <c r="R86" s="11" t="s">
        <v>124</v>
      </c>
      <c r="S86" s="11">
        <v>1.0</v>
      </c>
      <c r="T86" s="11">
        <v>0.0</v>
      </c>
      <c r="U86" s="11" t="s">
        <v>124</v>
      </c>
      <c r="V86" s="11">
        <v>0.0</v>
      </c>
      <c r="W86" s="11" t="s">
        <v>125</v>
      </c>
      <c r="X86" s="18">
        <f>(22+20)/2</f>
        <v>21</v>
      </c>
      <c r="Y86" s="18">
        <v>2.0</v>
      </c>
      <c r="Z86" s="18">
        <v>1.0</v>
      </c>
      <c r="AA86" s="18">
        <v>0.0</v>
      </c>
      <c r="AB86" s="15" t="s">
        <v>717</v>
      </c>
      <c r="AC86" s="15" t="s">
        <v>717</v>
      </c>
      <c r="AD86" s="16">
        <v>1.0</v>
      </c>
      <c r="AE86" s="16">
        <v>1.0</v>
      </c>
      <c r="AF86" s="15">
        <v>1.0</v>
      </c>
      <c r="AG86" s="15">
        <v>1.0</v>
      </c>
      <c r="AH86" s="11" t="s">
        <v>607</v>
      </c>
      <c r="AI86" s="18">
        <v>1.0</v>
      </c>
      <c r="AJ86" s="18">
        <v>1.0</v>
      </c>
      <c r="AK86" s="11">
        <v>0.0</v>
      </c>
      <c r="AL86" s="11">
        <v>0.0</v>
      </c>
      <c r="AM86" s="19">
        <v>0.0</v>
      </c>
      <c r="AN86" s="27" t="s">
        <v>299</v>
      </c>
      <c r="AO86" s="15" t="s">
        <v>289</v>
      </c>
      <c r="AP86" s="15" t="s">
        <v>289</v>
      </c>
      <c r="AQ86" s="15">
        <v>110.0</v>
      </c>
      <c r="AR86" s="15">
        <v>26.0</v>
      </c>
      <c r="AS86" s="15">
        <v>51.0</v>
      </c>
      <c r="AT86" s="15">
        <v>54.0</v>
      </c>
      <c r="AU86" s="15">
        <v>-12.0</v>
      </c>
      <c r="AV86" s="15">
        <v>78.0</v>
      </c>
      <c r="AW86" s="18">
        <v>0.0</v>
      </c>
      <c r="AX86" s="18">
        <v>0.0</v>
      </c>
      <c r="AY86" s="18">
        <v>1.0</v>
      </c>
      <c r="AZ86" s="18">
        <v>1.0</v>
      </c>
      <c r="BA86" s="18">
        <v>0.0</v>
      </c>
      <c r="BB86" s="18">
        <v>0.0</v>
      </c>
      <c r="BC86" s="11">
        <v>0.0</v>
      </c>
      <c r="BD86" s="11">
        <v>0.0</v>
      </c>
      <c r="BE86" s="11">
        <v>0.0</v>
      </c>
      <c r="BF86" s="11">
        <v>0.0</v>
      </c>
      <c r="BG86" s="11">
        <v>0.0</v>
      </c>
      <c r="BH86" s="11">
        <v>0.0</v>
      </c>
      <c r="BI86" s="11">
        <v>0.0</v>
      </c>
      <c r="BJ86" s="11">
        <v>0.0</v>
      </c>
      <c r="BK86" s="11">
        <v>0.0</v>
      </c>
      <c r="BL86" s="11">
        <v>0.0</v>
      </c>
      <c r="BM86" s="11">
        <v>0.0</v>
      </c>
      <c r="BN86" s="11">
        <v>0.0</v>
      </c>
      <c r="BO86" s="11">
        <v>0.0</v>
      </c>
      <c r="BP86" s="11">
        <v>0.0</v>
      </c>
      <c r="BQ86" s="11">
        <v>0.0</v>
      </c>
      <c r="BR86" s="11">
        <v>0.0</v>
      </c>
      <c r="BS86" s="11">
        <v>0.0</v>
      </c>
      <c r="BT86" s="11">
        <v>0.0</v>
      </c>
      <c r="BU86" s="11">
        <v>0.0</v>
      </c>
      <c r="BV86" s="11" t="s">
        <v>124</v>
      </c>
      <c r="BW86" s="15" t="s">
        <v>168</v>
      </c>
      <c r="BX86" s="15">
        <v>0.0</v>
      </c>
      <c r="BY86" s="26">
        <v>132.0</v>
      </c>
      <c r="BZ86" s="16">
        <v>0.0</v>
      </c>
      <c r="CA86" s="26">
        <v>0.0</v>
      </c>
      <c r="CB86" s="26">
        <v>0.0</v>
      </c>
      <c r="CC86" s="15">
        <v>0.0</v>
      </c>
      <c r="CD86" s="15">
        <v>0.0</v>
      </c>
      <c r="CE86" s="15">
        <v>0.0</v>
      </c>
      <c r="CF86" s="15">
        <v>0.0</v>
      </c>
      <c r="CG86" s="15">
        <v>0.0</v>
      </c>
      <c r="CH86" s="16">
        <v>0.0</v>
      </c>
      <c r="CI86" s="16">
        <v>0.0</v>
      </c>
      <c r="CJ86" s="15">
        <f t="shared" si="3"/>
        <v>0</v>
      </c>
      <c r="CK86" s="21" t="s">
        <v>718</v>
      </c>
      <c r="CL86" s="11" t="s">
        <v>170</v>
      </c>
      <c r="CM86" s="11">
        <v>0.0</v>
      </c>
      <c r="CN86" s="11">
        <v>0.0</v>
      </c>
      <c r="CO86" s="11">
        <v>0.0</v>
      </c>
      <c r="CP86" s="18">
        <v>0.0</v>
      </c>
      <c r="CQ86" s="15">
        <v>0.0</v>
      </c>
      <c r="CR86" s="15" t="s">
        <v>124</v>
      </c>
      <c r="CS86" s="15">
        <v>0.0</v>
      </c>
      <c r="CT86" s="15" t="s">
        <v>124</v>
      </c>
      <c r="CU86" s="15">
        <v>0.0</v>
      </c>
      <c r="CV86" s="15" t="s">
        <v>124</v>
      </c>
      <c r="CW86" s="11">
        <v>0.0</v>
      </c>
      <c r="CX86" s="11">
        <v>0.0</v>
      </c>
      <c r="CY86" s="11" t="s">
        <v>124</v>
      </c>
      <c r="CZ86" s="11">
        <v>0.0</v>
      </c>
      <c r="DA86" s="11" t="s">
        <v>133</v>
      </c>
      <c r="DB86" s="31"/>
    </row>
    <row r="87">
      <c r="A87" s="11" t="s">
        <v>719</v>
      </c>
      <c r="B87" s="11" t="s">
        <v>667</v>
      </c>
      <c r="C87" s="12">
        <v>23072.0</v>
      </c>
      <c r="D87" s="13">
        <v>3.0</v>
      </c>
      <c r="E87" s="18">
        <v>0.0</v>
      </c>
      <c r="F87" s="3">
        <v>8.0</v>
      </c>
      <c r="G87" s="3">
        <v>7.0</v>
      </c>
      <c r="H87" s="3">
        <v>8.0</v>
      </c>
      <c r="I87" s="14">
        <f t="shared" si="1"/>
        <v>7.666666667</v>
      </c>
      <c r="J87" s="14">
        <f t="shared" si="2"/>
        <v>0.6666666667</v>
      </c>
      <c r="K87" s="11" t="s">
        <v>598</v>
      </c>
      <c r="L87" s="11" t="s">
        <v>598</v>
      </c>
      <c r="M87" s="15" t="s">
        <v>122</v>
      </c>
      <c r="N87" s="15" t="s">
        <v>123</v>
      </c>
      <c r="O87" s="16" t="s">
        <v>604</v>
      </c>
      <c r="P87" s="16" t="s">
        <v>720</v>
      </c>
      <c r="Q87" s="17">
        <v>0.0</v>
      </c>
      <c r="R87" s="11" t="s">
        <v>124</v>
      </c>
      <c r="S87" s="11">
        <v>1.0</v>
      </c>
      <c r="T87" s="11">
        <v>0.0</v>
      </c>
      <c r="U87" s="11" t="s">
        <v>124</v>
      </c>
      <c r="V87" s="11">
        <v>0.0</v>
      </c>
      <c r="W87" s="11" t="s">
        <v>125</v>
      </c>
      <c r="X87" s="18">
        <v>28.0</v>
      </c>
      <c r="Y87" s="18">
        <v>1.0</v>
      </c>
      <c r="Z87" s="18">
        <v>1.0</v>
      </c>
      <c r="AA87" s="18">
        <v>0.0</v>
      </c>
      <c r="AB87" s="3" t="s">
        <v>689</v>
      </c>
      <c r="AC87" s="3" t="s">
        <v>689</v>
      </c>
      <c r="AD87" s="16">
        <v>1.0</v>
      </c>
      <c r="AE87" s="16">
        <v>1.0</v>
      </c>
      <c r="AF87" s="15">
        <v>1.0</v>
      </c>
      <c r="AG87" s="15">
        <v>0.0</v>
      </c>
      <c r="AH87" s="11" t="s">
        <v>670</v>
      </c>
      <c r="AI87" s="18">
        <v>1.0</v>
      </c>
      <c r="AJ87" s="18">
        <v>1.0</v>
      </c>
      <c r="AK87" s="11">
        <v>0.0</v>
      </c>
      <c r="AL87" s="11">
        <v>0.0</v>
      </c>
      <c r="AM87" s="19">
        <v>1.0</v>
      </c>
      <c r="AN87" s="27" t="s">
        <v>128</v>
      </c>
      <c r="AO87" s="15" t="s">
        <v>145</v>
      </c>
      <c r="AP87" s="15" t="s">
        <v>145</v>
      </c>
      <c r="AQ87" s="15">
        <v>118.0</v>
      </c>
      <c r="AR87" s="15">
        <v>64.0</v>
      </c>
      <c r="AS87" s="15">
        <v>68.0</v>
      </c>
      <c r="AT87" s="15">
        <v>97.0</v>
      </c>
      <c r="AU87" s="15">
        <v>-10.0</v>
      </c>
      <c r="AV87" s="15">
        <v>61.0</v>
      </c>
      <c r="AW87" s="18">
        <v>0.0</v>
      </c>
      <c r="AX87" s="18">
        <v>1.0</v>
      </c>
      <c r="AY87" s="18">
        <v>1.0</v>
      </c>
      <c r="AZ87" s="18">
        <v>0.0</v>
      </c>
      <c r="BA87" s="18">
        <v>0.0</v>
      </c>
      <c r="BB87" s="18">
        <v>0.0</v>
      </c>
      <c r="BC87" s="11">
        <v>0.0</v>
      </c>
      <c r="BD87" s="11">
        <v>0.0</v>
      </c>
      <c r="BE87" s="11">
        <v>0.0</v>
      </c>
      <c r="BF87" s="11">
        <v>0.0</v>
      </c>
      <c r="BG87" s="11">
        <v>0.0</v>
      </c>
      <c r="BH87" s="11">
        <v>1.0</v>
      </c>
      <c r="BI87" s="11">
        <v>0.0</v>
      </c>
      <c r="BJ87" s="11">
        <v>1.0</v>
      </c>
      <c r="BK87" s="11">
        <v>0.0</v>
      </c>
      <c r="BL87" s="11">
        <v>0.0</v>
      </c>
      <c r="BM87" s="11">
        <v>0.0</v>
      </c>
      <c r="BN87" s="11">
        <v>0.0</v>
      </c>
      <c r="BO87" s="11">
        <v>0.0</v>
      </c>
      <c r="BP87" s="11">
        <v>0.0</v>
      </c>
      <c r="BQ87" s="11">
        <v>0.0</v>
      </c>
      <c r="BR87" s="11">
        <v>0.0</v>
      </c>
      <c r="BS87" s="11">
        <v>0.0</v>
      </c>
      <c r="BT87" s="11">
        <v>0.0</v>
      </c>
      <c r="BU87" s="11">
        <v>0.0</v>
      </c>
      <c r="BV87" s="11" t="s">
        <v>124</v>
      </c>
      <c r="BW87" s="15" t="s">
        <v>319</v>
      </c>
      <c r="BX87" s="15">
        <v>0.0</v>
      </c>
      <c r="BY87" s="26">
        <v>117.0</v>
      </c>
      <c r="BZ87" s="16">
        <v>0.0</v>
      </c>
      <c r="CA87" s="26">
        <v>4.0</v>
      </c>
      <c r="CB87" s="26">
        <v>28.0</v>
      </c>
      <c r="CC87" s="15">
        <v>0.0</v>
      </c>
      <c r="CD87" s="15">
        <v>0.0</v>
      </c>
      <c r="CE87" s="15">
        <v>1.0</v>
      </c>
      <c r="CF87" s="15">
        <v>0.0</v>
      </c>
      <c r="CG87" s="15">
        <v>0.0</v>
      </c>
      <c r="CH87" s="16">
        <v>0.0</v>
      </c>
      <c r="CI87" s="16">
        <v>0.0</v>
      </c>
      <c r="CJ87" s="15">
        <f t="shared" si="3"/>
        <v>0</v>
      </c>
      <c r="CK87" s="21" t="s">
        <v>721</v>
      </c>
      <c r="CL87" s="11" t="s">
        <v>359</v>
      </c>
      <c r="CM87" s="11">
        <v>0.0</v>
      </c>
      <c r="CN87" s="11">
        <v>0.0</v>
      </c>
      <c r="CO87" s="11">
        <v>0.0</v>
      </c>
      <c r="CP87" s="18">
        <v>0.0</v>
      </c>
      <c r="CQ87" s="15">
        <v>0.0</v>
      </c>
      <c r="CR87" s="15" t="s">
        <v>124</v>
      </c>
      <c r="CS87" s="15">
        <v>0.0</v>
      </c>
      <c r="CT87" s="15" t="s">
        <v>124</v>
      </c>
      <c r="CU87" s="15">
        <v>0.0</v>
      </c>
      <c r="CV87" s="15" t="s">
        <v>124</v>
      </c>
      <c r="CW87" s="11">
        <v>0.0</v>
      </c>
      <c r="CX87" s="11">
        <v>0.0</v>
      </c>
      <c r="CY87" s="11" t="s">
        <v>124</v>
      </c>
      <c r="CZ87" s="11">
        <v>0.0</v>
      </c>
      <c r="DA87" s="11" t="s">
        <v>133</v>
      </c>
      <c r="DB87" s="31"/>
    </row>
    <row r="88">
      <c r="A88" s="11" t="s">
        <v>722</v>
      </c>
      <c r="B88" s="11" t="s">
        <v>723</v>
      </c>
      <c r="C88" s="12">
        <v>23093.0</v>
      </c>
      <c r="D88" s="13">
        <v>1.0</v>
      </c>
      <c r="E88" s="18">
        <v>0.0</v>
      </c>
      <c r="F88" s="3">
        <v>5.0</v>
      </c>
      <c r="G88" s="3">
        <v>5.0</v>
      </c>
      <c r="H88" s="3">
        <v>5.0</v>
      </c>
      <c r="I88" s="14">
        <f t="shared" si="1"/>
        <v>5</v>
      </c>
      <c r="J88" s="14">
        <f t="shared" si="2"/>
        <v>0</v>
      </c>
      <c r="K88" s="11" t="s">
        <v>386</v>
      </c>
      <c r="L88" s="13" t="s">
        <v>386</v>
      </c>
      <c r="M88" s="15" t="s">
        <v>137</v>
      </c>
      <c r="N88" s="15" t="s">
        <v>138</v>
      </c>
      <c r="O88" s="16" t="s">
        <v>577</v>
      </c>
      <c r="P88" s="16" t="s">
        <v>217</v>
      </c>
      <c r="Q88" s="17">
        <v>0.0</v>
      </c>
      <c r="R88" s="11" t="s">
        <v>124</v>
      </c>
      <c r="S88" s="11">
        <v>0.0</v>
      </c>
      <c r="T88" s="11">
        <v>0.0</v>
      </c>
      <c r="U88" s="11" t="s">
        <v>124</v>
      </c>
      <c r="V88" s="11">
        <v>0.0</v>
      </c>
      <c r="W88" s="11" t="s">
        <v>125</v>
      </c>
      <c r="X88" s="18">
        <v>28.0</v>
      </c>
      <c r="Y88" s="18">
        <v>2.0</v>
      </c>
      <c r="Z88" s="18">
        <v>0.0</v>
      </c>
      <c r="AA88" s="18">
        <v>1.0</v>
      </c>
      <c r="AB88" s="15" t="s">
        <v>724</v>
      </c>
      <c r="AC88" s="15" t="s">
        <v>724</v>
      </c>
      <c r="AD88" s="16">
        <v>1.0</v>
      </c>
      <c r="AE88" s="16">
        <v>1.0</v>
      </c>
      <c r="AF88" s="15">
        <v>0.0</v>
      </c>
      <c r="AG88" s="15">
        <v>0.0</v>
      </c>
      <c r="AH88" s="11" t="s">
        <v>725</v>
      </c>
      <c r="AI88" s="18">
        <v>1.0</v>
      </c>
      <c r="AJ88" s="18">
        <v>1.0</v>
      </c>
      <c r="AK88" s="11">
        <v>0.0</v>
      </c>
      <c r="AL88" s="11">
        <v>0.0</v>
      </c>
      <c r="AM88" s="19">
        <v>0.0</v>
      </c>
      <c r="AN88" s="27" t="s">
        <v>128</v>
      </c>
      <c r="AO88" s="15" t="s">
        <v>167</v>
      </c>
      <c r="AP88" s="15" t="s">
        <v>167</v>
      </c>
      <c r="AQ88" s="15">
        <v>93.0</v>
      </c>
      <c r="AR88" s="15">
        <v>62.0</v>
      </c>
      <c r="AS88" s="15">
        <v>53.0</v>
      </c>
      <c r="AT88" s="15">
        <v>73.0</v>
      </c>
      <c r="AU88" s="15">
        <v>-8.0</v>
      </c>
      <c r="AV88" s="15">
        <v>68.0</v>
      </c>
      <c r="AW88" s="18">
        <v>0.0</v>
      </c>
      <c r="AX88" s="18">
        <v>0.0</v>
      </c>
      <c r="AY88" s="18">
        <v>1.0</v>
      </c>
      <c r="AZ88" s="18">
        <v>1.0</v>
      </c>
      <c r="BA88" s="18">
        <v>0.0</v>
      </c>
      <c r="BB88" s="18">
        <v>0.0</v>
      </c>
      <c r="BC88" s="11">
        <v>0.0</v>
      </c>
      <c r="BD88" s="11">
        <v>0.0</v>
      </c>
      <c r="BE88" s="11">
        <v>0.0</v>
      </c>
      <c r="BF88" s="11">
        <v>0.0</v>
      </c>
      <c r="BG88" s="11">
        <v>0.0</v>
      </c>
      <c r="BH88" s="11">
        <v>0.0</v>
      </c>
      <c r="BI88" s="11">
        <v>0.0</v>
      </c>
      <c r="BJ88" s="11">
        <v>0.0</v>
      </c>
      <c r="BK88" s="11">
        <v>0.0</v>
      </c>
      <c r="BL88" s="11">
        <v>0.0</v>
      </c>
      <c r="BM88" s="11">
        <v>0.0</v>
      </c>
      <c r="BN88" s="11">
        <v>0.0</v>
      </c>
      <c r="BO88" s="11">
        <v>0.0</v>
      </c>
      <c r="BP88" s="11">
        <v>0.0</v>
      </c>
      <c r="BQ88" s="11">
        <v>0.0</v>
      </c>
      <c r="BR88" s="11">
        <v>0.0</v>
      </c>
      <c r="BS88" s="11">
        <v>0.0</v>
      </c>
      <c r="BT88" s="11">
        <v>0.0</v>
      </c>
      <c r="BU88" s="11">
        <v>0.0</v>
      </c>
      <c r="BV88" s="11" t="s">
        <v>124</v>
      </c>
      <c r="BW88" s="15" t="s">
        <v>168</v>
      </c>
      <c r="BX88" s="15">
        <v>0.0</v>
      </c>
      <c r="BY88" s="26">
        <v>154.0</v>
      </c>
      <c r="BZ88" s="16">
        <v>0.0</v>
      </c>
      <c r="CA88" s="26">
        <v>34.0</v>
      </c>
      <c r="CB88" s="26">
        <v>12.0</v>
      </c>
      <c r="CC88" s="15">
        <v>0.0</v>
      </c>
      <c r="CD88" s="15">
        <v>0.0</v>
      </c>
      <c r="CE88" s="15">
        <v>1.0</v>
      </c>
      <c r="CF88" s="15">
        <v>0.0</v>
      </c>
      <c r="CG88" s="15">
        <v>0.0</v>
      </c>
      <c r="CH88" s="16">
        <v>0.0</v>
      </c>
      <c r="CI88" s="16">
        <v>0.0</v>
      </c>
      <c r="CJ88" s="15">
        <f t="shared" si="3"/>
        <v>0</v>
      </c>
      <c r="CK88" s="21" t="s">
        <v>726</v>
      </c>
      <c r="CL88" s="11" t="s">
        <v>170</v>
      </c>
      <c r="CM88" s="11">
        <v>0.0</v>
      </c>
      <c r="CN88" s="11">
        <v>0.0</v>
      </c>
      <c r="CO88" s="11">
        <v>0.0</v>
      </c>
      <c r="CP88" s="18">
        <v>0.0</v>
      </c>
      <c r="CQ88" s="15">
        <v>0.0</v>
      </c>
      <c r="CR88" s="15" t="s">
        <v>124</v>
      </c>
      <c r="CS88" s="15">
        <v>0.0</v>
      </c>
      <c r="CT88" s="15" t="s">
        <v>124</v>
      </c>
      <c r="CU88" s="15">
        <v>0.0</v>
      </c>
      <c r="CV88" s="15" t="s">
        <v>124</v>
      </c>
      <c r="CW88" s="11">
        <v>0.0</v>
      </c>
      <c r="CX88" s="11">
        <v>0.0</v>
      </c>
      <c r="CY88" s="11" t="s">
        <v>124</v>
      </c>
      <c r="CZ88" s="11">
        <v>0.0</v>
      </c>
      <c r="DA88" s="11" t="s">
        <v>133</v>
      </c>
      <c r="DB88" s="31"/>
    </row>
    <row r="89">
      <c r="A89" s="11" t="s">
        <v>727</v>
      </c>
      <c r="B89" s="11" t="s">
        <v>728</v>
      </c>
      <c r="C89" s="12">
        <v>23100.0</v>
      </c>
      <c r="D89" s="13">
        <v>4.0</v>
      </c>
      <c r="E89" s="18">
        <v>0.0</v>
      </c>
      <c r="F89" s="3">
        <v>8.0</v>
      </c>
      <c r="G89" s="3">
        <v>5.0</v>
      </c>
      <c r="H89" s="3">
        <v>7.0</v>
      </c>
      <c r="I89" s="14">
        <f t="shared" si="1"/>
        <v>6.666666667</v>
      </c>
      <c r="J89" s="14">
        <f t="shared" si="2"/>
        <v>2</v>
      </c>
      <c r="K89" s="11" t="s">
        <v>558</v>
      </c>
      <c r="L89" s="11" t="s">
        <v>558</v>
      </c>
      <c r="M89" s="15" t="s">
        <v>137</v>
      </c>
      <c r="N89" s="15" t="s">
        <v>456</v>
      </c>
      <c r="O89" s="16" t="s">
        <v>492</v>
      </c>
      <c r="P89" s="16" t="s">
        <v>729</v>
      </c>
      <c r="Q89" s="17">
        <v>0.0</v>
      </c>
      <c r="R89" s="11" t="s">
        <v>124</v>
      </c>
      <c r="S89" s="11">
        <v>0.0</v>
      </c>
      <c r="T89" s="11">
        <v>0.0</v>
      </c>
      <c r="U89" s="11" t="s">
        <v>124</v>
      </c>
      <c r="V89" s="11">
        <v>0.0</v>
      </c>
      <c r="W89" s="11" t="s">
        <v>125</v>
      </c>
      <c r="X89" s="18">
        <v>16.0</v>
      </c>
      <c r="Y89" s="18">
        <v>0.0</v>
      </c>
      <c r="Z89" s="18">
        <v>0.0</v>
      </c>
      <c r="AA89" s="18">
        <v>1.0</v>
      </c>
      <c r="AB89" s="15" t="s">
        <v>730</v>
      </c>
      <c r="AC89" s="15" t="s">
        <v>730</v>
      </c>
      <c r="AD89" s="16">
        <v>1.0</v>
      </c>
      <c r="AE89" s="16">
        <v>0.0</v>
      </c>
      <c r="AF89" s="15">
        <v>0.0</v>
      </c>
      <c r="AG89" s="15">
        <v>0.0</v>
      </c>
      <c r="AH89" s="11" t="s">
        <v>731</v>
      </c>
      <c r="AI89" s="18">
        <v>1.0</v>
      </c>
      <c r="AJ89" s="18">
        <v>1.0</v>
      </c>
      <c r="AK89" s="11">
        <v>0.0</v>
      </c>
      <c r="AL89" s="11">
        <v>0.0</v>
      </c>
      <c r="AM89" s="19">
        <v>0.0</v>
      </c>
      <c r="AN89" s="27" t="s">
        <v>128</v>
      </c>
      <c r="AO89" s="15" t="s">
        <v>289</v>
      </c>
      <c r="AP89" s="15" t="s">
        <v>289</v>
      </c>
      <c r="AQ89" s="15">
        <v>72.0</v>
      </c>
      <c r="AR89" s="15">
        <v>63.0</v>
      </c>
      <c r="AS89" s="15">
        <v>56.0</v>
      </c>
      <c r="AT89" s="15">
        <v>87.0</v>
      </c>
      <c r="AU89" s="15">
        <v>-3.0</v>
      </c>
      <c r="AV89" s="15">
        <v>49.0</v>
      </c>
      <c r="AW89" s="18">
        <v>1.0</v>
      </c>
      <c r="AX89" s="18">
        <v>1.0</v>
      </c>
      <c r="AY89" s="18">
        <v>1.0</v>
      </c>
      <c r="AZ89" s="18">
        <v>0.0</v>
      </c>
      <c r="BA89" s="18">
        <v>0.0</v>
      </c>
      <c r="BB89" s="18">
        <v>0.0</v>
      </c>
      <c r="BC89" s="11">
        <v>0.0</v>
      </c>
      <c r="BD89" s="11">
        <v>0.0</v>
      </c>
      <c r="BE89" s="11">
        <v>0.0</v>
      </c>
      <c r="BF89" s="11">
        <v>0.0</v>
      </c>
      <c r="BG89" s="11">
        <v>0.0</v>
      </c>
      <c r="BH89" s="11">
        <v>0.0</v>
      </c>
      <c r="BI89" s="11">
        <v>0.0</v>
      </c>
      <c r="BJ89" s="11">
        <v>0.0</v>
      </c>
      <c r="BK89" s="11">
        <v>0.0</v>
      </c>
      <c r="BL89" s="11">
        <v>0.0</v>
      </c>
      <c r="BM89" s="11">
        <v>0.0</v>
      </c>
      <c r="BN89" s="11">
        <v>0.0</v>
      </c>
      <c r="BO89" s="11">
        <v>0.0</v>
      </c>
      <c r="BP89" s="11">
        <v>0.0</v>
      </c>
      <c r="BQ89" s="11">
        <v>0.0</v>
      </c>
      <c r="BR89" s="11">
        <v>0.0</v>
      </c>
      <c r="BS89" s="11">
        <v>0.0</v>
      </c>
      <c r="BT89" s="11">
        <v>0.0</v>
      </c>
      <c r="BU89" s="11">
        <v>0.0</v>
      </c>
      <c r="BV89" s="11" t="s">
        <v>124</v>
      </c>
      <c r="BW89" s="15" t="s">
        <v>168</v>
      </c>
      <c r="BX89" s="15">
        <v>0.0</v>
      </c>
      <c r="BY89" s="26">
        <v>113.0</v>
      </c>
      <c r="BZ89" s="16">
        <v>0.0</v>
      </c>
      <c r="CA89" s="26">
        <v>0.0</v>
      </c>
      <c r="CB89" s="26">
        <v>5.0</v>
      </c>
      <c r="CC89" s="15">
        <v>0.0</v>
      </c>
      <c r="CD89" s="15">
        <v>0.0</v>
      </c>
      <c r="CE89" s="15">
        <v>1.0</v>
      </c>
      <c r="CF89" s="15">
        <v>0.0</v>
      </c>
      <c r="CG89" s="15">
        <v>0.0</v>
      </c>
      <c r="CH89" s="16">
        <v>0.0</v>
      </c>
      <c r="CI89" s="16">
        <v>0.0</v>
      </c>
      <c r="CJ89" s="15">
        <f t="shared" si="3"/>
        <v>0</v>
      </c>
      <c r="CK89" s="21" t="s">
        <v>732</v>
      </c>
      <c r="CL89" s="11" t="s">
        <v>158</v>
      </c>
      <c r="CM89" s="11">
        <v>0.0</v>
      </c>
      <c r="CN89" s="11">
        <v>0.0</v>
      </c>
      <c r="CO89" s="11">
        <v>0.0</v>
      </c>
      <c r="CP89" s="18">
        <v>0.0</v>
      </c>
      <c r="CQ89" s="15">
        <v>0.0</v>
      </c>
      <c r="CR89" s="15" t="s">
        <v>124</v>
      </c>
      <c r="CS89" s="15">
        <v>0.0</v>
      </c>
      <c r="CT89" s="15" t="s">
        <v>124</v>
      </c>
      <c r="CU89" s="15">
        <v>0.0</v>
      </c>
      <c r="CV89" s="15" t="s">
        <v>124</v>
      </c>
      <c r="CW89" s="11">
        <v>0.0</v>
      </c>
      <c r="CX89" s="11">
        <v>0.0</v>
      </c>
      <c r="CY89" s="11" t="s">
        <v>124</v>
      </c>
      <c r="CZ89" s="11">
        <v>0.0</v>
      </c>
      <c r="DA89" s="11" t="s">
        <v>133</v>
      </c>
      <c r="DB89" s="31"/>
    </row>
    <row r="90">
      <c r="A90" s="11" t="s">
        <v>733</v>
      </c>
      <c r="B90" s="11" t="s">
        <v>734</v>
      </c>
      <c r="C90" s="12">
        <v>23128.0</v>
      </c>
      <c r="D90" s="13">
        <v>3.0</v>
      </c>
      <c r="E90" s="18">
        <v>0.0</v>
      </c>
      <c r="F90" s="3">
        <v>6.0</v>
      </c>
      <c r="G90" s="3">
        <v>6.0</v>
      </c>
      <c r="H90" s="3">
        <v>7.0</v>
      </c>
      <c r="I90" s="14">
        <f t="shared" si="1"/>
        <v>6.333333333</v>
      </c>
      <c r="J90" s="14">
        <f t="shared" si="2"/>
        <v>0.6666666667</v>
      </c>
      <c r="K90" s="33" t="s">
        <v>277</v>
      </c>
      <c r="L90" s="11" t="s">
        <v>277</v>
      </c>
      <c r="M90" s="15" t="s">
        <v>137</v>
      </c>
      <c r="N90" s="15" t="s">
        <v>456</v>
      </c>
      <c r="O90" s="16" t="s">
        <v>137</v>
      </c>
      <c r="P90" s="16" t="s">
        <v>138</v>
      </c>
      <c r="Q90" s="17">
        <v>1.0</v>
      </c>
      <c r="R90" s="11" t="s">
        <v>124</v>
      </c>
      <c r="S90" s="11">
        <v>0.0</v>
      </c>
      <c r="T90" s="11">
        <v>0.0</v>
      </c>
      <c r="U90" s="11" t="s">
        <v>124</v>
      </c>
      <c r="V90" s="11">
        <v>0.0</v>
      </c>
      <c r="W90" s="11" t="s">
        <v>125</v>
      </c>
      <c r="X90" s="18">
        <v>15.0</v>
      </c>
      <c r="Y90" s="18">
        <v>0.0</v>
      </c>
      <c r="Z90" s="18">
        <v>1.0</v>
      </c>
      <c r="AA90" s="18">
        <v>0.0</v>
      </c>
      <c r="AB90" s="15" t="s">
        <v>735</v>
      </c>
      <c r="AC90" s="15" t="s">
        <v>735</v>
      </c>
      <c r="AD90" s="16">
        <v>1.0</v>
      </c>
      <c r="AE90" s="16">
        <v>1.0</v>
      </c>
      <c r="AF90" s="15">
        <v>0.0</v>
      </c>
      <c r="AG90" s="15">
        <v>0.0</v>
      </c>
      <c r="AH90" s="11" t="s">
        <v>586</v>
      </c>
      <c r="AI90" s="18">
        <v>1.0</v>
      </c>
      <c r="AJ90" s="18">
        <v>1.0</v>
      </c>
      <c r="AK90" s="11">
        <v>0.0</v>
      </c>
      <c r="AL90" s="11">
        <v>0.0</v>
      </c>
      <c r="AM90" s="19">
        <v>0.0</v>
      </c>
      <c r="AN90" s="27" t="s">
        <v>128</v>
      </c>
      <c r="AO90" s="15" t="s">
        <v>129</v>
      </c>
      <c r="AP90" s="15" t="s">
        <v>129</v>
      </c>
      <c r="AQ90" s="15">
        <v>125.0</v>
      </c>
      <c r="AR90" s="15">
        <v>44.0</v>
      </c>
      <c r="AS90" s="15">
        <v>64.0</v>
      </c>
      <c r="AT90" s="15">
        <v>90.0</v>
      </c>
      <c r="AU90" s="15">
        <v>-11.0</v>
      </c>
      <c r="AV90" s="15">
        <v>72.0</v>
      </c>
      <c r="AW90" s="18">
        <v>1.0</v>
      </c>
      <c r="AX90" s="18">
        <v>0.0</v>
      </c>
      <c r="AY90" s="18">
        <v>1.0</v>
      </c>
      <c r="AZ90" s="18">
        <v>0.0</v>
      </c>
      <c r="BA90" s="18">
        <v>1.0</v>
      </c>
      <c r="BB90" s="18">
        <v>0.0</v>
      </c>
      <c r="BC90" s="11">
        <v>0.0</v>
      </c>
      <c r="BD90" s="11">
        <v>0.0</v>
      </c>
      <c r="BE90" s="11">
        <v>0.0</v>
      </c>
      <c r="BF90" s="11">
        <v>0.0</v>
      </c>
      <c r="BG90" s="11">
        <v>0.0</v>
      </c>
      <c r="BH90" s="11">
        <v>0.0</v>
      </c>
      <c r="BI90" s="11">
        <v>0.0</v>
      </c>
      <c r="BJ90" s="11">
        <v>0.0</v>
      </c>
      <c r="BK90" s="11">
        <v>0.0</v>
      </c>
      <c r="BL90" s="11">
        <v>0.0</v>
      </c>
      <c r="BM90" s="11">
        <v>0.0</v>
      </c>
      <c r="BN90" s="11">
        <v>0.0</v>
      </c>
      <c r="BO90" s="11">
        <v>0.0</v>
      </c>
      <c r="BP90" s="11">
        <v>0.0</v>
      </c>
      <c r="BQ90" s="11">
        <v>0.0</v>
      </c>
      <c r="BR90" s="11">
        <v>0.0</v>
      </c>
      <c r="BS90" s="11">
        <v>0.0</v>
      </c>
      <c r="BT90" s="11">
        <v>0.0</v>
      </c>
      <c r="BU90" s="11">
        <v>0.0</v>
      </c>
      <c r="BV90" s="11" t="s">
        <v>124</v>
      </c>
      <c r="BW90" s="15" t="s">
        <v>319</v>
      </c>
      <c r="BX90" s="15">
        <v>0.0</v>
      </c>
      <c r="BY90" s="26">
        <v>148.0</v>
      </c>
      <c r="BZ90" s="16">
        <v>0.0</v>
      </c>
      <c r="CA90" s="26">
        <v>0.0</v>
      </c>
      <c r="CB90" s="26">
        <v>15.0</v>
      </c>
      <c r="CC90" s="15">
        <v>0.0</v>
      </c>
      <c r="CD90" s="15">
        <v>0.0</v>
      </c>
      <c r="CE90" s="15">
        <v>1.0</v>
      </c>
      <c r="CF90" s="15">
        <v>0.0</v>
      </c>
      <c r="CG90" s="15">
        <v>1.0</v>
      </c>
      <c r="CH90" s="16">
        <v>0.0</v>
      </c>
      <c r="CI90" s="16">
        <v>0.0</v>
      </c>
      <c r="CJ90" s="15">
        <f t="shared" si="3"/>
        <v>1</v>
      </c>
      <c r="CK90" s="21" t="s">
        <v>736</v>
      </c>
      <c r="CL90" s="11" t="s">
        <v>170</v>
      </c>
      <c r="CM90" s="11">
        <v>0.0</v>
      </c>
      <c r="CN90" s="11">
        <v>0.0</v>
      </c>
      <c r="CO90" s="11">
        <v>0.0</v>
      </c>
      <c r="CP90" s="18">
        <v>0.0</v>
      </c>
      <c r="CQ90" s="15">
        <v>0.0</v>
      </c>
      <c r="CR90" s="15" t="s">
        <v>124</v>
      </c>
      <c r="CS90" s="15">
        <v>0.0</v>
      </c>
      <c r="CT90" s="15" t="s">
        <v>124</v>
      </c>
      <c r="CU90" s="15">
        <v>0.0</v>
      </c>
      <c r="CV90" s="15" t="s">
        <v>124</v>
      </c>
      <c r="CW90" s="11">
        <v>0.0</v>
      </c>
      <c r="CX90" s="11">
        <v>0.0</v>
      </c>
      <c r="CY90" s="11" t="s">
        <v>124</v>
      </c>
      <c r="CZ90" s="11">
        <v>0.0</v>
      </c>
      <c r="DA90" s="11" t="s">
        <v>133</v>
      </c>
      <c r="DB90" s="31"/>
    </row>
    <row r="91">
      <c r="A91" s="11" t="s">
        <v>737</v>
      </c>
      <c r="B91" s="11" t="s">
        <v>738</v>
      </c>
      <c r="C91" s="12">
        <v>23149.0</v>
      </c>
      <c r="D91" s="13">
        <v>2.0</v>
      </c>
      <c r="E91" s="18">
        <v>0.0</v>
      </c>
      <c r="F91" s="3">
        <v>4.0</v>
      </c>
      <c r="G91" s="3">
        <v>5.0</v>
      </c>
      <c r="H91" s="3">
        <v>4.0</v>
      </c>
      <c r="I91" s="14">
        <f t="shared" si="1"/>
        <v>4.333333333</v>
      </c>
      <c r="J91" s="14">
        <f t="shared" si="2"/>
        <v>0.6666666667</v>
      </c>
      <c r="K91" s="11" t="s">
        <v>739</v>
      </c>
      <c r="L91" s="13" t="s">
        <v>517</v>
      </c>
      <c r="M91" s="15" t="s">
        <v>122</v>
      </c>
      <c r="N91" s="15" t="s">
        <v>123</v>
      </c>
      <c r="O91" s="16" t="s">
        <v>216</v>
      </c>
      <c r="P91" s="16" t="s">
        <v>635</v>
      </c>
      <c r="Q91" s="17">
        <v>1.0</v>
      </c>
      <c r="R91" s="11" t="s">
        <v>124</v>
      </c>
      <c r="S91" s="11">
        <v>0.0</v>
      </c>
      <c r="T91" s="11">
        <v>0.0</v>
      </c>
      <c r="U91" s="11" t="s">
        <v>124</v>
      </c>
      <c r="V91" s="11">
        <v>0.0</v>
      </c>
      <c r="W91" s="11" t="s">
        <v>125</v>
      </c>
      <c r="X91" s="18">
        <v>20.0</v>
      </c>
      <c r="Y91" s="18">
        <v>1.0</v>
      </c>
      <c r="Z91" s="18">
        <v>0.0</v>
      </c>
      <c r="AA91" s="18">
        <v>1.0</v>
      </c>
      <c r="AB91" s="3" t="s">
        <v>740</v>
      </c>
      <c r="AC91" s="3" t="s">
        <v>740</v>
      </c>
      <c r="AD91" s="16">
        <v>2.0</v>
      </c>
      <c r="AE91" s="16">
        <v>1.0</v>
      </c>
      <c r="AF91" s="15">
        <v>0.0</v>
      </c>
      <c r="AG91" s="15">
        <v>0.0</v>
      </c>
      <c r="AH91" s="11" t="s">
        <v>741</v>
      </c>
      <c r="AI91" s="18">
        <v>1.0</v>
      </c>
      <c r="AJ91" s="18">
        <v>1.0</v>
      </c>
      <c r="AK91" s="11">
        <v>0.0</v>
      </c>
      <c r="AL91" s="11">
        <v>0.0</v>
      </c>
      <c r="AM91" s="19">
        <v>1.0</v>
      </c>
      <c r="AN91" s="27" t="s">
        <v>128</v>
      </c>
      <c r="AO91" s="15" t="s">
        <v>145</v>
      </c>
      <c r="AP91" s="15" t="s">
        <v>145</v>
      </c>
      <c r="AQ91" s="15">
        <v>93.0</v>
      </c>
      <c r="AR91" s="15">
        <v>87.0</v>
      </c>
      <c r="AS91" s="15">
        <v>67.0</v>
      </c>
      <c r="AT91" s="15">
        <v>84.0</v>
      </c>
      <c r="AU91" s="15">
        <v>-8.0</v>
      </c>
      <c r="AV91" s="15">
        <v>69.0</v>
      </c>
      <c r="AW91" s="18">
        <v>0.0</v>
      </c>
      <c r="AX91" s="18">
        <v>1.0</v>
      </c>
      <c r="AY91" s="18">
        <v>0.0</v>
      </c>
      <c r="AZ91" s="18">
        <v>1.0</v>
      </c>
      <c r="BA91" s="18">
        <v>0.0</v>
      </c>
      <c r="BB91" s="18">
        <v>1.0</v>
      </c>
      <c r="BC91" s="11">
        <v>0.0</v>
      </c>
      <c r="BD91" s="11">
        <v>0.0</v>
      </c>
      <c r="BE91" s="11">
        <v>0.0</v>
      </c>
      <c r="BF91" s="11">
        <v>0.0</v>
      </c>
      <c r="BG91" s="11">
        <v>0.0</v>
      </c>
      <c r="BH91" s="11">
        <v>0.0</v>
      </c>
      <c r="BI91" s="11">
        <v>0.0</v>
      </c>
      <c r="BJ91" s="11">
        <v>1.0</v>
      </c>
      <c r="BK91" s="11">
        <v>0.0</v>
      </c>
      <c r="BL91" s="11">
        <v>0.0</v>
      </c>
      <c r="BM91" s="11">
        <v>0.0</v>
      </c>
      <c r="BN91" s="11">
        <v>0.0</v>
      </c>
      <c r="BO91" s="11">
        <v>0.0</v>
      </c>
      <c r="BP91" s="11">
        <v>0.0</v>
      </c>
      <c r="BQ91" s="11">
        <v>1.0</v>
      </c>
      <c r="BR91" s="11">
        <v>0.0</v>
      </c>
      <c r="BS91" s="11">
        <v>0.0</v>
      </c>
      <c r="BT91" s="11">
        <v>0.0</v>
      </c>
      <c r="BU91" s="11">
        <v>0.0</v>
      </c>
      <c r="BV91" s="11" t="s">
        <v>124</v>
      </c>
      <c r="BW91" s="15" t="s">
        <v>319</v>
      </c>
      <c r="BX91" s="15">
        <v>0.0</v>
      </c>
      <c r="BY91" s="26">
        <v>134.0</v>
      </c>
      <c r="BZ91" s="16">
        <v>0.0</v>
      </c>
      <c r="CA91" s="26">
        <v>15.0</v>
      </c>
      <c r="CB91" s="26">
        <v>5.0</v>
      </c>
      <c r="CC91" s="15">
        <v>0.0</v>
      </c>
      <c r="CD91" s="15">
        <v>0.0</v>
      </c>
      <c r="CE91" s="15">
        <v>1.0</v>
      </c>
      <c r="CF91" s="15">
        <v>0.0</v>
      </c>
      <c r="CG91" s="15">
        <v>1.0</v>
      </c>
      <c r="CH91" s="16">
        <v>0.0</v>
      </c>
      <c r="CI91" s="16">
        <v>0.0</v>
      </c>
      <c r="CJ91" s="15">
        <f t="shared" si="3"/>
        <v>1</v>
      </c>
      <c r="CK91" s="21" t="s">
        <v>742</v>
      </c>
      <c r="CL91" s="11" t="s">
        <v>743</v>
      </c>
      <c r="CM91" s="11">
        <v>0.0</v>
      </c>
      <c r="CN91" s="11">
        <v>0.0</v>
      </c>
      <c r="CO91" s="11">
        <v>0.0</v>
      </c>
      <c r="CP91" s="18">
        <v>0.0</v>
      </c>
      <c r="CQ91" s="15">
        <v>0.0</v>
      </c>
      <c r="CR91" s="15" t="s">
        <v>124</v>
      </c>
      <c r="CS91" s="15">
        <v>0.0</v>
      </c>
      <c r="CT91" s="15" t="s">
        <v>124</v>
      </c>
      <c r="CU91" s="15">
        <v>0.0</v>
      </c>
      <c r="CV91" s="15" t="s">
        <v>124</v>
      </c>
      <c r="CW91" s="11">
        <v>0.0</v>
      </c>
      <c r="CX91" s="11">
        <v>0.0</v>
      </c>
      <c r="CY91" s="11" t="s">
        <v>124</v>
      </c>
      <c r="CZ91" s="11">
        <v>0.0</v>
      </c>
      <c r="DA91" s="11" t="s">
        <v>507</v>
      </c>
      <c r="DB91" s="31"/>
    </row>
    <row r="92">
      <c r="A92" s="11" t="s">
        <v>744</v>
      </c>
      <c r="B92" s="11" t="s">
        <v>745</v>
      </c>
      <c r="C92" s="12">
        <v>23163.0</v>
      </c>
      <c r="D92" s="13">
        <v>2.0</v>
      </c>
      <c r="E92" s="18">
        <v>0.0</v>
      </c>
      <c r="F92" s="3">
        <v>7.0</v>
      </c>
      <c r="G92" s="3">
        <v>7.0</v>
      </c>
      <c r="H92" s="3">
        <v>6.0</v>
      </c>
      <c r="I92" s="14">
        <f t="shared" si="1"/>
        <v>6.666666667</v>
      </c>
      <c r="J92" s="14">
        <f t="shared" si="2"/>
        <v>0.6666666667</v>
      </c>
      <c r="K92" s="11" t="s">
        <v>215</v>
      </c>
      <c r="L92" s="13" t="s">
        <v>716</v>
      </c>
      <c r="M92" s="15" t="s">
        <v>137</v>
      </c>
      <c r="N92" s="15" t="s">
        <v>456</v>
      </c>
      <c r="O92" s="16" t="s">
        <v>162</v>
      </c>
      <c r="P92" s="16" t="s">
        <v>333</v>
      </c>
      <c r="Q92" s="17">
        <v>1.0</v>
      </c>
      <c r="R92" s="11" t="s">
        <v>124</v>
      </c>
      <c r="S92" s="11">
        <v>0.0</v>
      </c>
      <c r="T92" s="11">
        <v>0.0</v>
      </c>
      <c r="U92" s="11" t="s">
        <v>124</v>
      </c>
      <c r="V92" s="11">
        <v>0.0</v>
      </c>
      <c r="W92" s="11" t="s">
        <v>125</v>
      </c>
      <c r="X92" s="18">
        <v>17.0</v>
      </c>
      <c r="Y92" s="18">
        <v>0.0</v>
      </c>
      <c r="Z92" s="18">
        <v>1.0</v>
      </c>
      <c r="AA92" s="18">
        <v>0.0</v>
      </c>
      <c r="AB92" s="3" t="s">
        <v>746</v>
      </c>
      <c r="AC92" s="3" t="s">
        <v>746</v>
      </c>
      <c r="AD92" s="16">
        <v>1.0</v>
      </c>
      <c r="AE92" s="16">
        <v>1.0</v>
      </c>
      <c r="AF92" s="15">
        <v>0.0</v>
      </c>
      <c r="AG92" s="15">
        <v>0.0</v>
      </c>
      <c r="AH92" s="11" t="s">
        <v>747</v>
      </c>
      <c r="AI92" s="18">
        <v>1.0</v>
      </c>
      <c r="AJ92" s="18">
        <v>0.0</v>
      </c>
      <c r="AK92" s="11">
        <v>0.0</v>
      </c>
      <c r="AL92" s="11">
        <v>0.0</v>
      </c>
      <c r="AM92" s="19">
        <v>0.0</v>
      </c>
      <c r="AN92" s="27" t="s">
        <v>128</v>
      </c>
      <c r="AO92" s="15" t="s">
        <v>155</v>
      </c>
      <c r="AP92" s="15" t="s">
        <v>155</v>
      </c>
      <c r="AQ92" s="15">
        <v>128.0</v>
      </c>
      <c r="AR92" s="15">
        <v>49.0</v>
      </c>
      <c r="AS92" s="15">
        <v>69.0</v>
      </c>
      <c r="AT92" s="15">
        <v>96.0</v>
      </c>
      <c r="AU92" s="15">
        <v>-12.0</v>
      </c>
      <c r="AV92" s="15">
        <v>35.0</v>
      </c>
      <c r="AW92" s="18">
        <v>1.0</v>
      </c>
      <c r="AX92" s="18">
        <v>1.0</v>
      </c>
      <c r="AY92" s="18">
        <v>0.0</v>
      </c>
      <c r="AZ92" s="18">
        <v>1.0</v>
      </c>
      <c r="BA92" s="18">
        <v>0.0</v>
      </c>
      <c r="BB92" s="18">
        <v>1.0</v>
      </c>
      <c r="BC92" s="11">
        <v>0.0</v>
      </c>
      <c r="BD92" s="11">
        <v>0.0</v>
      </c>
      <c r="BE92" s="11">
        <v>0.0</v>
      </c>
      <c r="BF92" s="11">
        <v>0.0</v>
      </c>
      <c r="BG92" s="11">
        <v>0.0</v>
      </c>
      <c r="BH92" s="11">
        <v>0.0</v>
      </c>
      <c r="BI92" s="11">
        <v>0.0</v>
      </c>
      <c r="BJ92" s="11">
        <v>1.0</v>
      </c>
      <c r="BK92" s="11">
        <v>0.0</v>
      </c>
      <c r="BL92" s="11">
        <v>0.0</v>
      </c>
      <c r="BM92" s="11">
        <v>0.0</v>
      </c>
      <c r="BN92" s="11">
        <v>0.0</v>
      </c>
      <c r="BO92" s="11">
        <v>0.0</v>
      </c>
      <c r="BP92" s="11">
        <v>0.0</v>
      </c>
      <c r="BQ92" s="11">
        <v>0.0</v>
      </c>
      <c r="BR92" s="11">
        <v>0.0</v>
      </c>
      <c r="BS92" s="11">
        <v>0.0</v>
      </c>
      <c r="BT92" s="11">
        <v>0.0</v>
      </c>
      <c r="BU92" s="11">
        <v>0.0</v>
      </c>
      <c r="BV92" s="11" t="s">
        <v>124</v>
      </c>
      <c r="BW92" s="15" t="s">
        <v>319</v>
      </c>
      <c r="BX92" s="15">
        <v>0.0</v>
      </c>
      <c r="BY92" s="26">
        <v>140.0</v>
      </c>
      <c r="BZ92" s="16">
        <v>0.0</v>
      </c>
      <c r="CA92" s="26">
        <v>23.0</v>
      </c>
      <c r="CB92" s="26">
        <v>1.0</v>
      </c>
      <c r="CC92" s="15">
        <v>0.0</v>
      </c>
      <c r="CD92" s="15">
        <v>0.0</v>
      </c>
      <c r="CE92" s="15">
        <v>1.0</v>
      </c>
      <c r="CF92" s="15">
        <v>0.0</v>
      </c>
      <c r="CG92" s="15">
        <v>0.0</v>
      </c>
      <c r="CH92" s="16">
        <v>0.0</v>
      </c>
      <c r="CI92" s="16">
        <v>0.0</v>
      </c>
      <c r="CJ92" s="15">
        <f t="shared" si="3"/>
        <v>0</v>
      </c>
      <c r="CK92" s="21" t="s">
        <v>748</v>
      </c>
      <c r="CL92" s="11" t="s">
        <v>132</v>
      </c>
      <c r="CM92" s="11">
        <v>1.0</v>
      </c>
      <c r="CN92" s="11">
        <v>0.0</v>
      </c>
      <c r="CO92" s="11">
        <v>0.0</v>
      </c>
      <c r="CP92" s="18">
        <v>0.0</v>
      </c>
      <c r="CQ92" s="15">
        <v>0.0</v>
      </c>
      <c r="CR92" s="15" t="s">
        <v>124</v>
      </c>
      <c r="CS92" s="15">
        <v>0.0</v>
      </c>
      <c r="CT92" s="15" t="s">
        <v>124</v>
      </c>
      <c r="CU92" s="15">
        <v>0.0</v>
      </c>
      <c r="CV92" s="15" t="s">
        <v>124</v>
      </c>
      <c r="CW92" s="11">
        <v>0.0</v>
      </c>
      <c r="CX92" s="11">
        <v>0.0</v>
      </c>
      <c r="CY92" s="11" t="s">
        <v>124</v>
      </c>
      <c r="CZ92" s="11">
        <v>0.0</v>
      </c>
      <c r="DA92" s="11" t="s">
        <v>133</v>
      </c>
      <c r="DB92" s="31"/>
    </row>
    <row r="93">
      <c r="A93" s="11" t="s">
        <v>749</v>
      </c>
      <c r="B93" s="11" t="s">
        <v>750</v>
      </c>
      <c r="C93" s="12">
        <v>23177.0</v>
      </c>
      <c r="D93" s="13">
        <v>3.0</v>
      </c>
      <c r="E93" s="18">
        <v>0.0</v>
      </c>
      <c r="F93" s="3">
        <v>7.0</v>
      </c>
      <c r="G93" s="3">
        <v>8.0</v>
      </c>
      <c r="H93" s="3">
        <v>7.0</v>
      </c>
      <c r="I93" s="14">
        <f t="shared" si="1"/>
        <v>7.333333333</v>
      </c>
      <c r="J93" s="14">
        <f t="shared" si="2"/>
        <v>0.6666666667</v>
      </c>
      <c r="K93" s="11" t="s">
        <v>182</v>
      </c>
      <c r="L93" s="13" t="s">
        <v>183</v>
      </c>
      <c r="M93" s="15" t="s">
        <v>137</v>
      </c>
      <c r="N93" s="15" t="s">
        <v>138</v>
      </c>
      <c r="O93" s="16" t="s">
        <v>139</v>
      </c>
      <c r="P93" s="16" t="s">
        <v>138</v>
      </c>
      <c r="Q93" s="17">
        <v>1.0</v>
      </c>
      <c r="R93" s="11" t="s">
        <v>124</v>
      </c>
      <c r="S93" s="11">
        <v>0.0</v>
      </c>
      <c r="T93" s="11">
        <v>0.0</v>
      </c>
      <c r="U93" s="11" t="s">
        <v>124</v>
      </c>
      <c r="V93" s="11">
        <v>0.0</v>
      </c>
      <c r="W93" s="11" t="s">
        <v>751</v>
      </c>
      <c r="X93" s="18">
        <v>21.0</v>
      </c>
      <c r="Y93" s="18">
        <v>1.0</v>
      </c>
      <c r="Z93" s="18">
        <v>0.0</v>
      </c>
      <c r="AA93" s="18">
        <v>0.0</v>
      </c>
      <c r="AB93" s="15" t="s">
        <v>752</v>
      </c>
      <c r="AC93" s="15" t="s">
        <v>752</v>
      </c>
      <c r="AD93" s="16">
        <v>1.0</v>
      </c>
      <c r="AE93" s="16">
        <v>0.0</v>
      </c>
      <c r="AF93" s="15">
        <v>0.0</v>
      </c>
      <c r="AG93" s="15">
        <v>0.0</v>
      </c>
      <c r="AH93" s="11" t="s">
        <v>753</v>
      </c>
      <c r="AI93" s="18">
        <v>1.0</v>
      </c>
      <c r="AJ93" s="18">
        <v>0.0</v>
      </c>
      <c r="AK93" s="11">
        <v>0.0</v>
      </c>
      <c r="AL93" s="11">
        <v>0.0</v>
      </c>
      <c r="AM93" s="19">
        <v>0.0</v>
      </c>
      <c r="AN93" s="27" t="s">
        <v>128</v>
      </c>
      <c r="AO93" s="15" t="s">
        <v>289</v>
      </c>
      <c r="AP93" s="15" t="s">
        <v>289</v>
      </c>
      <c r="AQ93" s="15">
        <v>146.0</v>
      </c>
      <c r="AR93" s="15">
        <v>36.0</v>
      </c>
      <c r="AS93" s="15">
        <v>41.0</v>
      </c>
      <c r="AT93" s="15">
        <v>40.0</v>
      </c>
      <c r="AU93" s="15">
        <v>-11.0</v>
      </c>
      <c r="AV93" s="15">
        <v>71.0</v>
      </c>
      <c r="AW93" s="18">
        <v>0.0</v>
      </c>
      <c r="AX93" s="18">
        <v>1.0</v>
      </c>
      <c r="AY93" s="18">
        <v>0.0</v>
      </c>
      <c r="AZ93" s="18">
        <v>0.0</v>
      </c>
      <c r="BA93" s="18">
        <v>1.0</v>
      </c>
      <c r="BB93" s="18">
        <v>1.0</v>
      </c>
      <c r="BC93" s="11">
        <v>0.0</v>
      </c>
      <c r="BD93" s="11">
        <v>0.0</v>
      </c>
      <c r="BE93" s="11">
        <v>0.0</v>
      </c>
      <c r="BF93" s="11">
        <v>0.0</v>
      </c>
      <c r="BG93" s="11">
        <v>0.0</v>
      </c>
      <c r="BH93" s="11">
        <v>0.0</v>
      </c>
      <c r="BI93" s="11">
        <v>0.0</v>
      </c>
      <c r="BJ93" s="11">
        <v>0.0</v>
      </c>
      <c r="BK93" s="11">
        <v>0.0</v>
      </c>
      <c r="BL93" s="11">
        <v>1.0</v>
      </c>
      <c r="BM93" s="11">
        <v>0.0</v>
      </c>
      <c r="BN93" s="11">
        <v>0.0</v>
      </c>
      <c r="BO93" s="11">
        <v>0.0</v>
      </c>
      <c r="BP93" s="11">
        <v>0.0</v>
      </c>
      <c r="BQ93" s="11">
        <v>0.0</v>
      </c>
      <c r="BR93" s="11">
        <v>0.0</v>
      </c>
      <c r="BS93" s="11">
        <v>0.0</v>
      </c>
      <c r="BT93" s="11">
        <v>0.0</v>
      </c>
      <c r="BU93" s="11">
        <v>0.0</v>
      </c>
      <c r="BV93" s="11" t="s">
        <v>124</v>
      </c>
      <c r="BW93" s="15" t="s">
        <v>168</v>
      </c>
      <c r="BX93" s="15">
        <v>0.0</v>
      </c>
      <c r="BY93" s="26">
        <v>182.0</v>
      </c>
      <c r="BZ93" s="16">
        <v>0.0</v>
      </c>
      <c r="CA93" s="26">
        <v>33.0</v>
      </c>
      <c r="CB93" s="26">
        <v>7.0</v>
      </c>
      <c r="CC93" s="15">
        <v>0.0</v>
      </c>
      <c r="CD93" s="15">
        <v>0.0</v>
      </c>
      <c r="CE93" s="15">
        <v>1.0</v>
      </c>
      <c r="CF93" s="15">
        <v>0.0</v>
      </c>
      <c r="CG93" s="15">
        <v>1.0</v>
      </c>
      <c r="CH93" s="16">
        <v>0.0</v>
      </c>
      <c r="CI93" s="16">
        <v>0.0</v>
      </c>
      <c r="CJ93" s="15">
        <f t="shared" si="3"/>
        <v>1</v>
      </c>
      <c r="CK93" s="21" t="s">
        <v>124</v>
      </c>
      <c r="CL93" s="11" t="s">
        <v>132</v>
      </c>
      <c r="CM93" s="11">
        <v>0.0</v>
      </c>
      <c r="CN93" s="11">
        <v>0.0</v>
      </c>
      <c r="CO93" s="11">
        <v>0.0</v>
      </c>
      <c r="CP93" s="18">
        <v>1.0</v>
      </c>
      <c r="CQ93" s="15">
        <v>0.0</v>
      </c>
      <c r="CR93" s="15" t="s">
        <v>124</v>
      </c>
      <c r="CS93" s="15">
        <v>0.0</v>
      </c>
      <c r="CT93" s="15" t="s">
        <v>124</v>
      </c>
      <c r="CU93" s="15">
        <v>0.0</v>
      </c>
      <c r="CV93" s="15" t="s">
        <v>124</v>
      </c>
      <c r="CW93" s="11">
        <v>0.0</v>
      </c>
      <c r="CX93" s="11">
        <v>0.0</v>
      </c>
      <c r="CY93" s="11" t="s">
        <v>124</v>
      </c>
      <c r="CZ93" s="11">
        <v>0.0</v>
      </c>
      <c r="DA93" s="11" t="s">
        <v>133</v>
      </c>
      <c r="DB93" s="31"/>
    </row>
    <row r="94">
      <c r="A94" s="11" t="s">
        <v>754</v>
      </c>
      <c r="B94" s="11" t="s">
        <v>755</v>
      </c>
      <c r="C94" s="12">
        <v>23198.0</v>
      </c>
      <c r="D94" s="13">
        <v>2.0</v>
      </c>
      <c r="E94" s="18">
        <v>0.0</v>
      </c>
      <c r="F94" s="3">
        <v>3.0</v>
      </c>
      <c r="G94" s="3">
        <v>6.0</v>
      </c>
      <c r="H94" s="3">
        <v>7.0</v>
      </c>
      <c r="I94" s="14">
        <f t="shared" si="1"/>
        <v>5.333333333</v>
      </c>
      <c r="J94" s="14">
        <f t="shared" si="2"/>
        <v>2.666666667</v>
      </c>
      <c r="K94" s="11" t="s">
        <v>591</v>
      </c>
      <c r="L94" s="11" t="s">
        <v>591</v>
      </c>
      <c r="M94" s="15" t="s">
        <v>122</v>
      </c>
      <c r="N94" s="15" t="s">
        <v>123</v>
      </c>
      <c r="O94" s="16" t="s">
        <v>162</v>
      </c>
      <c r="P94" s="16" t="s">
        <v>123</v>
      </c>
      <c r="Q94" s="17">
        <v>0.0</v>
      </c>
      <c r="R94" s="11" t="s">
        <v>124</v>
      </c>
      <c r="S94" s="11">
        <v>0.0</v>
      </c>
      <c r="T94" s="11">
        <v>0.0</v>
      </c>
      <c r="U94" s="11" t="s">
        <v>124</v>
      </c>
      <c r="V94" s="11">
        <v>0.0</v>
      </c>
      <c r="W94" s="11" t="s">
        <v>125</v>
      </c>
      <c r="X94" s="18">
        <v>23.0</v>
      </c>
      <c r="Y94" s="18">
        <v>2.0</v>
      </c>
      <c r="Z94" s="18">
        <v>0.0</v>
      </c>
      <c r="AA94" s="18">
        <v>1.0</v>
      </c>
      <c r="AB94" s="3" t="s">
        <v>756</v>
      </c>
      <c r="AC94" s="3" t="s">
        <v>756</v>
      </c>
      <c r="AD94" s="16">
        <v>1.0</v>
      </c>
      <c r="AE94" s="16">
        <v>0.0</v>
      </c>
      <c r="AF94" s="15">
        <v>0.0</v>
      </c>
      <c r="AG94" s="15">
        <v>0.0</v>
      </c>
      <c r="AH94" s="11" t="s">
        <v>593</v>
      </c>
      <c r="AI94" s="18">
        <v>1.0</v>
      </c>
      <c r="AJ94" s="18">
        <v>0.0</v>
      </c>
      <c r="AK94" s="11">
        <v>0.0</v>
      </c>
      <c r="AL94" s="11">
        <v>0.0</v>
      </c>
      <c r="AM94" s="19">
        <v>0.0</v>
      </c>
      <c r="AN94" s="27" t="s">
        <v>128</v>
      </c>
      <c r="AO94" s="15" t="s">
        <v>189</v>
      </c>
      <c r="AP94" s="15" t="s">
        <v>189</v>
      </c>
      <c r="AQ94" s="15">
        <v>136.0</v>
      </c>
      <c r="AR94" s="15">
        <v>47.0</v>
      </c>
      <c r="AS94" s="15">
        <v>80.0</v>
      </c>
      <c r="AT94" s="15">
        <v>88.0</v>
      </c>
      <c r="AU94" s="15">
        <v>-11.0</v>
      </c>
      <c r="AV94" s="15">
        <v>49.0</v>
      </c>
      <c r="AW94" s="18">
        <v>0.0</v>
      </c>
      <c r="AX94" s="18">
        <v>0.0</v>
      </c>
      <c r="AY94" s="18">
        <v>1.0</v>
      </c>
      <c r="AZ94" s="18">
        <v>0.0</v>
      </c>
      <c r="BA94" s="18">
        <v>0.0</v>
      </c>
      <c r="BB94" s="18">
        <v>0.0</v>
      </c>
      <c r="BC94" s="11">
        <v>0.0</v>
      </c>
      <c r="BD94" s="11">
        <v>0.0</v>
      </c>
      <c r="BE94" s="11">
        <v>0.0</v>
      </c>
      <c r="BF94" s="11">
        <v>0.0</v>
      </c>
      <c r="BG94" s="11">
        <v>0.0</v>
      </c>
      <c r="BH94" s="11">
        <v>0.0</v>
      </c>
      <c r="BI94" s="11">
        <v>0.0</v>
      </c>
      <c r="BJ94" s="11">
        <v>0.0</v>
      </c>
      <c r="BK94" s="11">
        <v>0.0</v>
      </c>
      <c r="BL94" s="11">
        <v>0.0</v>
      </c>
      <c r="BM94" s="11">
        <v>0.0</v>
      </c>
      <c r="BN94" s="11">
        <v>0.0</v>
      </c>
      <c r="BO94" s="11">
        <v>0.0</v>
      </c>
      <c r="BP94" s="11">
        <v>0.0</v>
      </c>
      <c r="BQ94" s="11">
        <v>0.0</v>
      </c>
      <c r="BR94" s="11">
        <v>0.0</v>
      </c>
      <c r="BS94" s="11">
        <v>0.0</v>
      </c>
      <c r="BT94" s="11">
        <v>0.0</v>
      </c>
      <c r="BU94" s="11">
        <v>0.0</v>
      </c>
      <c r="BV94" s="11" t="s">
        <v>124</v>
      </c>
      <c r="BW94" s="15" t="s">
        <v>168</v>
      </c>
      <c r="BX94" s="15">
        <v>0.0</v>
      </c>
      <c r="BY94" s="26">
        <v>129.0</v>
      </c>
      <c r="BZ94" s="16">
        <v>0.0</v>
      </c>
      <c r="CA94" s="26">
        <v>15.0</v>
      </c>
      <c r="CB94" s="26">
        <v>3.0</v>
      </c>
      <c r="CC94" s="15">
        <v>0.0</v>
      </c>
      <c r="CD94" s="15">
        <v>0.0</v>
      </c>
      <c r="CE94" s="15">
        <v>0.0</v>
      </c>
      <c r="CF94" s="15">
        <v>0.0</v>
      </c>
      <c r="CG94" s="15">
        <v>0.0</v>
      </c>
      <c r="CH94" s="16">
        <v>0.0</v>
      </c>
      <c r="CI94" s="16">
        <v>0.0</v>
      </c>
      <c r="CJ94" s="15">
        <f t="shared" si="3"/>
        <v>0</v>
      </c>
      <c r="CK94" s="21" t="s">
        <v>757</v>
      </c>
      <c r="CL94" s="11" t="s">
        <v>158</v>
      </c>
      <c r="CM94" s="11">
        <v>0.0</v>
      </c>
      <c r="CN94" s="11">
        <v>0.0</v>
      </c>
      <c r="CO94" s="11">
        <v>0.0</v>
      </c>
      <c r="CP94" s="18">
        <v>0.0</v>
      </c>
      <c r="CQ94" s="15">
        <v>0.0</v>
      </c>
      <c r="CR94" s="15" t="s">
        <v>124</v>
      </c>
      <c r="CS94" s="15">
        <v>0.0</v>
      </c>
      <c r="CT94" s="15" t="s">
        <v>124</v>
      </c>
      <c r="CU94" s="15">
        <v>0.0</v>
      </c>
      <c r="CV94" s="15" t="s">
        <v>124</v>
      </c>
      <c r="CW94" s="11">
        <v>0.0</v>
      </c>
      <c r="CX94" s="11">
        <v>0.0</v>
      </c>
      <c r="CY94" s="11" t="s">
        <v>124</v>
      </c>
      <c r="CZ94" s="11">
        <v>0.0</v>
      </c>
      <c r="DA94" s="11" t="s">
        <v>133</v>
      </c>
      <c r="DB94" s="31"/>
    </row>
    <row r="95">
      <c r="A95" s="11" t="s">
        <v>758</v>
      </c>
      <c r="B95" s="11" t="s">
        <v>759</v>
      </c>
      <c r="C95" s="12">
        <v>23212.0</v>
      </c>
      <c r="D95" s="13">
        <v>2.0</v>
      </c>
      <c r="E95" s="18">
        <v>0.0</v>
      </c>
      <c r="F95" s="3">
        <v>5.0</v>
      </c>
      <c r="G95" s="3">
        <v>6.0</v>
      </c>
      <c r="H95" s="26">
        <v>8.0</v>
      </c>
      <c r="I95" s="14">
        <f t="shared" si="1"/>
        <v>6.333333333</v>
      </c>
      <c r="J95" s="14">
        <f t="shared" si="2"/>
        <v>2</v>
      </c>
      <c r="K95" s="11" t="s">
        <v>204</v>
      </c>
      <c r="L95" s="11" t="s">
        <v>760</v>
      </c>
      <c r="M95" s="15" t="s">
        <v>122</v>
      </c>
      <c r="N95" s="15" t="s">
        <v>123</v>
      </c>
      <c r="O95" s="16" t="s">
        <v>122</v>
      </c>
      <c r="P95" s="16" t="s">
        <v>761</v>
      </c>
      <c r="Q95" s="17">
        <v>2.0</v>
      </c>
      <c r="R95" s="11" t="s">
        <v>124</v>
      </c>
      <c r="S95" s="11">
        <v>1.0</v>
      </c>
      <c r="T95" s="11">
        <v>0.0</v>
      </c>
      <c r="U95" s="11" t="s">
        <v>124</v>
      </c>
      <c r="V95" s="11">
        <v>0.0</v>
      </c>
      <c r="W95" s="11" t="s">
        <v>125</v>
      </c>
      <c r="X95" s="18">
        <f>(21+23)/2</f>
        <v>22</v>
      </c>
      <c r="Y95" s="18">
        <v>1.0</v>
      </c>
      <c r="Z95" s="18">
        <v>1.0</v>
      </c>
      <c r="AA95" s="18">
        <v>0.0</v>
      </c>
      <c r="AB95" s="35" t="s">
        <v>762</v>
      </c>
      <c r="AC95" s="35" t="s">
        <v>762</v>
      </c>
      <c r="AD95" s="16">
        <v>1.0</v>
      </c>
      <c r="AE95" s="16">
        <v>1.0</v>
      </c>
      <c r="AF95" s="15">
        <v>1.0</v>
      </c>
      <c r="AG95" s="15">
        <v>0.0</v>
      </c>
      <c r="AH95" s="11" t="s">
        <v>763</v>
      </c>
      <c r="AI95" s="18">
        <v>1.0</v>
      </c>
      <c r="AJ95" s="18">
        <v>1.0</v>
      </c>
      <c r="AK95" s="11">
        <v>1.0</v>
      </c>
      <c r="AL95" s="11">
        <v>1.0</v>
      </c>
      <c r="AM95" s="19">
        <v>1.0</v>
      </c>
      <c r="AN95" s="27" t="s">
        <v>128</v>
      </c>
      <c r="AO95" s="15" t="s">
        <v>210</v>
      </c>
      <c r="AP95" s="15" t="s">
        <v>210</v>
      </c>
      <c r="AQ95" s="15">
        <v>148.0</v>
      </c>
      <c r="AR95" s="15">
        <v>81.0</v>
      </c>
      <c r="AS95" s="15">
        <v>53.0</v>
      </c>
      <c r="AT95" s="15">
        <v>96.0</v>
      </c>
      <c r="AU95" s="15">
        <v>-13.0</v>
      </c>
      <c r="AV95" s="15">
        <v>50.0</v>
      </c>
      <c r="AW95" s="18">
        <v>1.0</v>
      </c>
      <c r="AX95" s="18">
        <v>0.0</v>
      </c>
      <c r="AY95" s="18">
        <v>1.0</v>
      </c>
      <c r="AZ95" s="18">
        <v>0.0</v>
      </c>
      <c r="BA95" s="18">
        <v>0.0</v>
      </c>
      <c r="BB95" s="18">
        <v>0.0</v>
      </c>
      <c r="BC95" s="11">
        <v>0.0</v>
      </c>
      <c r="BD95" s="11">
        <v>0.0</v>
      </c>
      <c r="BE95" s="11">
        <v>0.0</v>
      </c>
      <c r="BF95" s="11">
        <v>0.0</v>
      </c>
      <c r="BG95" s="11">
        <v>0.0</v>
      </c>
      <c r="BH95" s="11">
        <v>1.0</v>
      </c>
      <c r="BI95" s="11">
        <v>0.0</v>
      </c>
      <c r="BJ95" s="11">
        <v>0.0</v>
      </c>
      <c r="BK95" s="11">
        <v>0.0</v>
      </c>
      <c r="BL95" s="11">
        <v>0.0</v>
      </c>
      <c r="BM95" s="11">
        <v>0.0</v>
      </c>
      <c r="BN95" s="11">
        <v>0.0</v>
      </c>
      <c r="BO95" s="11">
        <v>0.0</v>
      </c>
      <c r="BP95" s="11">
        <v>0.0</v>
      </c>
      <c r="BQ95" s="11">
        <v>0.0</v>
      </c>
      <c r="BR95" s="11">
        <v>0.0</v>
      </c>
      <c r="BS95" s="11">
        <v>0.0</v>
      </c>
      <c r="BT95" s="11">
        <v>0.0</v>
      </c>
      <c r="BU95" s="11">
        <v>0.0</v>
      </c>
      <c r="BV95" s="11" t="s">
        <v>124</v>
      </c>
      <c r="BW95" s="15" t="s">
        <v>319</v>
      </c>
      <c r="BX95" s="15">
        <v>0.0</v>
      </c>
      <c r="BY95" s="26">
        <v>147.0</v>
      </c>
      <c r="BZ95" s="16">
        <v>0.0</v>
      </c>
      <c r="CA95" s="26">
        <v>18.0</v>
      </c>
      <c r="CB95" s="26">
        <v>5.0</v>
      </c>
      <c r="CC95" s="15">
        <v>0.0</v>
      </c>
      <c r="CD95" s="15">
        <v>0.0</v>
      </c>
      <c r="CE95" s="15">
        <v>1.0</v>
      </c>
      <c r="CF95" s="15">
        <v>0.0</v>
      </c>
      <c r="CG95" s="15">
        <v>0.0</v>
      </c>
      <c r="CH95" s="16">
        <v>0.0</v>
      </c>
      <c r="CI95" s="16">
        <v>0.0</v>
      </c>
      <c r="CJ95" s="15">
        <f t="shared" si="3"/>
        <v>0</v>
      </c>
      <c r="CK95" s="21" t="s">
        <v>764</v>
      </c>
      <c r="CL95" s="11" t="s">
        <v>765</v>
      </c>
      <c r="CM95" s="11">
        <v>0.0</v>
      </c>
      <c r="CN95" s="11">
        <v>0.0</v>
      </c>
      <c r="CO95" s="11">
        <v>0.0</v>
      </c>
      <c r="CP95" s="18">
        <v>0.0</v>
      </c>
      <c r="CQ95" s="15">
        <v>0.0</v>
      </c>
      <c r="CR95" s="15" t="s">
        <v>124</v>
      </c>
      <c r="CS95" s="15">
        <v>0.0</v>
      </c>
      <c r="CT95" s="15" t="s">
        <v>124</v>
      </c>
      <c r="CU95" s="15">
        <v>0.0</v>
      </c>
      <c r="CV95" s="15" t="s">
        <v>124</v>
      </c>
      <c r="CW95" s="11">
        <v>0.0</v>
      </c>
      <c r="CX95" s="11">
        <v>0.0</v>
      </c>
      <c r="CY95" s="11" t="s">
        <v>124</v>
      </c>
      <c r="CZ95" s="11">
        <v>0.0</v>
      </c>
      <c r="DA95" s="11" t="s">
        <v>235</v>
      </c>
      <c r="DB95" s="31"/>
    </row>
    <row r="96">
      <c r="A96" s="11" t="s">
        <v>766</v>
      </c>
      <c r="B96" s="11" t="s">
        <v>767</v>
      </c>
      <c r="C96" s="12">
        <v>23226.0</v>
      </c>
      <c r="D96" s="13">
        <v>1.0</v>
      </c>
      <c r="E96" s="18">
        <v>0.0</v>
      </c>
      <c r="F96" s="3">
        <v>8.0</v>
      </c>
      <c r="G96" s="3">
        <v>6.0</v>
      </c>
      <c r="H96" s="3">
        <v>6.0</v>
      </c>
      <c r="I96" s="14">
        <f t="shared" si="1"/>
        <v>6.666666667</v>
      </c>
      <c r="J96" s="14">
        <f t="shared" si="2"/>
        <v>1.333333333</v>
      </c>
      <c r="K96" s="11" t="s">
        <v>397</v>
      </c>
      <c r="L96" s="13" t="s">
        <v>398</v>
      </c>
      <c r="M96" s="15" t="s">
        <v>216</v>
      </c>
      <c r="N96" s="15" t="s">
        <v>435</v>
      </c>
      <c r="O96" s="16" t="s">
        <v>216</v>
      </c>
      <c r="P96" s="16" t="s">
        <v>635</v>
      </c>
      <c r="Q96" s="17">
        <v>0.0</v>
      </c>
      <c r="R96" s="11" t="s">
        <v>124</v>
      </c>
      <c r="S96" s="11">
        <v>0.0</v>
      </c>
      <c r="T96" s="11">
        <v>0.0</v>
      </c>
      <c r="U96" s="11" t="s">
        <v>124</v>
      </c>
      <c r="V96" s="11">
        <v>0.0</v>
      </c>
      <c r="W96" s="11" t="s">
        <v>125</v>
      </c>
      <c r="X96" s="18"/>
      <c r="Y96" s="18">
        <v>1.0</v>
      </c>
      <c r="Z96" s="18">
        <v>0.0</v>
      </c>
      <c r="AA96" s="18">
        <v>1.0</v>
      </c>
      <c r="AB96" s="3" t="s">
        <v>768</v>
      </c>
      <c r="AC96" s="3" t="s">
        <v>768</v>
      </c>
      <c r="AD96" s="16">
        <v>1.0</v>
      </c>
      <c r="AE96" s="16">
        <v>0.0</v>
      </c>
      <c r="AF96" s="15">
        <v>0.0</v>
      </c>
      <c r="AG96" s="15">
        <v>0.0</v>
      </c>
      <c r="AH96" s="11" t="s">
        <v>769</v>
      </c>
      <c r="AI96" s="18">
        <v>1.0</v>
      </c>
      <c r="AJ96" s="18">
        <v>0.0</v>
      </c>
      <c r="AK96" s="11">
        <v>0.0</v>
      </c>
      <c r="AL96" s="11">
        <v>0.0</v>
      </c>
      <c r="AM96" s="19">
        <v>1.0</v>
      </c>
      <c r="AN96" s="15" t="s">
        <v>154</v>
      </c>
      <c r="AO96" s="15" t="s">
        <v>189</v>
      </c>
      <c r="AP96" s="15" t="s">
        <v>189</v>
      </c>
      <c r="AQ96" s="15">
        <v>76.0</v>
      </c>
      <c r="AR96" s="15">
        <v>48.0</v>
      </c>
      <c r="AS96" s="15">
        <v>54.0</v>
      </c>
      <c r="AT96" s="15">
        <v>42.0</v>
      </c>
      <c r="AU96" s="15">
        <v>-10.0</v>
      </c>
      <c r="AV96" s="15">
        <v>82.0</v>
      </c>
      <c r="AW96" s="18">
        <v>1.0</v>
      </c>
      <c r="AX96" s="18">
        <v>1.0</v>
      </c>
      <c r="AY96" s="18">
        <v>0.0</v>
      </c>
      <c r="AZ96" s="18">
        <v>0.0</v>
      </c>
      <c r="BA96" s="18">
        <v>0.0</v>
      </c>
      <c r="BB96" s="18">
        <v>0.0</v>
      </c>
      <c r="BC96" s="11">
        <v>0.0</v>
      </c>
      <c r="BD96" s="11">
        <v>0.0</v>
      </c>
      <c r="BE96" s="11">
        <v>0.0</v>
      </c>
      <c r="BF96" s="11">
        <v>0.0</v>
      </c>
      <c r="BG96" s="11">
        <v>0.0</v>
      </c>
      <c r="BH96" s="11">
        <v>0.0</v>
      </c>
      <c r="BI96" s="11">
        <v>0.0</v>
      </c>
      <c r="BJ96" s="11">
        <v>1.0</v>
      </c>
      <c r="BK96" s="11">
        <v>0.0</v>
      </c>
      <c r="BL96" s="11">
        <v>0.0</v>
      </c>
      <c r="BM96" s="11">
        <v>0.0</v>
      </c>
      <c r="BN96" s="11">
        <v>0.0</v>
      </c>
      <c r="BO96" s="11">
        <v>0.0</v>
      </c>
      <c r="BP96" s="11">
        <v>0.0</v>
      </c>
      <c r="BQ96" s="11">
        <v>0.0</v>
      </c>
      <c r="BR96" s="11">
        <v>0.0</v>
      </c>
      <c r="BS96" s="11">
        <v>0.0</v>
      </c>
      <c r="BT96" s="11">
        <v>0.0</v>
      </c>
      <c r="BU96" s="11">
        <v>0.0</v>
      </c>
      <c r="BV96" s="11" t="s">
        <v>770</v>
      </c>
      <c r="BW96" s="15" t="s">
        <v>168</v>
      </c>
      <c r="BX96" s="15">
        <v>0.0</v>
      </c>
      <c r="BY96" s="26">
        <v>140.0</v>
      </c>
      <c r="BZ96" s="16">
        <v>0.0</v>
      </c>
      <c r="CA96" s="26">
        <v>6.0</v>
      </c>
      <c r="CB96" s="26">
        <v>6.0</v>
      </c>
      <c r="CC96" s="15">
        <v>0.0</v>
      </c>
      <c r="CD96" s="15">
        <v>0.0</v>
      </c>
      <c r="CE96" s="15">
        <v>1.0</v>
      </c>
      <c r="CF96" s="15">
        <v>0.0</v>
      </c>
      <c r="CG96" s="15">
        <v>0.0</v>
      </c>
      <c r="CH96" s="16">
        <v>0.0</v>
      </c>
      <c r="CI96" s="16">
        <v>0.0</v>
      </c>
      <c r="CJ96" s="15">
        <f t="shared" si="3"/>
        <v>0</v>
      </c>
      <c r="CK96" s="21" t="s">
        <v>771</v>
      </c>
      <c r="CL96" s="11" t="s">
        <v>170</v>
      </c>
      <c r="CM96" s="11">
        <v>0.0</v>
      </c>
      <c r="CN96" s="11">
        <v>0.0</v>
      </c>
      <c r="CO96" s="11">
        <v>0.0</v>
      </c>
      <c r="CP96" s="18">
        <v>0.0</v>
      </c>
      <c r="CQ96" s="15">
        <v>0.0</v>
      </c>
      <c r="CR96" s="15" t="s">
        <v>124</v>
      </c>
      <c r="CS96" s="15">
        <v>0.0</v>
      </c>
      <c r="CT96" s="15" t="s">
        <v>124</v>
      </c>
      <c r="CU96" s="15">
        <v>0.0</v>
      </c>
      <c r="CV96" s="15" t="s">
        <v>124</v>
      </c>
      <c r="CW96" s="11">
        <v>0.0</v>
      </c>
      <c r="CX96" s="11">
        <v>0.0</v>
      </c>
      <c r="CY96" s="11" t="s">
        <v>124</v>
      </c>
      <c r="CZ96" s="11">
        <v>0.0</v>
      </c>
      <c r="DA96" s="11" t="s">
        <v>235</v>
      </c>
      <c r="DB96" s="31"/>
    </row>
    <row r="97">
      <c r="A97" s="11" t="s">
        <v>772</v>
      </c>
      <c r="B97" s="11" t="s">
        <v>773</v>
      </c>
      <c r="C97" s="12">
        <v>23233.0</v>
      </c>
      <c r="D97" s="13">
        <v>3.0</v>
      </c>
      <c r="E97" s="18">
        <v>0.0</v>
      </c>
      <c r="F97" s="3">
        <v>8.0</v>
      </c>
      <c r="G97" s="3">
        <v>7.0</v>
      </c>
      <c r="H97" s="3">
        <v>10.0</v>
      </c>
      <c r="I97" s="14">
        <f t="shared" si="1"/>
        <v>8.333333333</v>
      </c>
      <c r="J97" s="14">
        <f t="shared" si="2"/>
        <v>2</v>
      </c>
      <c r="K97" s="11" t="s">
        <v>576</v>
      </c>
      <c r="L97" s="13" t="s">
        <v>456</v>
      </c>
      <c r="M97" s="15" t="s">
        <v>774</v>
      </c>
      <c r="N97" s="15" t="s">
        <v>775</v>
      </c>
      <c r="O97" s="16" t="s">
        <v>216</v>
      </c>
      <c r="P97" s="16" t="s">
        <v>635</v>
      </c>
      <c r="Q97" s="17">
        <v>1.0</v>
      </c>
      <c r="R97" s="11" t="s">
        <v>124</v>
      </c>
      <c r="S97" s="11">
        <v>0.0</v>
      </c>
      <c r="T97" s="11">
        <v>0.0</v>
      </c>
      <c r="U97" s="11" t="s">
        <v>124</v>
      </c>
      <c r="V97" s="11">
        <v>0.0</v>
      </c>
      <c r="W97" s="11" t="s">
        <v>125</v>
      </c>
      <c r="X97" s="18">
        <v>13.0</v>
      </c>
      <c r="Y97" s="18">
        <v>1.0</v>
      </c>
      <c r="Z97" s="18">
        <v>0.0</v>
      </c>
      <c r="AA97" s="18">
        <v>1.0</v>
      </c>
      <c r="AB97" s="3" t="s">
        <v>776</v>
      </c>
      <c r="AC97" s="3" t="s">
        <v>776</v>
      </c>
      <c r="AD97" s="16">
        <v>1.0</v>
      </c>
      <c r="AE97" s="16">
        <v>0.0</v>
      </c>
      <c r="AF97" s="15">
        <v>0.0</v>
      </c>
      <c r="AG97" s="15">
        <v>0.0</v>
      </c>
      <c r="AH97" s="11" t="s">
        <v>777</v>
      </c>
      <c r="AI97" s="18">
        <v>1.0</v>
      </c>
      <c r="AJ97" s="18">
        <v>0.0</v>
      </c>
      <c r="AK97" s="11">
        <v>0.0</v>
      </c>
      <c r="AL97" s="11">
        <v>0.0</v>
      </c>
      <c r="AM97" s="19">
        <v>0.0</v>
      </c>
      <c r="AN97" s="27" t="s">
        <v>128</v>
      </c>
      <c r="AO97" s="15" t="s">
        <v>778</v>
      </c>
      <c r="AP97" s="15" t="s">
        <v>778</v>
      </c>
      <c r="AQ97" s="15">
        <v>138.0</v>
      </c>
      <c r="AR97" s="15">
        <v>88.0</v>
      </c>
      <c r="AS97" s="15">
        <v>32.0</v>
      </c>
      <c r="AT97" s="15">
        <v>31.0</v>
      </c>
      <c r="AU97" s="15">
        <v>-7.0</v>
      </c>
      <c r="AV97" s="15">
        <v>53.0</v>
      </c>
      <c r="AW97" s="18">
        <v>0.0</v>
      </c>
      <c r="AX97" s="18">
        <v>1.0</v>
      </c>
      <c r="AY97" s="18">
        <v>0.0</v>
      </c>
      <c r="AZ97" s="18">
        <v>0.0</v>
      </c>
      <c r="BA97" s="18">
        <v>0.0</v>
      </c>
      <c r="BB97" s="18">
        <v>1.0</v>
      </c>
      <c r="BC97" s="11">
        <v>0.0</v>
      </c>
      <c r="BD97" s="11">
        <v>0.0</v>
      </c>
      <c r="BE97" s="11">
        <v>0.0</v>
      </c>
      <c r="BF97" s="11">
        <v>0.0</v>
      </c>
      <c r="BG97" s="11">
        <v>0.0</v>
      </c>
      <c r="BH97" s="11">
        <v>0.0</v>
      </c>
      <c r="BI97" s="11">
        <v>0.0</v>
      </c>
      <c r="BJ97" s="11">
        <v>0.0</v>
      </c>
      <c r="BK97" s="11">
        <v>1.0</v>
      </c>
      <c r="BL97" s="11">
        <v>0.0</v>
      </c>
      <c r="BM97" s="11">
        <v>0.0</v>
      </c>
      <c r="BN97" s="11">
        <v>0.0</v>
      </c>
      <c r="BO97" s="11">
        <v>0.0</v>
      </c>
      <c r="BP97" s="11">
        <v>0.0</v>
      </c>
      <c r="BQ97" s="11">
        <v>0.0</v>
      </c>
      <c r="BR97" s="11">
        <v>0.0</v>
      </c>
      <c r="BS97" s="11">
        <v>0.0</v>
      </c>
      <c r="BT97" s="11">
        <v>0.0</v>
      </c>
      <c r="BU97" s="11">
        <v>0.0</v>
      </c>
      <c r="BV97" s="11" t="s">
        <v>124</v>
      </c>
      <c r="BW97" s="15" t="s">
        <v>319</v>
      </c>
      <c r="BX97" s="15">
        <v>0.0</v>
      </c>
      <c r="BY97" s="26">
        <v>190.0</v>
      </c>
      <c r="BZ97" s="16">
        <v>0.0</v>
      </c>
      <c r="CA97" s="26">
        <v>123.0</v>
      </c>
      <c r="CB97" s="26">
        <v>13.0</v>
      </c>
      <c r="CC97" s="15">
        <v>0.0</v>
      </c>
      <c r="CD97" s="15">
        <v>0.0</v>
      </c>
      <c r="CE97" s="15">
        <v>1.0</v>
      </c>
      <c r="CF97" s="15">
        <v>0.0</v>
      </c>
      <c r="CG97" s="15">
        <v>0.0</v>
      </c>
      <c r="CH97" s="16">
        <v>0.0</v>
      </c>
      <c r="CI97" s="16">
        <v>1.0</v>
      </c>
      <c r="CJ97" s="15">
        <f t="shared" si="3"/>
        <v>1</v>
      </c>
      <c r="CK97" s="21" t="s">
        <v>779</v>
      </c>
      <c r="CL97" s="11" t="s">
        <v>124</v>
      </c>
      <c r="CM97" s="11">
        <v>0.0</v>
      </c>
      <c r="CN97" s="11">
        <v>0.0</v>
      </c>
      <c r="CO97" s="11">
        <v>0.0</v>
      </c>
      <c r="CP97" s="18">
        <v>0.0</v>
      </c>
      <c r="CQ97" s="15">
        <v>0.0</v>
      </c>
      <c r="CR97" s="15" t="s">
        <v>124</v>
      </c>
      <c r="CS97" s="15">
        <v>0.0</v>
      </c>
      <c r="CT97" s="15" t="s">
        <v>124</v>
      </c>
      <c r="CU97" s="15">
        <v>0.0</v>
      </c>
      <c r="CV97" s="15" t="s">
        <v>124</v>
      </c>
      <c r="CW97" s="11">
        <v>0.0</v>
      </c>
      <c r="CX97" s="11">
        <v>0.0</v>
      </c>
      <c r="CY97" s="11" t="s">
        <v>124</v>
      </c>
      <c r="CZ97" s="11">
        <v>0.0</v>
      </c>
      <c r="DA97" s="11" t="s">
        <v>235</v>
      </c>
      <c r="DB97" s="31"/>
    </row>
    <row r="98">
      <c r="A98" s="11" t="s">
        <v>780</v>
      </c>
      <c r="B98" s="11" t="s">
        <v>781</v>
      </c>
      <c r="C98" s="12">
        <v>23254.0</v>
      </c>
      <c r="D98" s="13">
        <v>3.0</v>
      </c>
      <c r="E98" s="18">
        <v>0.0</v>
      </c>
      <c r="F98" s="3">
        <v>9.0</v>
      </c>
      <c r="G98" s="3">
        <v>6.0</v>
      </c>
      <c r="H98" s="3">
        <v>8.0</v>
      </c>
      <c r="I98" s="14">
        <f t="shared" si="1"/>
        <v>7.666666667</v>
      </c>
      <c r="J98" s="14">
        <f t="shared" si="2"/>
        <v>2</v>
      </c>
      <c r="K98" s="11" t="s">
        <v>533</v>
      </c>
      <c r="L98" s="11" t="s">
        <v>533</v>
      </c>
      <c r="M98" s="15" t="s">
        <v>137</v>
      </c>
      <c r="N98" s="15" t="s">
        <v>456</v>
      </c>
      <c r="O98" s="16" t="s">
        <v>162</v>
      </c>
      <c r="P98" s="16" t="s">
        <v>782</v>
      </c>
      <c r="Q98" s="17">
        <v>0.0</v>
      </c>
      <c r="R98" s="11" t="s">
        <v>124</v>
      </c>
      <c r="S98" s="11">
        <v>0.0</v>
      </c>
      <c r="T98" s="11">
        <v>0.0</v>
      </c>
      <c r="U98" s="11" t="s">
        <v>124</v>
      </c>
      <c r="V98" s="11">
        <v>0.0</v>
      </c>
      <c r="W98" s="11" t="s">
        <v>125</v>
      </c>
      <c r="X98" s="18">
        <v>19.0</v>
      </c>
      <c r="Y98" s="18">
        <v>0.0</v>
      </c>
      <c r="Z98" s="18">
        <v>1.0</v>
      </c>
      <c r="AA98" s="18">
        <v>0.0</v>
      </c>
      <c r="AB98" s="3" t="s">
        <v>783</v>
      </c>
      <c r="AC98" s="3" t="s">
        <v>783</v>
      </c>
      <c r="AD98" s="16">
        <v>1.0</v>
      </c>
      <c r="AE98" s="16">
        <v>1.0</v>
      </c>
      <c r="AF98" s="15">
        <v>0.0</v>
      </c>
      <c r="AG98" s="15">
        <v>0.0</v>
      </c>
      <c r="AH98" s="11" t="s">
        <v>783</v>
      </c>
      <c r="AI98" s="18">
        <v>1.0</v>
      </c>
      <c r="AJ98" s="18">
        <v>1.0</v>
      </c>
      <c r="AK98" s="11">
        <v>0.0</v>
      </c>
      <c r="AL98" s="11">
        <v>0.0</v>
      </c>
      <c r="AM98" s="19">
        <v>1.0</v>
      </c>
      <c r="AN98" s="27" t="s">
        <v>128</v>
      </c>
      <c r="AO98" s="15" t="s">
        <v>167</v>
      </c>
      <c r="AP98" s="15" t="s">
        <v>167</v>
      </c>
      <c r="AQ98" s="15">
        <v>135.0</v>
      </c>
      <c r="AR98" s="15">
        <v>87.0</v>
      </c>
      <c r="AS98" s="15">
        <v>68.0</v>
      </c>
      <c r="AT98" s="15">
        <v>96.0</v>
      </c>
      <c r="AU98" s="15">
        <v>-6.0</v>
      </c>
      <c r="AV98" s="15">
        <v>69.0</v>
      </c>
      <c r="AW98" s="18">
        <v>0.0</v>
      </c>
      <c r="AX98" s="18">
        <v>1.0</v>
      </c>
      <c r="AY98" s="18">
        <v>1.0</v>
      </c>
      <c r="AZ98" s="18">
        <v>0.0</v>
      </c>
      <c r="BA98" s="18">
        <v>0.0</v>
      </c>
      <c r="BB98" s="18">
        <v>1.0</v>
      </c>
      <c r="BC98" s="11">
        <v>0.0</v>
      </c>
      <c r="BD98" s="11">
        <v>0.0</v>
      </c>
      <c r="BE98" s="11">
        <v>0.0</v>
      </c>
      <c r="BF98" s="11">
        <v>0.0</v>
      </c>
      <c r="BG98" s="11">
        <v>0.0</v>
      </c>
      <c r="BH98" s="11">
        <v>0.0</v>
      </c>
      <c r="BI98" s="11">
        <v>0.0</v>
      </c>
      <c r="BJ98" s="11">
        <v>1.0</v>
      </c>
      <c r="BK98" s="11">
        <v>0.0</v>
      </c>
      <c r="BL98" s="11">
        <v>0.0</v>
      </c>
      <c r="BM98" s="11">
        <v>0.0</v>
      </c>
      <c r="BN98" s="11">
        <v>0.0</v>
      </c>
      <c r="BO98" s="11">
        <v>0.0</v>
      </c>
      <c r="BP98" s="11">
        <v>0.0</v>
      </c>
      <c r="BQ98" s="11">
        <v>0.0</v>
      </c>
      <c r="BR98" s="11">
        <v>0.0</v>
      </c>
      <c r="BS98" s="11">
        <v>0.0</v>
      </c>
      <c r="BT98" s="11">
        <v>0.0</v>
      </c>
      <c r="BU98" s="11">
        <v>0.0</v>
      </c>
      <c r="BV98" s="11" t="s">
        <v>124</v>
      </c>
      <c r="BW98" s="15" t="s">
        <v>156</v>
      </c>
      <c r="BX98" s="15">
        <v>0.0</v>
      </c>
      <c r="BY98" s="26">
        <v>134.0</v>
      </c>
      <c r="BZ98" s="16">
        <v>0.0</v>
      </c>
      <c r="CA98" s="26">
        <v>0.0</v>
      </c>
      <c r="CB98" s="26">
        <v>12.0</v>
      </c>
      <c r="CC98" s="15">
        <v>1.0</v>
      </c>
      <c r="CD98" s="15">
        <v>0.0</v>
      </c>
      <c r="CE98" s="15">
        <v>1.0</v>
      </c>
      <c r="CF98" s="15">
        <v>0.0</v>
      </c>
      <c r="CG98" s="15">
        <v>0.0</v>
      </c>
      <c r="CH98" s="16">
        <v>0.0</v>
      </c>
      <c r="CI98" s="16">
        <v>0.0</v>
      </c>
      <c r="CJ98" s="15">
        <f t="shared" si="3"/>
        <v>0</v>
      </c>
      <c r="CK98" s="21" t="s">
        <v>784</v>
      </c>
      <c r="CL98" s="11" t="s">
        <v>785</v>
      </c>
      <c r="CM98" s="11">
        <v>0.0</v>
      </c>
      <c r="CN98" s="11">
        <v>1.0</v>
      </c>
      <c r="CO98" s="11">
        <v>0.0</v>
      </c>
      <c r="CP98" s="18">
        <v>0.0</v>
      </c>
      <c r="CQ98" s="15">
        <v>0.0</v>
      </c>
      <c r="CR98" s="15" t="s">
        <v>124</v>
      </c>
      <c r="CS98" s="15">
        <v>0.0</v>
      </c>
      <c r="CT98" s="15" t="s">
        <v>124</v>
      </c>
      <c r="CU98" s="15">
        <v>0.0</v>
      </c>
      <c r="CV98" s="15" t="s">
        <v>124</v>
      </c>
      <c r="CW98" s="11">
        <v>0.0</v>
      </c>
      <c r="CX98" s="11">
        <v>0.0</v>
      </c>
      <c r="CY98" s="11" t="s">
        <v>124</v>
      </c>
      <c r="CZ98" s="11">
        <v>0.0</v>
      </c>
      <c r="DA98" s="11" t="s">
        <v>133</v>
      </c>
      <c r="DB98" s="31"/>
    </row>
    <row r="99">
      <c r="A99" s="11" t="s">
        <v>786</v>
      </c>
      <c r="B99" s="11" t="s">
        <v>644</v>
      </c>
      <c r="C99" s="12">
        <v>23275.0</v>
      </c>
      <c r="D99" s="13">
        <v>3.0</v>
      </c>
      <c r="E99" s="18">
        <v>0.0</v>
      </c>
      <c r="F99" s="3">
        <v>7.0</v>
      </c>
      <c r="G99" s="3">
        <v>4.0</v>
      </c>
      <c r="H99" s="3">
        <v>7.0</v>
      </c>
      <c r="I99" s="14">
        <f t="shared" si="1"/>
        <v>6</v>
      </c>
      <c r="J99" s="14">
        <f t="shared" si="2"/>
        <v>2</v>
      </c>
      <c r="K99" s="11" t="s">
        <v>645</v>
      </c>
      <c r="L99" s="13" t="s">
        <v>262</v>
      </c>
      <c r="M99" s="15" t="s">
        <v>137</v>
      </c>
      <c r="N99" s="15" t="s">
        <v>138</v>
      </c>
      <c r="O99" s="16" t="s">
        <v>343</v>
      </c>
      <c r="P99" s="16" t="s">
        <v>787</v>
      </c>
      <c r="Q99" s="17">
        <v>1.0</v>
      </c>
      <c r="R99" s="11" t="s">
        <v>124</v>
      </c>
      <c r="S99" s="11">
        <v>0.0</v>
      </c>
      <c r="T99" s="11">
        <v>0.0</v>
      </c>
      <c r="U99" s="11" t="s">
        <v>124</v>
      </c>
      <c r="V99" s="11">
        <v>0.0</v>
      </c>
      <c r="W99" s="11" t="s">
        <v>125</v>
      </c>
      <c r="X99" s="18">
        <v>28.0</v>
      </c>
      <c r="Y99" s="18">
        <v>1.0</v>
      </c>
      <c r="Z99" s="18">
        <v>1.0</v>
      </c>
      <c r="AA99" s="18">
        <v>0.0</v>
      </c>
      <c r="AB99" s="3" t="s">
        <v>788</v>
      </c>
      <c r="AC99" s="3" t="s">
        <v>788</v>
      </c>
      <c r="AD99" s="16">
        <v>1.0</v>
      </c>
      <c r="AE99" s="16">
        <v>1.0</v>
      </c>
      <c r="AF99" s="15">
        <v>0.0</v>
      </c>
      <c r="AG99" s="15">
        <v>0.0</v>
      </c>
      <c r="AH99" s="11" t="s">
        <v>647</v>
      </c>
      <c r="AI99" s="18">
        <v>1.0</v>
      </c>
      <c r="AJ99" s="18">
        <v>1.0</v>
      </c>
      <c r="AK99" s="11">
        <v>0.0</v>
      </c>
      <c r="AL99" s="11">
        <v>0.0</v>
      </c>
      <c r="AM99" s="19">
        <v>0.0</v>
      </c>
      <c r="AN99" s="15" t="s">
        <v>568</v>
      </c>
      <c r="AO99" s="15" t="s">
        <v>789</v>
      </c>
      <c r="AP99" s="15" t="s">
        <v>145</v>
      </c>
      <c r="AQ99" s="15">
        <v>80.0</v>
      </c>
      <c r="AR99" s="15">
        <v>25.0</v>
      </c>
      <c r="AS99" s="15">
        <v>38.0</v>
      </c>
      <c r="AT99" s="15">
        <v>28.0</v>
      </c>
      <c r="AU99" s="15">
        <v>-10.0</v>
      </c>
      <c r="AV99" s="15">
        <v>86.0</v>
      </c>
      <c r="AW99" s="18">
        <v>1.0</v>
      </c>
      <c r="AX99" s="18">
        <v>1.0</v>
      </c>
      <c r="AY99" s="18">
        <v>1.0</v>
      </c>
      <c r="AZ99" s="18">
        <v>0.0</v>
      </c>
      <c r="BA99" s="18">
        <v>0.0</v>
      </c>
      <c r="BB99" s="18">
        <v>0.0</v>
      </c>
      <c r="BC99" s="11">
        <v>0.0</v>
      </c>
      <c r="BD99" s="11">
        <v>0.0</v>
      </c>
      <c r="BE99" s="11">
        <v>0.0</v>
      </c>
      <c r="BF99" s="11">
        <v>0.0</v>
      </c>
      <c r="BG99" s="11">
        <v>0.0</v>
      </c>
      <c r="BH99" s="11">
        <v>0.0</v>
      </c>
      <c r="BI99" s="11">
        <v>0.0</v>
      </c>
      <c r="BJ99" s="11">
        <v>0.0</v>
      </c>
      <c r="BK99" s="11">
        <v>0.0</v>
      </c>
      <c r="BL99" s="11">
        <v>0.0</v>
      </c>
      <c r="BM99" s="11">
        <v>0.0</v>
      </c>
      <c r="BN99" s="11">
        <v>0.0</v>
      </c>
      <c r="BO99" s="11">
        <v>0.0</v>
      </c>
      <c r="BP99" s="11">
        <v>0.0</v>
      </c>
      <c r="BQ99" s="11">
        <v>0.0</v>
      </c>
      <c r="BR99" s="11">
        <v>0.0</v>
      </c>
      <c r="BS99" s="11">
        <v>0.0</v>
      </c>
      <c r="BT99" s="11">
        <v>0.0</v>
      </c>
      <c r="BU99" s="11">
        <v>0.0</v>
      </c>
      <c r="BV99" s="11" t="s">
        <v>124</v>
      </c>
      <c r="BW99" s="15" t="s">
        <v>168</v>
      </c>
      <c r="BX99" s="15">
        <v>0.0</v>
      </c>
      <c r="BY99" s="26">
        <v>168.0</v>
      </c>
      <c r="BZ99" s="16">
        <v>0.0</v>
      </c>
      <c r="CA99" s="26">
        <v>13.0</v>
      </c>
      <c r="CB99" s="26">
        <v>10.0</v>
      </c>
      <c r="CC99" s="15">
        <v>0.0</v>
      </c>
      <c r="CD99" s="15">
        <v>0.0</v>
      </c>
      <c r="CE99" s="15">
        <v>0.0</v>
      </c>
      <c r="CF99" s="15">
        <v>0.0</v>
      </c>
      <c r="CG99" s="15">
        <v>1.0</v>
      </c>
      <c r="CH99" s="16">
        <v>0.0</v>
      </c>
      <c r="CI99" s="16">
        <v>0.0</v>
      </c>
      <c r="CJ99" s="15">
        <f t="shared" si="3"/>
        <v>1</v>
      </c>
      <c r="CK99" s="21" t="s">
        <v>790</v>
      </c>
      <c r="CL99" s="11" t="s">
        <v>132</v>
      </c>
      <c r="CM99" s="11">
        <v>0.0</v>
      </c>
      <c r="CN99" s="11">
        <v>0.0</v>
      </c>
      <c r="CO99" s="11">
        <v>0.0</v>
      </c>
      <c r="CP99" s="18">
        <v>0.0</v>
      </c>
      <c r="CQ99" s="15">
        <v>0.0</v>
      </c>
      <c r="CR99" s="15" t="s">
        <v>124</v>
      </c>
      <c r="CS99" s="15">
        <v>0.0</v>
      </c>
      <c r="CT99" s="15" t="s">
        <v>124</v>
      </c>
      <c r="CU99" s="15">
        <v>0.0</v>
      </c>
      <c r="CV99" s="15" t="s">
        <v>124</v>
      </c>
      <c r="CW99" s="11">
        <v>0.0</v>
      </c>
      <c r="CX99" s="11">
        <v>0.0</v>
      </c>
      <c r="CY99" s="11" t="s">
        <v>124</v>
      </c>
      <c r="CZ99" s="11">
        <v>0.0</v>
      </c>
      <c r="DA99" s="11" t="s">
        <v>235</v>
      </c>
      <c r="DB99" s="31"/>
    </row>
    <row r="100">
      <c r="A100" s="11" t="s">
        <v>791</v>
      </c>
      <c r="B100" s="11" t="s">
        <v>792</v>
      </c>
      <c r="C100" s="12">
        <v>23296.0</v>
      </c>
      <c r="D100" s="13">
        <v>5.0</v>
      </c>
      <c r="E100" s="18">
        <v>0.0</v>
      </c>
      <c r="F100" s="3">
        <v>3.0</v>
      </c>
      <c r="G100" s="3">
        <v>2.0</v>
      </c>
      <c r="H100" s="3">
        <v>4.0</v>
      </c>
      <c r="I100" s="14">
        <f t="shared" si="1"/>
        <v>3</v>
      </c>
      <c r="J100" s="14">
        <f t="shared" si="2"/>
        <v>1.333333333</v>
      </c>
      <c r="K100" s="11" t="s">
        <v>462</v>
      </c>
      <c r="L100" s="13" t="s">
        <v>463</v>
      </c>
      <c r="M100" s="15" t="s">
        <v>122</v>
      </c>
      <c r="N100" s="15" t="s">
        <v>372</v>
      </c>
      <c r="O100" s="16" t="s">
        <v>122</v>
      </c>
      <c r="P100" s="16" t="s">
        <v>373</v>
      </c>
      <c r="Q100" s="17">
        <v>0.0</v>
      </c>
      <c r="R100" s="11" t="s">
        <v>124</v>
      </c>
      <c r="S100" s="11">
        <v>0.0</v>
      </c>
      <c r="T100" s="11">
        <v>0.0</v>
      </c>
      <c r="U100" s="11" t="s">
        <v>124</v>
      </c>
      <c r="V100" s="11">
        <v>0.0</v>
      </c>
      <c r="W100" s="11" t="s">
        <v>125</v>
      </c>
      <c r="X100" s="18">
        <v>23.0</v>
      </c>
      <c r="Y100" s="18">
        <v>1.0</v>
      </c>
      <c r="Z100" s="18">
        <v>1.0</v>
      </c>
      <c r="AA100" s="18">
        <v>0.0</v>
      </c>
      <c r="AB100" s="3" t="s">
        <v>793</v>
      </c>
      <c r="AC100" s="3" t="s">
        <v>793</v>
      </c>
      <c r="AD100" s="16">
        <v>2.0</v>
      </c>
      <c r="AE100" s="16">
        <v>1.0</v>
      </c>
      <c r="AF100" s="15">
        <v>0.0</v>
      </c>
      <c r="AG100" s="15">
        <v>0.0</v>
      </c>
      <c r="AH100" s="11" t="s">
        <v>794</v>
      </c>
      <c r="AI100" s="18">
        <v>1.0</v>
      </c>
      <c r="AJ100" s="18">
        <v>1.0</v>
      </c>
      <c r="AK100" s="11">
        <v>0.0</v>
      </c>
      <c r="AL100" s="11">
        <v>0.0</v>
      </c>
      <c r="AM100" s="19">
        <v>0.0</v>
      </c>
      <c r="AN100" s="27" t="s">
        <v>128</v>
      </c>
      <c r="AO100" s="15" t="s">
        <v>289</v>
      </c>
      <c r="AP100" s="15" t="s">
        <v>289</v>
      </c>
      <c r="AQ100" s="15">
        <v>133.0</v>
      </c>
      <c r="AR100" s="15">
        <v>80.0</v>
      </c>
      <c r="AS100" s="15">
        <v>79.0</v>
      </c>
      <c r="AT100" s="15">
        <v>88.0</v>
      </c>
      <c r="AU100" s="15">
        <v>-7.0</v>
      </c>
      <c r="AV100" s="15">
        <v>22.0</v>
      </c>
      <c r="AW100" s="18">
        <v>0.0</v>
      </c>
      <c r="AX100" s="18">
        <v>1.0</v>
      </c>
      <c r="AY100" s="18">
        <v>1.0</v>
      </c>
      <c r="AZ100" s="18">
        <v>1.0</v>
      </c>
      <c r="BA100" s="18">
        <v>0.0</v>
      </c>
      <c r="BB100" s="18">
        <v>0.0</v>
      </c>
      <c r="BC100" s="11">
        <v>0.0</v>
      </c>
      <c r="BD100" s="11">
        <v>0.0</v>
      </c>
      <c r="BE100" s="11">
        <v>0.0</v>
      </c>
      <c r="BF100" s="11">
        <v>0.0</v>
      </c>
      <c r="BG100" s="11">
        <v>0.0</v>
      </c>
      <c r="BH100" s="11">
        <v>0.0</v>
      </c>
      <c r="BI100" s="11">
        <v>0.0</v>
      </c>
      <c r="BJ100" s="11">
        <v>0.0</v>
      </c>
      <c r="BK100" s="11">
        <v>0.0</v>
      </c>
      <c r="BL100" s="11">
        <v>0.0</v>
      </c>
      <c r="BM100" s="11">
        <v>0.0</v>
      </c>
      <c r="BN100" s="11">
        <v>0.0</v>
      </c>
      <c r="BO100" s="11">
        <v>0.0</v>
      </c>
      <c r="BP100" s="11">
        <v>0.0</v>
      </c>
      <c r="BQ100" s="11">
        <v>0.0</v>
      </c>
      <c r="BR100" s="11">
        <v>0.0</v>
      </c>
      <c r="BS100" s="11">
        <v>0.0</v>
      </c>
      <c r="BT100" s="11">
        <v>0.0</v>
      </c>
      <c r="BU100" s="11">
        <v>0.0</v>
      </c>
      <c r="BV100" s="11" t="s">
        <v>124</v>
      </c>
      <c r="BW100" s="15" t="s">
        <v>130</v>
      </c>
      <c r="BX100" s="15">
        <v>0.0</v>
      </c>
      <c r="BY100" s="26">
        <v>123.0</v>
      </c>
      <c r="BZ100" s="16">
        <v>0.0</v>
      </c>
      <c r="CA100" s="26">
        <v>27.0</v>
      </c>
      <c r="CB100" s="26">
        <v>8.0</v>
      </c>
      <c r="CC100" s="15">
        <v>0.0</v>
      </c>
      <c r="CD100" s="15">
        <v>0.0</v>
      </c>
      <c r="CE100" s="15">
        <v>1.0</v>
      </c>
      <c r="CF100" s="15">
        <v>0.0</v>
      </c>
      <c r="CG100" s="15">
        <v>0.0</v>
      </c>
      <c r="CH100" s="16">
        <v>0.0</v>
      </c>
      <c r="CI100" s="16">
        <v>0.0</v>
      </c>
      <c r="CJ100" s="15">
        <f t="shared" si="3"/>
        <v>0</v>
      </c>
      <c r="CK100" s="21" t="s">
        <v>795</v>
      </c>
      <c r="CL100" s="11" t="s">
        <v>796</v>
      </c>
      <c r="CM100" s="11">
        <v>1.0</v>
      </c>
      <c r="CN100" s="11">
        <v>0.0</v>
      </c>
      <c r="CO100" s="11">
        <v>0.0</v>
      </c>
      <c r="CP100" s="18">
        <v>0.0</v>
      </c>
      <c r="CQ100" s="15">
        <v>0.0</v>
      </c>
      <c r="CR100" s="15" t="s">
        <v>124</v>
      </c>
      <c r="CS100" s="15">
        <v>0.0</v>
      </c>
      <c r="CT100" s="15" t="s">
        <v>124</v>
      </c>
      <c r="CU100" s="15">
        <v>0.0</v>
      </c>
      <c r="CV100" s="15" t="s">
        <v>124</v>
      </c>
      <c r="CW100" s="11">
        <v>0.0</v>
      </c>
      <c r="CX100" s="11">
        <v>0.0</v>
      </c>
      <c r="CY100" s="11" t="s">
        <v>124</v>
      </c>
      <c r="CZ100" s="11">
        <v>0.0</v>
      </c>
      <c r="DA100" s="11" t="s">
        <v>133</v>
      </c>
      <c r="DB100" s="31"/>
    </row>
    <row r="101">
      <c r="A101" s="11" t="s">
        <v>797</v>
      </c>
      <c r="B101" s="11" t="s">
        <v>798</v>
      </c>
      <c r="C101" s="12">
        <v>23331.0</v>
      </c>
      <c r="D101" s="13">
        <v>1.0</v>
      </c>
      <c r="E101" s="18">
        <v>0.0</v>
      </c>
      <c r="F101" s="3">
        <v>3.0</v>
      </c>
      <c r="G101" s="3">
        <v>5.0</v>
      </c>
      <c r="H101" s="3">
        <v>6.0</v>
      </c>
      <c r="I101" s="14">
        <f t="shared" si="1"/>
        <v>4.666666667</v>
      </c>
      <c r="J101" s="14">
        <f t="shared" si="2"/>
        <v>2</v>
      </c>
      <c r="K101" s="11" t="s">
        <v>302</v>
      </c>
      <c r="L101" s="13" t="s">
        <v>303</v>
      </c>
      <c r="M101" s="15" t="s">
        <v>137</v>
      </c>
      <c r="N101" s="15" t="s">
        <v>138</v>
      </c>
      <c r="O101" s="16" t="s">
        <v>137</v>
      </c>
      <c r="P101" s="16" t="s">
        <v>295</v>
      </c>
      <c r="Q101" s="17">
        <v>2.0</v>
      </c>
      <c r="R101" s="11" t="s">
        <v>124</v>
      </c>
      <c r="S101" s="11">
        <v>1.0</v>
      </c>
      <c r="T101" s="11">
        <v>0.0</v>
      </c>
      <c r="U101" s="11" t="s">
        <v>124</v>
      </c>
      <c r="V101" s="11">
        <v>0.0</v>
      </c>
      <c r="W101" s="11" t="s">
        <v>125</v>
      </c>
      <c r="X101" s="18">
        <f>(28+34)/2</f>
        <v>31</v>
      </c>
      <c r="Y101" s="18">
        <v>2.0</v>
      </c>
      <c r="Z101" s="18">
        <v>1.0</v>
      </c>
      <c r="AA101" s="18">
        <v>0.0</v>
      </c>
      <c r="AB101" s="3" t="s">
        <v>799</v>
      </c>
      <c r="AC101" s="3" t="s">
        <v>799</v>
      </c>
      <c r="AD101" s="16">
        <v>1.0</v>
      </c>
      <c r="AE101" s="16">
        <v>1.0</v>
      </c>
      <c r="AF101" s="15">
        <v>0.0</v>
      </c>
      <c r="AG101" s="15">
        <v>0.0</v>
      </c>
      <c r="AH101" s="11" t="s">
        <v>800</v>
      </c>
      <c r="AI101" s="18">
        <v>1.0</v>
      </c>
      <c r="AJ101" s="18">
        <v>1.0</v>
      </c>
      <c r="AK101" s="11">
        <v>0.0</v>
      </c>
      <c r="AL101" s="11">
        <v>0.0</v>
      </c>
      <c r="AM101" s="19">
        <v>0.0</v>
      </c>
      <c r="AN101" s="27" t="s">
        <v>128</v>
      </c>
      <c r="AO101" s="15" t="s">
        <v>318</v>
      </c>
      <c r="AP101" s="15" t="s">
        <v>318</v>
      </c>
      <c r="AQ101" s="15">
        <v>131.0</v>
      </c>
      <c r="AR101" s="15">
        <v>32.0</v>
      </c>
      <c r="AS101" s="15">
        <v>51.0</v>
      </c>
      <c r="AT101" s="15">
        <v>57.0</v>
      </c>
      <c r="AU101" s="15">
        <v>-12.0</v>
      </c>
      <c r="AV101" s="15">
        <v>88.0</v>
      </c>
      <c r="AW101" s="18">
        <v>1.0</v>
      </c>
      <c r="AX101" s="18">
        <v>0.0</v>
      </c>
      <c r="AY101" s="18">
        <v>1.0</v>
      </c>
      <c r="AZ101" s="18">
        <v>0.0</v>
      </c>
      <c r="BA101" s="18">
        <v>0.0</v>
      </c>
      <c r="BB101" s="18">
        <v>0.0</v>
      </c>
      <c r="BC101" s="11">
        <v>0.0</v>
      </c>
      <c r="BD101" s="11">
        <v>0.0</v>
      </c>
      <c r="BE101" s="11">
        <v>0.0</v>
      </c>
      <c r="BF101" s="11">
        <v>0.0</v>
      </c>
      <c r="BG101" s="11">
        <v>0.0</v>
      </c>
      <c r="BH101" s="11">
        <v>0.0</v>
      </c>
      <c r="BI101" s="11">
        <v>0.0</v>
      </c>
      <c r="BJ101" s="11">
        <v>0.0</v>
      </c>
      <c r="BK101" s="11">
        <v>1.0</v>
      </c>
      <c r="BL101" s="11">
        <v>0.0</v>
      </c>
      <c r="BM101" s="11">
        <v>0.0</v>
      </c>
      <c r="BN101" s="11">
        <v>0.0</v>
      </c>
      <c r="BO101" s="11">
        <v>0.0</v>
      </c>
      <c r="BP101" s="11">
        <v>0.0</v>
      </c>
      <c r="BQ101" s="11">
        <v>0.0</v>
      </c>
      <c r="BR101" s="11">
        <v>0.0</v>
      </c>
      <c r="BS101" s="11">
        <v>0.0</v>
      </c>
      <c r="BT101" s="11">
        <v>0.0</v>
      </c>
      <c r="BU101" s="11">
        <v>0.0</v>
      </c>
      <c r="BV101" s="11" t="s">
        <v>124</v>
      </c>
      <c r="BW101" s="15" t="s">
        <v>130</v>
      </c>
      <c r="BX101" s="15">
        <v>0.0</v>
      </c>
      <c r="BY101" s="26">
        <v>160.0</v>
      </c>
      <c r="BZ101" s="16">
        <v>0.0</v>
      </c>
      <c r="CA101" s="26">
        <v>30.0</v>
      </c>
      <c r="CB101" s="26">
        <v>13.0</v>
      </c>
      <c r="CC101" s="15">
        <v>0.0</v>
      </c>
      <c r="CD101" s="15">
        <v>0.0</v>
      </c>
      <c r="CE101" s="15">
        <v>1.0</v>
      </c>
      <c r="CF101" s="15">
        <v>0.0</v>
      </c>
      <c r="CG101" s="15">
        <v>1.0</v>
      </c>
      <c r="CH101" s="16">
        <v>0.0</v>
      </c>
      <c r="CI101" s="16">
        <v>0.0</v>
      </c>
      <c r="CJ101" s="15">
        <f t="shared" si="3"/>
        <v>1</v>
      </c>
      <c r="CK101" s="36" t="s">
        <v>801</v>
      </c>
      <c r="CL101" s="11" t="s">
        <v>802</v>
      </c>
      <c r="CM101" s="11">
        <v>0.0</v>
      </c>
      <c r="CN101" s="11">
        <v>1.0</v>
      </c>
      <c r="CO101" s="11">
        <v>0.0</v>
      </c>
      <c r="CP101" s="18">
        <v>0.0</v>
      </c>
      <c r="CQ101" s="15">
        <v>0.0</v>
      </c>
      <c r="CR101" s="15" t="s">
        <v>124</v>
      </c>
      <c r="CS101" s="15">
        <v>0.0</v>
      </c>
      <c r="CT101" s="15" t="s">
        <v>124</v>
      </c>
      <c r="CU101" s="15">
        <v>0.0</v>
      </c>
      <c r="CV101" s="15" t="s">
        <v>124</v>
      </c>
      <c r="CW101" s="11">
        <v>0.0</v>
      </c>
      <c r="CX101" s="11">
        <v>0.0</v>
      </c>
      <c r="CY101" s="11" t="s">
        <v>124</v>
      </c>
      <c r="CZ101" s="11">
        <v>0.0</v>
      </c>
      <c r="DA101" s="11" t="s">
        <v>133</v>
      </c>
      <c r="DB101" s="31"/>
    </row>
    <row r="102">
      <c r="A102" s="11" t="s">
        <v>803</v>
      </c>
      <c r="B102" s="11" t="s">
        <v>804</v>
      </c>
      <c r="C102" s="12">
        <v>23338.0</v>
      </c>
      <c r="D102" s="13">
        <v>2.0</v>
      </c>
      <c r="E102" s="18">
        <v>0.0</v>
      </c>
      <c r="F102" s="3">
        <v>6.0</v>
      </c>
      <c r="G102" s="3">
        <v>6.0</v>
      </c>
      <c r="H102" s="3">
        <v>7.0</v>
      </c>
      <c r="I102" s="14">
        <f t="shared" si="1"/>
        <v>6.333333333</v>
      </c>
      <c r="J102" s="14">
        <f t="shared" si="2"/>
        <v>0.6666666667</v>
      </c>
      <c r="K102" s="11" t="s">
        <v>805</v>
      </c>
      <c r="L102" s="13" t="s">
        <v>805</v>
      </c>
      <c r="M102" s="15" t="s">
        <v>806</v>
      </c>
      <c r="N102" s="15" t="s">
        <v>807</v>
      </c>
      <c r="O102" s="16" t="s">
        <v>162</v>
      </c>
      <c r="P102" s="16" t="s">
        <v>808</v>
      </c>
      <c r="Q102" s="17">
        <v>2.0</v>
      </c>
      <c r="R102" s="11" t="s">
        <v>124</v>
      </c>
      <c r="S102" s="11">
        <v>1.0</v>
      </c>
      <c r="T102" s="11">
        <v>0.0</v>
      </c>
      <c r="U102" s="11" t="s">
        <v>124</v>
      </c>
      <c r="V102" s="11">
        <v>0.0</v>
      </c>
      <c r="W102" s="11" t="s">
        <v>125</v>
      </c>
      <c r="X102" s="18">
        <f>(23+24)/2</f>
        <v>23.5</v>
      </c>
      <c r="Y102" s="18">
        <v>2.0</v>
      </c>
      <c r="Z102" s="18">
        <v>1.0</v>
      </c>
      <c r="AA102" s="18">
        <v>0.0</v>
      </c>
      <c r="AB102" s="3" t="s">
        <v>809</v>
      </c>
      <c r="AC102" s="3" t="s">
        <v>809</v>
      </c>
      <c r="AD102" s="16">
        <v>1.0</v>
      </c>
      <c r="AE102" s="16">
        <v>0.0</v>
      </c>
      <c r="AF102" s="15">
        <v>0.0</v>
      </c>
      <c r="AG102" s="15">
        <v>0.0</v>
      </c>
      <c r="AH102" s="11" t="s">
        <v>810</v>
      </c>
      <c r="AI102" s="18">
        <v>1.0</v>
      </c>
      <c r="AJ102" s="18">
        <v>1.0</v>
      </c>
      <c r="AK102" s="11">
        <v>0.0</v>
      </c>
      <c r="AL102" s="11">
        <v>0.0</v>
      </c>
      <c r="AM102" s="19">
        <v>0.0</v>
      </c>
      <c r="AN102" s="15" t="s">
        <v>176</v>
      </c>
      <c r="AO102" s="15" t="s">
        <v>177</v>
      </c>
      <c r="AP102" s="15" t="s">
        <v>177</v>
      </c>
      <c r="AQ102" s="15">
        <v>105.0</v>
      </c>
      <c r="AR102" s="15">
        <v>36.0</v>
      </c>
      <c r="AS102" s="15">
        <v>23.0</v>
      </c>
      <c r="AT102" s="15">
        <v>71.0</v>
      </c>
      <c r="AU102" s="15">
        <v>-12.0</v>
      </c>
      <c r="AV102" s="15">
        <v>81.0</v>
      </c>
      <c r="AW102" s="18">
        <v>0.0</v>
      </c>
      <c r="AX102" s="18">
        <v>1.0</v>
      </c>
      <c r="AY102" s="18">
        <v>1.0</v>
      </c>
      <c r="AZ102" s="18">
        <v>1.0</v>
      </c>
      <c r="BA102" s="18">
        <v>1.0</v>
      </c>
      <c r="BB102" s="18">
        <v>0.0</v>
      </c>
      <c r="BC102" s="11">
        <v>0.0</v>
      </c>
      <c r="BD102" s="11">
        <v>0.0</v>
      </c>
      <c r="BE102" s="11">
        <v>0.0</v>
      </c>
      <c r="BF102" s="11">
        <v>0.0</v>
      </c>
      <c r="BG102" s="11">
        <v>0.0</v>
      </c>
      <c r="BH102" s="11">
        <v>0.0</v>
      </c>
      <c r="BI102" s="11">
        <v>0.0</v>
      </c>
      <c r="BJ102" s="11">
        <v>0.0</v>
      </c>
      <c r="BK102" s="11">
        <v>0.0</v>
      </c>
      <c r="BL102" s="11">
        <v>0.0</v>
      </c>
      <c r="BM102" s="11">
        <v>0.0</v>
      </c>
      <c r="BN102" s="11">
        <v>0.0</v>
      </c>
      <c r="BO102" s="11">
        <v>0.0</v>
      </c>
      <c r="BP102" s="11">
        <v>0.0</v>
      </c>
      <c r="BQ102" s="11">
        <v>0.0</v>
      </c>
      <c r="BR102" s="11">
        <v>0.0</v>
      </c>
      <c r="BS102" s="11">
        <v>0.0</v>
      </c>
      <c r="BT102" s="11">
        <v>0.0</v>
      </c>
      <c r="BU102" s="11">
        <v>1.0</v>
      </c>
      <c r="BV102" s="11" t="s">
        <v>124</v>
      </c>
      <c r="BW102" s="15" t="s">
        <v>168</v>
      </c>
      <c r="BX102" s="15">
        <v>0.0</v>
      </c>
      <c r="BY102" s="26">
        <v>131.0</v>
      </c>
      <c r="BZ102" s="16">
        <v>0.0</v>
      </c>
      <c r="CA102" s="26">
        <v>18.0</v>
      </c>
      <c r="CB102" s="26">
        <v>1.0</v>
      </c>
      <c r="CC102" s="15">
        <v>0.0</v>
      </c>
      <c r="CD102" s="15">
        <v>0.0</v>
      </c>
      <c r="CE102" s="15">
        <v>1.0</v>
      </c>
      <c r="CF102" s="15">
        <v>0.0</v>
      </c>
      <c r="CG102" s="15">
        <v>1.0</v>
      </c>
      <c r="CH102" s="16">
        <v>0.0</v>
      </c>
      <c r="CI102" s="16">
        <v>0.0</v>
      </c>
      <c r="CJ102" s="15">
        <f t="shared" si="3"/>
        <v>1</v>
      </c>
      <c r="CK102" s="21" t="s">
        <v>811</v>
      </c>
      <c r="CL102" s="11" t="s">
        <v>132</v>
      </c>
      <c r="CM102" s="11">
        <v>0.0</v>
      </c>
      <c r="CN102" s="11">
        <v>0.0</v>
      </c>
      <c r="CO102" s="11">
        <v>0.0</v>
      </c>
      <c r="CP102" s="18">
        <v>0.0</v>
      </c>
      <c r="CQ102" s="15">
        <v>0.0</v>
      </c>
      <c r="CR102" s="15" t="s">
        <v>124</v>
      </c>
      <c r="CS102" s="15">
        <v>0.0</v>
      </c>
      <c r="CT102" s="15" t="s">
        <v>124</v>
      </c>
      <c r="CU102" s="15">
        <v>0.0</v>
      </c>
      <c r="CV102" s="15" t="s">
        <v>124</v>
      </c>
      <c r="CW102" s="11">
        <v>0.0</v>
      </c>
      <c r="CX102" s="11">
        <v>0.0</v>
      </c>
      <c r="CY102" s="11" t="s">
        <v>124</v>
      </c>
      <c r="CZ102" s="11">
        <v>0.0</v>
      </c>
      <c r="DA102" s="11" t="s">
        <v>133</v>
      </c>
      <c r="DB102" s="31"/>
    </row>
    <row r="103">
      <c r="A103" s="11" t="s">
        <v>812</v>
      </c>
      <c r="B103" s="11" t="s">
        <v>813</v>
      </c>
      <c r="C103" s="12">
        <v>23352.0</v>
      </c>
      <c r="D103" s="13">
        <v>4.0</v>
      </c>
      <c r="E103" s="18">
        <v>0.0</v>
      </c>
      <c r="F103" s="3">
        <v>5.0</v>
      </c>
      <c r="G103" s="3">
        <v>4.0</v>
      </c>
      <c r="H103" s="3">
        <v>5.0</v>
      </c>
      <c r="I103" s="14">
        <f t="shared" si="1"/>
        <v>4.666666667</v>
      </c>
      <c r="J103" s="14">
        <f t="shared" si="2"/>
        <v>0.6666666667</v>
      </c>
      <c r="K103" s="11" t="s">
        <v>715</v>
      </c>
      <c r="L103" s="13" t="s">
        <v>716</v>
      </c>
      <c r="M103" s="15" t="s">
        <v>184</v>
      </c>
      <c r="N103" s="15" t="s">
        <v>185</v>
      </c>
      <c r="O103" s="16" t="s">
        <v>162</v>
      </c>
      <c r="P103" s="16" t="s">
        <v>814</v>
      </c>
      <c r="Q103" s="17">
        <v>1.0</v>
      </c>
      <c r="R103" s="11" t="s">
        <v>124</v>
      </c>
      <c r="S103" s="11">
        <v>0.0</v>
      </c>
      <c r="T103" s="11">
        <v>0.0</v>
      </c>
      <c r="U103" s="11" t="s">
        <v>124</v>
      </c>
      <c r="V103" s="11">
        <v>0.0</v>
      </c>
      <c r="W103" s="11" t="s">
        <v>815</v>
      </c>
      <c r="X103" s="18">
        <v>30.0</v>
      </c>
      <c r="Y103" s="18">
        <v>0.0</v>
      </c>
      <c r="Z103" s="18">
        <v>1.0</v>
      </c>
      <c r="AA103" s="18">
        <v>0.0</v>
      </c>
      <c r="AB103" s="3" t="s">
        <v>816</v>
      </c>
      <c r="AC103" s="3" t="s">
        <v>816</v>
      </c>
      <c r="AD103" s="16">
        <v>0.0</v>
      </c>
      <c r="AE103" s="16">
        <v>1.0</v>
      </c>
      <c r="AF103" s="15">
        <v>1.0</v>
      </c>
      <c r="AG103" s="15">
        <v>1.0</v>
      </c>
      <c r="AH103" s="11" t="s">
        <v>143</v>
      </c>
      <c r="AI103" s="18" t="s">
        <v>124</v>
      </c>
      <c r="AJ103" s="18" t="s">
        <v>124</v>
      </c>
      <c r="AK103" s="11" t="s">
        <v>124</v>
      </c>
      <c r="AL103" s="11" t="s">
        <v>124</v>
      </c>
      <c r="AM103" s="19">
        <v>0.0</v>
      </c>
      <c r="AN103" s="27" t="s">
        <v>128</v>
      </c>
      <c r="AO103" s="15" t="s">
        <v>328</v>
      </c>
      <c r="AP103" s="15" t="s">
        <v>328</v>
      </c>
      <c r="AQ103" s="15">
        <v>136.0</v>
      </c>
      <c r="AR103" s="15">
        <v>34.0</v>
      </c>
      <c r="AS103" s="15">
        <v>74.0</v>
      </c>
      <c r="AT103" s="15">
        <v>51.0</v>
      </c>
      <c r="AU103" s="15">
        <v>-8.0</v>
      </c>
      <c r="AV103" s="15">
        <v>73.0</v>
      </c>
      <c r="AW103" s="18">
        <v>0.0</v>
      </c>
      <c r="AX103" s="18">
        <v>0.0</v>
      </c>
      <c r="AY103" s="18">
        <v>1.0</v>
      </c>
      <c r="AZ103" s="18">
        <v>0.0</v>
      </c>
      <c r="BA103" s="18">
        <v>0.0</v>
      </c>
      <c r="BB103" s="18">
        <v>0.0</v>
      </c>
      <c r="BC103" s="11">
        <v>0.0</v>
      </c>
      <c r="BD103" s="11">
        <v>0.0</v>
      </c>
      <c r="BE103" s="11">
        <v>0.0</v>
      </c>
      <c r="BF103" s="11">
        <v>0.0</v>
      </c>
      <c r="BG103" s="11">
        <v>0.0</v>
      </c>
      <c r="BH103" s="11">
        <v>0.0</v>
      </c>
      <c r="BI103" s="11">
        <v>0.0</v>
      </c>
      <c r="BJ103" s="11">
        <v>0.0</v>
      </c>
      <c r="BK103" s="11">
        <v>0.0</v>
      </c>
      <c r="BL103" s="11">
        <v>0.0</v>
      </c>
      <c r="BM103" s="11">
        <v>0.0</v>
      </c>
      <c r="BN103" s="11">
        <v>0.0</v>
      </c>
      <c r="BO103" s="11">
        <v>0.0</v>
      </c>
      <c r="BP103" s="11">
        <v>0.0</v>
      </c>
      <c r="BQ103" s="11">
        <v>0.0</v>
      </c>
      <c r="BR103" s="11">
        <v>0.0</v>
      </c>
      <c r="BS103" s="11">
        <v>0.0</v>
      </c>
      <c r="BT103" s="11">
        <v>0.0</v>
      </c>
      <c r="BU103" s="11">
        <v>0.0</v>
      </c>
      <c r="BV103" s="11" t="s">
        <v>124</v>
      </c>
      <c r="BW103" s="15" t="s">
        <v>319</v>
      </c>
      <c r="BX103" s="15">
        <v>0.0</v>
      </c>
      <c r="BY103" s="26">
        <v>176.0</v>
      </c>
      <c r="BZ103" s="16">
        <v>0.0</v>
      </c>
      <c r="CA103" s="26">
        <v>2.0</v>
      </c>
      <c r="CB103" s="26">
        <v>2.0</v>
      </c>
      <c r="CC103" s="15">
        <v>0.0</v>
      </c>
      <c r="CD103" s="15">
        <v>0.0</v>
      </c>
      <c r="CE103" s="15">
        <v>0.0</v>
      </c>
      <c r="CF103" s="15">
        <v>0.0</v>
      </c>
      <c r="CG103" s="15">
        <v>0.0</v>
      </c>
      <c r="CH103" s="16">
        <v>0.0</v>
      </c>
      <c r="CI103" s="16">
        <v>0.0</v>
      </c>
      <c r="CJ103" s="15">
        <f t="shared" si="3"/>
        <v>0</v>
      </c>
      <c r="CK103" s="21" t="s">
        <v>124</v>
      </c>
      <c r="CL103" s="11" t="s">
        <v>545</v>
      </c>
      <c r="CM103" s="11">
        <v>1.0</v>
      </c>
      <c r="CN103" s="11">
        <v>0.0</v>
      </c>
      <c r="CO103" s="11">
        <v>0.0</v>
      </c>
      <c r="CP103" s="18">
        <v>1.0</v>
      </c>
      <c r="CQ103" s="15">
        <v>0.0</v>
      </c>
      <c r="CR103" s="15" t="s">
        <v>124</v>
      </c>
      <c r="CS103" s="15">
        <v>0.0</v>
      </c>
      <c r="CT103" s="15" t="s">
        <v>124</v>
      </c>
      <c r="CU103" s="15">
        <v>0.0</v>
      </c>
      <c r="CV103" s="15" t="s">
        <v>124</v>
      </c>
      <c r="CW103" s="11">
        <v>0.0</v>
      </c>
      <c r="CX103" s="11">
        <v>0.0</v>
      </c>
      <c r="CY103" s="11" t="s">
        <v>124</v>
      </c>
      <c r="CZ103" s="11">
        <v>0.0</v>
      </c>
      <c r="DA103" s="11" t="s">
        <v>133</v>
      </c>
      <c r="DB103" s="31"/>
    </row>
    <row r="104">
      <c r="A104" s="11" t="s">
        <v>817</v>
      </c>
      <c r="B104" s="11" t="s">
        <v>644</v>
      </c>
      <c r="C104" s="12">
        <v>23380.0</v>
      </c>
      <c r="D104" s="13">
        <v>4.0</v>
      </c>
      <c r="E104" s="18">
        <v>0.0</v>
      </c>
      <c r="F104" s="3">
        <v>3.0</v>
      </c>
      <c r="G104" s="3">
        <v>5.0</v>
      </c>
      <c r="H104" s="3">
        <v>2.0</v>
      </c>
      <c r="I104" s="14">
        <f t="shared" si="1"/>
        <v>3.333333333</v>
      </c>
      <c r="J104" s="14">
        <f t="shared" si="2"/>
        <v>2</v>
      </c>
      <c r="K104" s="11" t="s">
        <v>645</v>
      </c>
      <c r="L104" s="13" t="s">
        <v>262</v>
      </c>
      <c r="M104" s="15" t="s">
        <v>137</v>
      </c>
      <c r="N104" s="15" t="s">
        <v>138</v>
      </c>
      <c r="O104" s="16" t="s">
        <v>137</v>
      </c>
      <c r="P104" s="16" t="s">
        <v>295</v>
      </c>
      <c r="Q104" s="17">
        <v>1.0</v>
      </c>
      <c r="R104" s="11" t="s">
        <v>124</v>
      </c>
      <c r="S104" s="11">
        <v>0.0</v>
      </c>
      <c r="T104" s="11">
        <v>0.0</v>
      </c>
      <c r="U104" s="11" t="s">
        <v>124</v>
      </c>
      <c r="V104" s="11">
        <v>0.0</v>
      </c>
      <c r="W104" s="11" t="s">
        <v>125</v>
      </c>
      <c r="X104" s="18">
        <v>28.0</v>
      </c>
      <c r="Y104" s="18">
        <v>1.0</v>
      </c>
      <c r="Z104" s="18">
        <v>1.0</v>
      </c>
      <c r="AA104" s="18">
        <v>0.0</v>
      </c>
      <c r="AB104" s="3" t="s">
        <v>818</v>
      </c>
      <c r="AC104" s="3" t="s">
        <v>818</v>
      </c>
      <c r="AD104" s="16">
        <v>1.0</v>
      </c>
      <c r="AE104" s="16">
        <v>1.0</v>
      </c>
      <c r="AF104" s="15">
        <v>0.0</v>
      </c>
      <c r="AG104" s="15">
        <v>0.0</v>
      </c>
      <c r="AH104" s="11" t="s">
        <v>647</v>
      </c>
      <c r="AI104" s="18">
        <v>1.0</v>
      </c>
      <c r="AJ104" s="18">
        <v>1.0</v>
      </c>
      <c r="AK104" s="11">
        <v>0.0</v>
      </c>
      <c r="AL104" s="11">
        <v>0.0</v>
      </c>
      <c r="AM104" s="19">
        <v>0.0</v>
      </c>
      <c r="AN104" s="27" t="s">
        <v>154</v>
      </c>
      <c r="AO104" s="15" t="s">
        <v>819</v>
      </c>
      <c r="AP104" s="15" t="s">
        <v>155</v>
      </c>
      <c r="AQ104" s="15">
        <v>80.0</v>
      </c>
      <c r="AR104" s="15">
        <v>30.0</v>
      </c>
      <c r="AS104" s="15">
        <v>25.0</v>
      </c>
      <c r="AT104" s="15">
        <v>31.0</v>
      </c>
      <c r="AU104" s="15">
        <v>-10.0</v>
      </c>
      <c r="AV104" s="15">
        <v>78.0</v>
      </c>
      <c r="AW104" s="18">
        <v>1.0</v>
      </c>
      <c r="AX104" s="18">
        <v>0.0</v>
      </c>
      <c r="AY104" s="18">
        <v>1.0</v>
      </c>
      <c r="AZ104" s="18">
        <v>0.0</v>
      </c>
      <c r="BA104" s="18">
        <v>1.0</v>
      </c>
      <c r="BB104" s="18">
        <v>1.0</v>
      </c>
      <c r="BC104" s="11">
        <v>0.0</v>
      </c>
      <c r="BD104" s="11">
        <v>0.0</v>
      </c>
      <c r="BE104" s="11">
        <v>0.0</v>
      </c>
      <c r="BF104" s="11">
        <v>0.0</v>
      </c>
      <c r="BG104" s="11">
        <v>0.0</v>
      </c>
      <c r="BH104" s="11">
        <v>0.0</v>
      </c>
      <c r="BI104" s="11">
        <v>0.0</v>
      </c>
      <c r="BJ104" s="11">
        <v>0.0</v>
      </c>
      <c r="BK104" s="11">
        <v>0.0</v>
      </c>
      <c r="BL104" s="11">
        <v>0.0</v>
      </c>
      <c r="BM104" s="11">
        <v>0.0</v>
      </c>
      <c r="BN104" s="11">
        <v>0.0</v>
      </c>
      <c r="BO104" s="11">
        <v>0.0</v>
      </c>
      <c r="BP104" s="11">
        <v>0.0</v>
      </c>
      <c r="BQ104" s="11">
        <v>0.0</v>
      </c>
      <c r="BR104" s="11">
        <v>0.0</v>
      </c>
      <c r="BS104" s="11">
        <v>0.0</v>
      </c>
      <c r="BT104" s="11">
        <v>0.0</v>
      </c>
      <c r="BU104" s="11">
        <v>0.0</v>
      </c>
      <c r="BV104" s="11" t="s">
        <v>124</v>
      </c>
      <c r="BW104" s="15" t="s">
        <v>168</v>
      </c>
      <c r="BX104" s="15">
        <v>0.0</v>
      </c>
      <c r="BY104" s="26">
        <v>145.0</v>
      </c>
      <c r="BZ104" s="16">
        <v>0.0</v>
      </c>
      <c r="CA104" s="26">
        <v>13.0</v>
      </c>
      <c r="CB104" s="26">
        <v>3.0</v>
      </c>
      <c r="CC104" s="15">
        <v>0.0</v>
      </c>
      <c r="CD104" s="15">
        <v>0.0</v>
      </c>
      <c r="CE104" s="15">
        <v>0.0</v>
      </c>
      <c r="CF104" s="15">
        <v>0.0</v>
      </c>
      <c r="CG104" s="15">
        <v>1.0</v>
      </c>
      <c r="CH104" s="16">
        <v>0.0</v>
      </c>
      <c r="CI104" s="16">
        <v>0.0</v>
      </c>
      <c r="CJ104" s="15">
        <f t="shared" si="3"/>
        <v>1</v>
      </c>
      <c r="CK104" s="21" t="s">
        <v>820</v>
      </c>
      <c r="CL104" s="11" t="s">
        <v>170</v>
      </c>
      <c r="CM104" s="11">
        <v>0.0</v>
      </c>
      <c r="CN104" s="11">
        <v>0.0</v>
      </c>
      <c r="CO104" s="11">
        <v>0.0</v>
      </c>
      <c r="CP104" s="18">
        <v>0.0</v>
      </c>
      <c r="CQ104" s="15">
        <v>0.0</v>
      </c>
      <c r="CR104" s="15" t="s">
        <v>124</v>
      </c>
      <c r="CS104" s="15">
        <v>0.0</v>
      </c>
      <c r="CT104" s="15" t="s">
        <v>124</v>
      </c>
      <c r="CU104" s="15">
        <v>0.0</v>
      </c>
      <c r="CV104" s="15" t="s">
        <v>124</v>
      </c>
      <c r="CW104" s="11">
        <v>0.0</v>
      </c>
      <c r="CX104" s="11">
        <v>0.0</v>
      </c>
      <c r="CY104" s="11" t="s">
        <v>124</v>
      </c>
      <c r="CZ104" s="11">
        <v>0.0</v>
      </c>
      <c r="DA104" s="11" t="s">
        <v>235</v>
      </c>
      <c r="DB104" s="31"/>
    </row>
    <row r="105">
      <c r="A105" s="11" t="s">
        <v>821</v>
      </c>
      <c r="B105" s="11" t="s">
        <v>822</v>
      </c>
      <c r="C105" s="12">
        <v>23408.0</v>
      </c>
      <c r="D105" s="13">
        <v>7.0</v>
      </c>
      <c r="E105" s="18">
        <v>0.0</v>
      </c>
      <c r="F105" s="3">
        <v>10.0</v>
      </c>
      <c r="G105" s="3">
        <v>10.0</v>
      </c>
      <c r="H105" s="3">
        <v>9.0</v>
      </c>
      <c r="I105" s="14">
        <f t="shared" si="1"/>
        <v>9.666666667</v>
      </c>
      <c r="J105" s="14">
        <f t="shared" si="2"/>
        <v>0.6666666667</v>
      </c>
      <c r="K105" s="11" t="s">
        <v>182</v>
      </c>
      <c r="L105" s="13" t="s">
        <v>183</v>
      </c>
      <c r="M105" s="15" t="s">
        <v>122</v>
      </c>
      <c r="N105" s="15" t="s">
        <v>123</v>
      </c>
      <c r="O105" s="16" t="s">
        <v>162</v>
      </c>
      <c r="P105" s="16" t="s">
        <v>695</v>
      </c>
      <c r="Q105" s="17">
        <v>0.0</v>
      </c>
      <c r="R105" s="11" t="s">
        <v>124</v>
      </c>
      <c r="S105" s="11">
        <v>0.0</v>
      </c>
      <c r="T105" s="11">
        <v>0.0</v>
      </c>
      <c r="U105" s="11" t="s">
        <v>124</v>
      </c>
      <c r="V105" s="11">
        <v>0.0</v>
      </c>
      <c r="W105" s="11" t="s">
        <v>631</v>
      </c>
      <c r="X105" s="18">
        <f t="shared" ref="X105:X107" si="4">(21+23)/2</f>
        <v>22</v>
      </c>
      <c r="Y105" s="18">
        <v>1.0</v>
      </c>
      <c r="Z105" s="18">
        <v>1.0</v>
      </c>
      <c r="AA105" s="18">
        <v>0.0</v>
      </c>
      <c r="AB105" s="3" t="s">
        <v>823</v>
      </c>
      <c r="AC105" s="3" t="s">
        <v>823</v>
      </c>
      <c r="AD105" s="16">
        <v>1.0</v>
      </c>
      <c r="AE105" s="16">
        <v>1.0</v>
      </c>
      <c r="AF105" s="15">
        <v>1.0</v>
      </c>
      <c r="AG105" s="15">
        <v>1.0</v>
      </c>
      <c r="AH105" s="11" t="s">
        <v>824</v>
      </c>
      <c r="AI105" s="18">
        <v>1.0</v>
      </c>
      <c r="AJ105" s="18">
        <v>1.0</v>
      </c>
      <c r="AK105" s="11">
        <v>0.0</v>
      </c>
      <c r="AL105" s="11">
        <v>0.0</v>
      </c>
      <c r="AM105" s="19">
        <v>0.0</v>
      </c>
      <c r="AN105" s="27" t="s">
        <v>128</v>
      </c>
      <c r="AO105" s="15" t="s">
        <v>289</v>
      </c>
      <c r="AP105" s="15" t="s">
        <v>289</v>
      </c>
      <c r="AQ105" s="15">
        <v>131.0</v>
      </c>
      <c r="AR105" s="15">
        <v>71.0</v>
      </c>
      <c r="AS105" s="15">
        <v>49.0</v>
      </c>
      <c r="AT105" s="15">
        <v>87.0</v>
      </c>
      <c r="AU105" s="15">
        <v>-6.0</v>
      </c>
      <c r="AV105" s="15">
        <v>39.0</v>
      </c>
      <c r="AW105" s="18">
        <v>0.0</v>
      </c>
      <c r="AX105" s="18">
        <v>0.0</v>
      </c>
      <c r="AY105" s="18">
        <v>1.0</v>
      </c>
      <c r="AZ105" s="18">
        <v>0.0</v>
      </c>
      <c r="BA105" s="18">
        <v>0.0</v>
      </c>
      <c r="BB105" s="18">
        <v>0.0</v>
      </c>
      <c r="BC105" s="11">
        <v>0.0</v>
      </c>
      <c r="BD105" s="11">
        <v>0.0</v>
      </c>
      <c r="BE105" s="11">
        <v>0.0</v>
      </c>
      <c r="BF105" s="11">
        <v>0.0</v>
      </c>
      <c r="BG105" s="11">
        <v>0.0</v>
      </c>
      <c r="BH105" s="11">
        <v>0.0</v>
      </c>
      <c r="BI105" s="11">
        <v>0.0</v>
      </c>
      <c r="BJ105" s="11">
        <v>1.0</v>
      </c>
      <c r="BK105" s="11">
        <v>0.0</v>
      </c>
      <c r="BL105" s="11">
        <v>0.0</v>
      </c>
      <c r="BM105" s="11">
        <v>0.0</v>
      </c>
      <c r="BN105" s="11">
        <v>0.0</v>
      </c>
      <c r="BO105" s="11">
        <v>0.0</v>
      </c>
      <c r="BP105" s="11">
        <v>0.0</v>
      </c>
      <c r="BQ105" s="11">
        <v>0.0</v>
      </c>
      <c r="BR105" s="11">
        <v>0.0</v>
      </c>
      <c r="BS105" s="11">
        <v>0.0</v>
      </c>
      <c r="BT105" s="11">
        <v>0.0</v>
      </c>
      <c r="BU105" s="11">
        <v>0.0</v>
      </c>
      <c r="BV105" s="11" t="s">
        <v>124</v>
      </c>
      <c r="BW105" s="15" t="s">
        <v>168</v>
      </c>
      <c r="BX105" s="15">
        <v>0.0</v>
      </c>
      <c r="BY105" s="26">
        <v>145.0</v>
      </c>
      <c r="BZ105" s="16">
        <v>0.0</v>
      </c>
      <c r="CA105" s="26">
        <v>7.0</v>
      </c>
      <c r="CB105" s="26">
        <v>7.0</v>
      </c>
      <c r="CC105" s="15">
        <v>0.0</v>
      </c>
      <c r="CD105" s="15">
        <v>0.0</v>
      </c>
      <c r="CE105" s="15">
        <v>0.0</v>
      </c>
      <c r="CF105" s="15">
        <v>0.0</v>
      </c>
      <c r="CG105" s="15">
        <v>0.0</v>
      </c>
      <c r="CH105" s="16">
        <v>0.0</v>
      </c>
      <c r="CI105" s="16">
        <v>0.0</v>
      </c>
      <c r="CJ105" s="15">
        <f t="shared" si="3"/>
        <v>0</v>
      </c>
      <c r="CK105" s="21" t="s">
        <v>825</v>
      </c>
      <c r="CL105" s="11" t="s">
        <v>170</v>
      </c>
      <c r="CM105" s="11">
        <v>0.0</v>
      </c>
      <c r="CN105" s="11">
        <v>0.0</v>
      </c>
      <c r="CO105" s="11">
        <v>0.0</v>
      </c>
      <c r="CP105" s="18">
        <v>0.0</v>
      </c>
      <c r="CQ105" s="15">
        <v>0.0</v>
      </c>
      <c r="CR105" s="15" t="s">
        <v>124</v>
      </c>
      <c r="CS105" s="15">
        <v>0.0</v>
      </c>
      <c r="CT105" s="15" t="s">
        <v>124</v>
      </c>
      <c r="CU105" s="15">
        <v>0.0</v>
      </c>
      <c r="CV105" s="15" t="s">
        <v>124</v>
      </c>
      <c r="CW105" s="11">
        <v>0.0</v>
      </c>
      <c r="CX105" s="11">
        <v>0.0</v>
      </c>
      <c r="CY105" s="11" t="s">
        <v>124</v>
      </c>
      <c r="CZ105" s="11">
        <v>0.0</v>
      </c>
      <c r="DA105" s="11" t="s">
        <v>133</v>
      </c>
      <c r="DB105" s="31"/>
    </row>
    <row r="106">
      <c r="A106" s="11" t="s">
        <v>826</v>
      </c>
      <c r="B106" s="11" t="s">
        <v>822</v>
      </c>
      <c r="C106" s="12">
        <v>23457.0</v>
      </c>
      <c r="D106" s="13">
        <v>2.0</v>
      </c>
      <c r="E106" s="18">
        <v>0.0</v>
      </c>
      <c r="F106" s="3">
        <v>10.0</v>
      </c>
      <c r="G106" s="3">
        <v>10.0</v>
      </c>
      <c r="H106" s="3">
        <v>8.0</v>
      </c>
      <c r="I106" s="14">
        <f t="shared" si="1"/>
        <v>9.333333333</v>
      </c>
      <c r="J106" s="14">
        <f t="shared" si="2"/>
        <v>1.333333333</v>
      </c>
      <c r="K106" s="11" t="s">
        <v>827</v>
      </c>
      <c r="L106" s="13" t="s">
        <v>827</v>
      </c>
      <c r="M106" s="15" t="s">
        <v>122</v>
      </c>
      <c r="N106" s="15" t="s">
        <v>123</v>
      </c>
      <c r="O106" s="16" t="s">
        <v>122</v>
      </c>
      <c r="P106" s="16" t="s">
        <v>828</v>
      </c>
      <c r="Q106" s="17">
        <v>0.0</v>
      </c>
      <c r="R106" s="11" t="s">
        <v>124</v>
      </c>
      <c r="S106" s="11">
        <v>0.0</v>
      </c>
      <c r="T106" s="11">
        <v>0.0</v>
      </c>
      <c r="U106" s="11" t="s">
        <v>124</v>
      </c>
      <c r="V106" s="11">
        <v>0.0</v>
      </c>
      <c r="W106" s="11" t="s">
        <v>631</v>
      </c>
      <c r="X106" s="18">
        <f t="shared" si="4"/>
        <v>22</v>
      </c>
      <c r="Y106" s="18">
        <v>1.0</v>
      </c>
      <c r="Z106" s="18">
        <v>1.0</v>
      </c>
      <c r="AA106" s="18">
        <v>0.0</v>
      </c>
      <c r="AB106" s="3" t="s">
        <v>823</v>
      </c>
      <c r="AC106" s="3" t="s">
        <v>823</v>
      </c>
      <c r="AD106" s="16">
        <v>1.0</v>
      </c>
      <c r="AE106" s="16">
        <v>1.0</v>
      </c>
      <c r="AF106" s="15">
        <v>1.0</v>
      </c>
      <c r="AG106" s="15">
        <v>1.0</v>
      </c>
      <c r="AH106" s="11" t="s">
        <v>824</v>
      </c>
      <c r="AI106" s="18">
        <v>1.0</v>
      </c>
      <c r="AJ106" s="18">
        <v>1.0</v>
      </c>
      <c r="AK106" s="11">
        <v>0.0</v>
      </c>
      <c r="AL106" s="11">
        <v>0.0</v>
      </c>
      <c r="AM106" s="19">
        <v>0.0</v>
      </c>
      <c r="AN106" s="27" t="s">
        <v>128</v>
      </c>
      <c r="AO106" s="15" t="s">
        <v>289</v>
      </c>
      <c r="AP106" s="15" t="s">
        <v>289</v>
      </c>
      <c r="AQ106" s="15">
        <v>76.0</v>
      </c>
      <c r="AR106" s="15">
        <v>92.0</v>
      </c>
      <c r="AS106" s="15">
        <v>38.0</v>
      </c>
      <c r="AT106" s="15">
        <v>91.0</v>
      </c>
      <c r="AU106" s="15">
        <v>-3.0</v>
      </c>
      <c r="AV106" s="15">
        <v>26.0</v>
      </c>
      <c r="AW106" s="18">
        <v>0.0</v>
      </c>
      <c r="AX106" s="18">
        <v>0.0</v>
      </c>
      <c r="AY106" s="18">
        <v>1.0</v>
      </c>
      <c r="AZ106" s="18">
        <v>0.0</v>
      </c>
      <c r="BA106" s="18">
        <v>0.0</v>
      </c>
      <c r="BB106" s="18">
        <v>0.0</v>
      </c>
      <c r="BC106" s="11">
        <v>0.0</v>
      </c>
      <c r="BD106" s="11">
        <v>0.0</v>
      </c>
      <c r="BE106" s="11">
        <v>0.0</v>
      </c>
      <c r="BF106" s="11">
        <v>0.0</v>
      </c>
      <c r="BG106" s="11">
        <v>0.0</v>
      </c>
      <c r="BH106" s="11">
        <v>0.0</v>
      </c>
      <c r="BI106" s="11">
        <v>0.0</v>
      </c>
      <c r="BJ106" s="11">
        <v>0.0</v>
      </c>
      <c r="BK106" s="11">
        <v>0.0</v>
      </c>
      <c r="BL106" s="11">
        <v>0.0</v>
      </c>
      <c r="BM106" s="11">
        <v>0.0</v>
      </c>
      <c r="BN106" s="11">
        <v>0.0</v>
      </c>
      <c r="BO106" s="11">
        <v>0.0</v>
      </c>
      <c r="BP106" s="11">
        <v>0.0</v>
      </c>
      <c r="BQ106" s="11">
        <v>0.0</v>
      </c>
      <c r="BR106" s="11">
        <v>0.0</v>
      </c>
      <c r="BS106" s="11">
        <v>0.0</v>
      </c>
      <c r="BT106" s="11">
        <v>0.0</v>
      </c>
      <c r="BU106" s="11">
        <v>0.0</v>
      </c>
      <c r="BV106" s="11" t="s">
        <v>124</v>
      </c>
      <c r="BW106" s="15" t="s">
        <v>168</v>
      </c>
      <c r="BX106" s="15">
        <v>0.0</v>
      </c>
      <c r="BY106" s="26">
        <v>140.0</v>
      </c>
      <c r="BZ106" s="16">
        <v>0.0</v>
      </c>
      <c r="CA106" s="26">
        <v>8.0</v>
      </c>
      <c r="CB106" s="26">
        <v>0.0</v>
      </c>
      <c r="CC106" s="15">
        <v>0.0</v>
      </c>
      <c r="CD106" s="15">
        <v>0.0</v>
      </c>
      <c r="CE106" s="15">
        <v>0.0</v>
      </c>
      <c r="CF106" s="15">
        <v>0.0</v>
      </c>
      <c r="CG106" s="15">
        <v>0.0</v>
      </c>
      <c r="CH106" s="16">
        <v>0.0</v>
      </c>
      <c r="CI106" s="16">
        <v>0.0</v>
      </c>
      <c r="CJ106" s="15">
        <f t="shared" si="3"/>
        <v>0</v>
      </c>
      <c r="CK106" s="21" t="s">
        <v>829</v>
      </c>
      <c r="CL106" s="11" t="s">
        <v>170</v>
      </c>
      <c r="CM106" s="11">
        <v>1.0</v>
      </c>
      <c r="CN106" s="11">
        <v>0.0</v>
      </c>
      <c r="CO106" s="11">
        <v>0.0</v>
      </c>
      <c r="CP106" s="18">
        <v>0.0</v>
      </c>
      <c r="CQ106" s="15">
        <v>0.0</v>
      </c>
      <c r="CR106" s="15" t="s">
        <v>124</v>
      </c>
      <c r="CS106" s="15">
        <v>0.0</v>
      </c>
      <c r="CT106" s="15" t="s">
        <v>124</v>
      </c>
      <c r="CU106" s="15">
        <v>0.0</v>
      </c>
      <c r="CV106" s="15" t="s">
        <v>124</v>
      </c>
      <c r="CW106" s="11">
        <v>0.0</v>
      </c>
      <c r="CX106" s="11">
        <v>0.0</v>
      </c>
      <c r="CY106" s="11" t="s">
        <v>124</v>
      </c>
      <c r="CZ106" s="11">
        <v>0.0</v>
      </c>
      <c r="DA106" s="11" t="s">
        <v>235</v>
      </c>
      <c r="DB106" s="31"/>
    </row>
    <row r="107">
      <c r="A107" s="11" t="s">
        <v>830</v>
      </c>
      <c r="B107" s="11" t="s">
        <v>822</v>
      </c>
      <c r="C107" s="12">
        <v>23471.0</v>
      </c>
      <c r="D107" s="13">
        <v>4.0</v>
      </c>
      <c r="E107" s="18">
        <v>0.0</v>
      </c>
      <c r="F107" s="3">
        <v>9.0</v>
      </c>
      <c r="G107" s="3">
        <v>9.0</v>
      </c>
      <c r="H107" s="3">
        <v>9.0</v>
      </c>
      <c r="I107" s="14">
        <f t="shared" si="1"/>
        <v>9</v>
      </c>
      <c r="J107" s="14">
        <f t="shared" si="2"/>
        <v>0</v>
      </c>
      <c r="K107" s="11" t="s">
        <v>182</v>
      </c>
      <c r="L107" s="13" t="s">
        <v>183</v>
      </c>
      <c r="M107" s="15" t="s">
        <v>122</v>
      </c>
      <c r="N107" s="15" t="s">
        <v>123</v>
      </c>
      <c r="O107" s="16" t="s">
        <v>162</v>
      </c>
      <c r="P107" s="16" t="s">
        <v>695</v>
      </c>
      <c r="Q107" s="17">
        <v>0.0</v>
      </c>
      <c r="R107" s="11" t="s">
        <v>124</v>
      </c>
      <c r="S107" s="11">
        <v>0.0</v>
      </c>
      <c r="T107" s="11">
        <v>0.0</v>
      </c>
      <c r="U107" s="11" t="s">
        <v>124</v>
      </c>
      <c r="V107" s="11">
        <v>0.0</v>
      </c>
      <c r="W107" s="11" t="s">
        <v>631</v>
      </c>
      <c r="X107" s="18">
        <f t="shared" si="4"/>
        <v>22</v>
      </c>
      <c r="Y107" s="18">
        <v>1.0</v>
      </c>
      <c r="Z107" s="18">
        <v>1.0</v>
      </c>
      <c r="AA107" s="18">
        <v>0.0</v>
      </c>
      <c r="AB107" s="3" t="s">
        <v>823</v>
      </c>
      <c r="AC107" s="3" t="s">
        <v>823</v>
      </c>
      <c r="AD107" s="16">
        <v>1.0</v>
      </c>
      <c r="AE107" s="16">
        <v>1.0</v>
      </c>
      <c r="AF107" s="15">
        <v>1.0</v>
      </c>
      <c r="AG107" s="15">
        <v>1.0</v>
      </c>
      <c r="AH107" s="11" t="s">
        <v>824</v>
      </c>
      <c r="AI107" s="18">
        <v>1.0</v>
      </c>
      <c r="AJ107" s="18">
        <v>1.0</v>
      </c>
      <c r="AK107" s="11">
        <v>0.0</v>
      </c>
      <c r="AL107" s="11">
        <v>0.0</v>
      </c>
      <c r="AM107" s="19">
        <v>0.0</v>
      </c>
      <c r="AN107" s="27" t="s">
        <v>128</v>
      </c>
      <c r="AO107" s="15" t="s">
        <v>129</v>
      </c>
      <c r="AP107" s="15" t="s">
        <v>129</v>
      </c>
      <c r="AQ107" s="15">
        <v>172.0</v>
      </c>
      <c r="AR107" s="15">
        <v>76.0</v>
      </c>
      <c r="AS107" s="15">
        <v>43.0</v>
      </c>
      <c r="AT107" s="15">
        <v>95.0</v>
      </c>
      <c r="AU107" s="15">
        <v>-4.0</v>
      </c>
      <c r="AV107" s="15">
        <v>12.0</v>
      </c>
      <c r="AW107" s="18">
        <v>0.0</v>
      </c>
      <c r="AX107" s="18">
        <v>0.0</v>
      </c>
      <c r="AY107" s="18">
        <v>1.0</v>
      </c>
      <c r="AZ107" s="18">
        <v>0.0</v>
      </c>
      <c r="BA107" s="18">
        <v>0.0</v>
      </c>
      <c r="BB107" s="18">
        <v>0.0</v>
      </c>
      <c r="BC107" s="11">
        <v>0.0</v>
      </c>
      <c r="BD107" s="11">
        <v>0.0</v>
      </c>
      <c r="BE107" s="11">
        <v>0.0</v>
      </c>
      <c r="BF107" s="11">
        <v>0.0</v>
      </c>
      <c r="BG107" s="11">
        <v>0.0</v>
      </c>
      <c r="BH107" s="11">
        <v>0.0</v>
      </c>
      <c r="BI107" s="11">
        <v>0.0</v>
      </c>
      <c r="BJ107" s="11">
        <v>0.0</v>
      </c>
      <c r="BK107" s="11">
        <v>0.0</v>
      </c>
      <c r="BL107" s="11">
        <v>0.0</v>
      </c>
      <c r="BM107" s="11">
        <v>0.0</v>
      </c>
      <c r="BN107" s="11">
        <v>0.0</v>
      </c>
      <c r="BO107" s="11">
        <v>0.0</v>
      </c>
      <c r="BP107" s="11">
        <v>0.0</v>
      </c>
      <c r="BQ107" s="11">
        <v>0.0</v>
      </c>
      <c r="BR107" s="11">
        <v>0.0</v>
      </c>
      <c r="BS107" s="11">
        <v>0.0</v>
      </c>
      <c r="BT107" s="11">
        <v>0.0</v>
      </c>
      <c r="BU107" s="11">
        <v>0.0</v>
      </c>
      <c r="BV107" s="11" t="s">
        <v>124</v>
      </c>
      <c r="BW107" s="15" t="s">
        <v>168</v>
      </c>
      <c r="BX107" s="15">
        <v>0.0</v>
      </c>
      <c r="BY107" s="26">
        <v>131.0</v>
      </c>
      <c r="BZ107" s="16">
        <v>0.0</v>
      </c>
      <c r="CA107" s="26">
        <v>17.0</v>
      </c>
      <c r="CB107" s="26">
        <v>0.0</v>
      </c>
      <c r="CC107" s="15">
        <v>0.0</v>
      </c>
      <c r="CD107" s="15">
        <v>0.0</v>
      </c>
      <c r="CE107" s="15">
        <v>0.0</v>
      </c>
      <c r="CF107" s="15">
        <v>0.0</v>
      </c>
      <c r="CG107" s="15">
        <v>0.0</v>
      </c>
      <c r="CH107" s="16">
        <v>0.0</v>
      </c>
      <c r="CI107" s="16">
        <v>0.0</v>
      </c>
      <c r="CJ107" s="15">
        <f t="shared" si="3"/>
        <v>0</v>
      </c>
      <c r="CK107" s="21" t="s">
        <v>831</v>
      </c>
      <c r="CL107" s="11" t="s">
        <v>170</v>
      </c>
      <c r="CM107" s="11">
        <v>0.0</v>
      </c>
      <c r="CN107" s="11">
        <v>0.0</v>
      </c>
      <c r="CO107" s="11">
        <v>0.0</v>
      </c>
      <c r="CP107" s="18">
        <v>0.0</v>
      </c>
      <c r="CQ107" s="15">
        <v>0.0</v>
      </c>
      <c r="CR107" s="15" t="s">
        <v>124</v>
      </c>
      <c r="CS107" s="15">
        <v>0.0</v>
      </c>
      <c r="CT107" s="15" t="s">
        <v>124</v>
      </c>
      <c r="CU107" s="15">
        <v>0.0</v>
      </c>
      <c r="CV107" s="15" t="s">
        <v>124</v>
      </c>
      <c r="CW107" s="11">
        <v>0.0</v>
      </c>
      <c r="CX107" s="11">
        <v>0.0</v>
      </c>
      <c r="CY107" s="11" t="s">
        <v>124</v>
      </c>
      <c r="CZ107" s="11">
        <v>0.0</v>
      </c>
      <c r="DA107" s="11" t="s">
        <v>235</v>
      </c>
      <c r="DB107" s="31"/>
    </row>
    <row r="108">
      <c r="A108" s="11" t="s">
        <v>832</v>
      </c>
      <c r="B108" s="11" t="s">
        <v>833</v>
      </c>
      <c r="C108" s="12">
        <v>23506.0</v>
      </c>
      <c r="D108" s="13">
        <v>1.0</v>
      </c>
      <c r="E108" s="18">
        <v>0.0</v>
      </c>
      <c r="F108" s="3">
        <v>8.0</v>
      </c>
      <c r="G108" s="3">
        <v>7.0</v>
      </c>
      <c r="H108" s="3">
        <v>6.0</v>
      </c>
      <c r="I108" s="14">
        <f t="shared" si="1"/>
        <v>7</v>
      </c>
      <c r="J108" s="14">
        <f t="shared" si="2"/>
        <v>1.333333333</v>
      </c>
      <c r="K108" s="11" t="s">
        <v>386</v>
      </c>
      <c r="L108" s="13" t="s">
        <v>386</v>
      </c>
      <c r="M108" s="15" t="s">
        <v>304</v>
      </c>
      <c r="N108" s="15" t="s">
        <v>834</v>
      </c>
      <c r="O108" s="16" t="s">
        <v>629</v>
      </c>
      <c r="P108" s="16" t="s">
        <v>835</v>
      </c>
      <c r="Q108" s="17">
        <v>1.0</v>
      </c>
      <c r="R108" s="11" t="s">
        <v>124</v>
      </c>
      <c r="S108" s="11">
        <v>0.0</v>
      </c>
      <c r="T108" s="11">
        <v>0.0</v>
      </c>
      <c r="U108" s="11" t="s">
        <v>124</v>
      </c>
      <c r="V108" s="11">
        <v>0.0</v>
      </c>
      <c r="W108" s="11" t="s">
        <v>125</v>
      </c>
      <c r="X108" s="18">
        <v>62.0</v>
      </c>
      <c r="Y108" s="18">
        <v>1.0</v>
      </c>
      <c r="Z108" s="18">
        <v>0.0</v>
      </c>
      <c r="AA108" s="18">
        <v>1.0</v>
      </c>
      <c r="AB108" s="3" t="s">
        <v>836</v>
      </c>
      <c r="AC108" s="3" t="s">
        <v>836</v>
      </c>
      <c r="AD108" s="16">
        <v>1.0</v>
      </c>
      <c r="AE108" s="16">
        <v>1.0</v>
      </c>
      <c r="AF108" s="15">
        <v>0.0</v>
      </c>
      <c r="AG108" s="15">
        <v>0.0</v>
      </c>
      <c r="AH108" s="11" t="s">
        <v>837</v>
      </c>
      <c r="AI108" s="18">
        <v>1.0</v>
      </c>
      <c r="AJ108" s="18">
        <v>1.0</v>
      </c>
      <c r="AK108" s="11">
        <v>0.0</v>
      </c>
      <c r="AL108" s="11">
        <v>0.0</v>
      </c>
      <c r="AM108" s="19">
        <v>0.0</v>
      </c>
      <c r="AN108" s="27" t="s">
        <v>128</v>
      </c>
      <c r="AO108" s="15" t="s">
        <v>129</v>
      </c>
      <c r="AP108" s="15" t="s">
        <v>129</v>
      </c>
      <c r="AQ108" s="15">
        <v>155.0</v>
      </c>
      <c r="AR108" s="15">
        <v>41.0</v>
      </c>
      <c r="AS108" s="15">
        <v>58.0</v>
      </c>
      <c r="AT108" s="15">
        <v>62.0</v>
      </c>
      <c r="AU108" s="15">
        <v>-10.0</v>
      </c>
      <c r="AV108" s="15">
        <v>84.0</v>
      </c>
      <c r="AW108" s="18">
        <v>0.0</v>
      </c>
      <c r="AX108" s="18">
        <v>0.0</v>
      </c>
      <c r="AY108" s="18">
        <v>0.0</v>
      </c>
      <c r="AZ108" s="18">
        <v>0.0</v>
      </c>
      <c r="BA108" s="18">
        <v>0.0</v>
      </c>
      <c r="BB108" s="18">
        <v>1.0</v>
      </c>
      <c r="BC108" s="11">
        <v>0.0</v>
      </c>
      <c r="BD108" s="11">
        <v>0.0</v>
      </c>
      <c r="BE108" s="11">
        <v>0.0</v>
      </c>
      <c r="BF108" s="11">
        <v>0.0</v>
      </c>
      <c r="BG108" s="11">
        <v>0.0</v>
      </c>
      <c r="BH108" s="11">
        <v>0.0</v>
      </c>
      <c r="BI108" s="11">
        <v>0.0</v>
      </c>
      <c r="BJ108" s="11">
        <v>0.0</v>
      </c>
      <c r="BK108" s="11">
        <v>0.0</v>
      </c>
      <c r="BL108" s="11">
        <v>0.0</v>
      </c>
      <c r="BM108" s="11">
        <v>0.0</v>
      </c>
      <c r="BN108" s="11">
        <v>0.0</v>
      </c>
      <c r="BO108" s="11">
        <v>0.0</v>
      </c>
      <c r="BP108" s="11">
        <v>0.0</v>
      </c>
      <c r="BQ108" s="11">
        <v>0.0</v>
      </c>
      <c r="BR108" s="11">
        <v>0.0</v>
      </c>
      <c r="BS108" s="11">
        <v>1.0</v>
      </c>
      <c r="BT108" s="11">
        <v>1.0</v>
      </c>
      <c r="BU108" s="11">
        <v>0.0</v>
      </c>
      <c r="BV108" s="11" t="s">
        <v>124</v>
      </c>
      <c r="BW108" s="15" t="s">
        <v>244</v>
      </c>
      <c r="BX108" s="15">
        <v>0.0</v>
      </c>
      <c r="BY108" s="26">
        <v>147.0</v>
      </c>
      <c r="BZ108" s="16">
        <v>0.0</v>
      </c>
      <c r="CA108" s="26">
        <v>76.0</v>
      </c>
      <c r="CB108" s="26">
        <v>12.0</v>
      </c>
      <c r="CC108" s="15">
        <v>0.0</v>
      </c>
      <c r="CD108" s="15">
        <v>0.0</v>
      </c>
      <c r="CE108" s="15">
        <v>0.0</v>
      </c>
      <c r="CF108" s="15">
        <v>0.0</v>
      </c>
      <c r="CG108" s="15">
        <v>1.0</v>
      </c>
      <c r="CH108" s="16">
        <v>0.0</v>
      </c>
      <c r="CI108" s="16">
        <v>0.0</v>
      </c>
      <c r="CJ108" s="15">
        <f t="shared" si="3"/>
        <v>1</v>
      </c>
      <c r="CK108" s="29" t="s">
        <v>838</v>
      </c>
      <c r="CL108" s="11" t="s">
        <v>170</v>
      </c>
      <c r="CM108" s="11">
        <v>0.0</v>
      </c>
      <c r="CN108" s="11">
        <v>0.0</v>
      </c>
      <c r="CO108" s="11">
        <v>0.0</v>
      </c>
      <c r="CP108" s="18">
        <v>0.0</v>
      </c>
      <c r="CQ108" s="15">
        <v>1.0</v>
      </c>
      <c r="CR108" s="15" t="s">
        <v>839</v>
      </c>
      <c r="CS108" s="15">
        <v>0.0</v>
      </c>
      <c r="CT108" s="15" t="s">
        <v>124</v>
      </c>
      <c r="CU108" s="15">
        <v>0.0</v>
      </c>
      <c r="CV108" s="15" t="s">
        <v>124</v>
      </c>
      <c r="CW108" s="11">
        <v>0.0</v>
      </c>
      <c r="CX108" s="11">
        <v>0.0</v>
      </c>
      <c r="CY108" s="11" t="s">
        <v>124</v>
      </c>
      <c r="CZ108" s="11">
        <v>0.0</v>
      </c>
      <c r="DA108" s="11" t="s">
        <v>235</v>
      </c>
      <c r="DB108" s="31"/>
    </row>
    <row r="109">
      <c r="A109" s="11" t="s">
        <v>840</v>
      </c>
      <c r="B109" s="11" t="s">
        <v>841</v>
      </c>
      <c r="C109" s="12">
        <v>23513.0</v>
      </c>
      <c r="D109" s="13">
        <v>2.0</v>
      </c>
      <c r="E109" s="18">
        <v>0.0</v>
      </c>
      <c r="F109" s="3">
        <v>7.0</v>
      </c>
      <c r="G109" s="3">
        <v>9.0</v>
      </c>
      <c r="H109" s="3">
        <v>7.0</v>
      </c>
      <c r="I109" s="14">
        <f t="shared" si="1"/>
        <v>7.666666667</v>
      </c>
      <c r="J109" s="14">
        <f t="shared" si="2"/>
        <v>1.333333333</v>
      </c>
      <c r="K109" s="11" t="s">
        <v>456</v>
      </c>
      <c r="L109" s="11" t="s">
        <v>456</v>
      </c>
      <c r="M109" s="16" t="s">
        <v>216</v>
      </c>
      <c r="N109" s="16" t="s">
        <v>635</v>
      </c>
      <c r="O109" s="16" t="s">
        <v>216</v>
      </c>
      <c r="P109" s="16" t="s">
        <v>635</v>
      </c>
      <c r="Q109" s="17">
        <v>1.0</v>
      </c>
      <c r="R109" s="11" t="s">
        <v>124</v>
      </c>
      <c r="S109" s="11">
        <v>0.0</v>
      </c>
      <c r="T109" s="11">
        <v>0.0</v>
      </c>
      <c r="U109" s="11" t="s">
        <v>124</v>
      </c>
      <c r="V109" s="11">
        <v>0.0</v>
      </c>
      <c r="W109" s="11" t="s">
        <v>125</v>
      </c>
      <c r="X109" s="18">
        <v>21.0</v>
      </c>
      <c r="Y109" s="18">
        <v>0.0</v>
      </c>
      <c r="Z109" s="18">
        <v>0.0</v>
      </c>
      <c r="AA109" s="18">
        <v>1.0</v>
      </c>
      <c r="AB109" s="3" t="s">
        <v>842</v>
      </c>
      <c r="AC109" s="3" t="s">
        <v>842</v>
      </c>
      <c r="AD109" s="16">
        <v>1.0</v>
      </c>
      <c r="AE109" s="16">
        <v>0.0</v>
      </c>
      <c r="AF109" s="15">
        <v>0.0</v>
      </c>
      <c r="AG109" s="15">
        <v>0.0</v>
      </c>
      <c r="AH109" s="13" t="s">
        <v>842</v>
      </c>
      <c r="AI109" s="18">
        <v>1.0</v>
      </c>
      <c r="AJ109" s="18">
        <v>0.0</v>
      </c>
      <c r="AK109" s="11">
        <v>0.0</v>
      </c>
      <c r="AL109" s="11">
        <v>0.0</v>
      </c>
      <c r="AM109" s="19">
        <v>1.0</v>
      </c>
      <c r="AN109" s="27" t="s">
        <v>128</v>
      </c>
      <c r="AO109" s="15" t="s">
        <v>145</v>
      </c>
      <c r="AP109" s="15" t="s">
        <v>145</v>
      </c>
      <c r="AQ109" s="15">
        <v>127.0</v>
      </c>
      <c r="AR109" s="15">
        <v>58.0</v>
      </c>
      <c r="AS109" s="15">
        <v>69.0</v>
      </c>
      <c r="AT109" s="15">
        <v>91.0</v>
      </c>
      <c r="AU109" s="15">
        <v>-8.0</v>
      </c>
      <c r="AV109" s="15">
        <v>56.0</v>
      </c>
      <c r="AW109" s="18">
        <v>0.0</v>
      </c>
      <c r="AX109" s="18">
        <v>0.0</v>
      </c>
      <c r="AY109" s="18">
        <v>0.0</v>
      </c>
      <c r="AZ109" s="18">
        <v>1.0</v>
      </c>
      <c r="BA109" s="18">
        <v>0.0</v>
      </c>
      <c r="BB109" s="18">
        <v>1.0</v>
      </c>
      <c r="BC109" s="11">
        <v>0.0</v>
      </c>
      <c r="BD109" s="11">
        <v>0.0</v>
      </c>
      <c r="BE109" s="11">
        <v>0.0</v>
      </c>
      <c r="BF109" s="11">
        <v>0.0</v>
      </c>
      <c r="BG109" s="11">
        <v>0.0</v>
      </c>
      <c r="BH109" s="11">
        <v>0.0</v>
      </c>
      <c r="BI109" s="11">
        <v>0.0</v>
      </c>
      <c r="BJ109" s="11">
        <v>1.0</v>
      </c>
      <c r="BK109" s="11">
        <v>0.0</v>
      </c>
      <c r="BL109" s="11">
        <v>0.0</v>
      </c>
      <c r="BM109" s="11">
        <v>0.0</v>
      </c>
      <c r="BN109" s="11">
        <v>0.0</v>
      </c>
      <c r="BO109" s="11">
        <v>0.0</v>
      </c>
      <c r="BP109" s="11">
        <v>0.0</v>
      </c>
      <c r="BQ109" s="11">
        <v>0.0</v>
      </c>
      <c r="BR109" s="11">
        <v>0.0</v>
      </c>
      <c r="BS109" s="11">
        <v>0.0</v>
      </c>
      <c r="BT109" s="11">
        <v>0.0</v>
      </c>
      <c r="BU109" s="11">
        <v>0.0</v>
      </c>
      <c r="BV109" s="11" t="s">
        <v>124</v>
      </c>
      <c r="BW109" s="15" t="s">
        <v>168</v>
      </c>
      <c r="BX109" s="15">
        <v>0.0</v>
      </c>
      <c r="BY109" s="26">
        <v>174.0</v>
      </c>
      <c r="BZ109" s="16">
        <v>0.0</v>
      </c>
      <c r="CA109" s="26">
        <v>17.0</v>
      </c>
      <c r="CB109" s="26">
        <v>7.0</v>
      </c>
      <c r="CC109" s="15">
        <v>0.0</v>
      </c>
      <c r="CD109" s="15">
        <v>0.0</v>
      </c>
      <c r="CE109" s="15">
        <v>1.0</v>
      </c>
      <c r="CF109" s="15">
        <v>0.0</v>
      </c>
      <c r="CG109" s="15">
        <v>0.0</v>
      </c>
      <c r="CH109" s="16">
        <v>0.0</v>
      </c>
      <c r="CI109" s="16">
        <v>0.0</v>
      </c>
      <c r="CJ109" s="15">
        <f t="shared" si="3"/>
        <v>0</v>
      </c>
      <c r="CK109" s="21" t="s">
        <v>843</v>
      </c>
      <c r="CL109" s="11" t="s">
        <v>844</v>
      </c>
      <c r="CM109" s="11">
        <v>0.0</v>
      </c>
      <c r="CN109" s="11">
        <v>0.0</v>
      </c>
      <c r="CO109" s="11">
        <v>0.0</v>
      </c>
      <c r="CP109" s="18">
        <v>0.0</v>
      </c>
      <c r="CQ109" s="15">
        <v>0.0</v>
      </c>
      <c r="CR109" s="15" t="s">
        <v>124</v>
      </c>
      <c r="CS109" s="15">
        <v>0.0</v>
      </c>
      <c r="CT109" s="15" t="s">
        <v>124</v>
      </c>
      <c r="CU109" s="15">
        <v>0.0</v>
      </c>
      <c r="CV109" s="15" t="s">
        <v>124</v>
      </c>
      <c r="CW109" s="11">
        <v>0.0</v>
      </c>
      <c r="CX109" s="11">
        <v>0.0</v>
      </c>
      <c r="CY109" s="11" t="s">
        <v>124</v>
      </c>
      <c r="CZ109" s="11">
        <v>0.0</v>
      </c>
      <c r="DA109" s="11" t="s">
        <v>133</v>
      </c>
      <c r="DB109" s="31"/>
    </row>
    <row r="110">
      <c r="A110" s="11" t="s">
        <v>845</v>
      </c>
      <c r="B110" s="11" t="s">
        <v>822</v>
      </c>
      <c r="C110" s="12">
        <v>23527.0</v>
      </c>
      <c r="D110" s="13">
        <v>1.0</v>
      </c>
      <c r="E110" s="18">
        <v>0.0</v>
      </c>
      <c r="F110" s="3">
        <v>6.0</v>
      </c>
      <c r="G110" s="3">
        <v>6.0</v>
      </c>
      <c r="H110" s="3">
        <v>8.0</v>
      </c>
      <c r="I110" s="14">
        <f t="shared" si="1"/>
        <v>6.666666667</v>
      </c>
      <c r="J110" s="14">
        <f t="shared" si="2"/>
        <v>1.333333333</v>
      </c>
      <c r="K110" s="11" t="s">
        <v>846</v>
      </c>
      <c r="L110" s="13" t="s">
        <v>598</v>
      </c>
      <c r="M110" s="15" t="s">
        <v>122</v>
      </c>
      <c r="N110" s="15" t="s">
        <v>217</v>
      </c>
      <c r="O110" s="16" t="s">
        <v>162</v>
      </c>
      <c r="P110" s="16" t="s">
        <v>828</v>
      </c>
      <c r="Q110" s="17">
        <v>0.0</v>
      </c>
      <c r="R110" s="11" t="s">
        <v>124</v>
      </c>
      <c r="S110" s="11">
        <v>1.0</v>
      </c>
      <c r="T110" s="11">
        <v>0.0</v>
      </c>
      <c r="U110" s="11" t="s">
        <v>124</v>
      </c>
      <c r="V110" s="11">
        <v>0.0</v>
      </c>
      <c r="W110" s="11" t="s">
        <v>631</v>
      </c>
      <c r="X110" s="18">
        <f>(21+23)/2</f>
        <v>22</v>
      </c>
      <c r="Y110" s="18">
        <v>1.0</v>
      </c>
      <c r="Z110" s="18">
        <v>1.0</v>
      </c>
      <c r="AA110" s="18">
        <v>0.0</v>
      </c>
      <c r="AB110" s="3" t="s">
        <v>823</v>
      </c>
      <c r="AC110" s="3" t="s">
        <v>823</v>
      </c>
      <c r="AD110" s="16">
        <v>1.0</v>
      </c>
      <c r="AE110" s="16">
        <v>1.0</v>
      </c>
      <c r="AF110" s="15">
        <v>1.0</v>
      </c>
      <c r="AG110" s="15">
        <v>1.0</v>
      </c>
      <c r="AH110" s="11" t="s">
        <v>824</v>
      </c>
      <c r="AI110" s="18">
        <v>1.0</v>
      </c>
      <c r="AJ110" s="18">
        <v>1.0</v>
      </c>
      <c r="AK110" s="11">
        <v>0.0</v>
      </c>
      <c r="AL110" s="11">
        <v>0.0</v>
      </c>
      <c r="AM110" s="19">
        <v>0.0</v>
      </c>
      <c r="AN110" s="27" t="s">
        <v>128</v>
      </c>
      <c r="AO110" s="15" t="s">
        <v>289</v>
      </c>
      <c r="AP110" s="15" t="s">
        <v>289</v>
      </c>
      <c r="AQ110" s="15">
        <v>148.0</v>
      </c>
      <c r="AR110" s="15">
        <v>83.0</v>
      </c>
      <c r="AS110" s="15">
        <v>52.0</v>
      </c>
      <c r="AT110" s="15">
        <v>74.0</v>
      </c>
      <c r="AU110" s="15">
        <v>-6.0</v>
      </c>
      <c r="AV110" s="15">
        <v>39.0</v>
      </c>
      <c r="AW110" s="18">
        <v>0.0</v>
      </c>
      <c r="AX110" s="18">
        <v>1.0</v>
      </c>
      <c r="AY110" s="18">
        <v>1.0</v>
      </c>
      <c r="AZ110" s="18">
        <v>0.0</v>
      </c>
      <c r="BA110" s="18">
        <v>0.0</v>
      </c>
      <c r="BB110" s="18">
        <v>0.0</v>
      </c>
      <c r="BC110" s="11">
        <v>0.0</v>
      </c>
      <c r="BD110" s="11">
        <v>0.0</v>
      </c>
      <c r="BE110" s="11">
        <v>0.0</v>
      </c>
      <c r="BF110" s="11">
        <v>0.0</v>
      </c>
      <c r="BG110" s="11">
        <v>0.0</v>
      </c>
      <c r="BH110" s="11">
        <v>0.0</v>
      </c>
      <c r="BI110" s="11">
        <v>0.0</v>
      </c>
      <c r="BJ110" s="11">
        <v>0.0</v>
      </c>
      <c r="BK110" s="11">
        <v>1.0</v>
      </c>
      <c r="BL110" s="11">
        <v>0.0</v>
      </c>
      <c r="BM110" s="11">
        <v>0.0</v>
      </c>
      <c r="BN110" s="11">
        <v>0.0</v>
      </c>
      <c r="BO110" s="11">
        <v>0.0</v>
      </c>
      <c r="BP110" s="11">
        <v>0.0</v>
      </c>
      <c r="BQ110" s="11">
        <v>0.0</v>
      </c>
      <c r="BR110" s="11">
        <v>0.0</v>
      </c>
      <c r="BS110" s="11">
        <v>0.0</v>
      </c>
      <c r="BT110" s="11">
        <v>0.0</v>
      </c>
      <c r="BU110" s="11">
        <v>0.0</v>
      </c>
      <c r="BV110" s="11" t="s">
        <v>124</v>
      </c>
      <c r="BW110" s="15" t="s">
        <v>168</v>
      </c>
      <c r="BX110" s="15">
        <v>0.0</v>
      </c>
      <c r="BY110" s="26">
        <v>141.0</v>
      </c>
      <c r="BZ110" s="16">
        <v>0.0</v>
      </c>
      <c r="CA110" s="26">
        <v>55.0</v>
      </c>
      <c r="CB110" s="26">
        <v>13.0</v>
      </c>
      <c r="CC110" s="15">
        <v>0.0</v>
      </c>
      <c r="CD110" s="15">
        <v>0.0</v>
      </c>
      <c r="CE110" s="15">
        <v>1.0</v>
      </c>
      <c r="CF110" s="15">
        <v>0.0</v>
      </c>
      <c r="CG110" s="15">
        <v>0.0</v>
      </c>
      <c r="CH110" s="16">
        <v>0.0</v>
      </c>
      <c r="CI110" s="16">
        <v>0.0</v>
      </c>
      <c r="CJ110" s="15">
        <f t="shared" si="3"/>
        <v>0</v>
      </c>
      <c r="CK110" s="21" t="s">
        <v>847</v>
      </c>
      <c r="CL110" s="11" t="s">
        <v>158</v>
      </c>
      <c r="CM110" s="11">
        <v>0.0</v>
      </c>
      <c r="CN110" s="11">
        <v>0.0</v>
      </c>
      <c r="CO110" s="11">
        <v>0.0</v>
      </c>
      <c r="CP110" s="18">
        <v>0.0</v>
      </c>
      <c r="CQ110" s="15">
        <v>0.0</v>
      </c>
      <c r="CR110" s="15" t="s">
        <v>124</v>
      </c>
      <c r="CS110" s="15">
        <v>0.0</v>
      </c>
      <c r="CT110" s="15" t="s">
        <v>124</v>
      </c>
      <c r="CU110" s="15">
        <v>0.0</v>
      </c>
      <c r="CV110" s="15" t="s">
        <v>124</v>
      </c>
      <c r="CW110" s="11">
        <v>0.0</v>
      </c>
      <c r="CX110" s="11">
        <v>0.0</v>
      </c>
      <c r="CY110" s="11" t="s">
        <v>124</v>
      </c>
      <c r="CZ110" s="11">
        <v>0.0</v>
      </c>
      <c r="DA110" s="11" t="s">
        <v>133</v>
      </c>
      <c r="DB110" s="31"/>
    </row>
    <row r="111">
      <c r="A111" s="11" t="s">
        <v>848</v>
      </c>
      <c r="B111" s="11" t="s">
        <v>849</v>
      </c>
      <c r="C111" s="12">
        <v>23534.0</v>
      </c>
      <c r="D111" s="13">
        <v>3.0</v>
      </c>
      <c r="E111" s="18">
        <v>0.0</v>
      </c>
      <c r="F111" s="3">
        <v>8.0</v>
      </c>
      <c r="G111" s="3">
        <v>8.0</v>
      </c>
      <c r="H111" s="3">
        <v>9.0</v>
      </c>
      <c r="I111" s="14">
        <f t="shared" si="1"/>
        <v>8.333333333</v>
      </c>
      <c r="J111" s="14">
        <f t="shared" si="2"/>
        <v>0.6666666667</v>
      </c>
      <c r="K111" s="11" t="s">
        <v>850</v>
      </c>
      <c r="L111" s="13" t="s">
        <v>850</v>
      </c>
      <c r="M111" s="15" t="s">
        <v>137</v>
      </c>
      <c r="N111" s="15" t="s">
        <v>456</v>
      </c>
      <c r="O111" s="16" t="s">
        <v>577</v>
      </c>
      <c r="P111" s="16" t="s">
        <v>851</v>
      </c>
      <c r="Q111" s="17">
        <v>0.0</v>
      </c>
      <c r="R111" s="11" t="s">
        <v>124</v>
      </c>
      <c r="S111" s="11">
        <v>0.0</v>
      </c>
      <c r="T111" s="11">
        <v>0.0</v>
      </c>
      <c r="U111" s="11" t="s">
        <v>124</v>
      </c>
      <c r="V111" s="11">
        <v>0.0</v>
      </c>
      <c r="W111" s="11" t="s">
        <v>125</v>
      </c>
      <c r="X111" s="18">
        <f>(20+20+19)/3</f>
        <v>19.66666667</v>
      </c>
      <c r="Y111" s="18">
        <v>0.0</v>
      </c>
      <c r="Z111" s="18">
        <v>0.0</v>
      </c>
      <c r="AA111" s="18">
        <v>1.0</v>
      </c>
      <c r="AB111" s="3" t="s">
        <v>852</v>
      </c>
      <c r="AC111" s="3" t="s">
        <v>852</v>
      </c>
      <c r="AD111" s="16">
        <v>2.0</v>
      </c>
      <c r="AE111" s="16">
        <v>1.0</v>
      </c>
      <c r="AF111" s="15">
        <v>0.0</v>
      </c>
      <c r="AG111" s="15">
        <v>0.0</v>
      </c>
      <c r="AH111" s="11" t="s">
        <v>853</v>
      </c>
      <c r="AI111" s="18">
        <v>2.0</v>
      </c>
      <c r="AJ111" s="18">
        <v>1.0</v>
      </c>
      <c r="AK111" s="11">
        <v>0.0</v>
      </c>
      <c r="AL111" s="11">
        <v>0.0</v>
      </c>
      <c r="AM111" s="19">
        <v>1.0</v>
      </c>
      <c r="AN111" s="27" t="s">
        <v>128</v>
      </c>
      <c r="AO111" s="15" t="s">
        <v>328</v>
      </c>
      <c r="AP111" s="15" t="s">
        <v>328</v>
      </c>
      <c r="AQ111" s="15">
        <v>125.0</v>
      </c>
      <c r="AR111" s="15">
        <v>35.0</v>
      </c>
      <c r="AS111" s="15">
        <v>59.0</v>
      </c>
      <c r="AT111" s="15">
        <v>79.0</v>
      </c>
      <c r="AU111" s="15">
        <v>-10.0</v>
      </c>
      <c r="AV111" s="15">
        <v>73.0</v>
      </c>
      <c r="AW111" s="18">
        <v>0.0</v>
      </c>
      <c r="AX111" s="18">
        <v>1.0</v>
      </c>
      <c r="AY111" s="18">
        <v>0.0</v>
      </c>
      <c r="AZ111" s="18">
        <v>0.0</v>
      </c>
      <c r="BA111" s="18">
        <v>0.0</v>
      </c>
      <c r="BB111" s="18">
        <v>1.0</v>
      </c>
      <c r="BC111" s="11">
        <v>0.0</v>
      </c>
      <c r="BD111" s="11">
        <v>0.0</v>
      </c>
      <c r="BE111" s="11">
        <v>0.0</v>
      </c>
      <c r="BF111" s="11">
        <v>0.0</v>
      </c>
      <c r="BG111" s="11">
        <v>0.0</v>
      </c>
      <c r="BH111" s="11">
        <v>0.0</v>
      </c>
      <c r="BI111" s="11">
        <v>0.0</v>
      </c>
      <c r="BJ111" s="11">
        <v>1.0</v>
      </c>
      <c r="BK111" s="11">
        <v>0.0</v>
      </c>
      <c r="BL111" s="11">
        <v>0.0</v>
      </c>
      <c r="BM111" s="11">
        <v>0.0</v>
      </c>
      <c r="BN111" s="11">
        <v>0.0</v>
      </c>
      <c r="BO111" s="11">
        <v>0.0</v>
      </c>
      <c r="BP111" s="11">
        <v>0.0</v>
      </c>
      <c r="BQ111" s="11">
        <v>0.0</v>
      </c>
      <c r="BR111" s="11">
        <v>0.0</v>
      </c>
      <c r="BS111" s="11">
        <v>0.0</v>
      </c>
      <c r="BT111" s="11">
        <v>0.0</v>
      </c>
      <c r="BU111" s="11">
        <v>0.0</v>
      </c>
      <c r="BV111" s="11" t="s">
        <v>124</v>
      </c>
      <c r="BW111" s="15" t="s">
        <v>319</v>
      </c>
      <c r="BX111" s="15">
        <v>0.0</v>
      </c>
      <c r="BY111" s="26">
        <v>170.0</v>
      </c>
      <c r="BZ111" s="16">
        <v>0.0</v>
      </c>
      <c r="CA111" s="26">
        <v>7.0</v>
      </c>
      <c r="CB111" s="26">
        <v>14.0</v>
      </c>
      <c r="CC111" s="15">
        <v>0.0</v>
      </c>
      <c r="CD111" s="15">
        <v>0.0</v>
      </c>
      <c r="CE111" s="15">
        <v>1.0</v>
      </c>
      <c r="CF111" s="15">
        <v>0.0</v>
      </c>
      <c r="CG111" s="15">
        <v>1.0</v>
      </c>
      <c r="CH111" s="16">
        <v>0.0</v>
      </c>
      <c r="CI111" s="16">
        <v>0.0</v>
      </c>
      <c r="CJ111" s="15">
        <f t="shared" si="3"/>
        <v>1</v>
      </c>
      <c r="CK111" s="21" t="s">
        <v>854</v>
      </c>
      <c r="CL111" s="11" t="s">
        <v>855</v>
      </c>
      <c r="CM111" s="11">
        <v>0.0</v>
      </c>
      <c r="CN111" s="11">
        <v>0.0</v>
      </c>
      <c r="CO111" s="11">
        <v>0.0</v>
      </c>
      <c r="CP111" s="18">
        <v>0.0</v>
      </c>
      <c r="CQ111" s="15">
        <v>0.0</v>
      </c>
      <c r="CR111" s="15" t="s">
        <v>124</v>
      </c>
      <c r="CS111" s="15">
        <v>0.0</v>
      </c>
      <c r="CT111" s="15" t="s">
        <v>124</v>
      </c>
      <c r="CU111" s="15">
        <v>0.0</v>
      </c>
      <c r="CV111" s="15" t="s">
        <v>124</v>
      </c>
      <c r="CW111" s="11">
        <v>0.0</v>
      </c>
      <c r="CX111" s="11">
        <v>0.0</v>
      </c>
      <c r="CY111" s="11" t="s">
        <v>124</v>
      </c>
      <c r="CZ111" s="11">
        <v>0.0</v>
      </c>
      <c r="DA111" s="11" t="s">
        <v>133</v>
      </c>
      <c r="DB111" s="31"/>
    </row>
    <row r="112">
      <c r="A112" s="11" t="s">
        <v>856</v>
      </c>
      <c r="B112" s="11" t="s">
        <v>857</v>
      </c>
      <c r="C112" s="12">
        <v>23555.0</v>
      </c>
      <c r="D112" s="13">
        <v>1.0</v>
      </c>
      <c r="E112" s="18">
        <v>0.0</v>
      </c>
      <c r="F112" s="3">
        <v>5.0</v>
      </c>
      <c r="G112" s="3">
        <v>5.0</v>
      </c>
      <c r="H112" s="3">
        <v>6.0</v>
      </c>
      <c r="I112" s="14">
        <f t="shared" si="1"/>
        <v>5.333333333</v>
      </c>
      <c r="J112" s="14">
        <f t="shared" si="2"/>
        <v>0.6666666667</v>
      </c>
      <c r="K112" s="11" t="s">
        <v>182</v>
      </c>
      <c r="L112" s="13" t="s">
        <v>183</v>
      </c>
      <c r="M112" s="15" t="s">
        <v>122</v>
      </c>
      <c r="N112" s="34" t="s">
        <v>173</v>
      </c>
      <c r="O112" s="16" t="s">
        <v>162</v>
      </c>
      <c r="P112" s="16" t="s">
        <v>858</v>
      </c>
      <c r="Q112" s="17">
        <v>2.0</v>
      </c>
      <c r="R112" s="11" t="s">
        <v>124</v>
      </c>
      <c r="S112" s="11">
        <v>0.0</v>
      </c>
      <c r="T112" s="11">
        <v>0.0</v>
      </c>
      <c r="U112" s="11" t="s">
        <v>124</v>
      </c>
      <c r="V112" s="11">
        <v>0.0</v>
      </c>
      <c r="W112" s="11" t="s">
        <v>631</v>
      </c>
      <c r="X112" s="18">
        <f>(20+19)/2</f>
        <v>19.5</v>
      </c>
      <c r="Y112" s="18">
        <v>1.0</v>
      </c>
      <c r="Z112" s="18">
        <v>1.0</v>
      </c>
      <c r="AA112" s="18">
        <v>0.0</v>
      </c>
      <c r="AB112" s="3" t="s">
        <v>823</v>
      </c>
      <c r="AC112" s="3" t="s">
        <v>823</v>
      </c>
      <c r="AD112" s="16">
        <v>1.0</v>
      </c>
      <c r="AE112" s="16">
        <v>1.0</v>
      </c>
      <c r="AF112" s="15">
        <v>0.0</v>
      </c>
      <c r="AG112" s="15">
        <v>0.0</v>
      </c>
      <c r="AH112" s="11" t="s">
        <v>859</v>
      </c>
      <c r="AI112" s="18">
        <v>1.0</v>
      </c>
      <c r="AJ112" s="18">
        <v>1.0</v>
      </c>
      <c r="AK112" s="11">
        <v>0.0</v>
      </c>
      <c r="AL112" s="11">
        <v>0.0</v>
      </c>
      <c r="AM112" s="19">
        <v>0.0</v>
      </c>
      <c r="AN112" s="27" t="s">
        <v>128</v>
      </c>
      <c r="AO112" s="15" t="s">
        <v>189</v>
      </c>
      <c r="AP112" s="15" t="s">
        <v>189</v>
      </c>
      <c r="AQ112" s="15">
        <v>130.0</v>
      </c>
      <c r="AR112" s="15">
        <v>66.0</v>
      </c>
      <c r="AS112" s="15">
        <v>51.0</v>
      </c>
      <c r="AT112" s="15">
        <v>75.0</v>
      </c>
      <c r="AU112" s="15">
        <v>-10.0</v>
      </c>
      <c r="AV112" s="15">
        <v>23.0</v>
      </c>
      <c r="AW112" s="18">
        <v>0.0</v>
      </c>
      <c r="AX112" s="18">
        <v>0.0</v>
      </c>
      <c r="AY112" s="18">
        <v>1.0</v>
      </c>
      <c r="AZ112" s="18">
        <v>1.0</v>
      </c>
      <c r="BA112" s="18">
        <v>0.0</v>
      </c>
      <c r="BB112" s="18">
        <v>0.0</v>
      </c>
      <c r="BC112" s="11">
        <v>0.0</v>
      </c>
      <c r="BD112" s="11">
        <v>0.0</v>
      </c>
      <c r="BE112" s="11">
        <v>0.0</v>
      </c>
      <c r="BF112" s="11">
        <v>0.0</v>
      </c>
      <c r="BG112" s="11">
        <v>0.0</v>
      </c>
      <c r="BH112" s="11">
        <v>0.0</v>
      </c>
      <c r="BI112" s="11">
        <v>0.0</v>
      </c>
      <c r="BJ112" s="11">
        <v>0.0</v>
      </c>
      <c r="BK112" s="11">
        <v>0.0</v>
      </c>
      <c r="BL112" s="11">
        <v>0.0</v>
      </c>
      <c r="BM112" s="11">
        <v>0.0</v>
      </c>
      <c r="BN112" s="11">
        <v>0.0</v>
      </c>
      <c r="BO112" s="11">
        <v>0.0</v>
      </c>
      <c r="BP112" s="11">
        <v>0.0</v>
      </c>
      <c r="BQ112" s="11">
        <v>0.0</v>
      </c>
      <c r="BR112" s="11">
        <v>0.0</v>
      </c>
      <c r="BS112" s="11">
        <v>0.0</v>
      </c>
      <c r="BT112" s="11">
        <v>0.0</v>
      </c>
      <c r="BU112" s="11">
        <v>0.0</v>
      </c>
      <c r="BV112" s="11" t="s">
        <v>124</v>
      </c>
      <c r="BW112" s="15" t="s">
        <v>168</v>
      </c>
      <c r="BX112" s="15">
        <v>0.0</v>
      </c>
      <c r="BY112" s="26">
        <v>160.0</v>
      </c>
      <c r="BZ112" s="16">
        <v>0.0</v>
      </c>
      <c r="CA112" s="26">
        <v>47.0</v>
      </c>
      <c r="CB112" s="26">
        <v>4.0</v>
      </c>
      <c r="CC112" s="15">
        <v>0.0</v>
      </c>
      <c r="CD112" s="15">
        <v>0.0</v>
      </c>
      <c r="CE112" s="15">
        <v>0.0</v>
      </c>
      <c r="CF112" s="15">
        <v>0.0</v>
      </c>
      <c r="CG112" s="15">
        <v>0.0</v>
      </c>
      <c r="CH112" s="16">
        <v>0.0</v>
      </c>
      <c r="CI112" s="16">
        <v>0.0</v>
      </c>
      <c r="CJ112" s="15">
        <f t="shared" si="3"/>
        <v>0</v>
      </c>
      <c r="CK112" s="21" t="s">
        <v>860</v>
      </c>
      <c r="CL112" s="11" t="s">
        <v>861</v>
      </c>
      <c r="CM112" s="11">
        <v>0.0</v>
      </c>
      <c r="CN112" s="11">
        <v>0.0</v>
      </c>
      <c r="CO112" s="11">
        <v>0.0</v>
      </c>
      <c r="CP112" s="18">
        <v>0.0</v>
      </c>
      <c r="CQ112" s="15">
        <v>0.0</v>
      </c>
      <c r="CR112" s="15" t="s">
        <v>124</v>
      </c>
      <c r="CS112" s="15">
        <v>0.0</v>
      </c>
      <c r="CT112" s="15" t="s">
        <v>124</v>
      </c>
      <c r="CU112" s="15">
        <v>0.0</v>
      </c>
      <c r="CV112" s="15" t="s">
        <v>124</v>
      </c>
      <c r="CW112" s="11">
        <v>0.0</v>
      </c>
      <c r="CX112" s="11">
        <v>0.0</v>
      </c>
      <c r="CY112" s="11" t="s">
        <v>124</v>
      </c>
      <c r="CZ112" s="11">
        <v>0.0</v>
      </c>
      <c r="DA112" s="11" t="s">
        <v>133</v>
      </c>
      <c r="DB112" s="31"/>
    </row>
    <row r="113">
      <c r="A113" s="11" t="s">
        <v>862</v>
      </c>
      <c r="B113" s="11" t="s">
        <v>863</v>
      </c>
      <c r="C113" s="12">
        <v>23562.0</v>
      </c>
      <c r="D113" s="13">
        <v>2.0</v>
      </c>
      <c r="E113" s="18">
        <v>0.0</v>
      </c>
      <c r="F113" s="3">
        <v>8.0</v>
      </c>
      <c r="G113" s="3">
        <v>8.0</v>
      </c>
      <c r="H113" s="3">
        <v>8.0</v>
      </c>
      <c r="I113" s="14">
        <f t="shared" si="1"/>
        <v>8</v>
      </c>
      <c r="J113" s="14">
        <f t="shared" si="2"/>
        <v>0</v>
      </c>
      <c r="K113" s="11" t="s">
        <v>182</v>
      </c>
      <c r="L113" s="13" t="s">
        <v>183</v>
      </c>
      <c r="M113" s="15" t="s">
        <v>122</v>
      </c>
      <c r="N113" s="15" t="s">
        <v>123</v>
      </c>
      <c r="O113" s="16" t="s">
        <v>122</v>
      </c>
      <c r="P113" s="16" t="s">
        <v>864</v>
      </c>
      <c r="Q113" s="17">
        <v>0.0</v>
      </c>
      <c r="R113" s="11" t="s">
        <v>124</v>
      </c>
      <c r="S113" s="11">
        <v>0.0</v>
      </c>
      <c r="T113" s="11">
        <v>0.0</v>
      </c>
      <c r="U113" s="11" t="s">
        <v>124</v>
      </c>
      <c r="V113" s="11">
        <v>0.0</v>
      </c>
      <c r="W113" s="11" t="s">
        <v>125</v>
      </c>
      <c r="X113" s="18">
        <f>(22+23)/2</f>
        <v>22.5</v>
      </c>
      <c r="Y113" s="18">
        <v>1.0</v>
      </c>
      <c r="Z113" s="18">
        <v>1.0</v>
      </c>
      <c r="AA113" s="18">
        <v>0.0</v>
      </c>
      <c r="AB113" s="3" t="s">
        <v>865</v>
      </c>
      <c r="AC113" s="3" t="s">
        <v>865</v>
      </c>
      <c r="AD113" s="16">
        <v>1.0</v>
      </c>
      <c r="AE113" s="16">
        <v>1.0</v>
      </c>
      <c r="AF113" s="15">
        <v>1.0</v>
      </c>
      <c r="AG113" s="15">
        <v>1.0</v>
      </c>
      <c r="AH113" s="11" t="s">
        <v>866</v>
      </c>
      <c r="AI113" s="18">
        <v>1.0</v>
      </c>
      <c r="AJ113" s="18">
        <v>1.0</v>
      </c>
      <c r="AK113" s="11">
        <v>1.0</v>
      </c>
      <c r="AL113" s="11">
        <v>1.0</v>
      </c>
      <c r="AM113" s="19">
        <v>1.0</v>
      </c>
      <c r="AN113" s="27" t="s">
        <v>128</v>
      </c>
      <c r="AO113" s="15" t="s">
        <v>867</v>
      </c>
      <c r="AP113" s="15" t="s">
        <v>200</v>
      </c>
      <c r="AQ113" s="15">
        <v>144.0</v>
      </c>
      <c r="AR113" s="15">
        <v>62.0</v>
      </c>
      <c r="AS113" s="15">
        <v>39.0</v>
      </c>
      <c r="AT113" s="15">
        <v>51.0</v>
      </c>
      <c r="AU113" s="15">
        <v>-8.0</v>
      </c>
      <c r="AV113" s="15">
        <v>36.0</v>
      </c>
      <c r="AW113" s="18">
        <v>1.0</v>
      </c>
      <c r="AX113" s="18">
        <v>0.0</v>
      </c>
      <c r="AY113" s="18">
        <v>1.0</v>
      </c>
      <c r="AZ113" s="18">
        <v>0.0</v>
      </c>
      <c r="BA113" s="18">
        <v>0.0</v>
      </c>
      <c r="BB113" s="18">
        <v>0.0</v>
      </c>
      <c r="BC113" s="11">
        <v>0.0</v>
      </c>
      <c r="BD113" s="11">
        <v>0.0</v>
      </c>
      <c r="BE113" s="11">
        <v>0.0</v>
      </c>
      <c r="BF113" s="11">
        <v>0.0</v>
      </c>
      <c r="BG113" s="11">
        <v>0.0</v>
      </c>
      <c r="BH113" s="11">
        <v>1.0</v>
      </c>
      <c r="BI113" s="11">
        <v>0.0</v>
      </c>
      <c r="BJ113" s="11">
        <v>1.0</v>
      </c>
      <c r="BK113" s="11">
        <v>0.0</v>
      </c>
      <c r="BL113" s="11">
        <v>0.0</v>
      </c>
      <c r="BM113" s="11">
        <v>0.0</v>
      </c>
      <c r="BN113" s="11">
        <v>0.0</v>
      </c>
      <c r="BO113" s="11">
        <v>0.0</v>
      </c>
      <c r="BP113" s="11">
        <v>0.0</v>
      </c>
      <c r="BQ113" s="11">
        <v>0.0</v>
      </c>
      <c r="BR113" s="11">
        <v>0.0</v>
      </c>
      <c r="BS113" s="11">
        <v>0.0</v>
      </c>
      <c r="BT113" s="11">
        <v>0.0</v>
      </c>
      <c r="BU113" s="11">
        <v>0.0</v>
      </c>
      <c r="BV113" s="11" t="s">
        <v>124</v>
      </c>
      <c r="BW113" s="15" t="s">
        <v>319</v>
      </c>
      <c r="BX113" s="15">
        <v>0.0</v>
      </c>
      <c r="BY113" s="26">
        <v>134.0</v>
      </c>
      <c r="BZ113" s="16">
        <v>0.0</v>
      </c>
      <c r="CA113" s="26">
        <v>19.0</v>
      </c>
      <c r="CB113" s="26">
        <v>1.0</v>
      </c>
      <c r="CC113" s="15">
        <v>0.0</v>
      </c>
      <c r="CD113" s="15">
        <v>0.0</v>
      </c>
      <c r="CE113" s="15">
        <v>1.0</v>
      </c>
      <c r="CF113" s="15">
        <v>0.0</v>
      </c>
      <c r="CG113" s="15">
        <v>0.0</v>
      </c>
      <c r="CH113" s="16">
        <v>0.0</v>
      </c>
      <c r="CI113" s="16">
        <v>0.0</v>
      </c>
      <c r="CJ113" s="15">
        <f t="shared" si="3"/>
        <v>0</v>
      </c>
      <c r="CK113" s="21" t="s">
        <v>868</v>
      </c>
      <c r="CL113" s="11" t="s">
        <v>869</v>
      </c>
      <c r="CM113" s="11">
        <v>0.0</v>
      </c>
      <c r="CN113" s="11">
        <v>0.0</v>
      </c>
      <c r="CO113" s="11">
        <v>0.0</v>
      </c>
      <c r="CP113" s="18">
        <v>0.0</v>
      </c>
      <c r="CQ113" s="15">
        <v>0.0</v>
      </c>
      <c r="CR113" s="15" t="s">
        <v>124</v>
      </c>
      <c r="CS113" s="15">
        <v>0.0</v>
      </c>
      <c r="CT113" s="15" t="s">
        <v>124</v>
      </c>
      <c r="CU113" s="15">
        <v>0.0</v>
      </c>
      <c r="CV113" s="15" t="s">
        <v>124</v>
      </c>
      <c r="CW113" s="11">
        <v>0.0</v>
      </c>
      <c r="CX113" s="11">
        <v>0.0</v>
      </c>
      <c r="CY113" s="11" t="s">
        <v>124</v>
      </c>
      <c r="CZ113" s="11">
        <v>0.0</v>
      </c>
      <c r="DA113" s="11" t="s">
        <v>235</v>
      </c>
      <c r="DB113" s="31"/>
    </row>
    <row r="114">
      <c r="A114" s="11" t="s">
        <v>870</v>
      </c>
      <c r="B114" s="11" t="s">
        <v>667</v>
      </c>
      <c r="C114" s="12">
        <v>23576.0</v>
      </c>
      <c r="D114" s="13">
        <v>2.0</v>
      </c>
      <c r="E114" s="18">
        <v>0.0</v>
      </c>
      <c r="F114" s="3">
        <v>8.0</v>
      </c>
      <c r="G114" s="3">
        <v>9.0</v>
      </c>
      <c r="H114" s="3">
        <v>9.0</v>
      </c>
      <c r="I114" s="14">
        <f t="shared" si="1"/>
        <v>8.666666667</v>
      </c>
      <c r="J114" s="14">
        <f t="shared" si="2"/>
        <v>0.6666666667</v>
      </c>
      <c r="K114" s="11" t="s">
        <v>715</v>
      </c>
      <c r="L114" s="13" t="s">
        <v>716</v>
      </c>
      <c r="M114" s="15" t="s">
        <v>137</v>
      </c>
      <c r="N114" s="15" t="s">
        <v>138</v>
      </c>
      <c r="O114" s="16" t="s">
        <v>122</v>
      </c>
      <c r="P114" s="16" t="s">
        <v>373</v>
      </c>
      <c r="Q114" s="17">
        <v>0.0</v>
      </c>
      <c r="R114" s="11" t="s">
        <v>124</v>
      </c>
      <c r="S114" s="11">
        <v>0.0</v>
      </c>
      <c r="T114" s="11">
        <v>0.0</v>
      </c>
      <c r="U114" s="11" t="s">
        <v>124</v>
      </c>
      <c r="V114" s="11">
        <v>0.0</v>
      </c>
      <c r="W114" s="11" t="s">
        <v>125</v>
      </c>
      <c r="X114" s="18">
        <v>30.0</v>
      </c>
      <c r="Y114" s="18">
        <v>1.0</v>
      </c>
      <c r="Z114" s="18">
        <v>1.0</v>
      </c>
      <c r="AA114" s="18">
        <v>0.0</v>
      </c>
      <c r="AB114" s="3" t="s">
        <v>689</v>
      </c>
      <c r="AC114" s="3" t="s">
        <v>689</v>
      </c>
      <c r="AD114" s="16">
        <v>1.0</v>
      </c>
      <c r="AE114" s="16">
        <v>1.0</v>
      </c>
      <c r="AF114" s="15">
        <v>1.0</v>
      </c>
      <c r="AG114" s="15">
        <v>0.0</v>
      </c>
      <c r="AH114" s="11" t="s">
        <v>670</v>
      </c>
      <c r="AI114" s="18">
        <v>1.0</v>
      </c>
      <c r="AJ114" s="18">
        <v>1.0</v>
      </c>
      <c r="AK114" s="11">
        <v>0.0</v>
      </c>
      <c r="AL114" s="11">
        <v>0.0</v>
      </c>
      <c r="AM114" s="19">
        <v>1.0</v>
      </c>
      <c r="AN114" s="27" t="s">
        <v>128</v>
      </c>
      <c r="AO114" s="15" t="s">
        <v>145</v>
      </c>
      <c r="AP114" s="15" t="s">
        <v>145</v>
      </c>
      <c r="AQ114" s="15">
        <v>121.0</v>
      </c>
      <c r="AR114" s="15">
        <v>53.0</v>
      </c>
      <c r="AS114" s="15">
        <v>50.0</v>
      </c>
      <c r="AT114" s="15">
        <v>61.0</v>
      </c>
      <c r="AU114" s="15">
        <v>-8.0</v>
      </c>
      <c r="AV114" s="15">
        <v>75.0</v>
      </c>
      <c r="AW114" s="18">
        <v>1.0</v>
      </c>
      <c r="AX114" s="18">
        <v>0.0</v>
      </c>
      <c r="AY114" s="18">
        <v>1.0</v>
      </c>
      <c r="AZ114" s="18">
        <v>0.0</v>
      </c>
      <c r="BA114" s="18">
        <v>0.0</v>
      </c>
      <c r="BB114" s="18">
        <v>0.0</v>
      </c>
      <c r="BC114" s="11">
        <v>0.0</v>
      </c>
      <c r="BD114" s="11">
        <v>0.0</v>
      </c>
      <c r="BE114" s="11">
        <v>0.0</v>
      </c>
      <c r="BF114" s="11">
        <v>0.0</v>
      </c>
      <c r="BG114" s="11">
        <v>0.0</v>
      </c>
      <c r="BH114" s="11">
        <v>1.0</v>
      </c>
      <c r="BI114" s="11">
        <v>0.0</v>
      </c>
      <c r="BJ114" s="11">
        <v>1.0</v>
      </c>
      <c r="BK114" s="11">
        <v>0.0</v>
      </c>
      <c r="BL114" s="11">
        <v>0.0</v>
      </c>
      <c r="BM114" s="11">
        <v>0.0</v>
      </c>
      <c r="BN114" s="11">
        <v>0.0</v>
      </c>
      <c r="BO114" s="11">
        <v>0.0</v>
      </c>
      <c r="BP114" s="11">
        <v>0.0</v>
      </c>
      <c r="BQ114" s="11">
        <v>0.0</v>
      </c>
      <c r="BR114" s="11">
        <v>0.0</v>
      </c>
      <c r="BS114" s="11">
        <v>0.0</v>
      </c>
      <c r="BT114" s="11">
        <v>0.0</v>
      </c>
      <c r="BU114" s="11">
        <v>0.0</v>
      </c>
      <c r="BV114" s="11" t="s">
        <v>124</v>
      </c>
      <c r="BW114" s="15" t="s">
        <v>130</v>
      </c>
      <c r="BX114" s="15">
        <v>0.0</v>
      </c>
      <c r="BY114" s="26">
        <v>174.0</v>
      </c>
      <c r="BZ114" s="16">
        <v>0.0</v>
      </c>
      <c r="CA114" s="26">
        <v>5.0</v>
      </c>
      <c r="CB114" s="26">
        <v>37.0</v>
      </c>
      <c r="CC114" s="15">
        <v>0.0</v>
      </c>
      <c r="CD114" s="15">
        <v>0.0</v>
      </c>
      <c r="CE114" s="15">
        <v>1.0</v>
      </c>
      <c r="CF114" s="15">
        <v>0.0</v>
      </c>
      <c r="CG114" s="15">
        <v>0.0</v>
      </c>
      <c r="CH114" s="16">
        <v>0.0</v>
      </c>
      <c r="CI114" s="16">
        <v>0.0</v>
      </c>
      <c r="CJ114" s="15">
        <f t="shared" si="3"/>
        <v>0</v>
      </c>
      <c r="CK114" s="21" t="s">
        <v>871</v>
      </c>
      <c r="CL114" s="11" t="s">
        <v>872</v>
      </c>
      <c r="CM114" s="11">
        <v>1.0</v>
      </c>
      <c r="CN114" s="11">
        <v>0.0</v>
      </c>
      <c r="CO114" s="11">
        <v>0.0</v>
      </c>
      <c r="CP114" s="18">
        <v>0.0</v>
      </c>
      <c r="CQ114" s="15">
        <v>0.0</v>
      </c>
      <c r="CR114" s="15" t="s">
        <v>124</v>
      </c>
      <c r="CS114" s="15">
        <v>0.0</v>
      </c>
      <c r="CT114" s="15" t="s">
        <v>124</v>
      </c>
      <c r="CU114" s="15">
        <v>0.0</v>
      </c>
      <c r="CV114" s="15" t="s">
        <v>124</v>
      </c>
      <c r="CW114" s="11">
        <v>0.0</v>
      </c>
      <c r="CX114" s="11">
        <v>0.0</v>
      </c>
      <c r="CY114" s="11" t="s">
        <v>124</v>
      </c>
      <c r="CZ114" s="11">
        <v>0.0</v>
      </c>
      <c r="DA114" s="11" t="s">
        <v>235</v>
      </c>
      <c r="DB114" s="31"/>
    </row>
    <row r="115">
      <c r="A115" s="11" t="s">
        <v>873</v>
      </c>
      <c r="B115" s="11" t="s">
        <v>822</v>
      </c>
      <c r="C115" s="12">
        <v>23590.0</v>
      </c>
      <c r="D115" s="13">
        <v>2.0</v>
      </c>
      <c r="E115" s="18">
        <v>0.0</v>
      </c>
      <c r="F115" s="3">
        <v>10.0</v>
      </c>
      <c r="G115" s="3">
        <v>10.0</v>
      </c>
      <c r="H115" s="3">
        <v>10.0</v>
      </c>
      <c r="I115" s="14">
        <f t="shared" si="1"/>
        <v>10</v>
      </c>
      <c r="J115" s="14">
        <f t="shared" si="2"/>
        <v>0</v>
      </c>
      <c r="K115" s="11" t="s">
        <v>182</v>
      </c>
      <c r="L115" s="13" t="s">
        <v>183</v>
      </c>
      <c r="M115" s="15" t="s">
        <v>122</v>
      </c>
      <c r="N115" s="15" t="s">
        <v>123</v>
      </c>
      <c r="O115" s="16" t="s">
        <v>162</v>
      </c>
      <c r="P115" s="16" t="s">
        <v>828</v>
      </c>
      <c r="Q115" s="17">
        <v>0.0</v>
      </c>
      <c r="R115" s="11" t="s">
        <v>124</v>
      </c>
      <c r="S115" s="11">
        <v>1.0</v>
      </c>
      <c r="T115" s="11">
        <v>0.0</v>
      </c>
      <c r="U115" s="11" t="s">
        <v>124</v>
      </c>
      <c r="V115" s="11">
        <v>0.0</v>
      </c>
      <c r="W115" s="11" t="s">
        <v>631</v>
      </c>
      <c r="X115" s="18">
        <f>(22+23)/2</f>
        <v>22.5</v>
      </c>
      <c r="Y115" s="18">
        <v>1.0</v>
      </c>
      <c r="Z115" s="18">
        <v>1.0</v>
      </c>
      <c r="AA115" s="18">
        <v>0.0</v>
      </c>
      <c r="AB115" s="3" t="s">
        <v>823</v>
      </c>
      <c r="AC115" s="3" t="s">
        <v>823</v>
      </c>
      <c r="AD115" s="16">
        <v>1.0</v>
      </c>
      <c r="AE115" s="16">
        <v>1.0</v>
      </c>
      <c r="AF115" s="15">
        <v>1.0</v>
      </c>
      <c r="AG115" s="15">
        <v>1.0</v>
      </c>
      <c r="AH115" s="11" t="s">
        <v>824</v>
      </c>
      <c r="AI115" s="18">
        <v>1.0</v>
      </c>
      <c r="AJ115" s="18">
        <v>1.0</v>
      </c>
      <c r="AK115" s="11">
        <v>0.0</v>
      </c>
      <c r="AL115" s="11">
        <v>0.0</v>
      </c>
      <c r="AM115" s="19">
        <v>0.0</v>
      </c>
      <c r="AN115" s="27" t="s">
        <v>128</v>
      </c>
      <c r="AO115" s="15" t="s">
        <v>289</v>
      </c>
      <c r="AP115" s="15" t="s">
        <v>289</v>
      </c>
      <c r="AQ115" s="15">
        <v>139.0</v>
      </c>
      <c r="AR115" s="15">
        <v>81.0</v>
      </c>
      <c r="AS115" s="15">
        <v>59.0</v>
      </c>
      <c r="AT115" s="15">
        <v>80.0</v>
      </c>
      <c r="AU115" s="15">
        <v>-6.0</v>
      </c>
      <c r="AV115" s="15">
        <v>14.0</v>
      </c>
      <c r="AW115" s="18">
        <v>0.0</v>
      </c>
      <c r="AX115" s="18">
        <v>0.0</v>
      </c>
      <c r="AY115" s="18">
        <v>1.0</v>
      </c>
      <c r="AZ115" s="18">
        <v>0.0</v>
      </c>
      <c r="BA115" s="18">
        <v>0.0</v>
      </c>
      <c r="BB115" s="18">
        <v>0.0</v>
      </c>
      <c r="BC115" s="11">
        <v>0.0</v>
      </c>
      <c r="BD115" s="11">
        <v>0.0</v>
      </c>
      <c r="BE115" s="11">
        <v>0.0</v>
      </c>
      <c r="BF115" s="11">
        <v>0.0</v>
      </c>
      <c r="BG115" s="11">
        <v>0.0</v>
      </c>
      <c r="BH115" s="11">
        <v>0.0</v>
      </c>
      <c r="BI115" s="11">
        <v>0.0</v>
      </c>
      <c r="BJ115" s="11">
        <v>0.0</v>
      </c>
      <c r="BK115" s="11">
        <v>0.0</v>
      </c>
      <c r="BL115" s="11">
        <v>0.0</v>
      </c>
      <c r="BM115" s="11">
        <v>0.0</v>
      </c>
      <c r="BN115" s="11">
        <v>0.0</v>
      </c>
      <c r="BO115" s="11">
        <v>0.0</v>
      </c>
      <c r="BP115" s="11">
        <v>0.0</v>
      </c>
      <c r="BQ115" s="11">
        <v>0.0</v>
      </c>
      <c r="BR115" s="11">
        <v>0.0</v>
      </c>
      <c r="BS115" s="11">
        <v>0.0</v>
      </c>
      <c r="BT115" s="11">
        <v>0.0</v>
      </c>
      <c r="BU115" s="11">
        <v>0.0</v>
      </c>
      <c r="BV115" s="11" t="s">
        <v>124</v>
      </c>
      <c r="BW115" s="15" t="s">
        <v>168</v>
      </c>
      <c r="BX115" s="15">
        <v>0.0</v>
      </c>
      <c r="BY115" s="26">
        <v>154.0</v>
      </c>
      <c r="BZ115" s="16">
        <v>0.0</v>
      </c>
      <c r="CA115" s="26">
        <v>29.0</v>
      </c>
      <c r="CB115" s="26">
        <v>3.0</v>
      </c>
      <c r="CC115" s="15">
        <v>0.0</v>
      </c>
      <c r="CD115" s="15">
        <v>0.0</v>
      </c>
      <c r="CE115" s="15">
        <v>1.0</v>
      </c>
      <c r="CF115" s="15">
        <v>0.0</v>
      </c>
      <c r="CG115" s="15">
        <v>0.0</v>
      </c>
      <c r="CH115" s="16">
        <v>0.0</v>
      </c>
      <c r="CI115" s="16">
        <v>0.0</v>
      </c>
      <c r="CJ115" s="15">
        <f t="shared" si="3"/>
        <v>0</v>
      </c>
      <c r="CK115" s="21" t="s">
        <v>874</v>
      </c>
      <c r="CL115" s="11" t="s">
        <v>875</v>
      </c>
      <c r="CM115" s="11">
        <v>0.0</v>
      </c>
      <c r="CN115" s="11">
        <v>0.0</v>
      </c>
      <c r="CO115" s="11">
        <v>0.0</v>
      </c>
      <c r="CP115" s="18">
        <v>0.0</v>
      </c>
      <c r="CQ115" s="15">
        <v>0.0</v>
      </c>
      <c r="CR115" s="15" t="s">
        <v>124</v>
      </c>
      <c r="CS115" s="15">
        <v>1.0</v>
      </c>
      <c r="CT115" s="15" t="s">
        <v>124</v>
      </c>
      <c r="CU115" s="15">
        <v>0.0</v>
      </c>
      <c r="CV115" s="15" t="s">
        <v>124</v>
      </c>
      <c r="CW115" s="11">
        <v>0.0</v>
      </c>
      <c r="CX115" s="11">
        <v>0.0</v>
      </c>
      <c r="CY115" s="11" t="s">
        <v>124</v>
      </c>
      <c r="CZ115" s="11">
        <v>0.0</v>
      </c>
      <c r="DA115" s="11" t="s">
        <v>133</v>
      </c>
      <c r="DB115" s="31"/>
    </row>
    <row r="116">
      <c r="A116" s="11" t="s">
        <v>876</v>
      </c>
      <c r="B116" s="11" t="s">
        <v>877</v>
      </c>
      <c r="C116" s="12">
        <v>23604.0</v>
      </c>
      <c r="D116" s="13">
        <v>1.0</v>
      </c>
      <c r="E116" s="18">
        <v>0.0</v>
      </c>
      <c r="F116" s="3">
        <v>5.0</v>
      </c>
      <c r="G116" s="3">
        <v>6.0</v>
      </c>
      <c r="H116" s="3">
        <v>3.0</v>
      </c>
      <c r="I116" s="14">
        <f t="shared" si="1"/>
        <v>4.666666667</v>
      </c>
      <c r="J116" s="14">
        <f t="shared" si="2"/>
        <v>2</v>
      </c>
      <c r="K116" s="11" t="s">
        <v>878</v>
      </c>
      <c r="L116" s="13" t="s">
        <v>355</v>
      </c>
      <c r="M116" s="15" t="s">
        <v>137</v>
      </c>
      <c r="N116" s="15" t="s">
        <v>138</v>
      </c>
      <c r="O116" s="16" t="s">
        <v>137</v>
      </c>
      <c r="P116" s="16" t="s">
        <v>138</v>
      </c>
      <c r="Q116" s="17">
        <v>1.0</v>
      </c>
      <c r="R116" s="11" t="s">
        <v>124</v>
      </c>
      <c r="S116" s="11">
        <v>0.0</v>
      </c>
      <c r="T116" s="11">
        <v>0.0</v>
      </c>
      <c r="U116" s="11" t="s">
        <v>124</v>
      </c>
      <c r="V116" s="11">
        <v>0.0</v>
      </c>
      <c r="W116" s="11" t="s">
        <v>125</v>
      </c>
      <c r="X116" s="18">
        <v>47.0</v>
      </c>
      <c r="Y116" s="18">
        <v>1.0</v>
      </c>
      <c r="Z116" s="18">
        <v>1.0</v>
      </c>
      <c r="AA116" s="18">
        <v>0.0</v>
      </c>
      <c r="AB116" s="3" t="s">
        <v>879</v>
      </c>
      <c r="AC116" s="3" t="s">
        <v>879</v>
      </c>
      <c r="AD116" s="16">
        <v>1.0</v>
      </c>
      <c r="AE116" s="16">
        <v>1.0</v>
      </c>
      <c r="AF116" s="15">
        <v>0.0</v>
      </c>
      <c r="AG116" s="15">
        <v>0.0</v>
      </c>
      <c r="AH116" s="11" t="s">
        <v>880</v>
      </c>
      <c r="AI116" s="18">
        <v>1.0</v>
      </c>
      <c r="AJ116" s="18">
        <v>1.0</v>
      </c>
      <c r="AK116" s="11">
        <v>0.0</v>
      </c>
      <c r="AL116" s="11">
        <v>0.0</v>
      </c>
      <c r="AM116" s="19">
        <v>0.0</v>
      </c>
      <c r="AN116" s="27" t="s">
        <v>881</v>
      </c>
      <c r="AO116" s="15" t="s">
        <v>167</v>
      </c>
      <c r="AP116" s="15" t="s">
        <v>167</v>
      </c>
      <c r="AQ116" s="15">
        <v>119.0</v>
      </c>
      <c r="AR116" s="15">
        <v>41.0</v>
      </c>
      <c r="AS116" s="15">
        <v>50.0</v>
      </c>
      <c r="AT116" s="15">
        <v>46.0</v>
      </c>
      <c r="AU116" s="15">
        <v>-12.0</v>
      </c>
      <c r="AV116" s="15">
        <v>86.0</v>
      </c>
      <c r="AW116" s="18">
        <v>0.0</v>
      </c>
      <c r="AX116" s="18">
        <v>0.0</v>
      </c>
      <c r="AY116" s="18">
        <v>1.0</v>
      </c>
      <c r="AZ116" s="18">
        <v>1.0</v>
      </c>
      <c r="BA116" s="18">
        <v>1.0</v>
      </c>
      <c r="BB116" s="18">
        <v>1.0</v>
      </c>
      <c r="BC116" s="11">
        <v>0.0</v>
      </c>
      <c r="BD116" s="11">
        <v>0.0</v>
      </c>
      <c r="BE116" s="11">
        <v>0.0</v>
      </c>
      <c r="BF116" s="11">
        <v>0.0</v>
      </c>
      <c r="BG116" s="11">
        <v>0.0</v>
      </c>
      <c r="BH116" s="11">
        <v>0.0</v>
      </c>
      <c r="BI116" s="11">
        <v>0.0</v>
      </c>
      <c r="BJ116" s="11">
        <v>0.0</v>
      </c>
      <c r="BK116" s="11">
        <v>0.0</v>
      </c>
      <c r="BL116" s="11">
        <v>0.0</v>
      </c>
      <c r="BM116" s="11">
        <v>0.0</v>
      </c>
      <c r="BN116" s="11">
        <v>0.0</v>
      </c>
      <c r="BO116" s="11">
        <v>0.0</v>
      </c>
      <c r="BP116" s="11">
        <v>0.0</v>
      </c>
      <c r="BQ116" s="11">
        <v>0.0</v>
      </c>
      <c r="BR116" s="11">
        <v>0.0</v>
      </c>
      <c r="BS116" s="11">
        <v>0.0</v>
      </c>
      <c r="BT116" s="11">
        <v>0.0</v>
      </c>
      <c r="BU116" s="11">
        <v>0.0</v>
      </c>
      <c r="BV116" s="11" t="s">
        <v>124</v>
      </c>
      <c r="BW116" s="15" t="s">
        <v>168</v>
      </c>
      <c r="BX116" s="15">
        <v>0.0</v>
      </c>
      <c r="BY116" s="26">
        <v>165.0</v>
      </c>
      <c r="BZ116" s="16">
        <v>0.0</v>
      </c>
      <c r="CA116" s="26">
        <v>21.0</v>
      </c>
      <c r="CB116" s="26">
        <v>6.0</v>
      </c>
      <c r="CC116" s="15">
        <v>0.0</v>
      </c>
      <c r="CD116" s="15">
        <v>0.0</v>
      </c>
      <c r="CE116" s="15">
        <v>0.0</v>
      </c>
      <c r="CF116" s="15">
        <v>0.0</v>
      </c>
      <c r="CG116" s="15">
        <v>1.0</v>
      </c>
      <c r="CH116" s="16">
        <v>0.0</v>
      </c>
      <c r="CI116" s="16">
        <v>0.0</v>
      </c>
      <c r="CJ116" s="15">
        <f t="shared" si="3"/>
        <v>1</v>
      </c>
      <c r="CK116" s="21" t="s">
        <v>882</v>
      </c>
      <c r="CL116" s="11" t="s">
        <v>170</v>
      </c>
      <c r="CM116" s="11">
        <v>0.0</v>
      </c>
      <c r="CN116" s="11">
        <v>0.0</v>
      </c>
      <c r="CO116" s="11">
        <v>0.0</v>
      </c>
      <c r="CP116" s="18">
        <v>0.0</v>
      </c>
      <c r="CQ116" s="15">
        <v>0.0</v>
      </c>
      <c r="CR116" s="15" t="s">
        <v>124</v>
      </c>
      <c r="CS116" s="15">
        <v>0.0</v>
      </c>
      <c r="CT116" s="15" t="s">
        <v>124</v>
      </c>
      <c r="CU116" s="15">
        <v>0.0</v>
      </c>
      <c r="CV116" s="15" t="s">
        <v>124</v>
      </c>
      <c r="CW116" s="11">
        <v>0.0</v>
      </c>
      <c r="CX116" s="11">
        <v>0.0</v>
      </c>
      <c r="CY116" s="11" t="s">
        <v>124</v>
      </c>
      <c r="CZ116" s="11">
        <v>0.0</v>
      </c>
      <c r="DA116" s="11" t="s">
        <v>133</v>
      </c>
      <c r="DB116" s="31"/>
    </row>
    <row r="117">
      <c r="A117" s="11" t="s">
        <v>883</v>
      </c>
      <c r="B117" s="11" t="s">
        <v>884</v>
      </c>
      <c r="C117" s="12">
        <v>23611.0</v>
      </c>
      <c r="D117" s="13">
        <v>2.0</v>
      </c>
      <c r="E117" s="18">
        <v>0.0</v>
      </c>
      <c r="F117" s="3">
        <v>8.0</v>
      </c>
      <c r="G117" s="3">
        <v>9.0</v>
      </c>
      <c r="H117" s="3">
        <v>8.0</v>
      </c>
      <c r="I117" s="14">
        <f t="shared" si="1"/>
        <v>8.333333333</v>
      </c>
      <c r="J117" s="14">
        <f t="shared" si="2"/>
        <v>0.6666666667</v>
      </c>
      <c r="K117" s="11" t="s">
        <v>456</v>
      </c>
      <c r="L117" s="11" t="s">
        <v>456</v>
      </c>
      <c r="M117" s="15" t="s">
        <v>137</v>
      </c>
      <c r="N117" s="15" t="s">
        <v>456</v>
      </c>
      <c r="O117" s="16" t="s">
        <v>216</v>
      </c>
      <c r="P117" s="16" t="s">
        <v>885</v>
      </c>
      <c r="Q117" s="17">
        <v>0.0</v>
      </c>
      <c r="R117" s="11" t="s">
        <v>124</v>
      </c>
      <c r="S117" s="11">
        <v>0.0</v>
      </c>
      <c r="T117" s="11">
        <v>0.0</v>
      </c>
      <c r="U117" s="11" t="s">
        <v>124</v>
      </c>
      <c r="V117" s="11">
        <v>0.0</v>
      </c>
      <c r="W117" s="11" t="s">
        <v>125</v>
      </c>
      <c r="X117" s="18">
        <v>20.0</v>
      </c>
      <c r="Y117" s="18">
        <v>0.0</v>
      </c>
      <c r="Z117" s="18">
        <v>0.0</v>
      </c>
      <c r="AA117" s="18">
        <v>1.0</v>
      </c>
      <c r="AB117" s="3" t="s">
        <v>886</v>
      </c>
      <c r="AC117" s="3" t="s">
        <v>886</v>
      </c>
      <c r="AD117" s="16">
        <v>1.0</v>
      </c>
      <c r="AE117" s="16">
        <v>0.0</v>
      </c>
      <c r="AF117" s="15">
        <v>0.0</v>
      </c>
      <c r="AG117" s="15">
        <v>0.0</v>
      </c>
      <c r="AH117" s="11" t="s">
        <v>887</v>
      </c>
      <c r="AI117" s="18">
        <v>1.0</v>
      </c>
      <c r="AJ117" s="18">
        <v>0.0</v>
      </c>
      <c r="AK117" s="11">
        <v>0.0</v>
      </c>
      <c r="AL117" s="11">
        <v>0.0</v>
      </c>
      <c r="AM117" s="19">
        <v>1.0</v>
      </c>
      <c r="AN117" s="27" t="s">
        <v>128</v>
      </c>
      <c r="AO117" s="15" t="s">
        <v>129</v>
      </c>
      <c r="AP117" s="15" t="s">
        <v>129</v>
      </c>
      <c r="AQ117" s="15">
        <v>135.0</v>
      </c>
      <c r="AR117" s="15">
        <v>48.0</v>
      </c>
      <c r="AS117" s="15">
        <v>55.0</v>
      </c>
      <c r="AT117" s="15">
        <v>83.0</v>
      </c>
      <c r="AU117" s="15">
        <v>-11.0</v>
      </c>
      <c r="AV117" s="15">
        <v>75.0</v>
      </c>
      <c r="AW117" s="18">
        <v>0.0</v>
      </c>
      <c r="AX117" s="18">
        <v>0.0</v>
      </c>
      <c r="AY117" s="18">
        <v>1.0</v>
      </c>
      <c r="AZ117" s="18">
        <v>1.0</v>
      </c>
      <c r="BA117" s="18">
        <v>0.0</v>
      </c>
      <c r="BB117" s="18">
        <v>1.0</v>
      </c>
      <c r="BC117" s="11">
        <v>0.0</v>
      </c>
      <c r="BD117" s="11">
        <v>0.0</v>
      </c>
      <c r="BE117" s="11">
        <v>0.0</v>
      </c>
      <c r="BF117" s="11">
        <v>0.0</v>
      </c>
      <c r="BG117" s="11">
        <v>0.0</v>
      </c>
      <c r="BH117" s="11">
        <v>0.0</v>
      </c>
      <c r="BI117" s="11">
        <v>0.0</v>
      </c>
      <c r="BJ117" s="11">
        <v>1.0</v>
      </c>
      <c r="BK117" s="11">
        <v>0.0</v>
      </c>
      <c r="BL117" s="11">
        <v>0.0</v>
      </c>
      <c r="BM117" s="11">
        <v>0.0</v>
      </c>
      <c r="BN117" s="11">
        <v>0.0</v>
      </c>
      <c r="BO117" s="11">
        <v>0.0</v>
      </c>
      <c r="BP117" s="11">
        <v>0.0</v>
      </c>
      <c r="BQ117" s="11">
        <v>0.0</v>
      </c>
      <c r="BR117" s="11">
        <v>0.0</v>
      </c>
      <c r="BS117" s="11">
        <v>0.0</v>
      </c>
      <c r="BT117" s="11">
        <v>0.0</v>
      </c>
      <c r="BU117" s="11">
        <v>0.0</v>
      </c>
      <c r="BV117" s="11" t="s">
        <v>124</v>
      </c>
      <c r="BW117" s="15" t="s">
        <v>244</v>
      </c>
      <c r="BX117" s="15">
        <v>0.0</v>
      </c>
      <c r="BY117" s="26">
        <v>153.0</v>
      </c>
      <c r="BZ117" s="16">
        <v>0.0</v>
      </c>
      <c r="CA117" s="26">
        <v>4.0</v>
      </c>
      <c r="CB117" s="26">
        <v>4.0</v>
      </c>
      <c r="CC117" s="15">
        <v>0.0</v>
      </c>
      <c r="CD117" s="15">
        <v>0.0</v>
      </c>
      <c r="CE117" s="15">
        <v>1.0</v>
      </c>
      <c r="CF117" s="15">
        <v>0.0</v>
      </c>
      <c r="CG117" s="15">
        <v>0.0</v>
      </c>
      <c r="CH117" s="16">
        <v>0.0</v>
      </c>
      <c r="CI117" s="16">
        <v>0.0</v>
      </c>
      <c r="CJ117" s="15">
        <f t="shared" si="3"/>
        <v>0</v>
      </c>
      <c r="CK117" s="21" t="s">
        <v>888</v>
      </c>
      <c r="CL117" s="11" t="s">
        <v>132</v>
      </c>
      <c r="CM117" s="11">
        <v>0.0</v>
      </c>
      <c r="CN117" s="11">
        <v>0.0</v>
      </c>
      <c r="CO117" s="11">
        <v>0.0</v>
      </c>
      <c r="CP117" s="18">
        <v>0.0</v>
      </c>
      <c r="CQ117" s="15">
        <v>0.0</v>
      </c>
      <c r="CR117" s="15" t="s">
        <v>124</v>
      </c>
      <c r="CS117" s="15">
        <v>0.0</v>
      </c>
      <c r="CT117" s="15" t="s">
        <v>124</v>
      </c>
      <c r="CU117" s="15">
        <v>0.0</v>
      </c>
      <c r="CV117" s="15" t="s">
        <v>124</v>
      </c>
      <c r="CW117" s="11">
        <v>0.0</v>
      </c>
      <c r="CX117" s="11">
        <v>0.0</v>
      </c>
      <c r="CY117" s="11" t="s">
        <v>124</v>
      </c>
      <c r="CZ117" s="11">
        <v>0.0</v>
      </c>
      <c r="DA117" s="11" t="s">
        <v>235</v>
      </c>
      <c r="DB117" s="31"/>
    </row>
    <row r="118">
      <c r="A118" s="11" t="s">
        <v>889</v>
      </c>
      <c r="B118" s="11" t="s">
        <v>890</v>
      </c>
      <c r="C118" s="12">
        <v>23625.0</v>
      </c>
      <c r="D118" s="13">
        <v>3.0</v>
      </c>
      <c r="E118" s="18">
        <v>0.0</v>
      </c>
      <c r="F118" s="3">
        <v>8.0</v>
      </c>
      <c r="G118" s="3">
        <v>8.0</v>
      </c>
      <c r="H118" s="3">
        <v>10.0</v>
      </c>
      <c r="I118" s="14">
        <f t="shared" si="1"/>
        <v>8.666666667</v>
      </c>
      <c r="J118" s="14">
        <f t="shared" si="2"/>
        <v>1.333333333</v>
      </c>
      <c r="K118" s="11" t="s">
        <v>161</v>
      </c>
      <c r="L118" s="13" t="s">
        <v>161</v>
      </c>
      <c r="M118" s="15" t="s">
        <v>122</v>
      </c>
      <c r="N118" s="15" t="s">
        <v>122</v>
      </c>
      <c r="O118" s="16" t="s">
        <v>122</v>
      </c>
      <c r="P118" s="16" t="s">
        <v>891</v>
      </c>
      <c r="Q118" s="17">
        <v>0.0</v>
      </c>
      <c r="R118" s="11" t="s">
        <v>124</v>
      </c>
      <c r="S118" s="11">
        <v>0.0</v>
      </c>
      <c r="T118" s="11">
        <v>0.0</v>
      </c>
      <c r="U118" s="11" t="s">
        <v>124</v>
      </c>
      <c r="V118" s="11">
        <v>0.0</v>
      </c>
      <c r="W118" s="11" t="s">
        <v>631</v>
      </c>
      <c r="X118" s="18">
        <v>23.0</v>
      </c>
      <c r="Y118" s="18">
        <v>1.0</v>
      </c>
      <c r="Z118" s="18">
        <v>1.0</v>
      </c>
      <c r="AA118" s="18">
        <v>0.0</v>
      </c>
      <c r="AB118" s="3" t="s">
        <v>143</v>
      </c>
      <c r="AC118" s="3" t="s">
        <v>143</v>
      </c>
      <c r="AD118" s="16" t="s">
        <v>124</v>
      </c>
      <c r="AE118" s="16" t="s">
        <v>124</v>
      </c>
      <c r="AF118" s="15">
        <v>0.0</v>
      </c>
      <c r="AG118" s="15">
        <v>0.0</v>
      </c>
      <c r="AH118" s="11" t="s">
        <v>892</v>
      </c>
      <c r="AI118" s="18">
        <v>1.0</v>
      </c>
      <c r="AJ118" s="18">
        <v>1.0</v>
      </c>
      <c r="AK118" s="11">
        <v>0.0</v>
      </c>
      <c r="AL118" s="11">
        <v>0.0</v>
      </c>
      <c r="AM118" s="19">
        <v>0.0</v>
      </c>
      <c r="AN118" s="27" t="s">
        <v>299</v>
      </c>
      <c r="AO118" s="15" t="s">
        <v>893</v>
      </c>
      <c r="AP118" s="15" t="s">
        <v>893</v>
      </c>
      <c r="AQ118" s="15">
        <v>117.0</v>
      </c>
      <c r="AR118" s="15">
        <v>58.0</v>
      </c>
      <c r="AS118" s="15">
        <v>29.0</v>
      </c>
      <c r="AT118" s="15">
        <v>23.0</v>
      </c>
      <c r="AU118" s="15">
        <v>-7.0</v>
      </c>
      <c r="AV118" s="15">
        <v>0.0</v>
      </c>
      <c r="AW118" s="18">
        <v>0.0</v>
      </c>
      <c r="AX118" s="18">
        <v>0.0</v>
      </c>
      <c r="AY118" s="18">
        <v>1.0</v>
      </c>
      <c r="AZ118" s="18">
        <v>1.0</v>
      </c>
      <c r="BA118" s="18">
        <v>0.0</v>
      </c>
      <c r="BB118" s="18">
        <v>0.0</v>
      </c>
      <c r="BC118" s="11">
        <v>0.0</v>
      </c>
      <c r="BD118" s="11">
        <v>0.0</v>
      </c>
      <c r="BE118" s="11">
        <v>0.0</v>
      </c>
      <c r="BF118" s="11">
        <v>0.0</v>
      </c>
      <c r="BG118" s="11">
        <v>0.0</v>
      </c>
      <c r="BH118" s="11">
        <v>0.0</v>
      </c>
      <c r="BI118" s="11">
        <v>0.0</v>
      </c>
      <c r="BJ118" s="11">
        <v>0.0</v>
      </c>
      <c r="BK118" s="11">
        <v>0.0</v>
      </c>
      <c r="BL118" s="11">
        <v>0.0</v>
      </c>
      <c r="BM118" s="11">
        <v>0.0</v>
      </c>
      <c r="BN118" s="11">
        <v>0.0</v>
      </c>
      <c r="BO118" s="11">
        <v>0.0</v>
      </c>
      <c r="BP118" s="11">
        <v>0.0</v>
      </c>
      <c r="BQ118" s="11">
        <v>0.0</v>
      </c>
      <c r="BR118" s="11">
        <v>0.0</v>
      </c>
      <c r="BS118" s="11">
        <v>0.0</v>
      </c>
      <c r="BT118" s="11">
        <v>0.0</v>
      </c>
      <c r="BU118" s="11">
        <v>0.0</v>
      </c>
      <c r="BV118" s="11" t="s">
        <v>124</v>
      </c>
      <c r="BW118" s="15" t="s">
        <v>244</v>
      </c>
      <c r="BX118" s="15">
        <v>0.0</v>
      </c>
      <c r="BY118" s="26">
        <v>179.0</v>
      </c>
      <c r="BZ118" s="16">
        <v>0.0</v>
      </c>
      <c r="CA118" s="26">
        <v>88.0</v>
      </c>
      <c r="CB118" s="26">
        <v>12.0</v>
      </c>
      <c r="CC118" s="15">
        <v>0.0</v>
      </c>
      <c r="CD118" s="15">
        <v>0.0</v>
      </c>
      <c r="CE118" s="15">
        <v>1.0</v>
      </c>
      <c r="CF118" s="15">
        <v>0.0</v>
      </c>
      <c r="CG118" s="15">
        <v>1.0</v>
      </c>
      <c r="CH118" s="16">
        <v>0.0</v>
      </c>
      <c r="CI118" s="16">
        <v>0.0</v>
      </c>
      <c r="CJ118" s="15">
        <f t="shared" si="3"/>
        <v>1</v>
      </c>
      <c r="CK118" s="21" t="s">
        <v>894</v>
      </c>
      <c r="CL118" s="11" t="s">
        <v>895</v>
      </c>
      <c r="CM118" s="11">
        <v>0.0</v>
      </c>
      <c r="CN118" s="11">
        <v>0.0</v>
      </c>
      <c r="CO118" s="11">
        <v>0.0</v>
      </c>
      <c r="CP118" s="18">
        <v>0.0</v>
      </c>
      <c r="CQ118" s="15">
        <v>0.0</v>
      </c>
      <c r="CR118" s="15" t="s">
        <v>124</v>
      </c>
      <c r="CS118" s="15">
        <v>0.0</v>
      </c>
      <c r="CT118" s="15" t="s">
        <v>124</v>
      </c>
      <c r="CU118" s="15">
        <v>0.0</v>
      </c>
      <c r="CV118" s="15" t="s">
        <v>124</v>
      </c>
      <c r="CW118" s="11">
        <v>0.0</v>
      </c>
      <c r="CX118" s="11">
        <v>0.0</v>
      </c>
      <c r="CY118" s="11" t="s">
        <v>124</v>
      </c>
      <c r="CZ118" s="11">
        <v>0.0</v>
      </c>
      <c r="DA118" s="11" t="s">
        <v>235</v>
      </c>
      <c r="DB118" s="31"/>
    </row>
    <row r="119">
      <c r="A119" s="11" t="s">
        <v>896</v>
      </c>
      <c r="B119" s="11" t="s">
        <v>502</v>
      </c>
      <c r="C119" s="12">
        <v>23646.0</v>
      </c>
      <c r="D119" s="13">
        <v>3.0</v>
      </c>
      <c r="E119" s="18">
        <v>0.0</v>
      </c>
      <c r="F119" s="3">
        <v>10.0</v>
      </c>
      <c r="G119" s="3">
        <v>9.0</v>
      </c>
      <c r="H119" s="3">
        <v>9.0</v>
      </c>
      <c r="I119" s="14">
        <f t="shared" si="1"/>
        <v>9.333333333</v>
      </c>
      <c r="J119" s="14">
        <f t="shared" si="2"/>
        <v>0.6666666667</v>
      </c>
      <c r="K119" s="11" t="s">
        <v>503</v>
      </c>
      <c r="L119" s="13" t="s">
        <v>503</v>
      </c>
      <c r="M119" s="15" t="s">
        <v>122</v>
      </c>
      <c r="N119" s="15" t="s">
        <v>123</v>
      </c>
      <c r="O119" s="16" t="s">
        <v>162</v>
      </c>
      <c r="P119" s="16" t="s">
        <v>897</v>
      </c>
      <c r="Q119" s="17">
        <v>1.0</v>
      </c>
      <c r="R119" s="11" t="s">
        <v>124</v>
      </c>
      <c r="S119" s="11">
        <v>0.0</v>
      </c>
      <c r="T119" s="11">
        <v>0.0</v>
      </c>
      <c r="U119" s="11" t="s">
        <v>124</v>
      </c>
      <c r="V119" s="11">
        <v>0.0</v>
      </c>
      <c r="W119" s="11" t="s">
        <v>125</v>
      </c>
      <c r="X119" s="18">
        <v>28.0</v>
      </c>
      <c r="Y119" s="18">
        <v>1.0</v>
      </c>
      <c r="Z119" s="18">
        <v>1.0</v>
      </c>
      <c r="AA119" s="18">
        <v>0.0</v>
      </c>
      <c r="AB119" s="3" t="s">
        <v>898</v>
      </c>
      <c r="AC119" s="3" t="s">
        <v>898</v>
      </c>
      <c r="AD119" s="16">
        <v>1.0</v>
      </c>
      <c r="AE119" s="16">
        <v>1.0</v>
      </c>
      <c r="AF119" s="15">
        <v>1.0</v>
      </c>
      <c r="AG119" s="15">
        <v>0.0</v>
      </c>
      <c r="AH119" s="11" t="s">
        <v>505</v>
      </c>
      <c r="AI119" s="18">
        <v>1.0</v>
      </c>
      <c r="AJ119" s="18">
        <v>1.0</v>
      </c>
      <c r="AK119" s="11">
        <v>0.0</v>
      </c>
      <c r="AL119" s="11">
        <v>0.0</v>
      </c>
      <c r="AM119" s="19">
        <v>0.0</v>
      </c>
      <c r="AN119" s="27" t="s">
        <v>128</v>
      </c>
      <c r="AO119" s="15" t="s">
        <v>899</v>
      </c>
      <c r="AP119" s="15" t="s">
        <v>200</v>
      </c>
      <c r="AQ119" s="15">
        <v>127.0</v>
      </c>
      <c r="AR119" s="15">
        <v>58.0</v>
      </c>
      <c r="AS119" s="15">
        <v>61.0</v>
      </c>
      <c r="AT119" s="15">
        <v>96.0</v>
      </c>
      <c r="AU119" s="15">
        <v>-10.0</v>
      </c>
      <c r="AV119" s="15">
        <v>73.0</v>
      </c>
      <c r="AW119" s="18">
        <v>0.0</v>
      </c>
      <c r="AX119" s="18">
        <v>0.0</v>
      </c>
      <c r="AY119" s="18">
        <v>1.0</v>
      </c>
      <c r="AZ119" s="18">
        <v>0.0</v>
      </c>
      <c r="BA119" s="18">
        <v>0.0</v>
      </c>
      <c r="BB119" s="18">
        <v>0.0</v>
      </c>
      <c r="BC119" s="11">
        <v>0.0</v>
      </c>
      <c r="BD119" s="11">
        <v>0.0</v>
      </c>
      <c r="BE119" s="11">
        <v>0.0</v>
      </c>
      <c r="BF119" s="11">
        <v>0.0</v>
      </c>
      <c r="BG119" s="11">
        <v>0.0</v>
      </c>
      <c r="BH119" s="11">
        <v>0.0</v>
      </c>
      <c r="BI119" s="11">
        <v>0.0</v>
      </c>
      <c r="BJ119" s="11">
        <v>0.0</v>
      </c>
      <c r="BK119" s="11">
        <v>0.0</v>
      </c>
      <c r="BL119" s="11">
        <v>0.0</v>
      </c>
      <c r="BM119" s="11">
        <v>0.0</v>
      </c>
      <c r="BN119" s="11">
        <v>0.0</v>
      </c>
      <c r="BO119" s="11">
        <v>0.0</v>
      </c>
      <c r="BP119" s="11">
        <v>0.0</v>
      </c>
      <c r="BQ119" s="11">
        <v>0.0</v>
      </c>
      <c r="BR119" s="11">
        <v>0.0</v>
      </c>
      <c r="BS119" s="11">
        <v>0.0</v>
      </c>
      <c r="BT119" s="11">
        <v>0.0</v>
      </c>
      <c r="BU119" s="11">
        <v>0.0</v>
      </c>
      <c r="BV119" s="11" t="s">
        <v>124</v>
      </c>
      <c r="BW119" s="15" t="s">
        <v>168</v>
      </c>
      <c r="BX119" s="15">
        <v>0.0</v>
      </c>
      <c r="BY119" s="26">
        <v>178.0</v>
      </c>
      <c r="BZ119" s="16">
        <v>0.0</v>
      </c>
      <c r="CA119" s="26">
        <v>41.0</v>
      </c>
      <c r="CB119" s="26">
        <v>14.0</v>
      </c>
      <c r="CC119" s="15">
        <v>0.0</v>
      </c>
      <c r="CD119" s="15">
        <v>0.0</v>
      </c>
      <c r="CE119" s="15">
        <v>0.0</v>
      </c>
      <c r="CF119" s="15">
        <v>0.0</v>
      </c>
      <c r="CG119" s="15">
        <v>0.0</v>
      </c>
      <c r="CH119" s="16">
        <v>0.0</v>
      </c>
      <c r="CI119" s="16">
        <v>0.0</v>
      </c>
      <c r="CJ119" s="15">
        <f t="shared" si="3"/>
        <v>0</v>
      </c>
      <c r="CK119" s="21" t="s">
        <v>900</v>
      </c>
      <c r="CL119" s="11" t="s">
        <v>901</v>
      </c>
      <c r="CM119" s="11">
        <v>1.0</v>
      </c>
      <c r="CN119" s="11">
        <v>0.0</v>
      </c>
      <c r="CO119" s="11">
        <v>0.0</v>
      </c>
      <c r="CP119" s="18">
        <v>0.0</v>
      </c>
      <c r="CQ119" s="15">
        <v>0.0</v>
      </c>
      <c r="CR119" s="15" t="s">
        <v>124</v>
      </c>
      <c r="CS119" s="15">
        <v>0.0</v>
      </c>
      <c r="CT119" s="15" t="s">
        <v>124</v>
      </c>
      <c r="CU119" s="15">
        <v>0.0</v>
      </c>
      <c r="CV119" s="15" t="s">
        <v>124</v>
      </c>
      <c r="CW119" s="11">
        <v>0.0</v>
      </c>
      <c r="CX119" s="11">
        <v>0.0</v>
      </c>
      <c r="CY119" s="11" t="s">
        <v>124</v>
      </c>
      <c r="CZ119" s="11">
        <v>0.0</v>
      </c>
      <c r="DA119" s="11" t="s">
        <v>133</v>
      </c>
      <c r="DB119" s="31"/>
    </row>
    <row r="120">
      <c r="A120" s="11" t="s">
        <v>902</v>
      </c>
      <c r="B120" s="11" t="s">
        <v>903</v>
      </c>
      <c r="C120" s="12">
        <v>23667.0</v>
      </c>
      <c r="D120" s="13">
        <v>2.0</v>
      </c>
      <c r="E120" s="18">
        <v>0.0</v>
      </c>
      <c r="F120" s="3">
        <v>7.0</v>
      </c>
      <c r="G120" s="3">
        <v>7.0</v>
      </c>
      <c r="H120" s="3">
        <v>8.0</v>
      </c>
      <c r="I120" s="14">
        <f t="shared" si="1"/>
        <v>7.333333333</v>
      </c>
      <c r="J120" s="14">
        <f t="shared" si="2"/>
        <v>0.6666666667</v>
      </c>
      <c r="K120" s="11" t="s">
        <v>904</v>
      </c>
      <c r="L120" s="11" t="s">
        <v>542</v>
      </c>
      <c r="M120" s="15" t="s">
        <v>122</v>
      </c>
      <c r="N120" s="15" t="s">
        <v>372</v>
      </c>
      <c r="O120" s="16" t="s">
        <v>122</v>
      </c>
      <c r="P120" s="16" t="s">
        <v>828</v>
      </c>
      <c r="Q120" s="17">
        <v>0.0</v>
      </c>
      <c r="R120" s="11" t="s">
        <v>124</v>
      </c>
      <c r="S120" s="11">
        <v>0.0</v>
      </c>
      <c r="T120" s="11">
        <v>1.0</v>
      </c>
      <c r="U120" s="11" t="s">
        <v>124</v>
      </c>
      <c r="V120" s="11">
        <v>0.0</v>
      </c>
      <c r="W120" s="11" t="s">
        <v>631</v>
      </c>
      <c r="X120" s="18">
        <v>23.0</v>
      </c>
      <c r="Y120" s="18">
        <v>1.0</v>
      </c>
      <c r="Z120" s="18">
        <v>1.0</v>
      </c>
      <c r="AA120" s="18">
        <v>0.0</v>
      </c>
      <c r="AB120" s="3" t="s">
        <v>905</v>
      </c>
      <c r="AC120" s="3" t="s">
        <v>905</v>
      </c>
      <c r="AD120" s="16">
        <v>2.0</v>
      </c>
      <c r="AE120" s="16">
        <v>1.0</v>
      </c>
      <c r="AF120" s="15">
        <v>0.0</v>
      </c>
      <c r="AG120" s="15">
        <v>0.0</v>
      </c>
      <c r="AH120" s="11" t="s">
        <v>906</v>
      </c>
      <c r="AI120" s="18">
        <v>1.0</v>
      </c>
      <c r="AJ120" s="18">
        <v>1.0</v>
      </c>
      <c r="AK120" s="11">
        <v>0.0</v>
      </c>
      <c r="AL120" s="11">
        <v>0.0</v>
      </c>
      <c r="AM120" s="19">
        <v>0.0</v>
      </c>
      <c r="AN120" s="27" t="s">
        <v>128</v>
      </c>
      <c r="AO120" s="15" t="s">
        <v>189</v>
      </c>
      <c r="AP120" s="15" t="s">
        <v>189</v>
      </c>
      <c r="AQ120" s="15">
        <v>125.0</v>
      </c>
      <c r="AR120" s="15">
        <v>56.0</v>
      </c>
      <c r="AS120" s="15">
        <v>66.0</v>
      </c>
      <c r="AT120" s="15">
        <v>96.0</v>
      </c>
      <c r="AU120" s="15">
        <v>-8.0</v>
      </c>
      <c r="AV120" s="15">
        <v>26.0</v>
      </c>
      <c r="AW120" s="18">
        <v>0.0</v>
      </c>
      <c r="AX120" s="18">
        <v>0.0</v>
      </c>
      <c r="AY120" s="18">
        <v>1.0</v>
      </c>
      <c r="AZ120" s="18">
        <v>1.0</v>
      </c>
      <c r="BA120" s="18">
        <v>0.0</v>
      </c>
      <c r="BB120" s="18">
        <v>0.0</v>
      </c>
      <c r="BC120" s="11">
        <v>0.0</v>
      </c>
      <c r="BD120" s="11">
        <v>0.0</v>
      </c>
      <c r="BE120" s="11">
        <v>0.0</v>
      </c>
      <c r="BF120" s="11">
        <v>0.0</v>
      </c>
      <c r="BG120" s="11">
        <v>0.0</v>
      </c>
      <c r="BH120" s="11">
        <v>0.0</v>
      </c>
      <c r="BI120" s="11">
        <v>0.0</v>
      </c>
      <c r="BJ120" s="11">
        <v>0.0</v>
      </c>
      <c r="BK120" s="11">
        <v>0.0</v>
      </c>
      <c r="BL120" s="11">
        <v>0.0</v>
      </c>
      <c r="BM120" s="11">
        <v>0.0</v>
      </c>
      <c r="BN120" s="11">
        <v>0.0</v>
      </c>
      <c r="BO120" s="11">
        <v>0.0</v>
      </c>
      <c r="BP120" s="11">
        <v>0.0</v>
      </c>
      <c r="BQ120" s="11">
        <v>0.0</v>
      </c>
      <c r="BR120" s="11">
        <v>0.0</v>
      </c>
      <c r="BS120" s="11">
        <v>0.0</v>
      </c>
      <c r="BT120" s="11">
        <v>0.0</v>
      </c>
      <c r="BU120" s="11">
        <v>0.0</v>
      </c>
      <c r="BV120" s="11" t="s">
        <v>124</v>
      </c>
      <c r="BW120" s="15" t="s">
        <v>168</v>
      </c>
      <c r="BX120" s="15">
        <v>0.0</v>
      </c>
      <c r="BY120" s="26">
        <v>143.0</v>
      </c>
      <c r="BZ120" s="16">
        <v>0.0</v>
      </c>
      <c r="CA120" s="26">
        <v>12.0</v>
      </c>
      <c r="CB120" s="26">
        <v>4.0</v>
      </c>
      <c r="CC120" s="15">
        <v>0.0</v>
      </c>
      <c r="CD120" s="15">
        <v>0.0</v>
      </c>
      <c r="CE120" s="15">
        <v>0.0</v>
      </c>
      <c r="CF120" s="15">
        <v>0.0</v>
      </c>
      <c r="CG120" s="15">
        <v>1.0</v>
      </c>
      <c r="CH120" s="16">
        <v>0.0</v>
      </c>
      <c r="CI120" s="16">
        <v>0.0</v>
      </c>
      <c r="CJ120" s="15">
        <f t="shared" si="3"/>
        <v>1</v>
      </c>
      <c r="CK120" s="21" t="s">
        <v>907</v>
      </c>
      <c r="CL120" s="11" t="s">
        <v>901</v>
      </c>
      <c r="CM120" s="11">
        <v>0.0</v>
      </c>
      <c r="CN120" s="11">
        <v>0.0</v>
      </c>
      <c r="CO120" s="11">
        <v>0.0</v>
      </c>
      <c r="CP120" s="18">
        <v>0.0</v>
      </c>
      <c r="CQ120" s="15">
        <v>0.0</v>
      </c>
      <c r="CR120" s="15" t="s">
        <v>124</v>
      </c>
      <c r="CS120" s="15">
        <v>0.0</v>
      </c>
      <c r="CT120" s="15" t="s">
        <v>124</v>
      </c>
      <c r="CU120" s="15">
        <v>0.0</v>
      </c>
      <c r="CV120" s="15" t="s">
        <v>124</v>
      </c>
      <c r="CW120" s="11">
        <v>0.0</v>
      </c>
      <c r="CX120" s="11">
        <v>0.0</v>
      </c>
      <c r="CY120" s="11" t="s">
        <v>124</v>
      </c>
      <c r="CZ120" s="11">
        <v>0.0</v>
      </c>
      <c r="DA120" s="11" t="s">
        <v>133</v>
      </c>
      <c r="DB120" s="31"/>
    </row>
    <row r="121">
      <c r="A121" s="11" t="s">
        <v>908</v>
      </c>
      <c r="B121" s="11" t="s">
        <v>884</v>
      </c>
      <c r="C121" s="12">
        <v>23681.0</v>
      </c>
      <c r="D121" s="13">
        <v>4.0</v>
      </c>
      <c r="E121" s="18">
        <v>0.0</v>
      </c>
      <c r="F121" s="3">
        <v>7.0</v>
      </c>
      <c r="G121" s="3">
        <v>9.0</v>
      </c>
      <c r="H121" s="3">
        <v>8.0</v>
      </c>
      <c r="I121" s="14">
        <f t="shared" si="1"/>
        <v>8</v>
      </c>
      <c r="J121" s="14">
        <f t="shared" si="2"/>
        <v>1.333333333</v>
      </c>
      <c r="K121" s="11" t="s">
        <v>456</v>
      </c>
      <c r="L121" s="11" t="s">
        <v>456</v>
      </c>
      <c r="M121" s="15" t="s">
        <v>137</v>
      </c>
      <c r="N121" s="15" t="s">
        <v>456</v>
      </c>
      <c r="O121" s="16" t="s">
        <v>216</v>
      </c>
      <c r="P121" s="16" t="s">
        <v>635</v>
      </c>
      <c r="Q121" s="17">
        <v>0.0</v>
      </c>
      <c r="R121" s="11" t="s">
        <v>124</v>
      </c>
      <c r="S121" s="11">
        <v>0.0</v>
      </c>
      <c r="T121" s="11">
        <v>0.0</v>
      </c>
      <c r="U121" s="11" t="s">
        <v>124</v>
      </c>
      <c r="V121" s="11">
        <v>0.0</v>
      </c>
      <c r="W121" s="11" t="s">
        <v>125</v>
      </c>
      <c r="X121" s="18">
        <v>20.0</v>
      </c>
      <c r="Y121" s="18">
        <v>0.0</v>
      </c>
      <c r="Z121" s="18">
        <v>0.0</v>
      </c>
      <c r="AA121" s="18">
        <v>1.0</v>
      </c>
      <c r="AB121" s="3" t="s">
        <v>886</v>
      </c>
      <c r="AC121" s="3" t="s">
        <v>886</v>
      </c>
      <c r="AD121" s="16">
        <v>1.0</v>
      </c>
      <c r="AE121" s="16">
        <v>0.0</v>
      </c>
      <c r="AF121" s="15">
        <v>0.0</v>
      </c>
      <c r="AG121" s="15">
        <v>0.0</v>
      </c>
      <c r="AH121" s="11" t="s">
        <v>887</v>
      </c>
      <c r="AI121" s="18">
        <v>1.0</v>
      </c>
      <c r="AJ121" s="18">
        <v>0.0</v>
      </c>
      <c r="AK121" s="11">
        <v>0.0</v>
      </c>
      <c r="AL121" s="11">
        <v>0.0</v>
      </c>
      <c r="AM121" s="19">
        <v>1.0</v>
      </c>
      <c r="AN121" s="27" t="s">
        <v>128</v>
      </c>
      <c r="AO121" s="15" t="s">
        <v>909</v>
      </c>
      <c r="AP121" s="15" t="s">
        <v>129</v>
      </c>
      <c r="AQ121" s="15">
        <v>136.0</v>
      </c>
      <c r="AR121" s="15">
        <v>64.0</v>
      </c>
      <c r="AS121" s="15">
        <v>58.0</v>
      </c>
      <c r="AT121" s="15">
        <v>71.0</v>
      </c>
      <c r="AU121" s="15">
        <v>-9.0</v>
      </c>
      <c r="AV121" s="15">
        <v>78.0</v>
      </c>
      <c r="AW121" s="18">
        <v>0.0</v>
      </c>
      <c r="AX121" s="18">
        <v>0.0</v>
      </c>
      <c r="AY121" s="18">
        <v>1.0</v>
      </c>
      <c r="AZ121" s="18">
        <v>1.0</v>
      </c>
      <c r="BA121" s="18">
        <v>0.0</v>
      </c>
      <c r="BB121" s="18">
        <v>1.0</v>
      </c>
      <c r="BC121" s="11">
        <v>0.0</v>
      </c>
      <c r="BD121" s="11">
        <v>0.0</v>
      </c>
      <c r="BE121" s="11">
        <v>0.0</v>
      </c>
      <c r="BF121" s="11">
        <v>0.0</v>
      </c>
      <c r="BG121" s="11">
        <v>0.0</v>
      </c>
      <c r="BH121" s="11">
        <v>0.0</v>
      </c>
      <c r="BI121" s="11">
        <v>0.0</v>
      </c>
      <c r="BJ121" s="11">
        <v>1.0</v>
      </c>
      <c r="BK121" s="11">
        <v>0.0</v>
      </c>
      <c r="BL121" s="11">
        <v>0.0</v>
      </c>
      <c r="BM121" s="11">
        <v>0.0</v>
      </c>
      <c r="BN121" s="11">
        <v>0.0</v>
      </c>
      <c r="BO121" s="11">
        <v>0.0</v>
      </c>
      <c r="BP121" s="11">
        <v>0.0</v>
      </c>
      <c r="BQ121" s="11">
        <v>1.0</v>
      </c>
      <c r="BR121" s="11">
        <v>0.0</v>
      </c>
      <c r="BS121" s="11">
        <v>0.0</v>
      </c>
      <c r="BT121" s="11">
        <v>0.0</v>
      </c>
      <c r="BU121" s="11">
        <v>0.0</v>
      </c>
      <c r="BV121" s="11" t="s">
        <v>124</v>
      </c>
      <c r="BW121" s="15" t="s">
        <v>130</v>
      </c>
      <c r="BX121" s="15">
        <v>0.0</v>
      </c>
      <c r="BY121" s="26">
        <v>158.0</v>
      </c>
      <c r="BZ121" s="16">
        <v>0.0</v>
      </c>
      <c r="CA121" s="26">
        <v>20.0</v>
      </c>
      <c r="CB121" s="26">
        <v>9.0</v>
      </c>
      <c r="CC121" s="15">
        <v>0.0</v>
      </c>
      <c r="CD121" s="15">
        <v>0.0</v>
      </c>
      <c r="CE121" s="15">
        <v>1.0</v>
      </c>
      <c r="CF121" s="15">
        <v>0.0</v>
      </c>
      <c r="CG121" s="15">
        <v>0.0</v>
      </c>
      <c r="CH121" s="16">
        <v>0.0</v>
      </c>
      <c r="CI121" s="16">
        <v>0.0</v>
      </c>
      <c r="CJ121" s="15">
        <f t="shared" si="3"/>
        <v>0</v>
      </c>
      <c r="CK121" s="21" t="s">
        <v>910</v>
      </c>
      <c r="CL121" s="11" t="s">
        <v>132</v>
      </c>
      <c r="CM121" s="11">
        <v>0.0</v>
      </c>
      <c r="CN121" s="11">
        <v>0.0</v>
      </c>
      <c r="CO121" s="11">
        <v>0.0</v>
      </c>
      <c r="CP121" s="18">
        <v>0.0</v>
      </c>
      <c r="CQ121" s="15">
        <v>0.0</v>
      </c>
      <c r="CR121" s="15" t="s">
        <v>124</v>
      </c>
      <c r="CS121" s="15">
        <v>0.0</v>
      </c>
      <c r="CT121" s="15" t="s">
        <v>124</v>
      </c>
      <c r="CU121" s="15">
        <v>0.0</v>
      </c>
      <c r="CV121" s="15" t="s">
        <v>124</v>
      </c>
      <c r="CW121" s="11">
        <v>0.0</v>
      </c>
      <c r="CX121" s="11">
        <v>0.0</v>
      </c>
      <c r="CY121" s="11" t="s">
        <v>124</v>
      </c>
      <c r="CZ121" s="11">
        <v>0.0</v>
      </c>
      <c r="DA121" s="11" t="s">
        <v>235</v>
      </c>
      <c r="DB121" s="31"/>
    </row>
    <row r="122">
      <c r="A122" s="11" t="s">
        <v>911</v>
      </c>
      <c r="B122" s="11" t="s">
        <v>912</v>
      </c>
      <c r="C122" s="12">
        <v>23709.0</v>
      </c>
      <c r="D122" s="13">
        <v>1.0</v>
      </c>
      <c r="E122" s="18">
        <v>0.0</v>
      </c>
      <c r="F122" s="3">
        <v>9.0</v>
      </c>
      <c r="G122" s="3">
        <v>9.0</v>
      </c>
      <c r="H122" s="3">
        <v>10.0</v>
      </c>
      <c r="I122" s="14">
        <f t="shared" si="1"/>
        <v>9.333333333</v>
      </c>
      <c r="J122" s="14">
        <f t="shared" si="2"/>
        <v>0.6666666667</v>
      </c>
      <c r="K122" s="11" t="s">
        <v>850</v>
      </c>
      <c r="L122" s="13" t="s">
        <v>850</v>
      </c>
      <c r="M122" s="15" t="s">
        <v>137</v>
      </c>
      <c r="N122" s="15" t="s">
        <v>138</v>
      </c>
      <c r="O122" s="16" t="s">
        <v>122</v>
      </c>
      <c r="P122" s="16" t="s">
        <v>123</v>
      </c>
      <c r="Q122" s="17">
        <v>0.0</v>
      </c>
      <c r="R122" s="11" t="s">
        <v>124</v>
      </c>
      <c r="S122" s="11">
        <v>1.0</v>
      </c>
      <c r="T122" s="11">
        <v>0.0</v>
      </c>
      <c r="U122" s="11" t="s">
        <v>124</v>
      </c>
      <c r="V122" s="11">
        <v>0.0</v>
      </c>
      <c r="W122" s="11" t="s">
        <v>125</v>
      </c>
      <c r="X122" s="18">
        <v>15.0</v>
      </c>
      <c r="Y122" s="18">
        <v>0.0</v>
      </c>
      <c r="Z122" s="18">
        <v>1.0</v>
      </c>
      <c r="AA122" s="18">
        <v>0.0</v>
      </c>
      <c r="AB122" s="15" t="s">
        <v>913</v>
      </c>
      <c r="AC122" s="15" t="s">
        <v>913</v>
      </c>
      <c r="AD122" s="16">
        <v>2.0</v>
      </c>
      <c r="AE122" s="16">
        <v>1.0</v>
      </c>
      <c r="AF122" s="15">
        <v>0.0</v>
      </c>
      <c r="AG122" s="15">
        <v>0.0</v>
      </c>
      <c r="AH122" s="11" t="s">
        <v>914</v>
      </c>
      <c r="AI122" s="18">
        <v>1.0</v>
      </c>
      <c r="AJ122" s="18">
        <v>1.0</v>
      </c>
      <c r="AK122" s="11">
        <v>0.0</v>
      </c>
      <c r="AL122" s="11">
        <v>0.0</v>
      </c>
      <c r="AM122" s="19">
        <v>1.0</v>
      </c>
      <c r="AN122" s="15" t="s">
        <v>154</v>
      </c>
      <c r="AO122" s="15" t="s">
        <v>909</v>
      </c>
      <c r="AP122" s="15" t="s">
        <v>129</v>
      </c>
      <c r="AQ122" s="15">
        <v>129.0</v>
      </c>
      <c r="AR122" s="15">
        <v>57.0</v>
      </c>
      <c r="AS122" s="15">
        <v>42.0</v>
      </c>
      <c r="AT122" s="15">
        <v>32.0</v>
      </c>
      <c r="AU122" s="15">
        <v>-9.0</v>
      </c>
      <c r="AV122" s="15">
        <v>71.0</v>
      </c>
      <c r="AW122" s="18">
        <v>0.0</v>
      </c>
      <c r="AX122" s="18">
        <v>0.0</v>
      </c>
      <c r="AY122" s="18">
        <v>1.0</v>
      </c>
      <c r="AZ122" s="18">
        <v>1.0</v>
      </c>
      <c r="BA122" s="18">
        <v>0.0</v>
      </c>
      <c r="BB122" s="18">
        <v>0.0</v>
      </c>
      <c r="BC122" s="11">
        <v>0.0</v>
      </c>
      <c r="BD122" s="11">
        <v>0.0</v>
      </c>
      <c r="BE122" s="11">
        <v>0.0</v>
      </c>
      <c r="BF122" s="11">
        <v>0.0</v>
      </c>
      <c r="BG122" s="11">
        <v>0.0</v>
      </c>
      <c r="BH122" s="11">
        <v>0.0</v>
      </c>
      <c r="BI122" s="11">
        <v>0.0</v>
      </c>
      <c r="BJ122" s="11">
        <v>0.0</v>
      </c>
      <c r="BK122" s="11">
        <v>0.0</v>
      </c>
      <c r="BL122" s="11">
        <v>0.0</v>
      </c>
      <c r="BM122" s="11">
        <v>0.0</v>
      </c>
      <c r="BN122" s="11">
        <v>0.0</v>
      </c>
      <c r="BO122" s="11">
        <v>0.0</v>
      </c>
      <c r="BP122" s="11">
        <v>0.0</v>
      </c>
      <c r="BQ122" s="11">
        <v>0.0</v>
      </c>
      <c r="BR122" s="11">
        <v>0.0</v>
      </c>
      <c r="BS122" s="11">
        <v>0.0</v>
      </c>
      <c r="BT122" s="11">
        <v>0.0</v>
      </c>
      <c r="BU122" s="11">
        <v>0.0</v>
      </c>
      <c r="BV122" s="11" t="s">
        <v>915</v>
      </c>
      <c r="BW122" s="15" t="s">
        <v>156</v>
      </c>
      <c r="BX122" s="15">
        <v>0.0</v>
      </c>
      <c r="BY122" s="26">
        <v>171.0</v>
      </c>
      <c r="BZ122" s="16">
        <v>0.0</v>
      </c>
      <c r="CA122" s="26">
        <v>29.0</v>
      </c>
      <c r="CB122" s="26">
        <v>16.0</v>
      </c>
      <c r="CC122" s="15">
        <v>1.0</v>
      </c>
      <c r="CD122" s="15">
        <v>1.0</v>
      </c>
      <c r="CE122" s="15">
        <v>1.0</v>
      </c>
      <c r="CF122" s="15">
        <v>0.0</v>
      </c>
      <c r="CG122" s="15">
        <v>0.0</v>
      </c>
      <c r="CH122" s="16">
        <v>0.0</v>
      </c>
      <c r="CI122" s="16">
        <v>0.0</v>
      </c>
      <c r="CJ122" s="15">
        <f t="shared" si="3"/>
        <v>0</v>
      </c>
      <c r="CK122" s="29" t="s">
        <v>916</v>
      </c>
      <c r="CL122" s="11" t="s">
        <v>917</v>
      </c>
      <c r="CM122" s="11">
        <v>1.0</v>
      </c>
      <c r="CN122" s="11">
        <v>1.0</v>
      </c>
      <c r="CO122" s="11">
        <v>0.0</v>
      </c>
      <c r="CP122" s="18">
        <v>0.0</v>
      </c>
      <c r="CQ122" s="15">
        <v>0.0</v>
      </c>
      <c r="CR122" s="15" t="s">
        <v>124</v>
      </c>
      <c r="CS122" s="15">
        <v>0.0</v>
      </c>
      <c r="CT122" s="15" t="s">
        <v>124</v>
      </c>
      <c r="CU122" s="15">
        <v>0.0</v>
      </c>
      <c r="CV122" s="15" t="s">
        <v>124</v>
      </c>
      <c r="CW122" s="11">
        <v>0.0</v>
      </c>
      <c r="CX122" s="11">
        <v>0.0</v>
      </c>
      <c r="CY122" s="11" t="s">
        <v>124</v>
      </c>
      <c r="CZ122" s="11">
        <v>0.0</v>
      </c>
      <c r="DA122" s="11" t="s">
        <v>133</v>
      </c>
      <c r="DB122" s="31"/>
    </row>
    <row r="123">
      <c r="A123" s="11" t="s">
        <v>918</v>
      </c>
      <c r="B123" s="11" t="s">
        <v>919</v>
      </c>
      <c r="C123" s="12">
        <v>23716.0</v>
      </c>
      <c r="D123" s="13">
        <v>1.0</v>
      </c>
      <c r="E123" s="18">
        <v>0.0</v>
      </c>
      <c r="F123" s="3">
        <v>5.0</v>
      </c>
      <c r="G123" s="3">
        <v>3.0</v>
      </c>
      <c r="H123" s="3">
        <v>7.0</v>
      </c>
      <c r="I123" s="14">
        <f t="shared" si="1"/>
        <v>5</v>
      </c>
      <c r="J123" s="14">
        <f t="shared" si="2"/>
        <v>2.666666667</v>
      </c>
      <c r="K123" s="33" t="s">
        <v>277</v>
      </c>
      <c r="L123" s="11" t="s">
        <v>277</v>
      </c>
      <c r="M123" s="15" t="s">
        <v>184</v>
      </c>
      <c r="N123" s="15" t="s">
        <v>565</v>
      </c>
      <c r="O123" s="16" t="s">
        <v>343</v>
      </c>
      <c r="P123" s="16" t="s">
        <v>344</v>
      </c>
      <c r="Q123" s="17">
        <v>1.0</v>
      </c>
      <c r="R123" s="11" t="s">
        <v>124</v>
      </c>
      <c r="S123" s="11">
        <v>0.0</v>
      </c>
      <c r="T123" s="11">
        <v>0.0</v>
      </c>
      <c r="U123" s="11" t="s">
        <v>124</v>
      </c>
      <c r="V123" s="11">
        <v>0.0</v>
      </c>
      <c r="W123" s="11" t="s">
        <v>273</v>
      </c>
      <c r="X123" s="18">
        <v>49.0</v>
      </c>
      <c r="Y123" s="18">
        <v>1.0</v>
      </c>
      <c r="Z123" s="18">
        <v>1.0</v>
      </c>
      <c r="AA123" s="18">
        <v>0.0</v>
      </c>
      <c r="AB123" s="3" t="s">
        <v>920</v>
      </c>
      <c r="AC123" s="3" t="s">
        <v>920</v>
      </c>
      <c r="AD123" s="16">
        <v>1.0</v>
      </c>
      <c r="AE123" s="16">
        <v>1.0</v>
      </c>
      <c r="AF123" s="15">
        <v>0.0</v>
      </c>
      <c r="AG123" s="15">
        <v>0.0</v>
      </c>
      <c r="AH123" s="11" t="s">
        <v>921</v>
      </c>
      <c r="AI123" s="18">
        <v>1.0</v>
      </c>
      <c r="AJ123" s="18">
        <v>1.0</v>
      </c>
      <c r="AK123" s="11">
        <v>0.0</v>
      </c>
      <c r="AL123" s="11">
        <v>0.0</v>
      </c>
      <c r="AM123" s="19">
        <v>0.0</v>
      </c>
      <c r="AN123" s="15" t="s">
        <v>154</v>
      </c>
      <c r="AO123" s="15" t="s">
        <v>922</v>
      </c>
      <c r="AP123" s="15" t="s">
        <v>200</v>
      </c>
      <c r="AQ123" s="15">
        <v>111.0</v>
      </c>
      <c r="AR123" s="15">
        <v>52.0</v>
      </c>
      <c r="AS123" s="15">
        <v>56.0</v>
      </c>
      <c r="AT123" s="15">
        <v>65.0</v>
      </c>
      <c r="AU123" s="15">
        <v>-13.0</v>
      </c>
      <c r="AV123" s="15">
        <v>86.0</v>
      </c>
      <c r="AW123" s="18">
        <v>0.0</v>
      </c>
      <c r="AX123" s="18">
        <v>0.0</v>
      </c>
      <c r="AY123" s="18">
        <v>1.0</v>
      </c>
      <c r="AZ123" s="18">
        <v>0.0</v>
      </c>
      <c r="BA123" s="18">
        <v>0.0</v>
      </c>
      <c r="BB123" s="18">
        <v>1.0</v>
      </c>
      <c r="BC123" s="11">
        <v>0.0</v>
      </c>
      <c r="BD123" s="11">
        <v>0.0</v>
      </c>
      <c r="BE123" s="11">
        <v>0.0</v>
      </c>
      <c r="BF123" s="11">
        <v>0.0</v>
      </c>
      <c r="BG123" s="11">
        <v>0.0</v>
      </c>
      <c r="BH123" s="11">
        <v>0.0</v>
      </c>
      <c r="BI123" s="11">
        <v>0.0</v>
      </c>
      <c r="BJ123" s="11">
        <v>0.0</v>
      </c>
      <c r="BK123" s="11">
        <v>0.0</v>
      </c>
      <c r="BL123" s="11">
        <v>0.0</v>
      </c>
      <c r="BM123" s="11">
        <v>0.0</v>
      </c>
      <c r="BN123" s="11">
        <v>0.0</v>
      </c>
      <c r="BO123" s="11">
        <v>0.0</v>
      </c>
      <c r="BP123" s="11">
        <v>0.0</v>
      </c>
      <c r="BQ123" s="11">
        <v>0.0</v>
      </c>
      <c r="BR123" s="11">
        <v>0.0</v>
      </c>
      <c r="BS123" s="11">
        <v>0.0</v>
      </c>
      <c r="BT123" s="11">
        <v>0.0</v>
      </c>
      <c r="BU123" s="11">
        <v>0.0</v>
      </c>
      <c r="BV123" s="11" t="s">
        <v>124</v>
      </c>
      <c r="BW123" s="15" t="s">
        <v>227</v>
      </c>
      <c r="BX123" s="15">
        <v>0.0</v>
      </c>
      <c r="BY123" s="26">
        <v>214.0</v>
      </c>
      <c r="BZ123" s="16">
        <v>0.0</v>
      </c>
      <c r="CA123" s="26">
        <v>8.0</v>
      </c>
      <c r="CB123" s="26">
        <v>22.0</v>
      </c>
      <c r="CC123" s="15">
        <v>1.0</v>
      </c>
      <c r="CD123" s="15">
        <v>1.0</v>
      </c>
      <c r="CE123" s="15">
        <v>0.0</v>
      </c>
      <c r="CF123" s="15">
        <v>0.0</v>
      </c>
      <c r="CG123" s="15">
        <v>0.0</v>
      </c>
      <c r="CH123" s="16">
        <v>0.0</v>
      </c>
      <c r="CI123" s="16">
        <v>0.0</v>
      </c>
      <c r="CJ123" s="15">
        <f t="shared" si="3"/>
        <v>0</v>
      </c>
      <c r="CK123" s="21" t="s">
        <v>923</v>
      </c>
      <c r="CL123" s="11" t="s">
        <v>924</v>
      </c>
      <c r="CM123" s="11">
        <v>1.0</v>
      </c>
      <c r="CN123" s="11">
        <v>1.0</v>
      </c>
      <c r="CO123" s="11">
        <v>0.0</v>
      </c>
      <c r="CP123" s="18">
        <v>0.0</v>
      </c>
      <c r="CQ123" s="15">
        <v>0.0</v>
      </c>
      <c r="CR123" s="15" t="s">
        <v>124</v>
      </c>
      <c r="CS123" s="15">
        <v>0.0</v>
      </c>
      <c r="CT123" s="15" t="s">
        <v>124</v>
      </c>
      <c r="CU123" s="15">
        <v>0.0</v>
      </c>
      <c r="CV123" s="15" t="s">
        <v>124</v>
      </c>
      <c r="CW123" s="11">
        <v>0.0</v>
      </c>
      <c r="CX123" s="11">
        <v>0.0</v>
      </c>
      <c r="CY123" s="11" t="s">
        <v>124</v>
      </c>
      <c r="CZ123" s="11">
        <v>0.0</v>
      </c>
      <c r="DA123" s="11" t="s">
        <v>133</v>
      </c>
      <c r="DB123" s="31"/>
    </row>
    <row r="124">
      <c r="A124" s="11" t="s">
        <v>925</v>
      </c>
      <c r="B124" s="11" t="s">
        <v>644</v>
      </c>
      <c r="C124" s="12">
        <v>23723.0</v>
      </c>
      <c r="D124" s="13">
        <v>1.0</v>
      </c>
      <c r="E124" s="18">
        <v>0.0</v>
      </c>
      <c r="F124" s="3">
        <v>7.0</v>
      </c>
      <c r="G124" s="3">
        <v>5.0</v>
      </c>
      <c r="H124" s="3">
        <v>4.0</v>
      </c>
      <c r="I124" s="14">
        <f t="shared" si="1"/>
        <v>5.333333333</v>
      </c>
      <c r="J124" s="14">
        <f t="shared" si="2"/>
        <v>2</v>
      </c>
      <c r="K124" s="11" t="s">
        <v>645</v>
      </c>
      <c r="L124" s="13" t="s">
        <v>262</v>
      </c>
      <c r="M124" s="15" t="s">
        <v>137</v>
      </c>
      <c r="N124" s="15" t="s">
        <v>196</v>
      </c>
      <c r="O124" s="16" t="s">
        <v>137</v>
      </c>
      <c r="P124" s="16" t="s">
        <v>138</v>
      </c>
      <c r="Q124" s="17">
        <v>1.0</v>
      </c>
      <c r="R124" s="11" t="s">
        <v>124</v>
      </c>
      <c r="S124" s="11">
        <v>0.0</v>
      </c>
      <c r="T124" s="11">
        <v>0.0</v>
      </c>
      <c r="U124" s="11" t="s">
        <v>124</v>
      </c>
      <c r="V124" s="11">
        <v>0.0</v>
      </c>
      <c r="W124" s="11" t="s">
        <v>125</v>
      </c>
      <c r="X124" s="18">
        <v>29.0</v>
      </c>
      <c r="Y124" s="18">
        <v>1.0</v>
      </c>
      <c r="Z124" s="18">
        <v>1.0</v>
      </c>
      <c r="AA124" s="18">
        <v>0.0</v>
      </c>
      <c r="AB124" s="3" t="s">
        <v>926</v>
      </c>
      <c r="AC124" s="3" t="s">
        <v>926</v>
      </c>
      <c r="AD124" s="16">
        <v>1.0</v>
      </c>
      <c r="AE124" s="16">
        <v>1.0</v>
      </c>
      <c r="AF124" s="15">
        <v>1.0</v>
      </c>
      <c r="AG124" s="15">
        <v>0.0</v>
      </c>
      <c r="AH124" s="11" t="s">
        <v>647</v>
      </c>
      <c r="AI124" s="18">
        <v>1.0</v>
      </c>
      <c r="AJ124" s="18">
        <v>1.0</v>
      </c>
      <c r="AK124" s="11">
        <v>0.0</v>
      </c>
      <c r="AL124" s="11">
        <v>0.0</v>
      </c>
      <c r="AM124" s="19">
        <v>0.0</v>
      </c>
      <c r="AN124" s="27" t="s">
        <v>881</v>
      </c>
      <c r="AO124" s="15" t="s">
        <v>927</v>
      </c>
      <c r="AP124" s="15" t="s">
        <v>189</v>
      </c>
      <c r="AQ124" s="15">
        <v>169.0</v>
      </c>
      <c r="AR124" s="15">
        <v>29.0</v>
      </c>
      <c r="AS124" s="15">
        <v>25.0</v>
      </c>
      <c r="AT124" s="15">
        <v>34.0</v>
      </c>
      <c r="AU124" s="15">
        <v>-10.0</v>
      </c>
      <c r="AV124" s="15">
        <v>82.0</v>
      </c>
      <c r="AW124" s="18">
        <v>0.0</v>
      </c>
      <c r="AX124" s="18">
        <v>0.0</v>
      </c>
      <c r="AY124" s="18">
        <v>1.0</v>
      </c>
      <c r="AZ124" s="18">
        <v>1.0</v>
      </c>
      <c r="BA124" s="18">
        <v>1.0</v>
      </c>
      <c r="BB124" s="18">
        <v>1.0</v>
      </c>
      <c r="BC124" s="11">
        <v>0.0</v>
      </c>
      <c r="BD124" s="11">
        <v>0.0</v>
      </c>
      <c r="BE124" s="11">
        <v>0.0</v>
      </c>
      <c r="BF124" s="11">
        <v>0.0</v>
      </c>
      <c r="BG124" s="11">
        <v>0.0</v>
      </c>
      <c r="BH124" s="11">
        <v>1.0</v>
      </c>
      <c r="BI124" s="11">
        <v>0.0</v>
      </c>
      <c r="BJ124" s="11">
        <v>0.0</v>
      </c>
      <c r="BK124" s="11">
        <v>0.0</v>
      </c>
      <c r="BL124" s="11">
        <v>0.0</v>
      </c>
      <c r="BM124" s="11">
        <v>0.0</v>
      </c>
      <c r="BN124" s="11">
        <v>0.0</v>
      </c>
      <c r="BO124" s="11">
        <v>0.0</v>
      </c>
      <c r="BP124" s="11">
        <v>0.0</v>
      </c>
      <c r="BQ124" s="11">
        <v>0.0</v>
      </c>
      <c r="BR124" s="11">
        <v>0.0</v>
      </c>
      <c r="BS124" s="11">
        <v>0.0</v>
      </c>
      <c r="BT124" s="11">
        <v>0.0</v>
      </c>
      <c r="BU124" s="11">
        <v>0.0</v>
      </c>
      <c r="BV124" s="11" t="s">
        <v>124</v>
      </c>
      <c r="BW124" s="15" t="s">
        <v>319</v>
      </c>
      <c r="BX124" s="15">
        <v>0.0</v>
      </c>
      <c r="BY124" s="26">
        <v>161.0</v>
      </c>
      <c r="BZ124" s="16">
        <v>0.0</v>
      </c>
      <c r="CA124" s="26">
        <v>20.0</v>
      </c>
      <c r="CB124" s="26">
        <v>17.0</v>
      </c>
      <c r="CC124" s="15">
        <v>0.0</v>
      </c>
      <c r="CD124" s="15">
        <v>0.0</v>
      </c>
      <c r="CE124" s="15">
        <v>0.0</v>
      </c>
      <c r="CF124" s="15">
        <v>0.0</v>
      </c>
      <c r="CG124" s="15">
        <v>0.0</v>
      </c>
      <c r="CH124" s="16">
        <v>0.0</v>
      </c>
      <c r="CI124" s="16">
        <v>0.0</v>
      </c>
      <c r="CJ124" s="15">
        <f t="shared" si="3"/>
        <v>0</v>
      </c>
      <c r="CK124" s="21" t="s">
        <v>928</v>
      </c>
      <c r="CL124" s="11" t="s">
        <v>929</v>
      </c>
      <c r="CM124" s="11">
        <v>0.0</v>
      </c>
      <c r="CN124" s="11">
        <v>0.0</v>
      </c>
      <c r="CO124" s="11">
        <v>0.0</v>
      </c>
      <c r="CP124" s="18">
        <v>0.0</v>
      </c>
      <c r="CQ124" s="15">
        <v>0.0</v>
      </c>
      <c r="CR124" s="15" t="s">
        <v>124</v>
      </c>
      <c r="CS124" s="15">
        <v>0.0</v>
      </c>
      <c r="CT124" s="15" t="s">
        <v>124</v>
      </c>
      <c r="CU124" s="15">
        <v>0.0</v>
      </c>
      <c r="CV124" s="15" t="s">
        <v>124</v>
      </c>
      <c r="CW124" s="11">
        <v>0.0</v>
      </c>
      <c r="CX124" s="11">
        <v>0.0</v>
      </c>
      <c r="CY124" s="11" t="s">
        <v>124</v>
      </c>
      <c r="CZ124" s="11">
        <v>0.0</v>
      </c>
      <c r="DA124" s="11" t="s">
        <v>235</v>
      </c>
      <c r="DB124" s="31"/>
    </row>
    <row r="125">
      <c r="A125" s="11" t="s">
        <v>930</v>
      </c>
      <c r="B125" s="11" t="s">
        <v>884</v>
      </c>
      <c r="C125" s="12">
        <v>23730.0</v>
      </c>
      <c r="D125" s="13">
        <v>1.0</v>
      </c>
      <c r="E125" s="18">
        <v>1.0</v>
      </c>
      <c r="F125" s="3">
        <v>8.0</v>
      </c>
      <c r="G125" s="3">
        <v>9.0</v>
      </c>
      <c r="H125" s="3">
        <v>9.0</v>
      </c>
      <c r="I125" s="14">
        <f t="shared" si="1"/>
        <v>8.666666667</v>
      </c>
      <c r="J125" s="14">
        <f t="shared" si="2"/>
        <v>0.6666666667</v>
      </c>
      <c r="K125" s="11" t="s">
        <v>456</v>
      </c>
      <c r="L125" s="11" t="s">
        <v>456</v>
      </c>
      <c r="M125" s="15" t="s">
        <v>137</v>
      </c>
      <c r="N125" s="15" t="s">
        <v>456</v>
      </c>
      <c r="O125" s="16" t="s">
        <v>216</v>
      </c>
      <c r="P125" s="16" t="s">
        <v>635</v>
      </c>
      <c r="Q125" s="17">
        <v>0.0</v>
      </c>
      <c r="R125" s="11" t="s">
        <v>124</v>
      </c>
      <c r="S125" s="11">
        <v>0.0</v>
      </c>
      <c r="T125" s="11">
        <v>0.0</v>
      </c>
      <c r="U125" s="11" t="s">
        <v>124</v>
      </c>
      <c r="V125" s="11">
        <v>0.0</v>
      </c>
      <c r="W125" s="11" t="s">
        <v>125</v>
      </c>
      <c r="X125" s="18">
        <v>20.0</v>
      </c>
      <c r="Y125" s="18">
        <v>0.0</v>
      </c>
      <c r="Z125" s="18">
        <v>0.0</v>
      </c>
      <c r="AA125" s="18">
        <v>1.0</v>
      </c>
      <c r="AB125" s="3" t="s">
        <v>886</v>
      </c>
      <c r="AC125" s="3" t="s">
        <v>886</v>
      </c>
      <c r="AD125" s="16">
        <v>1.0</v>
      </c>
      <c r="AE125" s="16">
        <v>0.0</v>
      </c>
      <c r="AF125" s="15">
        <v>0.0</v>
      </c>
      <c r="AG125" s="15">
        <v>0.0</v>
      </c>
      <c r="AH125" s="11" t="s">
        <v>887</v>
      </c>
      <c r="AI125" s="18">
        <v>1.0</v>
      </c>
      <c r="AJ125" s="18">
        <v>0.0</v>
      </c>
      <c r="AK125" s="11">
        <v>0.0</v>
      </c>
      <c r="AL125" s="11">
        <v>0.0</v>
      </c>
      <c r="AM125" s="19">
        <v>1.0</v>
      </c>
      <c r="AN125" s="27" t="s">
        <v>128</v>
      </c>
      <c r="AO125" s="15" t="s">
        <v>328</v>
      </c>
      <c r="AP125" s="15" t="s">
        <v>328</v>
      </c>
      <c r="AQ125" s="15">
        <v>126.0</v>
      </c>
      <c r="AR125" s="15">
        <v>50.0</v>
      </c>
      <c r="AS125" s="15">
        <v>73.0</v>
      </c>
      <c r="AT125" s="15">
        <v>88.0</v>
      </c>
      <c r="AU125" s="15">
        <v>-12.0</v>
      </c>
      <c r="AV125" s="15">
        <v>73.0</v>
      </c>
      <c r="AW125" s="18">
        <v>0.0</v>
      </c>
      <c r="AX125" s="18">
        <v>0.0</v>
      </c>
      <c r="AY125" s="18">
        <v>1.0</v>
      </c>
      <c r="AZ125" s="18">
        <v>1.0</v>
      </c>
      <c r="BA125" s="18">
        <v>0.0</v>
      </c>
      <c r="BB125" s="18">
        <v>1.0</v>
      </c>
      <c r="BC125" s="11">
        <v>0.0</v>
      </c>
      <c r="BD125" s="11">
        <v>0.0</v>
      </c>
      <c r="BE125" s="11">
        <v>0.0</v>
      </c>
      <c r="BF125" s="11">
        <v>0.0</v>
      </c>
      <c r="BG125" s="11">
        <v>0.0</v>
      </c>
      <c r="BH125" s="11">
        <v>0.0</v>
      </c>
      <c r="BI125" s="11">
        <v>0.0</v>
      </c>
      <c r="BJ125" s="11">
        <v>1.0</v>
      </c>
      <c r="BK125" s="11">
        <v>0.0</v>
      </c>
      <c r="BL125" s="11">
        <v>0.0</v>
      </c>
      <c r="BM125" s="11">
        <v>0.0</v>
      </c>
      <c r="BN125" s="11">
        <v>0.0</v>
      </c>
      <c r="BO125" s="11">
        <v>0.0</v>
      </c>
      <c r="BP125" s="11">
        <v>0.0</v>
      </c>
      <c r="BQ125" s="11">
        <v>0.0</v>
      </c>
      <c r="BR125" s="11">
        <v>0.0</v>
      </c>
      <c r="BS125" s="11">
        <v>0.0</v>
      </c>
      <c r="BT125" s="11">
        <v>0.0</v>
      </c>
      <c r="BU125" s="11">
        <v>0.0</v>
      </c>
      <c r="BV125" s="11" t="s">
        <v>124</v>
      </c>
      <c r="BW125" s="15" t="s">
        <v>487</v>
      </c>
      <c r="BX125" s="15">
        <v>0.0</v>
      </c>
      <c r="BY125" s="26">
        <v>163.0</v>
      </c>
      <c r="BZ125" s="16">
        <v>0.0</v>
      </c>
      <c r="CA125" s="26">
        <v>18.0</v>
      </c>
      <c r="CB125" s="26">
        <v>10.0</v>
      </c>
      <c r="CC125" s="15">
        <v>0.0</v>
      </c>
      <c r="CD125" s="15">
        <v>0.0</v>
      </c>
      <c r="CE125" s="15">
        <v>1.0</v>
      </c>
      <c r="CF125" s="15">
        <v>0.0</v>
      </c>
      <c r="CG125" s="15">
        <v>0.0</v>
      </c>
      <c r="CH125" s="16">
        <v>0.0</v>
      </c>
      <c r="CI125" s="16">
        <v>0.0</v>
      </c>
      <c r="CJ125" s="15">
        <f t="shared" si="3"/>
        <v>0</v>
      </c>
      <c r="CK125" s="21" t="s">
        <v>931</v>
      </c>
      <c r="CL125" s="11" t="s">
        <v>132</v>
      </c>
      <c r="CM125" s="11">
        <v>0.0</v>
      </c>
      <c r="CN125" s="11">
        <v>0.0</v>
      </c>
      <c r="CO125" s="11">
        <v>0.0</v>
      </c>
      <c r="CP125" s="18">
        <v>0.0</v>
      </c>
      <c r="CQ125" s="15">
        <v>0.0</v>
      </c>
      <c r="CR125" s="15" t="s">
        <v>124</v>
      </c>
      <c r="CS125" s="15">
        <v>0.0</v>
      </c>
      <c r="CT125" s="15" t="s">
        <v>124</v>
      </c>
      <c r="CU125" s="15">
        <v>0.0</v>
      </c>
      <c r="CV125" s="15" t="s">
        <v>124</v>
      </c>
      <c r="CW125" s="11">
        <v>0.0</v>
      </c>
      <c r="CX125" s="11">
        <v>0.0</v>
      </c>
      <c r="CY125" s="11" t="s">
        <v>124</v>
      </c>
      <c r="CZ125" s="11">
        <v>0.0</v>
      </c>
      <c r="DA125" s="11" t="s">
        <v>133</v>
      </c>
      <c r="DB125" s="31"/>
    </row>
    <row r="126">
      <c r="A126" s="11" t="s">
        <v>932</v>
      </c>
      <c r="B126" s="11" t="s">
        <v>822</v>
      </c>
      <c r="C126" s="12">
        <v>23737.0</v>
      </c>
      <c r="D126" s="13">
        <v>3.0</v>
      </c>
      <c r="E126" s="18">
        <v>0.0</v>
      </c>
      <c r="F126" s="3">
        <v>9.0</v>
      </c>
      <c r="G126" s="3">
        <v>10.0</v>
      </c>
      <c r="H126" s="3">
        <v>9.0</v>
      </c>
      <c r="I126" s="14">
        <f t="shared" si="1"/>
        <v>9.333333333</v>
      </c>
      <c r="J126" s="14">
        <f t="shared" si="2"/>
        <v>0.6666666667</v>
      </c>
      <c r="K126" s="11" t="s">
        <v>182</v>
      </c>
      <c r="L126" s="13" t="s">
        <v>183</v>
      </c>
      <c r="M126" s="15" t="s">
        <v>122</v>
      </c>
      <c r="N126" s="15" t="s">
        <v>123</v>
      </c>
      <c r="O126" s="16" t="s">
        <v>122</v>
      </c>
      <c r="P126" s="16" t="s">
        <v>933</v>
      </c>
      <c r="Q126" s="17">
        <v>0.0</v>
      </c>
      <c r="R126" s="11" t="s">
        <v>124</v>
      </c>
      <c r="S126" s="11">
        <v>0.0</v>
      </c>
      <c r="T126" s="11">
        <v>0.0</v>
      </c>
      <c r="U126" s="11" t="s">
        <v>124</v>
      </c>
      <c r="V126" s="11">
        <v>0.0</v>
      </c>
      <c r="W126" s="11" t="s">
        <v>631</v>
      </c>
      <c r="X126" s="18">
        <f>(22+24)/2</f>
        <v>23</v>
      </c>
      <c r="Y126" s="18">
        <v>1.0</v>
      </c>
      <c r="Z126" s="18">
        <v>1.0</v>
      </c>
      <c r="AA126" s="18">
        <v>0.0</v>
      </c>
      <c r="AB126" s="3" t="s">
        <v>823</v>
      </c>
      <c r="AC126" s="3" t="s">
        <v>823</v>
      </c>
      <c r="AD126" s="16">
        <v>1.0</v>
      </c>
      <c r="AE126" s="16">
        <v>1.0</v>
      </c>
      <c r="AF126" s="15">
        <v>1.0</v>
      </c>
      <c r="AG126" s="15">
        <v>1.0</v>
      </c>
      <c r="AH126" s="11" t="s">
        <v>824</v>
      </c>
      <c r="AI126" s="18">
        <v>1.0</v>
      </c>
      <c r="AJ126" s="18">
        <v>1.0</v>
      </c>
      <c r="AK126" s="11">
        <v>0.0</v>
      </c>
      <c r="AL126" s="11">
        <v>0.0</v>
      </c>
      <c r="AM126" s="19">
        <v>0.0</v>
      </c>
      <c r="AN126" s="27" t="s">
        <v>154</v>
      </c>
      <c r="AO126" s="15" t="s">
        <v>289</v>
      </c>
      <c r="AP126" s="15" t="s">
        <v>289</v>
      </c>
      <c r="AQ126" s="15">
        <v>90.0</v>
      </c>
      <c r="AR126" s="15">
        <v>83.0</v>
      </c>
      <c r="AS126" s="15">
        <v>56.0</v>
      </c>
      <c r="AT126" s="15">
        <v>91.0</v>
      </c>
      <c r="AU126" s="15">
        <v>-7.0</v>
      </c>
      <c r="AV126" s="15">
        <v>9.0</v>
      </c>
      <c r="AW126" s="18">
        <v>0.0</v>
      </c>
      <c r="AX126" s="18">
        <v>0.0</v>
      </c>
      <c r="AY126" s="18">
        <v>1.0</v>
      </c>
      <c r="AZ126" s="18">
        <v>0.0</v>
      </c>
      <c r="BA126" s="18">
        <v>0.0</v>
      </c>
      <c r="BB126" s="18">
        <v>0.0</v>
      </c>
      <c r="BC126" s="11">
        <v>0.0</v>
      </c>
      <c r="BD126" s="11">
        <v>0.0</v>
      </c>
      <c r="BE126" s="11">
        <v>0.0</v>
      </c>
      <c r="BF126" s="11">
        <v>0.0</v>
      </c>
      <c r="BG126" s="11">
        <v>0.0</v>
      </c>
      <c r="BH126" s="11">
        <v>0.0</v>
      </c>
      <c r="BI126" s="11">
        <v>0.0</v>
      </c>
      <c r="BJ126" s="11">
        <v>0.0</v>
      </c>
      <c r="BK126" s="11">
        <v>0.0</v>
      </c>
      <c r="BL126" s="11">
        <v>0.0</v>
      </c>
      <c r="BM126" s="11">
        <v>0.0</v>
      </c>
      <c r="BN126" s="11">
        <v>0.0</v>
      </c>
      <c r="BO126" s="11">
        <v>0.0</v>
      </c>
      <c r="BP126" s="11">
        <v>0.0</v>
      </c>
      <c r="BQ126" s="11">
        <v>0.0</v>
      </c>
      <c r="BR126" s="11">
        <v>0.0</v>
      </c>
      <c r="BS126" s="11">
        <v>0.0</v>
      </c>
      <c r="BT126" s="11">
        <v>0.0</v>
      </c>
      <c r="BU126" s="11">
        <v>0.0</v>
      </c>
      <c r="BV126" s="11" t="s">
        <v>124</v>
      </c>
      <c r="BW126" s="15" t="s">
        <v>168</v>
      </c>
      <c r="BX126" s="15">
        <v>0.0</v>
      </c>
      <c r="BY126" s="26">
        <v>139.0</v>
      </c>
      <c r="BZ126" s="16">
        <v>0.0</v>
      </c>
      <c r="CA126" s="26">
        <v>68.0</v>
      </c>
      <c r="CB126" s="26">
        <v>15.0</v>
      </c>
      <c r="CC126" s="15">
        <v>0.0</v>
      </c>
      <c r="CD126" s="15">
        <v>0.0</v>
      </c>
      <c r="CE126" s="15">
        <v>1.0</v>
      </c>
      <c r="CF126" s="15">
        <v>0.0</v>
      </c>
      <c r="CG126" s="15">
        <v>0.0</v>
      </c>
      <c r="CH126" s="16">
        <v>0.0</v>
      </c>
      <c r="CI126" s="16">
        <v>1.0</v>
      </c>
      <c r="CJ126" s="15">
        <f t="shared" si="3"/>
        <v>1</v>
      </c>
      <c r="CK126" s="21" t="s">
        <v>934</v>
      </c>
      <c r="CL126" s="11" t="s">
        <v>170</v>
      </c>
      <c r="CM126" s="11">
        <v>0.0</v>
      </c>
      <c r="CN126" s="11">
        <v>0.0</v>
      </c>
      <c r="CO126" s="11">
        <v>0.0</v>
      </c>
      <c r="CP126" s="18">
        <v>0.0</v>
      </c>
      <c r="CQ126" s="15">
        <v>0.0</v>
      </c>
      <c r="CR126" s="15" t="s">
        <v>124</v>
      </c>
      <c r="CS126" s="15">
        <v>0.0</v>
      </c>
      <c r="CT126" s="15" t="s">
        <v>124</v>
      </c>
      <c r="CU126" s="15">
        <v>0.0</v>
      </c>
      <c r="CV126" s="15" t="s">
        <v>124</v>
      </c>
      <c r="CW126" s="11">
        <v>0.0</v>
      </c>
      <c r="CX126" s="11">
        <v>0.0</v>
      </c>
      <c r="CY126" s="11" t="s">
        <v>124</v>
      </c>
      <c r="CZ126" s="11">
        <v>0.0</v>
      </c>
      <c r="DA126" s="11" t="s">
        <v>235</v>
      </c>
      <c r="DB126" s="31"/>
    </row>
    <row r="127">
      <c r="A127" s="11" t="s">
        <v>935</v>
      </c>
      <c r="B127" s="11" t="s">
        <v>936</v>
      </c>
      <c r="C127" s="12">
        <v>23765.0</v>
      </c>
      <c r="D127" s="13">
        <v>2.0</v>
      </c>
      <c r="E127" s="18">
        <v>0.0</v>
      </c>
      <c r="F127" s="3">
        <v>7.0</v>
      </c>
      <c r="G127" s="3">
        <v>8.0</v>
      </c>
      <c r="H127" s="3">
        <v>8.0</v>
      </c>
      <c r="I127" s="14">
        <f t="shared" si="1"/>
        <v>7.666666667</v>
      </c>
      <c r="J127" s="14">
        <f t="shared" si="2"/>
        <v>0.6666666667</v>
      </c>
      <c r="K127" s="11" t="s">
        <v>355</v>
      </c>
      <c r="L127" s="11" t="s">
        <v>355</v>
      </c>
      <c r="M127" s="15" t="s">
        <v>137</v>
      </c>
      <c r="N127" s="15" t="s">
        <v>138</v>
      </c>
      <c r="O127" s="16" t="s">
        <v>122</v>
      </c>
      <c r="P127" s="16" t="s">
        <v>373</v>
      </c>
      <c r="Q127" s="17">
        <v>1.0</v>
      </c>
      <c r="R127" s="11" t="s">
        <v>124</v>
      </c>
      <c r="S127" s="11">
        <v>0.0</v>
      </c>
      <c r="T127" s="11">
        <v>0.0</v>
      </c>
      <c r="U127" s="11" t="s">
        <v>124</v>
      </c>
      <c r="V127" s="11">
        <v>0.0</v>
      </c>
      <c r="W127" s="11" t="s">
        <v>631</v>
      </c>
      <c r="X127" s="18">
        <v>32.0</v>
      </c>
      <c r="Y127" s="18">
        <v>0.0</v>
      </c>
      <c r="Z127" s="18">
        <v>1.0</v>
      </c>
      <c r="AA127" s="18">
        <v>0.0</v>
      </c>
      <c r="AB127" s="3" t="s">
        <v>937</v>
      </c>
      <c r="AC127" s="3" t="s">
        <v>937</v>
      </c>
      <c r="AD127" s="16">
        <v>1.0</v>
      </c>
      <c r="AE127" s="16">
        <v>1.0</v>
      </c>
      <c r="AF127" s="15">
        <v>0.0</v>
      </c>
      <c r="AG127" s="15">
        <v>0.0</v>
      </c>
      <c r="AH127" s="11" t="s">
        <v>937</v>
      </c>
      <c r="AI127" s="18">
        <v>1.0</v>
      </c>
      <c r="AJ127" s="18">
        <v>1.0</v>
      </c>
      <c r="AK127" s="11">
        <v>0.0</v>
      </c>
      <c r="AL127" s="11">
        <v>0.0</v>
      </c>
      <c r="AM127" s="19">
        <v>1.0</v>
      </c>
      <c r="AN127" s="27" t="s">
        <v>128</v>
      </c>
      <c r="AO127" s="15" t="s">
        <v>927</v>
      </c>
      <c r="AP127" s="15" t="s">
        <v>189</v>
      </c>
      <c r="AQ127" s="15">
        <v>117.0</v>
      </c>
      <c r="AR127" s="15">
        <v>69.0</v>
      </c>
      <c r="AS127" s="15">
        <v>48.0</v>
      </c>
      <c r="AT127" s="15">
        <v>60.0</v>
      </c>
      <c r="AU127" s="15">
        <v>-8.0</v>
      </c>
      <c r="AV127" s="15">
        <v>78.0</v>
      </c>
      <c r="AW127" s="18">
        <v>0.0</v>
      </c>
      <c r="AX127" s="18">
        <v>0.0</v>
      </c>
      <c r="AY127" s="18">
        <v>1.0</v>
      </c>
      <c r="AZ127" s="18">
        <v>1.0</v>
      </c>
      <c r="BA127" s="18">
        <v>1.0</v>
      </c>
      <c r="BB127" s="18">
        <v>1.0</v>
      </c>
      <c r="BC127" s="11">
        <v>0.0</v>
      </c>
      <c r="BD127" s="11">
        <v>0.0</v>
      </c>
      <c r="BE127" s="11">
        <v>0.0</v>
      </c>
      <c r="BF127" s="11">
        <v>0.0</v>
      </c>
      <c r="BG127" s="11">
        <v>0.0</v>
      </c>
      <c r="BH127" s="11">
        <v>0.0</v>
      </c>
      <c r="BI127" s="11">
        <v>0.0</v>
      </c>
      <c r="BJ127" s="11">
        <v>0.0</v>
      </c>
      <c r="BK127" s="11">
        <v>0.0</v>
      </c>
      <c r="BL127" s="11">
        <v>0.0</v>
      </c>
      <c r="BM127" s="11">
        <v>0.0</v>
      </c>
      <c r="BN127" s="11">
        <v>0.0</v>
      </c>
      <c r="BO127" s="11">
        <v>0.0</v>
      </c>
      <c r="BP127" s="11">
        <v>0.0</v>
      </c>
      <c r="BQ127" s="11">
        <v>0.0</v>
      </c>
      <c r="BR127" s="11">
        <v>0.0</v>
      </c>
      <c r="BS127" s="11">
        <v>0.0</v>
      </c>
      <c r="BT127" s="11">
        <v>0.0</v>
      </c>
      <c r="BU127" s="11">
        <v>0.0</v>
      </c>
      <c r="BV127" s="11" t="s">
        <v>124</v>
      </c>
      <c r="BW127" s="15" t="s">
        <v>487</v>
      </c>
      <c r="BX127" s="15">
        <v>0.0</v>
      </c>
      <c r="BY127" s="26">
        <v>183.0</v>
      </c>
      <c r="BZ127" s="16">
        <v>0.0</v>
      </c>
      <c r="CA127" s="26">
        <v>24.0</v>
      </c>
      <c r="CB127" s="26">
        <v>8.0</v>
      </c>
      <c r="CC127" s="15">
        <v>0.0</v>
      </c>
      <c r="CD127" s="15">
        <v>0.0</v>
      </c>
      <c r="CE127" s="15">
        <v>1.0</v>
      </c>
      <c r="CF127" s="15">
        <v>0.0</v>
      </c>
      <c r="CG127" s="15">
        <v>0.0</v>
      </c>
      <c r="CH127" s="16">
        <v>0.0</v>
      </c>
      <c r="CI127" s="16">
        <v>0.0</v>
      </c>
      <c r="CJ127" s="15">
        <f t="shared" si="3"/>
        <v>0</v>
      </c>
      <c r="CK127" s="21" t="s">
        <v>938</v>
      </c>
      <c r="CL127" s="13" t="s">
        <v>939</v>
      </c>
      <c r="CM127" s="11">
        <v>0.0</v>
      </c>
      <c r="CN127" s="11">
        <v>0.0</v>
      </c>
      <c r="CO127" s="11">
        <v>0.0</v>
      </c>
      <c r="CP127" s="18">
        <v>0.0</v>
      </c>
      <c r="CQ127" s="15">
        <v>0.0</v>
      </c>
      <c r="CR127" s="15" t="s">
        <v>124</v>
      </c>
      <c r="CS127" s="15">
        <v>0.0</v>
      </c>
      <c r="CT127" s="15" t="s">
        <v>124</v>
      </c>
      <c r="CU127" s="15">
        <v>0.0</v>
      </c>
      <c r="CV127" s="15" t="s">
        <v>124</v>
      </c>
      <c r="CW127" s="11">
        <v>0.0</v>
      </c>
      <c r="CX127" s="11">
        <v>0.0</v>
      </c>
      <c r="CY127" s="11" t="s">
        <v>124</v>
      </c>
      <c r="CZ127" s="11">
        <v>0.0</v>
      </c>
      <c r="DA127" s="11" t="s">
        <v>133</v>
      </c>
      <c r="DB127" s="31"/>
    </row>
    <row r="128">
      <c r="A128" s="11" t="s">
        <v>940</v>
      </c>
      <c r="B128" s="11" t="s">
        <v>941</v>
      </c>
      <c r="C128" s="12">
        <v>23779.0</v>
      </c>
      <c r="D128" s="13">
        <v>2.0</v>
      </c>
      <c r="E128" s="18">
        <v>0.0</v>
      </c>
      <c r="F128" s="3">
        <v>7.0</v>
      </c>
      <c r="G128" s="3">
        <v>9.0</v>
      </c>
      <c r="H128" s="3">
        <v>9.0</v>
      </c>
      <c r="I128" s="14">
        <f t="shared" si="1"/>
        <v>8.333333333</v>
      </c>
      <c r="J128" s="14">
        <f t="shared" si="2"/>
        <v>1.333333333</v>
      </c>
      <c r="K128" s="11" t="s">
        <v>684</v>
      </c>
      <c r="L128" s="11" t="s">
        <v>684</v>
      </c>
      <c r="M128" s="15" t="s">
        <v>216</v>
      </c>
      <c r="N128" s="15" t="s">
        <v>635</v>
      </c>
      <c r="O128" s="16" t="s">
        <v>604</v>
      </c>
      <c r="P128" s="16" t="s">
        <v>942</v>
      </c>
      <c r="Q128" s="17">
        <v>2.0</v>
      </c>
      <c r="R128" s="11" t="s">
        <v>124</v>
      </c>
      <c r="S128" s="11">
        <v>1.0</v>
      </c>
      <c r="T128" s="11">
        <v>0.0</v>
      </c>
      <c r="U128" s="11" t="s">
        <v>124</v>
      </c>
      <c r="V128" s="11">
        <v>0.0</v>
      </c>
      <c r="W128" s="11" t="s">
        <v>125</v>
      </c>
      <c r="X128" s="18">
        <f>(24+24)/2</f>
        <v>24</v>
      </c>
      <c r="Y128" s="18">
        <v>1.0</v>
      </c>
      <c r="Z128" s="18">
        <v>1.0</v>
      </c>
      <c r="AA128" s="18">
        <v>0.0</v>
      </c>
      <c r="AB128" s="3" t="s">
        <v>943</v>
      </c>
      <c r="AC128" s="3" t="s">
        <v>943</v>
      </c>
      <c r="AD128" s="16">
        <v>2.0</v>
      </c>
      <c r="AE128" s="16">
        <v>1.0</v>
      </c>
      <c r="AF128" s="15">
        <v>0.0</v>
      </c>
      <c r="AG128" s="15">
        <v>0.0</v>
      </c>
      <c r="AH128" s="11" t="s">
        <v>197</v>
      </c>
      <c r="AI128" s="18">
        <v>1.0</v>
      </c>
      <c r="AJ128" s="18">
        <v>1.0</v>
      </c>
      <c r="AK128" s="11">
        <v>0.0</v>
      </c>
      <c r="AL128" s="11">
        <v>0.0</v>
      </c>
      <c r="AM128" s="19">
        <v>1.0</v>
      </c>
      <c r="AN128" s="27" t="s">
        <v>128</v>
      </c>
      <c r="AO128" s="15" t="s">
        <v>243</v>
      </c>
      <c r="AP128" s="15" t="s">
        <v>243</v>
      </c>
      <c r="AQ128" s="15">
        <v>95.0</v>
      </c>
      <c r="AR128" s="15">
        <v>31.0</v>
      </c>
      <c r="AS128" s="15">
        <v>37.0</v>
      </c>
      <c r="AT128" s="15">
        <v>38.0</v>
      </c>
      <c r="AU128" s="15">
        <v>-14.0</v>
      </c>
      <c r="AV128" s="15">
        <v>52.0</v>
      </c>
      <c r="AW128" s="18">
        <v>0.0</v>
      </c>
      <c r="AX128" s="18">
        <v>0.0</v>
      </c>
      <c r="AY128" s="18">
        <v>1.0</v>
      </c>
      <c r="AZ128" s="18">
        <v>1.0</v>
      </c>
      <c r="BA128" s="18">
        <v>1.0</v>
      </c>
      <c r="BB128" s="18">
        <v>1.0</v>
      </c>
      <c r="BC128" s="11">
        <v>0.0</v>
      </c>
      <c r="BD128" s="11">
        <v>0.0</v>
      </c>
      <c r="BE128" s="11">
        <v>0.0</v>
      </c>
      <c r="BF128" s="11">
        <v>0.0</v>
      </c>
      <c r="BG128" s="11">
        <v>0.0</v>
      </c>
      <c r="BH128" s="11">
        <v>0.0</v>
      </c>
      <c r="BI128" s="11">
        <v>0.0</v>
      </c>
      <c r="BJ128" s="11">
        <v>0.0</v>
      </c>
      <c r="BK128" s="11">
        <v>0.0</v>
      </c>
      <c r="BL128" s="11">
        <v>0.0</v>
      </c>
      <c r="BM128" s="11">
        <v>0.0</v>
      </c>
      <c r="BN128" s="11">
        <v>0.0</v>
      </c>
      <c r="BO128" s="11">
        <v>0.0</v>
      </c>
      <c r="BP128" s="11">
        <v>0.0</v>
      </c>
      <c r="BQ128" s="11">
        <v>0.0</v>
      </c>
      <c r="BR128" s="11">
        <v>0.0</v>
      </c>
      <c r="BS128" s="11">
        <v>0.0</v>
      </c>
      <c r="BT128" s="11">
        <v>0.0</v>
      </c>
      <c r="BU128" s="11">
        <v>0.0</v>
      </c>
      <c r="BV128" s="11" t="s">
        <v>124</v>
      </c>
      <c r="BW128" s="15" t="s">
        <v>146</v>
      </c>
      <c r="BX128" s="15">
        <v>0.0</v>
      </c>
      <c r="BY128" s="26">
        <v>225.0</v>
      </c>
      <c r="BZ128" s="16">
        <v>0.0</v>
      </c>
      <c r="CA128" s="26">
        <v>35.0</v>
      </c>
      <c r="CB128" s="26">
        <v>0.0</v>
      </c>
      <c r="CC128" s="15">
        <v>0.0</v>
      </c>
      <c r="CD128" s="15">
        <v>0.0</v>
      </c>
      <c r="CE128" s="15">
        <v>1.0</v>
      </c>
      <c r="CF128" s="15">
        <v>0.0</v>
      </c>
      <c r="CG128" s="15">
        <v>0.0</v>
      </c>
      <c r="CH128" s="16">
        <v>0.0</v>
      </c>
      <c r="CI128" s="16">
        <v>0.0</v>
      </c>
      <c r="CJ128" s="15">
        <f t="shared" si="3"/>
        <v>0</v>
      </c>
      <c r="CK128" s="21" t="s">
        <v>944</v>
      </c>
      <c r="CL128" s="11" t="s">
        <v>132</v>
      </c>
      <c r="CM128" s="11">
        <v>0.0</v>
      </c>
      <c r="CN128" s="11">
        <v>0.0</v>
      </c>
      <c r="CO128" s="11">
        <v>0.0</v>
      </c>
      <c r="CP128" s="18">
        <v>0.0</v>
      </c>
      <c r="CQ128" s="15">
        <v>0.0</v>
      </c>
      <c r="CR128" s="15" t="s">
        <v>124</v>
      </c>
      <c r="CS128" s="15">
        <v>0.0</v>
      </c>
      <c r="CT128" s="15" t="s">
        <v>124</v>
      </c>
      <c r="CU128" s="15">
        <v>0.0</v>
      </c>
      <c r="CV128" s="15" t="s">
        <v>124</v>
      </c>
      <c r="CW128" s="11">
        <v>0.0</v>
      </c>
      <c r="CX128" s="11">
        <v>0.0</v>
      </c>
      <c r="CY128" s="11" t="s">
        <v>124</v>
      </c>
      <c r="CZ128" s="11">
        <v>0.0</v>
      </c>
      <c r="DA128" s="11" t="s">
        <v>133</v>
      </c>
      <c r="DB128" s="31"/>
    </row>
    <row r="129">
      <c r="A129" s="11" t="s">
        <v>945</v>
      </c>
      <c r="B129" s="11" t="s">
        <v>946</v>
      </c>
      <c r="C129" s="12">
        <v>23793.0</v>
      </c>
      <c r="D129" s="13">
        <v>2.0</v>
      </c>
      <c r="E129" s="18">
        <v>0.0</v>
      </c>
      <c r="F129" s="3">
        <v>3.0</v>
      </c>
      <c r="G129" s="3">
        <v>5.0</v>
      </c>
      <c r="H129" s="3">
        <v>3.0</v>
      </c>
      <c r="I129" s="14">
        <f t="shared" si="1"/>
        <v>3.666666667</v>
      </c>
      <c r="J129" s="14">
        <f t="shared" si="2"/>
        <v>1.333333333</v>
      </c>
      <c r="K129" s="11" t="s">
        <v>204</v>
      </c>
      <c r="L129" s="11" t="s">
        <v>760</v>
      </c>
      <c r="M129" s="15" t="s">
        <v>122</v>
      </c>
      <c r="N129" s="34" t="s">
        <v>123</v>
      </c>
      <c r="O129" s="16" t="s">
        <v>162</v>
      </c>
      <c r="P129" s="16" t="s">
        <v>373</v>
      </c>
      <c r="Q129" s="17">
        <v>0.0</v>
      </c>
      <c r="R129" s="11" t="s">
        <v>124</v>
      </c>
      <c r="S129" s="11">
        <v>0.0</v>
      </c>
      <c r="T129" s="11">
        <v>0.0</v>
      </c>
      <c r="U129" s="11" t="s">
        <v>124</v>
      </c>
      <c r="V129" s="11">
        <v>0.0</v>
      </c>
      <c r="W129" s="11" t="s">
        <v>125</v>
      </c>
      <c r="X129" s="18">
        <v>19.0</v>
      </c>
      <c r="Y129" s="18">
        <v>1.0</v>
      </c>
      <c r="Z129" s="18">
        <v>1.0</v>
      </c>
      <c r="AA129" s="18">
        <v>0.0</v>
      </c>
      <c r="AB129" s="3" t="s">
        <v>947</v>
      </c>
      <c r="AC129" s="3" t="s">
        <v>947</v>
      </c>
      <c r="AD129" s="16">
        <v>1.0</v>
      </c>
      <c r="AE129" s="16">
        <v>1.0</v>
      </c>
      <c r="AF129" s="15">
        <v>0.0</v>
      </c>
      <c r="AG129" s="15">
        <v>0.0</v>
      </c>
      <c r="AH129" s="11" t="s">
        <v>548</v>
      </c>
      <c r="AI129" s="18">
        <v>1.0</v>
      </c>
      <c r="AJ129" s="18">
        <v>1.0</v>
      </c>
      <c r="AK129" s="11">
        <v>0.0</v>
      </c>
      <c r="AL129" s="11">
        <v>0.0</v>
      </c>
      <c r="AM129" s="19">
        <v>0.0</v>
      </c>
      <c r="AN129" s="27" t="s">
        <v>128</v>
      </c>
      <c r="AO129" s="15" t="s">
        <v>948</v>
      </c>
      <c r="AP129" s="15" t="s">
        <v>200</v>
      </c>
      <c r="AQ129" s="15">
        <v>133.0</v>
      </c>
      <c r="AR129" s="15">
        <v>61.0</v>
      </c>
      <c r="AS129" s="15">
        <v>63.0</v>
      </c>
      <c r="AT129" s="15">
        <v>77.0</v>
      </c>
      <c r="AU129" s="15">
        <v>-11.0</v>
      </c>
      <c r="AV129" s="15">
        <v>33.0</v>
      </c>
      <c r="AW129" s="18">
        <v>0.0</v>
      </c>
      <c r="AX129" s="18">
        <v>0.0</v>
      </c>
      <c r="AY129" s="18">
        <v>1.0</v>
      </c>
      <c r="AZ129" s="18">
        <v>1.0</v>
      </c>
      <c r="BA129" s="18">
        <v>0.0</v>
      </c>
      <c r="BB129" s="18">
        <v>0.0</v>
      </c>
      <c r="BC129" s="11">
        <v>0.0</v>
      </c>
      <c r="BD129" s="11">
        <v>0.0</v>
      </c>
      <c r="BE129" s="11">
        <v>0.0</v>
      </c>
      <c r="BF129" s="11">
        <v>0.0</v>
      </c>
      <c r="BG129" s="11">
        <v>0.0</v>
      </c>
      <c r="BH129" s="11">
        <v>0.0</v>
      </c>
      <c r="BI129" s="11">
        <v>0.0</v>
      </c>
      <c r="BJ129" s="11">
        <v>0.0</v>
      </c>
      <c r="BK129" s="11">
        <v>0.0</v>
      </c>
      <c r="BL129" s="11">
        <v>0.0</v>
      </c>
      <c r="BM129" s="11">
        <v>0.0</v>
      </c>
      <c r="BN129" s="11">
        <v>0.0</v>
      </c>
      <c r="BO129" s="11">
        <v>0.0</v>
      </c>
      <c r="BP129" s="11">
        <v>0.0</v>
      </c>
      <c r="BQ129" s="11">
        <v>0.0</v>
      </c>
      <c r="BR129" s="11">
        <v>0.0</v>
      </c>
      <c r="BS129" s="11">
        <v>0.0</v>
      </c>
      <c r="BT129" s="11">
        <v>0.0</v>
      </c>
      <c r="BU129" s="11">
        <v>0.0</v>
      </c>
      <c r="BV129" s="11" t="s">
        <v>124</v>
      </c>
      <c r="BW129" s="15" t="s">
        <v>319</v>
      </c>
      <c r="BX129" s="15">
        <v>0.0</v>
      </c>
      <c r="BY129" s="26">
        <v>137.0</v>
      </c>
      <c r="BZ129" s="16">
        <v>0.0</v>
      </c>
      <c r="CA129" s="26">
        <v>32.0</v>
      </c>
      <c r="CB129" s="26">
        <v>7.0</v>
      </c>
      <c r="CC129" s="15">
        <v>0.0</v>
      </c>
      <c r="CD129" s="15">
        <v>0.0</v>
      </c>
      <c r="CE129" s="15">
        <v>1.0</v>
      </c>
      <c r="CF129" s="15">
        <v>0.0</v>
      </c>
      <c r="CG129" s="15">
        <v>1.0</v>
      </c>
      <c r="CH129" s="16">
        <v>0.0</v>
      </c>
      <c r="CI129" s="16">
        <v>0.0</v>
      </c>
      <c r="CJ129" s="15">
        <f t="shared" si="3"/>
        <v>1</v>
      </c>
      <c r="CK129" s="21" t="s">
        <v>949</v>
      </c>
      <c r="CL129" s="11" t="s">
        <v>132</v>
      </c>
      <c r="CM129" s="11">
        <v>0.0</v>
      </c>
      <c r="CN129" s="11">
        <v>0.0</v>
      </c>
      <c r="CO129" s="11">
        <v>0.0</v>
      </c>
      <c r="CP129" s="18">
        <v>0.0</v>
      </c>
      <c r="CQ129" s="15">
        <v>0.0</v>
      </c>
      <c r="CR129" s="15" t="s">
        <v>124</v>
      </c>
      <c r="CS129" s="15">
        <v>0.0</v>
      </c>
      <c r="CT129" s="15" t="s">
        <v>124</v>
      </c>
      <c r="CU129" s="15">
        <v>0.0</v>
      </c>
      <c r="CV129" s="15" t="s">
        <v>124</v>
      </c>
      <c r="CW129" s="11">
        <v>0.0</v>
      </c>
      <c r="CX129" s="11">
        <v>0.0</v>
      </c>
      <c r="CY129" s="11" t="s">
        <v>124</v>
      </c>
      <c r="CZ129" s="11">
        <v>0.0</v>
      </c>
      <c r="DA129" s="11" t="s">
        <v>133</v>
      </c>
      <c r="DB129" s="31"/>
    </row>
    <row r="130">
      <c r="A130" s="11" t="s">
        <v>950</v>
      </c>
      <c r="B130" s="11" t="s">
        <v>951</v>
      </c>
      <c r="C130" s="12">
        <v>23807.0</v>
      </c>
      <c r="D130" s="13">
        <v>1.0</v>
      </c>
      <c r="E130" s="18">
        <v>0.0</v>
      </c>
      <c r="F130" s="3">
        <v>10.0</v>
      </c>
      <c r="G130" s="3">
        <v>10.0</v>
      </c>
      <c r="H130" s="3">
        <v>10.0</v>
      </c>
      <c r="I130" s="14">
        <f t="shared" si="1"/>
        <v>10</v>
      </c>
      <c r="J130" s="14">
        <f t="shared" si="2"/>
        <v>0</v>
      </c>
      <c r="K130" s="11" t="s">
        <v>952</v>
      </c>
      <c r="L130" s="13" t="s">
        <v>456</v>
      </c>
      <c r="M130" s="15" t="s">
        <v>137</v>
      </c>
      <c r="N130" s="15" t="s">
        <v>456</v>
      </c>
      <c r="O130" s="16" t="s">
        <v>216</v>
      </c>
      <c r="P130" s="16" t="s">
        <v>635</v>
      </c>
      <c r="Q130" s="17">
        <v>0.0</v>
      </c>
      <c r="R130" s="11" t="s">
        <v>124</v>
      </c>
      <c r="S130" s="11">
        <v>0.0</v>
      </c>
      <c r="T130" s="11">
        <v>0.0</v>
      </c>
      <c r="U130" s="11" t="s">
        <v>124</v>
      </c>
      <c r="V130" s="11">
        <v>0.0</v>
      </c>
      <c r="W130" s="11" t="s">
        <v>125</v>
      </c>
      <c r="X130" s="18">
        <v>24.0</v>
      </c>
      <c r="Y130" s="18">
        <v>1.0</v>
      </c>
      <c r="Z130" s="18">
        <v>0.0</v>
      </c>
      <c r="AA130" s="18">
        <v>1.0</v>
      </c>
      <c r="AB130" s="3" t="s">
        <v>953</v>
      </c>
      <c r="AC130" s="3" t="s">
        <v>953</v>
      </c>
      <c r="AD130" s="16">
        <v>1.0</v>
      </c>
      <c r="AE130" s="16">
        <v>0.0</v>
      </c>
      <c r="AF130" s="15">
        <v>0.0</v>
      </c>
      <c r="AG130" s="15">
        <v>0.0</v>
      </c>
      <c r="AH130" s="13" t="s">
        <v>953</v>
      </c>
      <c r="AI130" s="18">
        <v>1.0</v>
      </c>
      <c r="AJ130" s="18">
        <v>0.0</v>
      </c>
      <c r="AK130" s="11">
        <v>0.0</v>
      </c>
      <c r="AL130" s="11">
        <v>0.0</v>
      </c>
      <c r="AM130" s="19">
        <v>1.0</v>
      </c>
      <c r="AN130" s="27" t="s">
        <v>128</v>
      </c>
      <c r="AO130" s="15" t="s">
        <v>954</v>
      </c>
      <c r="AP130" s="15" t="s">
        <v>129</v>
      </c>
      <c r="AQ130" s="15">
        <v>105.0</v>
      </c>
      <c r="AR130" s="15">
        <v>42.0</v>
      </c>
      <c r="AS130" s="15">
        <v>58.0</v>
      </c>
      <c r="AT130" s="15">
        <v>67.0</v>
      </c>
      <c r="AU130" s="15">
        <v>-11.0</v>
      </c>
      <c r="AV130" s="15">
        <v>63.0</v>
      </c>
      <c r="AW130" s="18">
        <v>0.0</v>
      </c>
      <c r="AX130" s="18">
        <v>1.0</v>
      </c>
      <c r="AY130" s="18">
        <v>1.0</v>
      </c>
      <c r="AZ130" s="18">
        <v>0.0</v>
      </c>
      <c r="BA130" s="18">
        <v>1.0</v>
      </c>
      <c r="BB130" s="18">
        <v>1.0</v>
      </c>
      <c r="BC130" s="11">
        <v>0.0</v>
      </c>
      <c r="BD130" s="11">
        <v>0.0</v>
      </c>
      <c r="BE130" s="11">
        <v>0.0</v>
      </c>
      <c r="BF130" s="11">
        <v>0.0</v>
      </c>
      <c r="BG130" s="11">
        <v>0.0</v>
      </c>
      <c r="BH130" s="11">
        <v>0.0</v>
      </c>
      <c r="BI130" s="11">
        <v>0.0</v>
      </c>
      <c r="BJ130" s="11">
        <v>1.0</v>
      </c>
      <c r="BK130" s="11">
        <v>0.0</v>
      </c>
      <c r="BL130" s="11">
        <v>0.0</v>
      </c>
      <c r="BM130" s="11">
        <v>0.0</v>
      </c>
      <c r="BN130" s="11">
        <v>0.0</v>
      </c>
      <c r="BO130" s="11">
        <v>0.0</v>
      </c>
      <c r="BP130" s="11">
        <v>0.0</v>
      </c>
      <c r="BQ130" s="11">
        <v>0.0</v>
      </c>
      <c r="BR130" s="11">
        <v>0.0</v>
      </c>
      <c r="BS130" s="11">
        <v>0.0</v>
      </c>
      <c r="BT130" s="11">
        <v>0.0</v>
      </c>
      <c r="BU130" s="11">
        <v>0.0</v>
      </c>
      <c r="BV130" s="11" t="s">
        <v>124</v>
      </c>
      <c r="BW130" s="15" t="s">
        <v>487</v>
      </c>
      <c r="BX130" s="15">
        <v>0.0</v>
      </c>
      <c r="BY130" s="26">
        <v>165.0</v>
      </c>
      <c r="BZ130" s="16">
        <v>0.0</v>
      </c>
      <c r="CA130" s="26">
        <v>51.0</v>
      </c>
      <c r="CB130" s="26">
        <v>9.0</v>
      </c>
      <c r="CC130" s="15">
        <v>0.0</v>
      </c>
      <c r="CD130" s="15">
        <v>0.0</v>
      </c>
      <c r="CE130" s="15">
        <v>1.0</v>
      </c>
      <c r="CF130" s="15">
        <v>0.0</v>
      </c>
      <c r="CG130" s="15">
        <v>0.0</v>
      </c>
      <c r="CH130" s="16">
        <v>0.0</v>
      </c>
      <c r="CI130" s="16">
        <v>0.0</v>
      </c>
      <c r="CJ130" s="15">
        <f t="shared" si="3"/>
        <v>0</v>
      </c>
      <c r="CK130" s="21" t="s">
        <v>955</v>
      </c>
      <c r="CL130" s="11" t="s">
        <v>170</v>
      </c>
      <c r="CM130" s="11">
        <v>0.0</v>
      </c>
      <c r="CN130" s="11">
        <v>0.0</v>
      </c>
      <c r="CO130" s="11">
        <v>0.0</v>
      </c>
      <c r="CP130" s="18">
        <v>0.0</v>
      </c>
      <c r="CQ130" s="15">
        <v>0.0</v>
      </c>
      <c r="CR130" s="15" t="s">
        <v>124</v>
      </c>
      <c r="CS130" s="15">
        <v>0.0</v>
      </c>
      <c r="CT130" s="15" t="s">
        <v>124</v>
      </c>
      <c r="CU130" s="15">
        <v>0.0</v>
      </c>
      <c r="CV130" s="15" t="s">
        <v>124</v>
      </c>
      <c r="CW130" s="11">
        <v>0.0</v>
      </c>
      <c r="CX130" s="11">
        <v>0.0</v>
      </c>
      <c r="CY130" s="11" t="s">
        <v>124</v>
      </c>
      <c r="CZ130" s="11">
        <v>0.0</v>
      </c>
      <c r="DA130" s="11" t="s">
        <v>133</v>
      </c>
      <c r="DB130" s="31"/>
    </row>
    <row r="131">
      <c r="A131" s="11" t="s">
        <v>956</v>
      </c>
      <c r="B131" s="11" t="s">
        <v>822</v>
      </c>
      <c r="C131" s="12">
        <v>23814.0</v>
      </c>
      <c r="D131" s="13">
        <v>2.0</v>
      </c>
      <c r="E131" s="18">
        <v>0.0</v>
      </c>
      <c r="F131" s="3">
        <v>6.0</v>
      </c>
      <c r="G131" s="3">
        <v>8.0</v>
      </c>
      <c r="H131" s="3">
        <v>7.0</v>
      </c>
      <c r="I131" s="14">
        <f t="shared" si="1"/>
        <v>7</v>
      </c>
      <c r="J131" s="14">
        <f t="shared" si="2"/>
        <v>1.333333333</v>
      </c>
      <c r="K131" s="11" t="s">
        <v>182</v>
      </c>
      <c r="L131" s="13" t="s">
        <v>183</v>
      </c>
      <c r="M131" s="15" t="s">
        <v>122</v>
      </c>
      <c r="N131" s="34" t="s">
        <v>123</v>
      </c>
      <c r="O131" s="16" t="s">
        <v>122</v>
      </c>
      <c r="P131" s="16" t="s">
        <v>695</v>
      </c>
      <c r="Q131" s="17">
        <v>0.0</v>
      </c>
      <c r="R131" s="11" t="s">
        <v>124</v>
      </c>
      <c r="S131" s="11">
        <v>0.0</v>
      </c>
      <c r="T131" s="11">
        <v>0.0</v>
      </c>
      <c r="U131" s="11" t="s">
        <v>124</v>
      </c>
      <c r="V131" s="11">
        <v>0.0</v>
      </c>
      <c r="W131" s="11" t="s">
        <v>631</v>
      </c>
      <c r="X131" s="18">
        <f>(22+24)/2</f>
        <v>23</v>
      </c>
      <c r="Y131" s="18">
        <v>1.0</v>
      </c>
      <c r="Z131" s="18">
        <v>1.0</v>
      </c>
      <c r="AA131" s="18">
        <v>0.0</v>
      </c>
      <c r="AB131" s="3" t="s">
        <v>823</v>
      </c>
      <c r="AC131" s="3" t="s">
        <v>823</v>
      </c>
      <c r="AD131" s="16">
        <v>1.0</v>
      </c>
      <c r="AE131" s="16">
        <v>1.0</v>
      </c>
      <c r="AF131" s="15">
        <v>1.0</v>
      </c>
      <c r="AG131" s="15">
        <v>1.0</v>
      </c>
      <c r="AH131" s="11" t="s">
        <v>824</v>
      </c>
      <c r="AI131" s="18">
        <v>1.0</v>
      </c>
      <c r="AJ131" s="18">
        <v>1.0</v>
      </c>
      <c r="AK131" s="11">
        <v>0.0</v>
      </c>
      <c r="AL131" s="11">
        <v>0.0</v>
      </c>
      <c r="AM131" s="19">
        <v>0.0</v>
      </c>
      <c r="AN131" s="27" t="s">
        <v>128</v>
      </c>
      <c r="AO131" s="15" t="s">
        <v>328</v>
      </c>
      <c r="AP131" s="15" t="s">
        <v>328</v>
      </c>
      <c r="AQ131" s="15">
        <v>138.0</v>
      </c>
      <c r="AR131" s="15">
        <v>58.0</v>
      </c>
      <c r="AS131" s="15">
        <v>65.0</v>
      </c>
      <c r="AT131" s="15">
        <v>74.0</v>
      </c>
      <c r="AU131" s="15">
        <v>-8.0</v>
      </c>
      <c r="AV131" s="15">
        <v>41.0</v>
      </c>
      <c r="AW131" s="18">
        <v>0.0</v>
      </c>
      <c r="AX131" s="18">
        <v>0.0</v>
      </c>
      <c r="AY131" s="18">
        <v>1.0</v>
      </c>
      <c r="AZ131" s="18">
        <v>0.0</v>
      </c>
      <c r="BA131" s="18">
        <v>0.0</v>
      </c>
      <c r="BB131" s="18">
        <v>0.0</v>
      </c>
      <c r="BC131" s="11">
        <v>0.0</v>
      </c>
      <c r="BD131" s="11">
        <v>0.0</v>
      </c>
      <c r="BE131" s="11">
        <v>0.0</v>
      </c>
      <c r="BF131" s="11">
        <v>0.0</v>
      </c>
      <c r="BG131" s="11">
        <v>0.0</v>
      </c>
      <c r="BH131" s="11">
        <v>0.0</v>
      </c>
      <c r="BI131" s="11">
        <v>0.0</v>
      </c>
      <c r="BJ131" s="11">
        <v>1.0</v>
      </c>
      <c r="BK131" s="11">
        <v>0.0</v>
      </c>
      <c r="BL131" s="11">
        <v>0.0</v>
      </c>
      <c r="BM131" s="11">
        <v>0.0</v>
      </c>
      <c r="BN131" s="11">
        <v>0.0</v>
      </c>
      <c r="BO131" s="11">
        <v>0.0</v>
      </c>
      <c r="BP131" s="11">
        <v>0.0</v>
      </c>
      <c r="BQ131" s="11">
        <v>0.0</v>
      </c>
      <c r="BR131" s="11">
        <v>0.0</v>
      </c>
      <c r="BS131" s="11">
        <v>0.0</v>
      </c>
      <c r="BT131" s="11">
        <v>0.0</v>
      </c>
      <c r="BU131" s="11">
        <v>0.0</v>
      </c>
      <c r="BV131" s="11" t="s">
        <v>124</v>
      </c>
      <c r="BW131" s="15" t="s">
        <v>168</v>
      </c>
      <c r="BX131" s="15">
        <v>0.0</v>
      </c>
      <c r="BY131" s="26">
        <v>163.0</v>
      </c>
      <c r="BZ131" s="16">
        <v>0.0</v>
      </c>
      <c r="CA131" s="26">
        <v>17.0</v>
      </c>
      <c r="CB131" s="26">
        <v>7.0</v>
      </c>
      <c r="CC131" s="15">
        <v>0.0</v>
      </c>
      <c r="CD131" s="15">
        <v>0.0</v>
      </c>
      <c r="CE131" s="15">
        <v>0.0</v>
      </c>
      <c r="CF131" s="15">
        <v>0.0</v>
      </c>
      <c r="CG131" s="15">
        <v>0.0</v>
      </c>
      <c r="CH131" s="16">
        <v>0.0</v>
      </c>
      <c r="CI131" s="16">
        <v>0.0</v>
      </c>
      <c r="CJ131" s="15">
        <f t="shared" si="3"/>
        <v>0</v>
      </c>
      <c r="CK131" s="21" t="s">
        <v>957</v>
      </c>
      <c r="CL131" s="11" t="s">
        <v>170</v>
      </c>
      <c r="CM131" s="11">
        <v>0.0</v>
      </c>
      <c r="CN131" s="11">
        <v>0.0</v>
      </c>
      <c r="CO131" s="11">
        <v>0.0</v>
      </c>
      <c r="CP131" s="18">
        <v>0.0</v>
      </c>
      <c r="CQ131" s="15">
        <v>0.0</v>
      </c>
      <c r="CR131" s="15" t="s">
        <v>124</v>
      </c>
      <c r="CS131" s="15">
        <v>0.0</v>
      </c>
      <c r="CT131" s="15" t="s">
        <v>124</v>
      </c>
      <c r="CU131" s="15">
        <v>0.0</v>
      </c>
      <c r="CV131" s="15" t="s">
        <v>124</v>
      </c>
      <c r="CW131" s="11">
        <v>0.0</v>
      </c>
      <c r="CX131" s="11">
        <v>0.0</v>
      </c>
      <c r="CY131" s="11" t="s">
        <v>124</v>
      </c>
      <c r="CZ131" s="11">
        <v>0.0</v>
      </c>
      <c r="DA131" s="11" t="s">
        <v>235</v>
      </c>
      <c r="DB131" s="31"/>
    </row>
    <row r="132">
      <c r="A132" s="11" t="s">
        <v>958</v>
      </c>
      <c r="B132" s="11" t="s">
        <v>884</v>
      </c>
      <c r="C132" s="12">
        <v>23828.0</v>
      </c>
      <c r="D132" s="13">
        <v>2.0</v>
      </c>
      <c r="E132" s="18">
        <v>0.0</v>
      </c>
      <c r="F132" s="3">
        <v>8.0</v>
      </c>
      <c r="G132" s="3">
        <v>9.0</v>
      </c>
      <c r="H132" s="3">
        <v>8.0</v>
      </c>
      <c r="I132" s="14">
        <f t="shared" si="1"/>
        <v>8.333333333</v>
      </c>
      <c r="J132" s="14">
        <f t="shared" si="2"/>
        <v>0.6666666667</v>
      </c>
      <c r="K132" s="11" t="s">
        <v>456</v>
      </c>
      <c r="L132" s="11" t="s">
        <v>456</v>
      </c>
      <c r="M132" s="15" t="s">
        <v>137</v>
      </c>
      <c r="N132" s="15" t="s">
        <v>456</v>
      </c>
      <c r="O132" s="16" t="s">
        <v>216</v>
      </c>
      <c r="P132" s="16" t="s">
        <v>635</v>
      </c>
      <c r="Q132" s="17">
        <v>0.0</v>
      </c>
      <c r="R132" s="11" t="s">
        <v>124</v>
      </c>
      <c r="S132" s="11">
        <v>0.0</v>
      </c>
      <c r="T132" s="11">
        <v>0.0</v>
      </c>
      <c r="U132" s="11" t="s">
        <v>124</v>
      </c>
      <c r="V132" s="11">
        <v>0.0</v>
      </c>
      <c r="W132" s="11" t="s">
        <v>125</v>
      </c>
      <c r="X132" s="18">
        <v>21.0</v>
      </c>
      <c r="Y132" s="18">
        <v>0.0</v>
      </c>
      <c r="Z132" s="18">
        <v>0.0</v>
      </c>
      <c r="AA132" s="18">
        <v>1.0</v>
      </c>
      <c r="AB132" s="3" t="s">
        <v>886</v>
      </c>
      <c r="AC132" s="3" t="s">
        <v>886</v>
      </c>
      <c r="AD132" s="16">
        <v>1.0</v>
      </c>
      <c r="AE132" s="16">
        <v>0.0</v>
      </c>
      <c r="AF132" s="15">
        <v>0.0</v>
      </c>
      <c r="AG132" s="15">
        <v>0.0</v>
      </c>
      <c r="AH132" s="11" t="s">
        <v>887</v>
      </c>
      <c r="AI132" s="18">
        <v>1.0</v>
      </c>
      <c r="AJ132" s="18">
        <v>0.0</v>
      </c>
      <c r="AK132" s="11">
        <v>0.0</v>
      </c>
      <c r="AL132" s="11">
        <v>0.0</v>
      </c>
      <c r="AM132" s="19">
        <v>1.0</v>
      </c>
      <c r="AN132" s="27" t="s">
        <v>128</v>
      </c>
      <c r="AO132" s="15" t="s">
        <v>129</v>
      </c>
      <c r="AP132" s="15" t="s">
        <v>129</v>
      </c>
      <c r="AQ132" s="15">
        <v>115.0</v>
      </c>
      <c r="AR132" s="15">
        <v>58.0</v>
      </c>
      <c r="AS132" s="15">
        <v>70.0</v>
      </c>
      <c r="AT132" s="15">
        <v>53.0</v>
      </c>
      <c r="AU132" s="15">
        <v>-6.0</v>
      </c>
      <c r="AV132" s="15">
        <v>62.0</v>
      </c>
      <c r="AW132" s="18">
        <v>0.0</v>
      </c>
      <c r="AX132" s="18">
        <v>0.0</v>
      </c>
      <c r="AY132" s="18">
        <v>1.0</v>
      </c>
      <c r="AZ132" s="18">
        <v>1.0</v>
      </c>
      <c r="BA132" s="18">
        <v>0.0</v>
      </c>
      <c r="BB132" s="18">
        <v>1.0</v>
      </c>
      <c r="BC132" s="11">
        <v>0.0</v>
      </c>
      <c r="BD132" s="11">
        <v>0.0</v>
      </c>
      <c r="BE132" s="11">
        <v>0.0</v>
      </c>
      <c r="BF132" s="11">
        <v>0.0</v>
      </c>
      <c r="BG132" s="11">
        <v>0.0</v>
      </c>
      <c r="BH132" s="11">
        <v>0.0</v>
      </c>
      <c r="BI132" s="11">
        <v>0.0</v>
      </c>
      <c r="BJ132" s="11">
        <v>0.0</v>
      </c>
      <c r="BK132" s="11">
        <v>0.0</v>
      </c>
      <c r="BL132" s="11">
        <v>0.0</v>
      </c>
      <c r="BM132" s="11">
        <v>0.0</v>
      </c>
      <c r="BN132" s="11">
        <v>0.0</v>
      </c>
      <c r="BO132" s="11">
        <v>0.0</v>
      </c>
      <c r="BP132" s="11">
        <v>0.0</v>
      </c>
      <c r="BQ132" s="11">
        <v>0.0</v>
      </c>
      <c r="BR132" s="11">
        <v>0.0</v>
      </c>
      <c r="BS132" s="11">
        <v>0.0</v>
      </c>
      <c r="BT132" s="11">
        <v>0.0</v>
      </c>
      <c r="BU132" s="11">
        <v>0.0</v>
      </c>
      <c r="BV132" s="11" t="s">
        <v>124</v>
      </c>
      <c r="BW132" s="15" t="s">
        <v>487</v>
      </c>
      <c r="BX132" s="15">
        <v>0.0</v>
      </c>
      <c r="BY132" s="26">
        <v>172.0</v>
      </c>
      <c r="BZ132" s="16">
        <v>0.0</v>
      </c>
      <c r="CA132" s="26">
        <v>20.0</v>
      </c>
      <c r="CB132" s="26">
        <v>19.0</v>
      </c>
      <c r="CC132" s="15">
        <v>0.0</v>
      </c>
      <c r="CD132" s="15">
        <v>0.0</v>
      </c>
      <c r="CE132" s="15">
        <v>1.0</v>
      </c>
      <c r="CF132" s="15">
        <v>0.0</v>
      </c>
      <c r="CG132" s="15">
        <v>0.0</v>
      </c>
      <c r="CH132" s="16">
        <v>0.0</v>
      </c>
      <c r="CI132" s="16">
        <v>0.0</v>
      </c>
      <c r="CJ132" s="15">
        <f t="shared" si="3"/>
        <v>0</v>
      </c>
      <c r="CK132" s="21" t="s">
        <v>959</v>
      </c>
      <c r="CL132" s="11" t="s">
        <v>132</v>
      </c>
      <c r="CM132" s="11">
        <v>0.0</v>
      </c>
      <c r="CN132" s="11">
        <v>0.0</v>
      </c>
      <c r="CO132" s="11">
        <v>0.0</v>
      </c>
      <c r="CP132" s="18">
        <v>0.0</v>
      </c>
      <c r="CQ132" s="15">
        <v>0.0</v>
      </c>
      <c r="CR132" s="15" t="s">
        <v>124</v>
      </c>
      <c r="CS132" s="15">
        <v>0.0</v>
      </c>
      <c r="CT132" s="15" t="s">
        <v>124</v>
      </c>
      <c r="CU132" s="15">
        <v>0.0</v>
      </c>
      <c r="CV132" s="15" t="s">
        <v>124</v>
      </c>
      <c r="CW132" s="11">
        <v>0.0</v>
      </c>
      <c r="CX132" s="11">
        <v>0.0</v>
      </c>
      <c r="CY132" s="11" t="s">
        <v>124</v>
      </c>
      <c r="CZ132" s="11">
        <v>0.0</v>
      </c>
      <c r="DA132" s="11" t="s">
        <v>235</v>
      </c>
      <c r="DB132" s="31"/>
    </row>
    <row r="133">
      <c r="A133" s="11" t="s">
        <v>960</v>
      </c>
      <c r="B133" s="11" t="s">
        <v>961</v>
      </c>
      <c r="C133" s="12">
        <v>23842.0</v>
      </c>
      <c r="D133" s="13">
        <v>2.0</v>
      </c>
      <c r="E133" s="18">
        <v>0.0</v>
      </c>
      <c r="F133" s="3">
        <v>3.0</v>
      </c>
      <c r="G133" s="3">
        <v>5.0</v>
      </c>
      <c r="H133" s="3">
        <v>4.0</v>
      </c>
      <c r="I133" s="14">
        <f t="shared" si="1"/>
        <v>4</v>
      </c>
      <c r="J133" s="14">
        <f t="shared" si="2"/>
        <v>1.333333333</v>
      </c>
      <c r="K133" s="11" t="s">
        <v>962</v>
      </c>
      <c r="L133" s="13" t="s">
        <v>183</v>
      </c>
      <c r="M133" s="15" t="s">
        <v>122</v>
      </c>
      <c r="N133" s="34" t="s">
        <v>123</v>
      </c>
      <c r="O133" s="16" t="s">
        <v>122</v>
      </c>
      <c r="P133" s="16" t="s">
        <v>123</v>
      </c>
      <c r="Q133" s="17">
        <v>0.0</v>
      </c>
      <c r="R133" s="11" t="s">
        <v>124</v>
      </c>
      <c r="S133" s="11">
        <v>0.0</v>
      </c>
      <c r="T133" s="11">
        <v>0.0</v>
      </c>
      <c r="U133" s="11" t="s">
        <v>124</v>
      </c>
      <c r="V133" s="11">
        <v>0.0</v>
      </c>
      <c r="W133" s="11" t="s">
        <v>631</v>
      </c>
      <c r="X133" s="18">
        <v>28.0</v>
      </c>
      <c r="Y133" s="18">
        <v>1.0</v>
      </c>
      <c r="Z133" s="18">
        <v>1.0</v>
      </c>
      <c r="AA133" s="18">
        <v>0.0</v>
      </c>
      <c r="AB133" s="3" t="s">
        <v>963</v>
      </c>
      <c r="AC133" s="3" t="s">
        <v>963</v>
      </c>
      <c r="AD133" s="16">
        <v>1.0</v>
      </c>
      <c r="AE133" s="16">
        <v>1.0</v>
      </c>
      <c r="AF133" s="15">
        <v>1.0</v>
      </c>
      <c r="AG133" s="15">
        <v>0.0</v>
      </c>
      <c r="AH133" s="11" t="s">
        <v>906</v>
      </c>
      <c r="AI133" s="18">
        <v>1.0</v>
      </c>
      <c r="AJ133" s="18">
        <v>1.0</v>
      </c>
      <c r="AK133" s="11">
        <v>0.0</v>
      </c>
      <c r="AL133" s="11">
        <v>0.0</v>
      </c>
      <c r="AM133" s="19">
        <v>0.0</v>
      </c>
      <c r="AN133" s="27" t="s">
        <v>128</v>
      </c>
      <c r="AO133" s="15" t="s">
        <v>964</v>
      </c>
      <c r="AP133" s="15" t="s">
        <v>210</v>
      </c>
      <c r="AQ133" s="15">
        <v>71.0</v>
      </c>
      <c r="AR133" s="15">
        <v>70.0</v>
      </c>
      <c r="AS133" s="15">
        <v>61.0</v>
      </c>
      <c r="AT133" s="15">
        <v>89.0</v>
      </c>
      <c r="AU133" s="15">
        <v>-7.0</v>
      </c>
      <c r="AV133" s="15">
        <v>38.0</v>
      </c>
      <c r="AW133" s="18">
        <v>0.0</v>
      </c>
      <c r="AX133" s="18">
        <v>0.0</v>
      </c>
      <c r="AY133" s="18">
        <v>1.0</v>
      </c>
      <c r="AZ133" s="18">
        <v>0.0</v>
      </c>
      <c r="BA133" s="18">
        <v>0.0</v>
      </c>
      <c r="BB133" s="18">
        <v>0.0</v>
      </c>
      <c r="BC133" s="11">
        <v>0.0</v>
      </c>
      <c r="BD133" s="11">
        <v>0.0</v>
      </c>
      <c r="BE133" s="11">
        <v>0.0</v>
      </c>
      <c r="BF133" s="11">
        <v>0.0</v>
      </c>
      <c r="BG133" s="11">
        <v>0.0</v>
      </c>
      <c r="BH133" s="11">
        <v>0.0</v>
      </c>
      <c r="BI133" s="11">
        <v>0.0</v>
      </c>
      <c r="BJ133" s="11">
        <v>0.0</v>
      </c>
      <c r="BK133" s="11">
        <v>0.0</v>
      </c>
      <c r="BL133" s="11">
        <v>0.0</v>
      </c>
      <c r="BM133" s="11">
        <v>0.0</v>
      </c>
      <c r="BN133" s="11">
        <v>0.0</v>
      </c>
      <c r="BO133" s="11">
        <v>0.0</v>
      </c>
      <c r="BP133" s="11">
        <v>0.0</v>
      </c>
      <c r="BQ133" s="11">
        <v>0.0</v>
      </c>
      <c r="BR133" s="11">
        <v>0.0</v>
      </c>
      <c r="BS133" s="11">
        <v>0.0</v>
      </c>
      <c r="BT133" s="11">
        <v>0.0</v>
      </c>
      <c r="BU133" s="11">
        <v>0.0</v>
      </c>
      <c r="BV133" s="11" t="s">
        <v>124</v>
      </c>
      <c r="BW133" s="15" t="s">
        <v>168</v>
      </c>
      <c r="BX133" s="15">
        <v>0.0</v>
      </c>
      <c r="BY133" s="26">
        <v>128.0</v>
      </c>
      <c r="BZ133" s="16">
        <v>0.0</v>
      </c>
      <c r="CA133" s="26">
        <v>22.0</v>
      </c>
      <c r="CB133" s="26">
        <v>6.0</v>
      </c>
      <c r="CC133" s="15">
        <v>0.0</v>
      </c>
      <c r="CD133" s="15">
        <v>0.0</v>
      </c>
      <c r="CE133" s="15">
        <v>0.0</v>
      </c>
      <c r="CF133" s="15">
        <v>0.0</v>
      </c>
      <c r="CG133" s="15">
        <v>0.0</v>
      </c>
      <c r="CH133" s="16">
        <v>0.0</v>
      </c>
      <c r="CI133" s="16">
        <v>0.0</v>
      </c>
      <c r="CJ133" s="15">
        <f t="shared" si="3"/>
        <v>0</v>
      </c>
      <c r="CK133" s="21" t="s">
        <v>965</v>
      </c>
      <c r="CL133" s="11" t="s">
        <v>170</v>
      </c>
      <c r="CM133" s="11">
        <v>0.0</v>
      </c>
      <c r="CN133" s="11">
        <v>0.0</v>
      </c>
      <c r="CO133" s="11">
        <v>0.0</v>
      </c>
      <c r="CP133" s="18">
        <v>0.0</v>
      </c>
      <c r="CQ133" s="15">
        <v>0.0</v>
      </c>
      <c r="CR133" s="15" t="s">
        <v>124</v>
      </c>
      <c r="CS133" s="15">
        <v>0.0</v>
      </c>
      <c r="CT133" s="15" t="s">
        <v>124</v>
      </c>
      <c r="CU133" s="15">
        <v>0.0</v>
      </c>
      <c r="CV133" s="15" t="s">
        <v>124</v>
      </c>
      <c r="CW133" s="11">
        <v>1.0</v>
      </c>
      <c r="CX133" s="11">
        <v>0.0</v>
      </c>
      <c r="CY133" s="11" t="s">
        <v>124</v>
      </c>
      <c r="CZ133" s="11">
        <v>0.0</v>
      </c>
      <c r="DA133" s="11" t="s">
        <v>133</v>
      </c>
      <c r="DB133" s="31"/>
    </row>
    <row r="134">
      <c r="A134" s="11" t="s">
        <v>966</v>
      </c>
      <c r="B134" s="11" t="s">
        <v>967</v>
      </c>
      <c r="C134" s="12">
        <v>23856.0</v>
      </c>
      <c r="D134" s="13">
        <v>1.0</v>
      </c>
      <c r="E134" s="18">
        <v>0.0</v>
      </c>
      <c r="F134" s="3">
        <v>8.0</v>
      </c>
      <c r="G134" s="3">
        <v>4.0</v>
      </c>
      <c r="H134" s="3">
        <v>9.0</v>
      </c>
      <c r="I134" s="14">
        <f t="shared" si="1"/>
        <v>7</v>
      </c>
      <c r="J134" s="14">
        <f t="shared" si="2"/>
        <v>3.333333333</v>
      </c>
      <c r="K134" s="11" t="s">
        <v>968</v>
      </c>
      <c r="L134" s="13" t="s">
        <v>716</v>
      </c>
      <c r="M134" s="15" t="s">
        <v>122</v>
      </c>
      <c r="N134" s="15" t="s">
        <v>372</v>
      </c>
      <c r="O134" s="16" t="s">
        <v>122</v>
      </c>
      <c r="P134" s="16" t="s">
        <v>969</v>
      </c>
      <c r="Q134" s="17">
        <v>0.0</v>
      </c>
      <c r="R134" s="11" t="s">
        <v>124</v>
      </c>
      <c r="S134" s="11">
        <v>0.0</v>
      </c>
      <c r="T134" s="11">
        <v>0.0</v>
      </c>
      <c r="U134" s="11" t="s">
        <v>124</v>
      </c>
      <c r="V134" s="11">
        <v>0.0</v>
      </c>
      <c r="W134" s="11" t="s">
        <v>631</v>
      </c>
      <c r="X134" s="18">
        <v>19.0</v>
      </c>
      <c r="Y134" s="18">
        <v>1.0</v>
      </c>
      <c r="Z134" s="18">
        <v>1.0</v>
      </c>
      <c r="AA134" s="18">
        <v>0.0</v>
      </c>
      <c r="AB134" s="3" t="s">
        <v>970</v>
      </c>
      <c r="AC134" s="3" t="s">
        <v>970</v>
      </c>
      <c r="AD134" s="16">
        <v>1.0</v>
      </c>
      <c r="AE134" s="16">
        <v>1.0</v>
      </c>
      <c r="AF134" s="15">
        <v>0.0</v>
      </c>
      <c r="AG134" s="15">
        <v>0.0</v>
      </c>
      <c r="AH134" s="11" t="s">
        <v>971</v>
      </c>
      <c r="AI134" s="18">
        <v>1.0</v>
      </c>
      <c r="AJ134" s="18">
        <v>1.0</v>
      </c>
      <c r="AK134" s="11">
        <v>0.0</v>
      </c>
      <c r="AL134" s="11">
        <v>0.0</v>
      </c>
      <c r="AM134" s="19">
        <v>0.0</v>
      </c>
      <c r="AN134" s="27" t="s">
        <v>128</v>
      </c>
      <c r="AO134" s="15" t="s">
        <v>155</v>
      </c>
      <c r="AP134" s="15" t="s">
        <v>155</v>
      </c>
      <c r="AQ134" s="15">
        <v>109.0</v>
      </c>
      <c r="AR134" s="15">
        <v>84.0</v>
      </c>
      <c r="AS134" s="15">
        <v>57.0</v>
      </c>
      <c r="AT134" s="15">
        <v>95.0</v>
      </c>
      <c r="AU134" s="15">
        <v>-4.0</v>
      </c>
      <c r="AV134" s="15">
        <v>9.0</v>
      </c>
      <c r="AW134" s="18">
        <v>0.0</v>
      </c>
      <c r="AX134" s="18">
        <v>1.0</v>
      </c>
      <c r="AY134" s="18">
        <v>1.0</v>
      </c>
      <c r="AZ134" s="18">
        <v>0.0</v>
      </c>
      <c r="BA134" s="18">
        <v>0.0</v>
      </c>
      <c r="BB134" s="18">
        <v>0.0</v>
      </c>
      <c r="BC134" s="11">
        <v>0.0</v>
      </c>
      <c r="BD134" s="11">
        <v>0.0</v>
      </c>
      <c r="BE134" s="11">
        <v>0.0</v>
      </c>
      <c r="BF134" s="11">
        <v>0.0</v>
      </c>
      <c r="BG134" s="11">
        <v>0.0</v>
      </c>
      <c r="BH134" s="11">
        <v>0.0</v>
      </c>
      <c r="BI134" s="11">
        <v>0.0</v>
      </c>
      <c r="BJ134" s="11">
        <v>0.0</v>
      </c>
      <c r="BK134" s="11">
        <v>0.0</v>
      </c>
      <c r="BL134" s="11">
        <v>0.0</v>
      </c>
      <c r="BM134" s="11">
        <v>0.0</v>
      </c>
      <c r="BN134" s="11">
        <v>0.0</v>
      </c>
      <c r="BO134" s="11">
        <v>0.0</v>
      </c>
      <c r="BP134" s="11">
        <v>0.0</v>
      </c>
      <c r="BQ134" s="11">
        <v>0.0</v>
      </c>
      <c r="BR134" s="11">
        <v>0.0</v>
      </c>
      <c r="BS134" s="11">
        <v>0.0</v>
      </c>
      <c r="BT134" s="11">
        <v>0.0</v>
      </c>
      <c r="BU134" s="11">
        <v>0.0</v>
      </c>
      <c r="BV134" s="11" t="s">
        <v>124</v>
      </c>
      <c r="BW134" s="15" t="s">
        <v>168</v>
      </c>
      <c r="BX134" s="15">
        <v>0.0</v>
      </c>
      <c r="BY134" s="26">
        <v>127.0</v>
      </c>
      <c r="BZ134" s="16">
        <v>0.0</v>
      </c>
      <c r="CA134" s="26">
        <v>25.0</v>
      </c>
      <c r="CB134" s="26">
        <v>20.0</v>
      </c>
      <c r="CC134" s="15">
        <v>0.0</v>
      </c>
      <c r="CD134" s="15">
        <v>0.0</v>
      </c>
      <c r="CE134" s="15">
        <v>1.0</v>
      </c>
      <c r="CF134" s="15">
        <v>0.0</v>
      </c>
      <c r="CG134" s="15">
        <v>0.0</v>
      </c>
      <c r="CH134" s="16">
        <v>0.0</v>
      </c>
      <c r="CI134" s="16">
        <v>1.0</v>
      </c>
      <c r="CJ134" s="15">
        <f t="shared" si="3"/>
        <v>1</v>
      </c>
      <c r="CK134" s="21" t="s">
        <v>972</v>
      </c>
      <c r="CL134" s="11" t="s">
        <v>170</v>
      </c>
      <c r="CM134" s="11">
        <v>0.0</v>
      </c>
      <c r="CN134" s="11">
        <v>0.0</v>
      </c>
      <c r="CO134" s="11">
        <v>0.0</v>
      </c>
      <c r="CP134" s="18">
        <v>0.0</v>
      </c>
      <c r="CQ134" s="15">
        <v>0.0</v>
      </c>
      <c r="CR134" s="15" t="s">
        <v>124</v>
      </c>
      <c r="CS134" s="15">
        <v>0.0</v>
      </c>
      <c r="CT134" s="15" t="s">
        <v>124</v>
      </c>
      <c r="CU134" s="15">
        <v>0.0</v>
      </c>
      <c r="CV134" s="15" t="s">
        <v>124</v>
      </c>
      <c r="CW134" s="11">
        <v>0.0</v>
      </c>
      <c r="CX134" s="11">
        <v>0.0</v>
      </c>
      <c r="CY134" s="11" t="s">
        <v>124</v>
      </c>
      <c r="CZ134" s="11">
        <v>0.0</v>
      </c>
      <c r="DA134" s="11" t="s">
        <v>235</v>
      </c>
      <c r="DB134" s="31"/>
    </row>
    <row r="135">
      <c r="A135" s="11" t="s">
        <v>973</v>
      </c>
      <c r="B135" s="11" t="s">
        <v>974</v>
      </c>
      <c r="C135" s="12">
        <v>23863.0</v>
      </c>
      <c r="D135" s="13">
        <v>3.0</v>
      </c>
      <c r="E135" s="18">
        <v>0.0</v>
      </c>
      <c r="F135" s="3">
        <v>2.0</v>
      </c>
      <c r="G135" s="3">
        <v>4.0</v>
      </c>
      <c r="H135" s="3">
        <v>3.0</v>
      </c>
      <c r="I135" s="14">
        <f t="shared" si="1"/>
        <v>3</v>
      </c>
      <c r="J135" s="14">
        <f t="shared" si="2"/>
        <v>1.333333333</v>
      </c>
      <c r="K135" s="11" t="s">
        <v>161</v>
      </c>
      <c r="L135" s="13" t="s">
        <v>161</v>
      </c>
      <c r="M135" s="15" t="s">
        <v>137</v>
      </c>
      <c r="N135" s="15" t="s">
        <v>138</v>
      </c>
      <c r="O135" s="16" t="s">
        <v>122</v>
      </c>
      <c r="P135" s="16" t="s">
        <v>975</v>
      </c>
      <c r="Q135" s="17">
        <v>0.0</v>
      </c>
      <c r="R135" s="11" t="s">
        <v>124</v>
      </c>
      <c r="S135" s="11">
        <v>0.0</v>
      </c>
      <c r="T135" s="11">
        <v>0.0</v>
      </c>
      <c r="U135" s="11" t="s">
        <v>124</v>
      </c>
      <c r="V135" s="11">
        <v>0.0</v>
      </c>
      <c r="W135" s="11" t="s">
        <v>631</v>
      </c>
      <c r="X135" s="18">
        <v>17.0</v>
      </c>
      <c r="Y135" s="18">
        <v>1.0</v>
      </c>
      <c r="Z135" s="18">
        <v>1.0</v>
      </c>
      <c r="AA135" s="18">
        <v>0.0</v>
      </c>
      <c r="AB135" s="3" t="s">
        <v>976</v>
      </c>
      <c r="AC135" s="3" t="s">
        <v>976</v>
      </c>
      <c r="AD135" s="16">
        <v>1.0</v>
      </c>
      <c r="AE135" s="16">
        <v>1.0</v>
      </c>
      <c r="AF135" s="15">
        <v>0.0</v>
      </c>
      <c r="AG135" s="15">
        <v>0.0</v>
      </c>
      <c r="AH135" s="11" t="s">
        <v>892</v>
      </c>
      <c r="AI135" s="18">
        <v>1.0</v>
      </c>
      <c r="AJ135" s="18">
        <v>1.0</v>
      </c>
      <c r="AK135" s="11">
        <v>0.0</v>
      </c>
      <c r="AL135" s="11">
        <v>0.0</v>
      </c>
      <c r="AM135" s="19">
        <v>0.0</v>
      </c>
      <c r="AN135" s="27" t="s">
        <v>128</v>
      </c>
      <c r="AO135" s="15" t="s">
        <v>977</v>
      </c>
      <c r="AP135" s="15" t="s">
        <v>200</v>
      </c>
      <c r="AQ135" s="15">
        <v>149.0</v>
      </c>
      <c r="AR135" s="15">
        <v>47.0</v>
      </c>
      <c r="AS135" s="15">
        <v>66.0</v>
      </c>
      <c r="AT135" s="15">
        <v>89.0</v>
      </c>
      <c r="AU135" s="15">
        <v>-10.0</v>
      </c>
      <c r="AV135" s="15">
        <v>75.0</v>
      </c>
      <c r="AW135" s="18">
        <v>0.0</v>
      </c>
      <c r="AX135" s="18">
        <v>0.0</v>
      </c>
      <c r="AY135" s="18">
        <v>1.0</v>
      </c>
      <c r="AZ135" s="18">
        <v>0.0</v>
      </c>
      <c r="BA135" s="18">
        <v>0.0</v>
      </c>
      <c r="BB135" s="18">
        <v>0.0</v>
      </c>
      <c r="BC135" s="11">
        <v>0.0</v>
      </c>
      <c r="BD135" s="11">
        <v>0.0</v>
      </c>
      <c r="BE135" s="11">
        <v>0.0</v>
      </c>
      <c r="BF135" s="11">
        <v>0.0</v>
      </c>
      <c r="BG135" s="11">
        <v>0.0</v>
      </c>
      <c r="BH135" s="11">
        <v>0.0</v>
      </c>
      <c r="BI135" s="11">
        <v>0.0</v>
      </c>
      <c r="BJ135" s="11">
        <v>0.0</v>
      </c>
      <c r="BK135" s="11">
        <v>0.0</v>
      </c>
      <c r="BL135" s="11">
        <v>0.0</v>
      </c>
      <c r="BM135" s="11">
        <v>0.0</v>
      </c>
      <c r="BN135" s="11">
        <v>0.0</v>
      </c>
      <c r="BO135" s="11">
        <v>0.0</v>
      </c>
      <c r="BP135" s="11">
        <v>0.0</v>
      </c>
      <c r="BQ135" s="11">
        <v>0.0</v>
      </c>
      <c r="BR135" s="11">
        <v>0.0</v>
      </c>
      <c r="BS135" s="11">
        <v>0.0</v>
      </c>
      <c r="BT135" s="11">
        <v>0.0</v>
      </c>
      <c r="BU135" s="11">
        <v>0.0</v>
      </c>
      <c r="BV135" s="11" t="s">
        <v>124</v>
      </c>
      <c r="BW135" s="15" t="s">
        <v>168</v>
      </c>
      <c r="BX135" s="15">
        <v>0.0</v>
      </c>
      <c r="BY135" s="26">
        <v>167.0</v>
      </c>
      <c r="BZ135" s="16">
        <v>0.0</v>
      </c>
      <c r="CA135" s="26">
        <v>23.0</v>
      </c>
      <c r="CB135" s="26">
        <v>6.0</v>
      </c>
      <c r="CC135" s="15">
        <v>0.0</v>
      </c>
      <c r="CD135" s="15">
        <v>0.0</v>
      </c>
      <c r="CE135" s="15">
        <v>1.0</v>
      </c>
      <c r="CF135" s="15">
        <v>0.0</v>
      </c>
      <c r="CG135" s="15">
        <v>1.0</v>
      </c>
      <c r="CH135" s="16">
        <v>0.0</v>
      </c>
      <c r="CI135" s="16">
        <v>0.0</v>
      </c>
      <c r="CJ135" s="15">
        <f t="shared" si="3"/>
        <v>1</v>
      </c>
      <c r="CK135" s="21" t="s">
        <v>978</v>
      </c>
      <c r="CL135" s="11" t="s">
        <v>170</v>
      </c>
      <c r="CM135" s="11">
        <v>0.0</v>
      </c>
      <c r="CN135" s="11">
        <v>0.0</v>
      </c>
      <c r="CO135" s="11">
        <v>0.0</v>
      </c>
      <c r="CP135" s="18">
        <v>0.0</v>
      </c>
      <c r="CQ135" s="15">
        <v>0.0</v>
      </c>
      <c r="CR135" s="15" t="s">
        <v>124</v>
      </c>
      <c r="CS135" s="15">
        <v>0.0</v>
      </c>
      <c r="CT135" s="15" t="s">
        <v>124</v>
      </c>
      <c r="CU135" s="15">
        <v>1.0</v>
      </c>
      <c r="CV135" s="15" t="s">
        <v>979</v>
      </c>
      <c r="CW135" s="11">
        <v>0.0</v>
      </c>
      <c r="CX135" s="11">
        <v>0.0</v>
      </c>
      <c r="CY135" s="11" t="s">
        <v>124</v>
      </c>
      <c r="CZ135" s="11">
        <v>0.0</v>
      </c>
      <c r="DA135" s="11" t="s">
        <v>507</v>
      </c>
      <c r="DB135" s="31"/>
    </row>
    <row r="136">
      <c r="A136" s="11" t="s">
        <v>980</v>
      </c>
      <c r="B136" s="11" t="s">
        <v>822</v>
      </c>
      <c r="C136" s="12">
        <v>23884.0</v>
      </c>
      <c r="D136" s="13">
        <v>1.0</v>
      </c>
      <c r="E136" s="18">
        <v>0.0</v>
      </c>
      <c r="F136" s="3">
        <v>10.0</v>
      </c>
      <c r="G136" s="3">
        <v>10.0</v>
      </c>
      <c r="H136" s="3">
        <v>10.0</v>
      </c>
      <c r="I136" s="14">
        <f t="shared" si="1"/>
        <v>10</v>
      </c>
      <c r="J136" s="14">
        <f t="shared" si="2"/>
        <v>0</v>
      </c>
      <c r="K136" s="11" t="s">
        <v>182</v>
      </c>
      <c r="L136" s="13" t="s">
        <v>183</v>
      </c>
      <c r="M136" s="15" t="s">
        <v>122</v>
      </c>
      <c r="N136" s="34" t="s">
        <v>123</v>
      </c>
      <c r="O136" s="16" t="s">
        <v>122</v>
      </c>
      <c r="P136" s="16" t="s">
        <v>981</v>
      </c>
      <c r="Q136" s="17">
        <v>0.0</v>
      </c>
      <c r="R136" s="11" t="s">
        <v>124</v>
      </c>
      <c r="S136" s="11">
        <v>0.0</v>
      </c>
      <c r="T136" s="11">
        <v>0.0</v>
      </c>
      <c r="U136" s="11" t="s">
        <v>124</v>
      </c>
      <c r="V136" s="11">
        <v>0.0</v>
      </c>
      <c r="W136" s="11" t="s">
        <v>631</v>
      </c>
      <c r="X136" s="18">
        <f>(22+24)/2</f>
        <v>23</v>
      </c>
      <c r="Y136" s="18">
        <v>1.0</v>
      </c>
      <c r="Z136" s="18">
        <v>1.0</v>
      </c>
      <c r="AA136" s="18">
        <v>0.0</v>
      </c>
      <c r="AB136" s="3" t="s">
        <v>823</v>
      </c>
      <c r="AC136" s="3" t="s">
        <v>823</v>
      </c>
      <c r="AD136" s="16">
        <v>1.0</v>
      </c>
      <c r="AE136" s="16">
        <v>1.0</v>
      </c>
      <c r="AF136" s="15">
        <v>1.0</v>
      </c>
      <c r="AG136" s="15">
        <v>1.0</v>
      </c>
      <c r="AH136" s="11" t="s">
        <v>824</v>
      </c>
      <c r="AI136" s="18">
        <v>1.0</v>
      </c>
      <c r="AJ136" s="18">
        <v>1.0</v>
      </c>
      <c r="AK136" s="11">
        <v>0.0</v>
      </c>
      <c r="AL136" s="11">
        <v>0.0</v>
      </c>
      <c r="AM136" s="19">
        <v>0.0</v>
      </c>
      <c r="AN136" s="27" t="s">
        <v>128</v>
      </c>
      <c r="AO136" s="15" t="s">
        <v>155</v>
      </c>
      <c r="AP136" s="15" t="s">
        <v>155</v>
      </c>
      <c r="AQ136" s="15">
        <v>123.0</v>
      </c>
      <c r="AR136" s="15">
        <v>85.0</v>
      </c>
      <c r="AS136" s="15">
        <v>52.0</v>
      </c>
      <c r="AT136" s="15">
        <v>75.0</v>
      </c>
      <c r="AU136" s="15">
        <v>-7.0</v>
      </c>
      <c r="AV136" s="15">
        <v>5.0</v>
      </c>
      <c r="AW136" s="18">
        <v>0.0</v>
      </c>
      <c r="AX136" s="18">
        <v>0.0</v>
      </c>
      <c r="AY136" s="18">
        <v>1.0</v>
      </c>
      <c r="AZ136" s="18">
        <v>0.0</v>
      </c>
      <c r="BA136" s="18">
        <v>0.0</v>
      </c>
      <c r="BB136" s="18">
        <v>0.0</v>
      </c>
      <c r="BC136" s="11">
        <v>0.0</v>
      </c>
      <c r="BD136" s="11">
        <v>0.0</v>
      </c>
      <c r="BE136" s="11">
        <v>0.0</v>
      </c>
      <c r="BF136" s="11">
        <v>0.0</v>
      </c>
      <c r="BG136" s="11">
        <v>0.0</v>
      </c>
      <c r="BH136" s="11">
        <v>1.0</v>
      </c>
      <c r="BI136" s="11">
        <v>0.0</v>
      </c>
      <c r="BJ136" s="11">
        <v>0.0</v>
      </c>
      <c r="BK136" s="11">
        <v>0.0</v>
      </c>
      <c r="BL136" s="11">
        <v>0.0</v>
      </c>
      <c r="BM136" s="11">
        <v>0.0</v>
      </c>
      <c r="BN136" s="11">
        <v>0.0</v>
      </c>
      <c r="BO136" s="11">
        <v>0.0</v>
      </c>
      <c r="BP136" s="11">
        <v>0.0</v>
      </c>
      <c r="BQ136" s="11">
        <v>0.0</v>
      </c>
      <c r="BR136" s="11">
        <v>0.0</v>
      </c>
      <c r="BS136" s="11">
        <v>0.0</v>
      </c>
      <c r="BT136" s="11">
        <v>0.0</v>
      </c>
      <c r="BU136" s="11">
        <v>0.0</v>
      </c>
      <c r="BV136" s="11" t="s">
        <v>124</v>
      </c>
      <c r="BW136" s="15" t="s">
        <v>168</v>
      </c>
      <c r="BX136" s="15">
        <v>0.0</v>
      </c>
      <c r="BY136" s="26">
        <v>189.0</v>
      </c>
      <c r="BZ136" s="16">
        <v>0.0</v>
      </c>
      <c r="CA136" s="26">
        <v>42.0</v>
      </c>
      <c r="CB136" s="26">
        <v>7.0</v>
      </c>
      <c r="CC136" s="15">
        <v>0.0</v>
      </c>
      <c r="CD136" s="15">
        <v>0.0</v>
      </c>
      <c r="CE136" s="15">
        <v>1.0</v>
      </c>
      <c r="CF136" s="15">
        <v>0.0</v>
      </c>
      <c r="CG136" s="15">
        <v>0.0</v>
      </c>
      <c r="CH136" s="16">
        <v>0.0</v>
      </c>
      <c r="CI136" s="16">
        <v>0.0</v>
      </c>
      <c r="CJ136" s="15">
        <f t="shared" si="3"/>
        <v>0</v>
      </c>
      <c r="CK136" s="21" t="s">
        <v>982</v>
      </c>
      <c r="CL136" s="11" t="s">
        <v>132</v>
      </c>
      <c r="CM136" s="11">
        <v>0.0</v>
      </c>
      <c r="CN136" s="11">
        <v>0.0</v>
      </c>
      <c r="CO136" s="11">
        <v>0.0</v>
      </c>
      <c r="CP136" s="18">
        <v>0.0</v>
      </c>
      <c r="CQ136" s="15">
        <v>0.0</v>
      </c>
      <c r="CR136" s="15" t="s">
        <v>124</v>
      </c>
      <c r="CS136" s="15">
        <v>0.0</v>
      </c>
      <c r="CT136" s="15" t="s">
        <v>124</v>
      </c>
      <c r="CU136" s="15">
        <v>0.0</v>
      </c>
      <c r="CV136" s="15" t="s">
        <v>124</v>
      </c>
      <c r="CW136" s="11">
        <v>0.0</v>
      </c>
      <c r="CX136" s="11">
        <v>0.0</v>
      </c>
      <c r="CY136" s="11" t="s">
        <v>124</v>
      </c>
      <c r="CZ136" s="11">
        <v>0.0</v>
      </c>
      <c r="DA136" s="11" t="s">
        <v>235</v>
      </c>
      <c r="DB136" s="31"/>
    </row>
    <row r="137">
      <c r="A137" s="11" t="s">
        <v>983</v>
      </c>
      <c r="B137" s="11" t="s">
        <v>863</v>
      </c>
      <c r="C137" s="12">
        <v>23891.0</v>
      </c>
      <c r="D137" s="13">
        <v>2.0</v>
      </c>
      <c r="E137" s="18">
        <v>0.0</v>
      </c>
      <c r="F137" s="3">
        <v>7.0</v>
      </c>
      <c r="G137" s="3">
        <v>8.0</v>
      </c>
      <c r="H137" s="3">
        <v>6.0</v>
      </c>
      <c r="I137" s="14">
        <f t="shared" si="1"/>
        <v>7</v>
      </c>
      <c r="J137" s="14">
        <f t="shared" si="2"/>
        <v>1.333333333</v>
      </c>
      <c r="K137" s="11" t="s">
        <v>182</v>
      </c>
      <c r="L137" s="13" t="s">
        <v>183</v>
      </c>
      <c r="M137" s="15" t="s">
        <v>122</v>
      </c>
      <c r="N137" s="15" t="s">
        <v>123</v>
      </c>
      <c r="O137" s="16" t="s">
        <v>122</v>
      </c>
      <c r="P137" s="16" t="s">
        <v>761</v>
      </c>
      <c r="Q137" s="17">
        <v>0.0</v>
      </c>
      <c r="R137" s="11" t="s">
        <v>124</v>
      </c>
      <c r="S137" s="11">
        <v>0.0</v>
      </c>
      <c r="T137" s="11">
        <v>0.0</v>
      </c>
      <c r="U137" s="11" t="s">
        <v>124</v>
      </c>
      <c r="V137" s="11">
        <v>0.0</v>
      </c>
      <c r="W137" s="11" t="s">
        <v>125</v>
      </c>
      <c r="X137" s="18">
        <f>(22+22)/2</f>
        <v>22</v>
      </c>
      <c r="Y137" s="18">
        <v>1.0</v>
      </c>
      <c r="Z137" s="18">
        <v>1.0</v>
      </c>
      <c r="AA137" s="18">
        <v>0.0</v>
      </c>
      <c r="AB137" s="3" t="s">
        <v>865</v>
      </c>
      <c r="AC137" s="3" t="s">
        <v>865</v>
      </c>
      <c r="AD137" s="16">
        <v>1.0</v>
      </c>
      <c r="AE137" s="16">
        <v>1.0</v>
      </c>
      <c r="AF137" s="15">
        <v>1.0</v>
      </c>
      <c r="AG137" s="15">
        <v>1.0</v>
      </c>
      <c r="AH137" s="11" t="s">
        <v>866</v>
      </c>
      <c r="AI137" s="18">
        <v>1.0</v>
      </c>
      <c r="AJ137" s="18">
        <v>1.0</v>
      </c>
      <c r="AK137" s="11">
        <v>1.0</v>
      </c>
      <c r="AL137" s="11">
        <v>1.0</v>
      </c>
      <c r="AM137" s="19">
        <v>1.0</v>
      </c>
      <c r="AN137" s="27" t="s">
        <v>128</v>
      </c>
      <c r="AO137" s="15" t="s">
        <v>243</v>
      </c>
      <c r="AP137" s="15" t="s">
        <v>243</v>
      </c>
      <c r="AQ137" s="15">
        <v>140.0</v>
      </c>
      <c r="AR137" s="15">
        <v>75.0</v>
      </c>
      <c r="AS137" s="15">
        <v>54.0</v>
      </c>
      <c r="AT137" s="15">
        <v>82.0</v>
      </c>
      <c r="AU137" s="15">
        <v>-6.0</v>
      </c>
      <c r="AV137" s="15">
        <v>31.0</v>
      </c>
      <c r="AW137" s="18">
        <v>1.0</v>
      </c>
      <c r="AX137" s="18">
        <v>0.0</v>
      </c>
      <c r="AY137" s="18">
        <v>1.0</v>
      </c>
      <c r="AZ137" s="18">
        <v>1.0</v>
      </c>
      <c r="BA137" s="18">
        <v>0.0</v>
      </c>
      <c r="BB137" s="18">
        <v>1.0</v>
      </c>
      <c r="BC137" s="11">
        <v>0.0</v>
      </c>
      <c r="BD137" s="11">
        <v>0.0</v>
      </c>
      <c r="BE137" s="11">
        <v>0.0</v>
      </c>
      <c r="BF137" s="11">
        <v>0.0</v>
      </c>
      <c r="BG137" s="11">
        <v>0.0</v>
      </c>
      <c r="BH137" s="11">
        <v>1.0</v>
      </c>
      <c r="BI137" s="11">
        <v>0.0</v>
      </c>
      <c r="BJ137" s="11">
        <v>0.0</v>
      </c>
      <c r="BK137" s="11">
        <v>0.0</v>
      </c>
      <c r="BL137" s="11">
        <v>0.0</v>
      </c>
      <c r="BM137" s="11">
        <v>0.0</v>
      </c>
      <c r="BN137" s="11">
        <v>0.0</v>
      </c>
      <c r="BO137" s="11">
        <v>0.0</v>
      </c>
      <c r="BP137" s="11">
        <v>0.0</v>
      </c>
      <c r="BQ137" s="11">
        <v>0.0</v>
      </c>
      <c r="BR137" s="11">
        <v>0.0</v>
      </c>
      <c r="BS137" s="11">
        <v>0.0</v>
      </c>
      <c r="BT137" s="11">
        <v>1.0</v>
      </c>
      <c r="BU137" s="11">
        <v>0.0</v>
      </c>
      <c r="BV137" s="11" t="s">
        <v>124</v>
      </c>
      <c r="BW137" s="15" t="s">
        <v>168</v>
      </c>
      <c r="BX137" s="15">
        <v>0.0</v>
      </c>
      <c r="BY137" s="26">
        <v>167.0</v>
      </c>
      <c r="BZ137" s="16">
        <v>0.0</v>
      </c>
      <c r="CA137" s="37">
        <v>49.0</v>
      </c>
      <c r="CB137" s="26">
        <v>0.0</v>
      </c>
      <c r="CC137" s="15">
        <v>0.0</v>
      </c>
      <c r="CD137" s="15">
        <v>0.0</v>
      </c>
      <c r="CE137" s="15">
        <v>1.0</v>
      </c>
      <c r="CF137" s="15">
        <v>0.0</v>
      </c>
      <c r="CG137" s="15">
        <v>0.0</v>
      </c>
      <c r="CH137" s="16">
        <v>0.0</v>
      </c>
      <c r="CI137" s="16">
        <v>0.0</v>
      </c>
      <c r="CJ137" s="15">
        <f t="shared" si="3"/>
        <v>0</v>
      </c>
      <c r="CK137" s="21" t="s">
        <v>984</v>
      </c>
      <c r="CL137" s="11" t="s">
        <v>985</v>
      </c>
      <c r="CM137" s="11">
        <v>0.0</v>
      </c>
      <c r="CN137" s="11">
        <v>0.0</v>
      </c>
      <c r="CO137" s="11">
        <v>0.0</v>
      </c>
      <c r="CP137" s="18">
        <v>0.0</v>
      </c>
      <c r="CQ137" s="15">
        <v>0.0</v>
      </c>
      <c r="CR137" s="15" t="s">
        <v>124</v>
      </c>
      <c r="CS137" s="15">
        <v>0.0</v>
      </c>
      <c r="CT137" s="15" t="s">
        <v>124</v>
      </c>
      <c r="CU137" s="15">
        <v>0.0</v>
      </c>
      <c r="CV137" s="15" t="s">
        <v>124</v>
      </c>
      <c r="CW137" s="11">
        <v>0.0</v>
      </c>
      <c r="CX137" s="11">
        <v>0.0</v>
      </c>
      <c r="CY137" s="11" t="s">
        <v>124</v>
      </c>
      <c r="CZ137" s="11">
        <v>0.0</v>
      </c>
      <c r="DA137" s="11" t="s">
        <v>235</v>
      </c>
      <c r="DB137" s="31"/>
    </row>
    <row r="138">
      <c r="A138" s="11" t="s">
        <v>986</v>
      </c>
      <c r="B138" s="11" t="s">
        <v>884</v>
      </c>
      <c r="C138" s="12">
        <v>23905.0</v>
      </c>
      <c r="D138" s="13">
        <v>1.0</v>
      </c>
      <c r="E138" s="18">
        <v>0.0</v>
      </c>
      <c r="F138" s="3">
        <v>7.0</v>
      </c>
      <c r="G138" s="3">
        <v>8.0</v>
      </c>
      <c r="H138" s="3">
        <v>7.0</v>
      </c>
      <c r="I138" s="14">
        <f t="shared" si="1"/>
        <v>7.333333333</v>
      </c>
      <c r="J138" s="14">
        <f t="shared" si="2"/>
        <v>0.6666666667</v>
      </c>
      <c r="K138" s="11" t="s">
        <v>456</v>
      </c>
      <c r="L138" s="11" t="s">
        <v>456</v>
      </c>
      <c r="M138" s="15" t="s">
        <v>137</v>
      </c>
      <c r="N138" s="15" t="s">
        <v>456</v>
      </c>
      <c r="O138" s="16" t="s">
        <v>216</v>
      </c>
      <c r="P138" s="16" t="s">
        <v>635</v>
      </c>
      <c r="Q138" s="17">
        <v>0.0</v>
      </c>
      <c r="R138" s="11" t="s">
        <v>124</v>
      </c>
      <c r="S138" s="11">
        <v>0.0</v>
      </c>
      <c r="T138" s="11">
        <v>0.0</v>
      </c>
      <c r="U138" s="11" t="s">
        <v>124</v>
      </c>
      <c r="V138" s="11">
        <v>0.0</v>
      </c>
      <c r="W138" s="11" t="s">
        <v>125</v>
      </c>
      <c r="X138" s="18">
        <v>21.0</v>
      </c>
      <c r="Y138" s="18">
        <v>0.0</v>
      </c>
      <c r="Z138" s="18">
        <v>0.0</v>
      </c>
      <c r="AA138" s="18">
        <v>1.0</v>
      </c>
      <c r="AB138" s="3" t="s">
        <v>886</v>
      </c>
      <c r="AC138" s="3" t="s">
        <v>886</v>
      </c>
      <c r="AD138" s="16">
        <v>1.0</v>
      </c>
      <c r="AE138" s="16">
        <v>0.0</v>
      </c>
      <c r="AF138" s="15">
        <v>0.0</v>
      </c>
      <c r="AG138" s="15">
        <v>0.0</v>
      </c>
      <c r="AH138" s="11" t="s">
        <v>887</v>
      </c>
      <c r="AI138" s="18">
        <v>1.0</v>
      </c>
      <c r="AJ138" s="18">
        <v>0.0</v>
      </c>
      <c r="AK138" s="11">
        <v>0.0</v>
      </c>
      <c r="AL138" s="11">
        <v>0.0</v>
      </c>
      <c r="AM138" s="19">
        <v>1.0</v>
      </c>
      <c r="AN138" s="27" t="s">
        <v>128</v>
      </c>
      <c r="AO138" s="15" t="s">
        <v>129</v>
      </c>
      <c r="AP138" s="15" t="s">
        <v>129</v>
      </c>
      <c r="AQ138" s="15">
        <v>123.0</v>
      </c>
      <c r="AR138" s="15">
        <v>53.0</v>
      </c>
      <c r="AS138" s="15">
        <v>71.0</v>
      </c>
      <c r="AT138" s="15">
        <v>48.0</v>
      </c>
      <c r="AU138" s="15">
        <v>-9.0</v>
      </c>
      <c r="AV138" s="15">
        <v>14.0</v>
      </c>
      <c r="AW138" s="18">
        <v>1.0</v>
      </c>
      <c r="AX138" s="18">
        <v>0.0</v>
      </c>
      <c r="AY138" s="18">
        <v>1.0</v>
      </c>
      <c r="AZ138" s="18">
        <v>1.0</v>
      </c>
      <c r="BA138" s="18">
        <v>0.0</v>
      </c>
      <c r="BB138" s="18">
        <v>1.0</v>
      </c>
      <c r="BC138" s="11">
        <v>0.0</v>
      </c>
      <c r="BD138" s="11">
        <v>0.0</v>
      </c>
      <c r="BE138" s="11">
        <v>0.0</v>
      </c>
      <c r="BF138" s="11">
        <v>0.0</v>
      </c>
      <c r="BG138" s="11">
        <v>0.0</v>
      </c>
      <c r="BH138" s="11">
        <v>0.0</v>
      </c>
      <c r="BI138" s="11">
        <v>0.0</v>
      </c>
      <c r="BJ138" s="11">
        <v>0.0</v>
      </c>
      <c r="BK138" s="11">
        <v>0.0</v>
      </c>
      <c r="BL138" s="11">
        <v>0.0</v>
      </c>
      <c r="BM138" s="11">
        <v>0.0</v>
      </c>
      <c r="BN138" s="11">
        <v>0.0</v>
      </c>
      <c r="BO138" s="11">
        <v>0.0</v>
      </c>
      <c r="BP138" s="11">
        <v>0.0</v>
      </c>
      <c r="BQ138" s="11">
        <v>0.0</v>
      </c>
      <c r="BR138" s="11">
        <v>0.0</v>
      </c>
      <c r="BS138" s="11">
        <v>0.0</v>
      </c>
      <c r="BT138" s="11">
        <v>0.0</v>
      </c>
      <c r="BU138" s="11">
        <v>0.0</v>
      </c>
      <c r="BV138" s="11" t="s">
        <v>124</v>
      </c>
      <c r="BW138" s="15" t="s">
        <v>487</v>
      </c>
      <c r="BX138" s="15">
        <v>0.0</v>
      </c>
      <c r="BY138" s="26">
        <v>174.0</v>
      </c>
      <c r="BZ138" s="16">
        <v>0.0</v>
      </c>
      <c r="CA138" s="37">
        <v>15.0</v>
      </c>
      <c r="CB138" s="26">
        <v>15.0</v>
      </c>
      <c r="CC138" s="15">
        <v>0.0</v>
      </c>
      <c r="CD138" s="15">
        <v>0.0</v>
      </c>
      <c r="CE138" s="15">
        <v>1.0</v>
      </c>
      <c r="CF138" s="15">
        <v>0.0</v>
      </c>
      <c r="CG138" s="15">
        <v>0.0</v>
      </c>
      <c r="CH138" s="16">
        <v>0.0</v>
      </c>
      <c r="CI138" s="16">
        <v>0.0</v>
      </c>
      <c r="CJ138" s="15">
        <f t="shared" si="3"/>
        <v>0</v>
      </c>
      <c r="CK138" s="21" t="s">
        <v>987</v>
      </c>
      <c r="CL138" s="11" t="s">
        <v>170</v>
      </c>
      <c r="CM138" s="11">
        <v>0.0</v>
      </c>
      <c r="CN138" s="11">
        <v>0.0</v>
      </c>
      <c r="CO138" s="11">
        <v>0.0</v>
      </c>
      <c r="CP138" s="18">
        <v>0.0</v>
      </c>
      <c r="CQ138" s="15">
        <v>0.0</v>
      </c>
      <c r="CR138" s="15" t="s">
        <v>124</v>
      </c>
      <c r="CS138" s="15">
        <v>0.0</v>
      </c>
      <c r="CT138" s="15" t="s">
        <v>124</v>
      </c>
      <c r="CU138" s="15">
        <v>0.0</v>
      </c>
      <c r="CV138" s="15" t="s">
        <v>124</v>
      </c>
      <c r="CW138" s="11">
        <v>0.0</v>
      </c>
      <c r="CX138" s="11">
        <v>0.0</v>
      </c>
      <c r="CY138" s="11" t="s">
        <v>124</v>
      </c>
      <c r="CZ138" s="11">
        <v>0.0</v>
      </c>
      <c r="DA138" s="11" t="s">
        <v>235</v>
      </c>
      <c r="DB138" s="31"/>
    </row>
    <row r="139">
      <c r="A139" s="11" t="s">
        <v>988</v>
      </c>
      <c r="B139" s="11" t="s">
        <v>989</v>
      </c>
      <c r="C139" s="12">
        <v>23912.0</v>
      </c>
      <c r="D139" s="13">
        <v>2.0</v>
      </c>
      <c r="E139" s="18">
        <v>1.0</v>
      </c>
      <c r="F139" s="3">
        <v>9.0</v>
      </c>
      <c r="G139" s="3">
        <v>9.0</v>
      </c>
      <c r="H139" s="3">
        <v>8.0</v>
      </c>
      <c r="I139" s="14">
        <f t="shared" si="1"/>
        <v>8.666666667</v>
      </c>
      <c r="J139" s="14">
        <f t="shared" si="2"/>
        <v>0.6666666667</v>
      </c>
      <c r="K139" s="11" t="s">
        <v>456</v>
      </c>
      <c r="L139" s="11" t="s">
        <v>456</v>
      </c>
      <c r="M139" s="15" t="s">
        <v>137</v>
      </c>
      <c r="N139" s="15" t="s">
        <v>456</v>
      </c>
      <c r="O139" s="16" t="s">
        <v>216</v>
      </c>
      <c r="P139" s="16" t="s">
        <v>635</v>
      </c>
      <c r="Q139" s="17">
        <v>0.0</v>
      </c>
      <c r="R139" s="11" t="s">
        <v>124</v>
      </c>
      <c r="S139" s="11">
        <v>0.0</v>
      </c>
      <c r="T139" s="11">
        <v>0.0</v>
      </c>
      <c r="U139" s="11" t="s">
        <v>124</v>
      </c>
      <c r="V139" s="11">
        <v>0.0</v>
      </c>
      <c r="W139" s="11" t="s">
        <v>125</v>
      </c>
      <c r="X139" s="18">
        <v>29.0</v>
      </c>
      <c r="Y139" s="18">
        <v>1.0</v>
      </c>
      <c r="Z139" s="18">
        <v>0.0</v>
      </c>
      <c r="AA139" s="18">
        <v>1.0</v>
      </c>
      <c r="AB139" s="3" t="s">
        <v>886</v>
      </c>
      <c r="AC139" s="3" t="s">
        <v>886</v>
      </c>
      <c r="AD139" s="16">
        <v>1.0</v>
      </c>
      <c r="AE139" s="16">
        <v>0.0</v>
      </c>
      <c r="AF139" s="15">
        <v>0.0</v>
      </c>
      <c r="AG139" s="15">
        <v>0.0</v>
      </c>
      <c r="AH139" s="13" t="s">
        <v>887</v>
      </c>
      <c r="AI139" s="18">
        <v>1.0</v>
      </c>
      <c r="AJ139" s="18">
        <v>0.0</v>
      </c>
      <c r="AK139" s="11">
        <v>0.0</v>
      </c>
      <c r="AL139" s="11">
        <v>0.0</v>
      </c>
      <c r="AM139" s="19">
        <v>1.0</v>
      </c>
      <c r="AN139" s="27" t="s">
        <v>128</v>
      </c>
      <c r="AO139" s="15" t="s">
        <v>129</v>
      </c>
      <c r="AP139" s="15" t="s">
        <v>129</v>
      </c>
      <c r="AQ139" s="15">
        <v>127.0</v>
      </c>
      <c r="AR139" s="15">
        <v>71.0</v>
      </c>
      <c r="AS139" s="15">
        <v>69.0</v>
      </c>
      <c r="AT139" s="15">
        <v>96.0</v>
      </c>
      <c r="AU139" s="15">
        <v>-5.0</v>
      </c>
      <c r="AV139" s="15">
        <v>20.0</v>
      </c>
      <c r="AW139" s="18">
        <v>0.0</v>
      </c>
      <c r="AX139" s="18">
        <v>1.0</v>
      </c>
      <c r="AY139" s="18">
        <v>1.0</v>
      </c>
      <c r="AZ139" s="18">
        <v>1.0</v>
      </c>
      <c r="BA139" s="18">
        <v>1.0</v>
      </c>
      <c r="BB139" s="18">
        <v>1.0</v>
      </c>
      <c r="BC139" s="11">
        <v>0.0</v>
      </c>
      <c r="BD139" s="11">
        <v>0.0</v>
      </c>
      <c r="BE139" s="11">
        <v>0.0</v>
      </c>
      <c r="BF139" s="11">
        <v>0.0</v>
      </c>
      <c r="BG139" s="11">
        <v>0.0</v>
      </c>
      <c r="BH139" s="11">
        <v>0.0</v>
      </c>
      <c r="BI139" s="11">
        <v>0.0</v>
      </c>
      <c r="BJ139" s="11">
        <v>0.0</v>
      </c>
      <c r="BK139" s="11">
        <v>0.0</v>
      </c>
      <c r="BL139" s="11">
        <v>0.0</v>
      </c>
      <c r="BM139" s="11">
        <v>0.0</v>
      </c>
      <c r="BN139" s="11">
        <v>0.0</v>
      </c>
      <c r="BO139" s="11">
        <v>0.0</v>
      </c>
      <c r="BP139" s="11">
        <v>0.0</v>
      </c>
      <c r="BQ139" s="11">
        <v>1.0</v>
      </c>
      <c r="BR139" s="11">
        <v>0.0</v>
      </c>
      <c r="BS139" s="11">
        <v>0.0</v>
      </c>
      <c r="BT139" s="11">
        <v>0.0</v>
      </c>
      <c r="BU139" s="11">
        <v>0.0</v>
      </c>
      <c r="BV139" s="11" t="s">
        <v>124</v>
      </c>
      <c r="BW139" s="15" t="s">
        <v>130</v>
      </c>
      <c r="BX139" s="15">
        <v>0.0</v>
      </c>
      <c r="BY139" s="26">
        <v>163.0</v>
      </c>
      <c r="BZ139" s="16">
        <v>0.0</v>
      </c>
      <c r="CA139" s="37">
        <v>35.0</v>
      </c>
      <c r="CB139" s="26">
        <v>10.0</v>
      </c>
      <c r="CC139" s="15">
        <v>0.0</v>
      </c>
      <c r="CD139" s="15">
        <v>0.0</v>
      </c>
      <c r="CE139" s="15">
        <v>1.0</v>
      </c>
      <c r="CF139" s="15">
        <v>0.0</v>
      </c>
      <c r="CG139" s="15">
        <v>0.0</v>
      </c>
      <c r="CH139" s="16">
        <v>0.0</v>
      </c>
      <c r="CI139" s="16">
        <v>0.0</v>
      </c>
      <c r="CJ139" s="15">
        <f t="shared" si="3"/>
        <v>0</v>
      </c>
      <c r="CK139" s="21" t="s">
        <v>990</v>
      </c>
      <c r="CL139" s="11" t="s">
        <v>861</v>
      </c>
      <c r="CM139" s="11">
        <v>0.0</v>
      </c>
      <c r="CN139" s="11">
        <v>0.0</v>
      </c>
      <c r="CO139" s="11">
        <v>0.0</v>
      </c>
      <c r="CP139" s="18">
        <v>0.0</v>
      </c>
      <c r="CQ139" s="15">
        <v>0.0</v>
      </c>
      <c r="CR139" s="15" t="s">
        <v>124</v>
      </c>
      <c r="CS139" s="15">
        <v>0.0</v>
      </c>
      <c r="CT139" s="15" t="s">
        <v>124</v>
      </c>
      <c r="CU139" s="15">
        <v>0.0</v>
      </c>
      <c r="CV139" s="15" t="s">
        <v>124</v>
      </c>
      <c r="CW139" s="11">
        <v>0.0</v>
      </c>
      <c r="CX139" s="11">
        <v>0.0</v>
      </c>
      <c r="CY139" s="11" t="s">
        <v>124</v>
      </c>
      <c r="CZ139" s="11">
        <v>0.0</v>
      </c>
      <c r="DA139" s="11" t="s">
        <v>133</v>
      </c>
      <c r="DB139" s="31"/>
    </row>
    <row r="140">
      <c r="A140" s="11" t="s">
        <v>991</v>
      </c>
      <c r="B140" s="11" t="s">
        <v>992</v>
      </c>
      <c r="C140" s="12">
        <v>23919.0</v>
      </c>
      <c r="D140" s="13">
        <v>1.0</v>
      </c>
      <c r="E140" s="18">
        <v>0.0</v>
      </c>
      <c r="F140" s="3">
        <v>8.0</v>
      </c>
      <c r="G140" s="3">
        <v>8.0</v>
      </c>
      <c r="H140" s="3">
        <v>9.0</v>
      </c>
      <c r="I140" s="14">
        <f t="shared" si="1"/>
        <v>8.333333333</v>
      </c>
      <c r="J140" s="14">
        <f t="shared" si="2"/>
        <v>0.6666666667</v>
      </c>
      <c r="K140" s="11" t="s">
        <v>261</v>
      </c>
      <c r="L140" s="11" t="s">
        <v>262</v>
      </c>
      <c r="M140" s="15" t="s">
        <v>122</v>
      </c>
      <c r="N140" s="15" t="s">
        <v>709</v>
      </c>
      <c r="O140" s="16" t="s">
        <v>122</v>
      </c>
      <c r="P140" s="16" t="s">
        <v>993</v>
      </c>
      <c r="Q140" s="17">
        <v>0.0</v>
      </c>
      <c r="R140" s="11" t="s">
        <v>124</v>
      </c>
      <c r="S140" s="11">
        <v>0.0</v>
      </c>
      <c r="T140" s="11">
        <v>0.0</v>
      </c>
      <c r="U140" s="11" t="s">
        <v>124</v>
      </c>
      <c r="V140" s="11">
        <v>0.0</v>
      </c>
      <c r="W140" s="11" t="s">
        <v>125</v>
      </c>
      <c r="X140" s="18">
        <v>22.0</v>
      </c>
      <c r="Y140" s="18">
        <v>1.0</v>
      </c>
      <c r="Z140" s="18">
        <v>1.0</v>
      </c>
      <c r="AA140" s="18">
        <v>0.0</v>
      </c>
      <c r="AB140" s="3" t="s">
        <v>994</v>
      </c>
      <c r="AC140" s="3" t="s">
        <v>994</v>
      </c>
      <c r="AD140" s="16">
        <v>1.0</v>
      </c>
      <c r="AE140" s="16">
        <v>1.0</v>
      </c>
      <c r="AF140" s="15">
        <v>0.0</v>
      </c>
      <c r="AG140" s="15">
        <v>0.0</v>
      </c>
      <c r="AH140" s="11" t="s">
        <v>995</v>
      </c>
      <c r="AI140" s="18">
        <v>1.0</v>
      </c>
      <c r="AJ140" s="18">
        <v>1.0</v>
      </c>
      <c r="AK140" s="11">
        <v>0.0</v>
      </c>
      <c r="AL140" s="11">
        <v>0.0</v>
      </c>
      <c r="AM140" s="19">
        <v>0.0</v>
      </c>
      <c r="AN140" s="27" t="s">
        <v>128</v>
      </c>
      <c r="AO140" s="15" t="s">
        <v>328</v>
      </c>
      <c r="AP140" s="15" t="s">
        <v>328</v>
      </c>
      <c r="AQ140" s="15">
        <v>120.0</v>
      </c>
      <c r="AR140" s="15">
        <v>47.0</v>
      </c>
      <c r="AS140" s="15">
        <v>46.0</v>
      </c>
      <c r="AT140" s="15">
        <v>64.0</v>
      </c>
      <c r="AU140" s="15">
        <v>-10.0</v>
      </c>
      <c r="AV140" s="15">
        <v>51.0</v>
      </c>
      <c r="AW140" s="18">
        <v>0.0</v>
      </c>
      <c r="AX140" s="18">
        <v>0.0</v>
      </c>
      <c r="AY140" s="18">
        <v>1.0</v>
      </c>
      <c r="AZ140" s="18">
        <v>0.0</v>
      </c>
      <c r="BA140" s="18">
        <v>0.0</v>
      </c>
      <c r="BB140" s="18">
        <v>0.0</v>
      </c>
      <c r="BC140" s="11">
        <v>0.0</v>
      </c>
      <c r="BD140" s="11">
        <v>0.0</v>
      </c>
      <c r="BE140" s="11">
        <v>0.0</v>
      </c>
      <c r="BF140" s="11">
        <v>0.0</v>
      </c>
      <c r="BG140" s="11">
        <v>0.0</v>
      </c>
      <c r="BH140" s="11">
        <v>0.0</v>
      </c>
      <c r="BI140" s="11">
        <v>0.0</v>
      </c>
      <c r="BJ140" s="11">
        <v>0.0</v>
      </c>
      <c r="BK140" s="11">
        <v>0.0</v>
      </c>
      <c r="BL140" s="11">
        <v>0.0</v>
      </c>
      <c r="BM140" s="11">
        <v>0.0</v>
      </c>
      <c r="BN140" s="11">
        <v>0.0</v>
      </c>
      <c r="BO140" s="11">
        <v>0.0</v>
      </c>
      <c r="BP140" s="11">
        <v>0.0</v>
      </c>
      <c r="BQ140" s="11">
        <v>0.0</v>
      </c>
      <c r="BR140" s="11">
        <v>0.0</v>
      </c>
      <c r="BS140" s="11">
        <v>0.0</v>
      </c>
      <c r="BT140" s="11">
        <v>0.0</v>
      </c>
      <c r="BU140" s="11">
        <v>0.0</v>
      </c>
      <c r="BV140" s="11" t="s">
        <v>124</v>
      </c>
      <c r="BW140" s="15" t="s">
        <v>319</v>
      </c>
      <c r="BX140" s="15">
        <v>0.0</v>
      </c>
      <c r="BY140" s="26">
        <v>149.0</v>
      </c>
      <c r="BZ140" s="16">
        <v>0.0</v>
      </c>
      <c r="CA140" s="26">
        <v>48.0</v>
      </c>
      <c r="CB140" s="26">
        <v>8.0</v>
      </c>
      <c r="CC140" s="15">
        <v>0.0</v>
      </c>
      <c r="CD140" s="15">
        <v>0.0</v>
      </c>
      <c r="CE140" s="15">
        <v>1.0</v>
      </c>
      <c r="CF140" s="15">
        <v>0.0</v>
      </c>
      <c r="CG140" s="15">
        <v>1.0</v>
      </c>
      <c r="CH140" s="16">
        <v>0.0</v>
      </c>
      <c r="CI140" s="16">
        <v>0.0</v>
      </c>
      <c r="CJ140" s="15">
        <f t="shared" si="3"/>
        <v>1</v>
      </c>
      <c r="CK140" s="21" t="s">
        <v>996</v>
      </c>
      <c r="CL140" s="11" t="s">
        <v>997</v>
      </c>
      <c r="CM140" s="11">
        <v>0.0</v>
      </c>
      <c r="CN140" s="11">
        <v>0.0</v>
      </c>
      <c r="CO140" s="11">
        <v>0.0</v>
      </c>
      <c r="CP140" s="18">
        <v>0.0</v>
      </c>
      <c r="CQ140" s="15">
        <v>0.0</v>
      </c>
      <c r="CR140" s="15" t="s">
        <v>124</v>
      </c>
      <c r="CS140" s="15">
        <v>0.0</v>
      </c>
      <c r="CT140" s="15" t="s">
        <v>124</v>
      </c>
      <c r="CU140" s="15">
        <v>0.0</v>
      </c>
      <c r="CV140" s="15" t="s">
        <v>124</v>
      </c>
      <c r="CW140" s="11">
        <v>0.0</v>
      </c>
      <c r="CX140" s="11">
        <v>0.0</v>
      </c>
      <c r="CY140" s="11" t="s">
        <v>124</v>
      </c>
      <c r="CZ140" s="11">
        <v>0.0</v>
      </c>
      <c r="DA140" s="11" t="s">
        <v>133</v>
      </c>
      <c r="DB140" s="31"/>
    </row>
    <row r="141">
      <c r="A141" s="11" t="s">
        <v>998</v>
      </c>
      <c r="B141" s="11" t="s">
        <v>999</v>
      </c>
      <c r="C141" s="12">
        <v>23933.0</v>
      </c>
      <c r="D141" s="13">
        <v>4.0</v>
      </c>
      <c r="E141" s="18">
        <v>0.0</v>
      </c>
      <c r="F141" s="3">
        <v>8.0</v>
      </c>
      <c r="G141" s="3">
        <v>10.0</v>
      </c>
      <c r="H141" s="3">
        <v>10.0</v>
      </c>
      <c r="I141" s="14">
        <f t="shared" si="1"/>
        <v>9.333333333</v>
      </c>
      <c r="J141" s="14">
        <f t="shared" si="2"/>
        <v>1.333333333</v>
      </c>
      <c r="K141" s="11" t="s">
        <v>693</v>
      </c>
      <c r="L141" s="11" t="s">
        <v>693</v>
      </c>
      <c r="M141" s="15" t="s">
        <v>122</v>
      </c>
      <c r="N141" s="15" t="s">
        <v>123</v>
      </c>
      <c r="O141" s="16" t="s">
        <v>122</v>
      </c>
      <c r="P141" s="16" t="s">
        <v>1000</v>
      </c>
      <c r="Q141" s="17">
        <v>0.0</v>
      </c>
      <c r="R141" s="11" t="s">
        <v>124</v>
      </c>
      <c r="S141" s="11">
        <v>0.0</v>
      </c>
      <c r="T141" s="11">
        <v>0.0</v>
      </c>
      <c r="U141" s="11" t="s">
        <v>124</v>
      </c>
      <c r="V141" s="11">
        <v>0.0</v>
      </c>
      <c r="W141" s="11" t="s">
        <v>631</v>
      </c>
      <c r="X141" s="18">
        <v>21.0</v>
      </c>
      <c r="Y141" s="18">
        <v>1.0</v>
      </c>
      <c r="Z141" s="18">
        <v>1.0</v>
      </c>
      <c r="AA141" s="18">
        <v>0.0</v>
      </c>
      <c r="AB141" s="3" t="s">
        <v>1001</v>
      </c>
      <c r="AC141" s="3" t="s">
        <v>1001</v>
      </c>
      <c r="AD141" s="16">
        <v>1.0</v>
      </c>
      <c r="AE141" s="16">
        <v>1.0</v>
      </c>
      <c r="AF141" s="15">
        <v>1.0</v>
      </c>
      <c r="AG141" s="15">
        <v>1.0</v>
      </c>
      <c r="AH141" s="11" t="s">
        <v>1002</v>
      </c>
      <c r="AI141" s="18">
        <v>1.0</v>
      </c>
      <c r="AJ141" s="18">
        <v>1.0</v>
      </c>
      <c r="AK141" s="11">
        <v>0.0</v>
      </c>
      <c r="AL141" s="11">
        <v>0.0</v>
      </c>
      <c r="AM141" s="19">
        <v>0.0</v>
      </c>
      <c r="AN141" s="27" t="s">
        <v>128</v>
      </c>
      <c r="AO141" s="15" t="s">
        <v>328</v>
      </c>
      <c r="AP141" s="15" t="s">
        <v>328</v>
      </c>
      <c r="AQ141" s="15">
        <v>136.0</v>
      </c>
      <c r="AR141" s="15">
        <v>85.0</v>
      </c>
      <c r="AS141" s="15">
        <v>73.0</v>
      </c>
      <c r="AT141" s="15">
        <v>90.0</v>
      </c>
      <c r="AU141" s="15">
        <v>-8.0</v>
      </c>
      <c r="AV141" s="15">
        <v>3.0</v>
      </c>
      <c r="AW141" s="18">
        <v>0.0</v>
      </c>
      <c r="AX141" s="18">
        <v>1.0</v>
      </c>
      <c r="AY141" s="18">
        <v>1.0</v>
      </c>
      <c r="AZ141" s="18">
        <v>0.0</v>
      </c>
      <c r="BA141" s="18">
        <v>0.0</v>
      </c>
      <c r="BB141" s="18">
        <v>0.0</v>
      </c>
      <c r="BC141" s="11">
        <v>0.0</v>
      </c>
      <c r="BD141" s="11">
        <v>0.0</v>
      </c>
      <c r="BE141" s="11">
        <v>0.0</v>
      </c>
      <c r="BF141" s="11">
        <v>0.0</v>
      </c>
      <c r="BG141" s="11">
        <v>0.0</v>
      </c>
      <c r="BH141" s="11">
        <v>0.0</v>
      </c>
      <c r="BI141" s="11">
        <v>0.0</v>
      </c>
      <c r="BJ141" s="11">
        <v>0.0</v>
      </c>
      <c r="BK141" s="11">
        <v>0.0</v>
      </c>
      <c r="BL141" s="11">
        <v>0.0</v>
      </c>
      <c r="BM141" s="11">
        <v>0.0</v>
      </c>
      <c r="BN141" s="11">
        <v>0.0</v>
      </c>
      <c r="BO141" s="11">
        <v>0.0</v>
      </c>
      <c r="BP141" s="11">
        <v>0.0</v>
      </c>
      <c r="BQ141" s="11">
        <v>0.0</v>
      </c>
      <c r="BR141" s="11">
        <v>0.0</v>
      </c>
      <c r="BS141" s="11">
        <v>0.0</v>
      </c>
      <c r="BT141" s="11">
        <v>0.0</v>
      </c>
      <c r="BU141" s="11">
        <v>0.0</v>
      </c>
      <c r="BV141" s="11" t="s">
        <v>124</v>
      </c>
      <c r="BW141" s="15" t="s">
        <v>319</v>
      </c>
      <c r="BX141" s="15">
        <v>0.0</v>
      </c>
      <c r="BY141" s="26">
        <v>222.0</v>
      </c>
      <c r="BZ141" s="16">
        <v>0.0</v>
      </c>
      <c r="CA141" s="26">
        <v>30.0</v>
      </c>
      <c r="CB141" s="26">
        <v>14.0</v>
      </c>
      <c r="CC141" s="15">
        <v>0.0</v>
      </c>
      <c r="CD141" s="15">
        <v>0.0</v>
      </c>
      <c r="CE141" s="15">
        <v>1.0</v>
      </c>
      <c r="CF141" s="15">
        <v>0.0</v>
      </c>
      <c r="CG141" s="15">
        <v>0.0</v>
      </c>
      <c r="CH141" s="16">
        <v>0.0</v>
      </c>
      <c r="CI141" s="16">
        <v>0.0</v>
      </c>
      <c r="CJ141" s="15">
        <f t="shared" si="3"/>
        <v>0</v>
      </c>
      <c r="CK141" s="21" t="s">
        <v>1003</v>
      </c>
      <c r="CL141" s="11" t="s">
        <v>1004</v>
      </c>
      <c r="CM141" s="11">
        <v>0.0</v>
      </c>
      <c r="CN141" s="11">
        <v>0.0</v>
      </c>
      <c r="CO141" s="11">
        <v>1.0</v>
      </c>
      <c r="CP141" s="18">
        <v>0.0</v>
      </c>
      <c r="CQ141" s="15">
        <v>0.0</v>
      </c>
      <c r="CR141" s="15" t="s">
        <v>124</v>
      </c>
      <c r="CS141" s="15">
        <v>0.0</v>
      </c>
      <c r="CT141" s="15" t="s">
        <v>124</v>
      </c>
      <c r="CU141" s="15">
        <v>0.0</v>
      </c>
      <c r="CV141" s="15" t="s">
        <v>124</v>
      </c>
      <c r="CW141" s="11">
        <v>0.0</v>
      </c>
      <c r="CX141" s="11">
        <v>0.0</v>
      </c>
      <c r="CY141" s="11" t="s">
        <v>124</v>
      </c>
      <c r="CZ141" s="11">
        <v>0.0</v>
      </c>
      <c r="DA141" s="11" t="s">
        <v>133</v>
      </c>
      <c r="DB141" s="31"/>
    </row>
    <row r="142">
      <c r="A142" s="11" t="s">
        <v>1005</v>
      </c>
      <c r="B142" s="11" t="s">
        <v>974</v>
      </c>
      <c r="C142" s="12">
        <v>23961.0</v>
      </c>
      <c r="D142" s="13">
        <v>1.0</v>
      </c>
      <c r="E142" s="18">
        <v>0.0</v>
      </c>
      <c r="F142" s="3">
        <v>4.0</v>
      </c>
      <c r="G142" s="3">
        <v>4.0</v>
      </c>
      <c r="H142" s="3">
        <v>6.0</v>
      </c>
      <c r="I142" s="14">
        <f t="shared" si="1"/>
        <v>4.666666667</v>
      </c>
      <c r="J142" s="14">
        <f t="shared" si="2"/>
        <v>1.333333333</v>
      </c>
      <c r="K142" s="11" t="s">
        <v>161</v>
      </c>
      <c r="L142" s="13" t="s">
        <v>161</v>
      </c>
      <c r="M142" s="15" t="s">
        <v>122</v>
      </c>
      <c r="N142" s="15" t="s">
        <v>123</v>
      </c>
      <c r="O142" s="16" t="s">
        <v>122</v>
      </c>
      <c r="P142" s="16" t="s">
        <v>373</v>
      </c>
      <c r="Q142" s="17">
        <v>0.0</v>
      </c>
      <c r="R142" s="11" t="s">
        <v>124</v>
      </c>
      <c r="S142" s="11">
        <v>0.0</v>
      </c>
      <c r="T142" s="11">
        <v>0.0</v>
      </c>
      <c r="U142" s="11" t="s">
        <v>124</v>
      </c>
      <c r="V142" s="11">
        <v>0.0</v>
      </c>
      <c r="W142" s="11" t="s">
        <v>631</v>
      </c>
      <c r="X142" s="18">
        <v>17.0</v>
      </c>
      <c r="Y142" s="18">
        <v>1.0</v>
      </c>
      <c r="Z142" s="18">
        <v>1.0</v>
      </c>
      <c r="AA142" s="18">
        <v>0.0</v>
      </c>
      <c r="AB142" s="3" t="s">
        <v>1006</v>
      </c>
      <c r="AC142" s="3" t="s">
        <v>1006</v>
      </c>
      <c r="AD142" s="16">
        <v>1.0</v>
      </c>
      <c r="AE142" s="16">
        <v>1.0</v>
      </c>
      <c r="AF142" s="15">
        <v>0.0</v>
      </c>
      <c r="AG142" s="15">
        <v>0.0</v>
      </c>
      <c r="AH142" s="11" t="s">
        <v>892</v>
      </c>
      <c r="AI142" s="18">
        <v>1.0</v>
      </c>
      <c r="AJ142" s="18">
        <v>1.0</v>
      </c>
      <c r="AK142" s="11">
        <v>0.0</v>
      </c>
      <c r="AL142" s="11">
        <v>0.0</v>
      </c>
      <c r="AM142" s="19">
        <v>0.0</v>
      </c>
      <c r="AN142" s="27" t="s">
        <v>128</v>
      </c>
      <c r="AO142" s="15" t="s">
        <v>155</v>
      </c>
      <c r="AP142" s="15" t="s">
        <v>155</v>
      </c>
      <c r="AQ142" s="15">
        <v>93.0</v>
      </c>
      <c r="AR142" s="15">
        <v>64.0</v>
      </c>
      <c r="AS142" s="15">
        <v>67.0</v>
      </c>
      <c r="AT142" s="15">
        <v>84.0</v>
      </c>
      <c r="AU142" s="15">
        <v>-10.0</v>
      </c>
      <c r="AV142" s="15">
        <v>8.0</v>
      </c>
      <c r="AW142" s="18">
        <v>0.0</v>
      </c>
      <c r="AX142" s="18">
        <v>1.0</v>
      </c>
      <c r="AY142" s="18">
        <v>1.0</v>
      </c>
      <c r="AZ142" s="18">
        <v>0.0</v>
      </c>
      <c r="BA142" s="18">
        <v>0.0</v>
      </c>
      <c r="BB142" s="18">
        <v>0.0</v>
      </c>
      <c r="BC142" s="11">
        <v>0.0</v>
      </c>
      <c r="BD142" s="11">
        <v>0.0</v>
      </c>
      <c r="BE142" s="11">
        <v>0.0</v>
      </c>
      <c r="BF142" s="11">
        <v>0.0</v>
      </c>
      <c r="BG142" s="11">
        <v>0.0</v>
      </c>
      <c r="BH142" s="11">
        <v>0.0</v>
      </c>
      <c r="BI142" s="11">
        <v>0.0</v>
      </c>
      <c r="BJ142" s="11">
        <v>0.0</v>
      </c>
      <c r="BK142" s="11">
        <v>0.0</v>
      </c>
      <c r="BL142" s="11">
        <v>0.0</v>
      </c>
      <c r="BM142" s="11">
        <v>0.0</v>
      </c>
      <c r="BN142" s="11">
        <v>0.0</v>
      </c>
      <c r="BO142" s="11">
        <v>0.0</v>
      </c>
      <c r="BP142" s="11">
        <v>0.0</v>
      </c>
      <c r="BQ142" s="11">
        <v>0.0</v>
      </c>
      <c r="BR142" s="11">
        <v>0.0</v>
      </c>
      <c r="BS142" s="11">
        <v>0.0</v>
      </c>
      <c r="BT142" s="11">
        <v>0.0</v>
      </c>
      <c r="BU142" s="11">
        <v>0.0</v>
      </c>
      <c r="BV142" s="11" t="s">
        <v>124</v>
      </c>
      <c r="BW142" s="15" t="s">
        <v>130</v>
      </c>
      <c r="BX142" s="15">
        <v>0.0</v>
      </c>
      <c r="BY142" s="26">
        <v>110.0</v>
      </c>
      <c r="BZ142" s="16">
        <v>0.0</v>
      </c>
      <c r="CA142" s="26">
        <v>36.0</v>
      </c>
      <c r="CB142" s="26">
        <v>6.0</v>
      </c>
      <c r="CC142" s="15">
        <v>0.0</v>
      </c>
      <c r="CD142" s="15">
        <v>0.0</v>
      </c>
      <c r="CE142" s="15">
        <v>0.0</v>
      </c>
      <c r="CF142" s="15">
        <v>0.0</v>
      </c>
      <c r="CG142" s="15">
        <v>1.0</v>
      </c>
      <c r="CH142" s="16">
        <v>0.0</v>
      </c>
      <c r="CI142" s="16">
        <v>0.0</v>
      </c>
      <c r="CJ142" s="15">
        <f t="shared" si="3"/>
        <v>1</v>
      </c>
      <c r="CK142" s="21" t="s">
        <v>1007</v>
      </c>
      <c r="CL142" s="11" t="s">
        <v>1008</v>
      </c>
      <c r="CM142" s="11">
        <v>0.0</v>
      </c>
      <c r="CN142" s="11">
        <v>1.0</v>
      </c>
      <c r="CO142" s="11">
        <v>0.0</v>
      </c>
      <c r="CP142" s="18">
        <v>0.0</v>
      </c>
      <c r="CQ142" s="15">
        <v>0.0</v>
      </c>
      <c r="CR142" s="15" t="s">
        <v>124</v>
      </c>
      <c r="CS142" s="15">
        <v>0.0</v>
      </c>
      <c r="CT142" s="15" t="s">
        <v>124</v>
      </c>
      <c r="CU142" s="15">
        <v>0.0</v>
      </c>
      <c r="CV142" s="15" t="s">
        <v>124</v>
      </c>
      <c r="CW142" s="11">
        <v>0.0</v>
      </c>
      <c r="CX142" s="11">
        <v>0.0</v>
      </c>
      <c r="CY142" s="11" t="s">
        <v>124</v>
      </c>
      <c r="CZ142" s="11">
        <v>0.0</v>
      </c>
      <c r="DA142" s="11" t="s">
        <v>235</v>
      </c>
      <c r="DB142" s="31"/>
    </row>
    <row r="143">
      <c r="A143" s="11" t="s">
        <v>1009</v>
      </c>
      <c r="B143" s="11" t="s">
        <v>1010</v>
      </c>
      <c r="C143" s="12">
        <v>23968.0</v>
      </c>
      <c r="D143" s="13">
        <v>3.0</v>
      </c>
      <c r="E143" s="18">
        <v>0.0</v>
      </c>
      <c r="F143" s="3">
        <v>7.0</v>
      </c>
      <c r="G143" s="3">
        <v>9.0</v>
      </c>
      <c r="H143" s="3">
        <v>8.0</v>
      </c>
      <c r="I143" s="14">
        <f t="shared" si="1"/>
        <v>8</v>
      </c>
      <c r="J143" s="14">
        <f t="shared" si="2"/>
        <v>1.333333333</v>
      </c>
      <c r="K143" s="11" t="s">
        <v>302</v>
      </c>
      <c r="L143" s="13" t="s">
        <v>303</v>
      </c>
      <c r="M143" s="15" t="s">
        <v>122</v>
      </c>
      <c r="N143" s="15" t="s">
        <v>709</v>
      </c>
      <c r="O143" s="16" t="s">
        <v>122</v>
      </c>
      <c r="P143" s="16" t="s">
        <v>373</v>
      </c>
      <c r="Q143" s="17">
        <v>2.0</v>
      </c>
      <c r="R143" s="11" t="s">
        <v>124</v>
      </c>
      <c r="S143" s="11">
        <v>1.0</v>
      </c>
      <c r="T143" s="11">
        <v>0.0</v>
      </c>
      <c r="U143" s="11" t="s">
        <v>124</v>
      </c>
      <c r="V143" s="11">
        <v>0.0</v>
      </c>
      <c r="W143" s="11" t="s">
        <v>125</v>
      </c>
      <c r="X143" s="18">
        <f>(30+19)/2</f>
        <v>24.5</v>
      </c>
      <c r="Y143" s="18">
        <v>2.0</v>
      </c>
      <c r="Z143" s="18">
        <v>1.0</v>
      </c>
      <c r="AA143" s="18">
        <v>0.0</v>
      </c>
      <c r="AB143" s="3" t="s">
        <v>1011</v>
      </c>
      <c r="AC143" s="3" t="s">
        <v>1011</v>
      </c>
      <c r="AD143" s="16">
        <v>1.0</v>
      </c>
      <c r="AE143" s="16">
        <v>1.0</v>
      </c>
      <c r="AF143" s="15">
        <v>1.0</v>
      </c>
      <c r="AG143" s="15">
        <v>1.0</v>
      </c>
      <c r="AH143" s="13" t="s">
        <v>1011</v>
      </c>
      <c r="AI143" s="18">
        <v>1.0</v>
      </c>
      <c r="AJ143" s="18">
        <v>1.0</v>
      </c>
      <c r="AK143" s="11">
        <v>1.0</v>
      </c>
      <c r="AL143" s="11">
        <v>1.0</v>
      </c>
      <c r="AM143" s="19">
        <v>1.0</v>
      </c>
      <c r="AN143" s="27" t="s">
        <v>166</v>
      </c>
      <c r="AO143" s="15" t="s">
        <v>549</v>
      </c>
      <c r="AP143" s="15" t="s">
        <v>318</v>
      </c>
      <c r="AQ143" s="15">
        <v>111.0</v>
      </c>
      <c r="AR143" s="15">
        <v>71.0</v>
      </c>
      <c r="AS143" s="15">
        <v>62.0</v>
      </c>
      <c r="AT143" s="15">
        <v>62.0</v>
      </c>
      <c r="AU143" s="15">
        <v>-9.0</v>
      </c>
      <c r="AV143" s="15">
        <v>25.0</v>
      </c>
      <c r="AW143" s="18">
        <v>0.0</v>
      </c>
      <c r="AX143" s="18">
        <v>0.0</v>
      </c>
      <c r="AY143" s="18">
        <v>1.0</v>
      </c>
      <c r="AZ143" s="18">
        <v>1.0</v>
      </c>
      <c r="BA143" s="18">
        <v>0.0</v>
      </c>
      <c r="BB143" s="18">
        <v>1.0</v>
      </c>
      <c r="BC143" s="11">
        <v>0.0</v>
      </c>
      <c r="BD143" s="11">
        <v>0.0</v>
      </c>
      <c r="BE143" s="11">
        <v>0.0</v>
      </c>
      <c r="BF143" s="11">
        <v>0.0</v>
      </c>
      <c r="BG143" s="11">
        <v>0.0</v>
      </c>
      <c r="BH143" s="11">
        <v>0.0</v>
      </c>
      <c r="BI143" s="11">
        <v>0.0</v>
      </c>
      <c r="BJ143" s="11">
        <v>0.0</v>
      </c>
      <c r="BK143" s="11">
        <v>0.0</v>
      </c>
      <c r="BL143" s="11">
        <v>0.0</v>
      </c>
      <c r="BM143" s="11">
        <v>0.0</v>
      </c>
      <c r="BN143" s="11">
        <v>0.0</v>
      </c>
      <c r="BO143" s="11">
        <v>0.0</v>
      </c>
      <c r="BP143" s="11">
        <v>1.0</v>
      </c>
      <c r="BQ143" s="11">
        <v>0.0</v>
      </c>
      <c r="BR143" s="11">
        <v>0.0</v>
      </c>
      <c r="BS143" s="11">
        <v>0.0</v>
      </c>
      <c r="BT143" s="11">
        <v>0.0</v>
      </c>
      <c r="BU143" s="11">
        <v>0.0</v>
      </c>
      <c r="BV143" s="11" t="s">
        <v>124</v>
      </c>
      <c r="BW143" s="15" t="s">
        <v>146</v>
      </c>
      <c r="BX143" s="15">
        <v>0.0</v>
      </c>
      <c r="BY143" s="26">
        <v>193.0</v>
      </c>
      <c r="BZ143" s="16">
        <v>0.0</v>
      </c>
      <c r="CA143" s="26">
        <v>70.0</v>
      </c>
      <c r="CB143" s="26">
        <v>7.0</v>
      </c>
      <c r="CC143" s="15">
        <v>0.0</v>
      </c>
      <c r="CD143" s="15">
        <v>0.0</v>
      </c>
      <c r="CE143" s="15">
        <v>1.0</v>
      </c>
      <c r="CF143" s="15">
        <v>0.0</v>
      </c>
      <c r="CG143" s="15">
        <v>0.0</v>
      </c>
      <c r="CH143" s="16">
        <v>0.0</v>
      </c>
      <c r="CI143" s="16">
        <v>0.0</v>
      </c>
      <c r="CJ143" s="15">
        <f t="shared" si="3"/>
        <v>0</v>
      </c>
      <c r="CK143" s="21" t="s">
        <v>1012</v>
      </c>
      <c r="CL143" s="11" t="s">
        <v>170</v>
      </c>
      <c r="CM143" s="11">
        <v>0.0</v>
      </c>
      <c r="CN143" s="11">
        <v>0.0</v>
      </c>
      <c r="CO143" s="11">
        <v>0.0</v>
      </c>
      <c r="CP143" s="18">
        <v>0.0</v>
      </c>
      <c r="CQ143" s="15">
        <v>0.0</v>
      </c>
      <c r="CR143" s="15" t="s">
        <v>124</v>
      </c>
      <c r="CS143" s="15">
        <v>0.0</v>
      </c>
      <c r="CT143" s="15" t="s">
        <v>124</v>
      </c>
      <c r="CU143" s="15">
        <v>0.0</v>
      </c>
      <c r="CV143" s="15" t="s">
        <v>124</v>
      </c>
      <c r="CW143" s="11">
        <v>0.0</v>
      </c>
      <c r="CX143" s="11">
        <v>0.0</v>
      </c>
      <c r="CY143" s="11" t="s">
        <v>124</v>
      </c>
      <c r="CZ143" s="11">
        <v>0.0</v>
      </c>
      <c r="DA143" s="11" t="s">
        <v>133</v>
      </c>
      <c r="DB143" s="31"/>
    </row>
    <row r="144">
      <c r="A144" s="11" t="s">
        <v>8</v>
      </c>
      <c r="B144" s="11" t="s">
        <v>822</v>
      </c>
      <c r="C144" s="12">
        <v>23989.0</v>
      </c>
      <c r="D144" s="13">
        <v>3.0</v>
      </c>
      <c r="E144" s="18">
        <v>0.0</v>
      </c>
      <c r="F144" s="3">
        <v>10.0</v>
      </c>
      <c r="G144" s="3">
        <v>9.0</v>
      </c>
      <c r="H144" s="3">
        <v>8.0</v>
      </c>
      <c r="I144" s="14">
        <f t="shared" si="1"/>
        <v>9</v>
      </c>
      <c r="J144" s="14">
        <f t="shared" si="2"/>
        <v>1.333333333</v>
      </c>
      <c r="K144" s="11" t="s">
        <v>182</v>
      </c>
      <c r="L144" s="13" t="s">
        <v>183</v>
      </c>
      <c r="M144" s="15" t="s">
        <v>120</v>
      </c>
      <c r="N144" s="15" t="s">
        <v>1013</v>
      </c>
      <c r="O144" s="16" t="s">
        <v>122</v>
      </c>
      <c r="P144" s="16" t="s">
        <v>695</v>
      </c>
      <c r="Q144" s="17">
        <v>0.0</v>
      </c>
      <c r="R144" s="11" t="s">
        <v>124</v>
      </c>
      <c r="S144" s="11">
        <v>0.0</v>
      </c>
      <c r="T144" s="11">
        <v>0.0</v>
      </c>
      <c r="U144" s="11" t="s">
        <v>124</v>
      </c>
      <c r="V144" s="11">
        <v>0.0</v>
      </c>
      <c r="W144" s="11" t="s">
        <v>631</v>
      </c>
      <c r="X144" s="18">
        <f>(23+24)/2</f>
        <v>23.5</v>
      </c>
      <c r="Y144" s="18">
        <v>1.0</v>
      </c>
      <c r="Z144" s="18">
        <v>1.0</v>
      </c>
      <c r="AA144" s="18">
        <v>0.0</v>
      </c>
      <c r="AB144" s="3" t="s">
        <v>823</v>
      </c>
      <c r="AC144" s="3" t="s">
        <v>823</v>
      </c>
      <c r="AD144" s="16">
        <v>1.0</v>
      </c>
      <c r="AE144" s="16">
        <v>1.0</v>
      </c>
      <c r="AF144" s="15">
        <v>1.0</v>
      </c>
      <c r="AG144" s="15">
        <v>1.0</v>
      </c>
      <c r="AH144" s="11" t="s">
        <v>824</v>
      </c>
      <c r="AI144" s="18">
        <v>1.0</v>
      </c>
      <c r="AJ144" s="18">
        <v>1.0</v>
      </c>
      <c r="AK144" s="11">
        <v>0.0</v>
      </c>
      <c r="AL144" s="11">
        <v>0.0</v>
      </c>
      <c r="AM144" s="19">
        <v>0.0</v>
      </c>
      <c r="AN144" s="27" t="s">
        <v>128</v>
      </c>
      <c r="AO144" s="15" t="s">
        <v>155</v>
      </c>
      <c r="AP144" s="15" t="s">
        <v>155</v>
      </c>
      <c r="AQ144" s="15">
        <v>95.0</v>
      </c>
      <c r="AR144" s="15">
        <v>73.0</v>
      </c>
      <c r="AS144" s="15">
        <v>53.0</v>
      </c>
      <c r="AT144" s="15">
        <v>76.0</v>
      </c>
      <c r="AU144" s="15">
        <v>-8.0</v>
      </c>
      <c r="AV144" s="15">
        <v>19.0</v>
      </c>
      <c r="AW144" s="18">
        <v>0.0</v>
      </c>
      <c r="AX144" s="18">
        <v>1.0</v>
      </c>
      <c r="AY144" s="18">
        <v>1.0</v>
      </c>
      <c r="AZ144" s="18">
        <v>0.0</v>
      </c>
      <c r="BA144" s="18">
        <v>0.0</v>
      </c>
      <c r="BB144" s="18">
        <v>0.0</v>
      </c>
      <c r="BC144" s="11">
        <v>0.0</v>
      </c>
      <c r="BD144" s="11">
        <v>0.0</v>
      </c>
      <c r="BE144" s="11">
        <v>0.0</v>
      </c>
      <c r="BF144" s="11">
        <v>0.0</v>
      </c>
      <c r="BG144" s="11">
        <v>0.0</v>
      </c>
      <c r="BH144" s="11">
        <v>1.0</v>
      </c>
      <c r="BI144" s="11">
        <v>0.0</v>
      </c>
      <c r="BJ144" s="11">
        <v>0.0</v>
      </c>
      <c r="BK144" s="11">
        <v>0.0</v>
      </c>
      <c r="BL144" s="11">
        <v>0.0</v>
      </c>
      <c r="BM144" s="11">
        <v>0.0</v>
      </c>
      <c r="BN144" s="11">
        <v>0.0</v>
      </c>
      <c r="BO144" s="11">
        <v>0.0</v>
      </c>
      <c r="BP144" s="11">
        <v>0.0</v>
      </c>
      <c r="BQ144" s="11">
        <v>0.0</v>
      </c>
      <c r="BR144" s="11">
        <v>0.0</v>
      </c>
      <c r="BS144" s="11">
        <v>0.0</v>
      </c>
      <c r="BT144" s="11">
        <v>0.0</v>
      </c>
      <c r="BU144" s="11">
        <v>0.0</v>
      </c>
      <c r="BV144" s="11" t="s">
        <v>124</v>
      </c>
      <c r="BW144" s="15" t="s">
        <v>190</v>
      </c>
      <c r="BX144" s="15">
        <v>0.0</v>
      </c>
      <c r="BY144" s="26">
        <v>140.0</v>
      </c>
      <c r="BZ144" s="16">
        <v>0.0</v>
      </c>
      <c r="CA144" s="26">
        <v>28.0</v>
      </c>
      <c r="CB144" s="26">
        <v>11.0</v>
      </c>
      <c r="CC144" s="15">
        <v>1.0</v>
      </c>
      <c r="CD144" s="15">
        <v>0.0</v>
      </c>
      <c r="CE144" s="15">
        <v>0.0</v>
      </c>
      <c r="CF144" s="15">
        <v>0.0</v>
      </c>
      <c r="CG144" s="15">
        <v>0.0</v>
      </c>
      <c r="CH144" s="16">
        <v>0.0</v>
      </c>
      <c r="CI144" s="16">
        <v>0.0</v>
      </c>
      <c r="CJ144" s="15">
        <f t="shared" si="3"/>
        <v>0</v>
      </c>
      <c r="CK144" s="21" t="s">
        <v>1014</v>
      </c>
      <c r="CL144" s="11" t="s">
        <v>1015</v>
      </c>
      <c r="CM144" s="11">
        <v>0.0</v>
      </c>
      <c r="CN144" s="11">
        <v>0.0</v>
      </c>
      <c r="CO144" s="11">
        <v>0.0</v>
      </c>
      <c r="CP144" s="18">
        <v>0.0</v>
      </c>
      <c r="CQ144" s="15">
        <v>0.0</v>
      </c>
      <c r="CR144" s="15" t="s">
        <v>124</v>
      </c>
      <c r="CS144" s="15">
        <v>1.0</v>
      </c>
      <c r="CT144" s="15" t="s">
        <v>124</v>
      </c>
      <c r="CU144" s="15">
        <v>0.0</v>
      </c>
      <c r="CV144" s="15" t="s">
        <v>124</v>
      </c>
      <c r="CW144" s="11">
        <v>0.0</v>
      </c>
      <c r="CX144" s="11">
        <v>0.0</v>
      </c>
      <c r="CY144" s="11" t="s">
        <v>124</v>
      </c>
      <c r="CZ144" s="11">
        <v>0.0</v>
      </c>
      <c r="DA144" s="11" t="s">
        <v>235</v>
      </c>
      <c r="DB144" s="31"/>
    </row>
    <row r="145">
      <c r="A145" s="11" t="s">
        <v>1016</v>
      </c>
      <c r="B145" s="11" t="s">
        <v>1017</v>
      </c>
      <c r="C145" s="12">
        <v>24010.0</v>
      </c>
      <c r="D145" s="13">
        <v>1.0</v>
      </c>
      <c r="E145" s="18">
        <v>0.0</v>
      </c>
      <c r="F145" s="3">
        <v>5.0</v>
      </c>
      <c r="G145" s="3">
        <v>6.0</v>
      </c>
      <c r="H145" s="3">
        <v>6.0</v>
      </c>
      <c r="I145" s="14">
        <f t="shared" si="1"/>
        <v>5.666666667</v>
      </c>
      <c r="J145" s="14">
        <f t="shared" si="2"/>
        <v>0.6666666667</v>
      </c>
      <c r="K145" s="11" t="s">
        <v>1018</v>
      </c>
      <c r="L145" s="11" t="s">
        <v>1018</v>
      </c>
      <c r="M145" s="15" t="s">
        <v>184</v>
      </c>
      <c r="N145" s="15" t="s">
        <v>709</v>
      </c>
      <c r="O145" s="16" t="s">
        <v>122</v>
      </c>
      <c r="P145" s="16" t="s">
        <v>993</v>
      </c>
      <c r="Q145" s="17">
        <v>1.0</v>
      </c>
      <c r="R145" s="11" t="s">
        <v>124</v>
      </c>
      <c r="S145" s="11">
        <v>0.0</v>
      </c>
      <c r="T145" s="11">
        <v>0.0</v>
      </c>
      <c r="U145" s="11" t="s">
        <v>124</v>
      </c>
      <c r="V145" s="11">
        <v>0.0</v>
      </c>
      <c r="W145" s="11" t="s">
        <v>125</v>
      </c>
      <c r="X145" s="18">
        <v>30.0</v>
      </c>
      <c r="Y145" s="18">
        <v>1.0</v>
      </c>
      <c r="Z145" s="18">
        <v>1.0</v>
      </c>
      <c r="AA145" s="18">
        <v>0.0</v>
      </c>
      <c r="AB145" s="3" t="s">
        <v>1019</v>
      </c>
      <c r="AC145" s="3" t="s">
        <v>1019</v>
      </c>
      <c r="AD145" s="16">
        <v>1.0</v>
      </c>
      <c r="AE145" s="16">
        <v>1.0</v>
      </c>
      <c r="AF145" s="15">
        <v>0.0</v>
      </c>
      <c r="AG145" s="15">
        <v>0.0</v>
      </c>
      <c r="AH145" s="11" t="s">
        <v>1020</v>
      </c>
      <c r="AI145" s="18">
        <v>1.0</v>
      </c>
      <c r="AJ145" s="18">
        <v>1.0</v>
      </c>
      <c r="AK145" s="11">
        <v>0.0</v>
      </c>
      <c r="AL145" s="11">
        <v>0.0</v>
      </c>
      <c r="AM145" s="19">
        <v>1.0</v>
      </c>
      <c r="AN145" s="27" t="s">
        <v>128</v>
      </c>
      <c r="AO145" s="15" t="s">
        <v>328</v>
      </c>
      <c r="AP145" s="15" t="s">
        <v>328</v>
      </c>
      <c r="AQ145" s="15">
        <v>118.0</v>
      </c>
      <c r="AR145" s="15">
        <v>47.0</v>
      </c>
      <c r="AS145" s="15">
        <v>59.0</v>
      </c>
      <c r="AT145" s="15">
        <v>77.0</v>
      </c>
      <c r="AU145" s="15">
        <v>-12.0</v>
      </c>
      <c r="AV145" s="15">
        <v>35.0</v>
      </c>
      <c r="AW145" s="18">
        <v>0.0</v>
      </c>
      <c r="AX145" s="18">
        <v>0.0</v>
      </c>
      <c r="AY145" s="18">
        <v>1.0</v>
      </c>
      <c r="AZ145" s="18">
        <v>0.0</v>
      </c>
      <c r="BA145" s="18">
        <v>0.0</v>
      </c>
      <c r="BB145" s="18">
        <v>1.0</v>
      </c>
      <c r="BC145" s="11">
        <v>0.0</v>
      </c>
      <c r="BD145" s="11">
        <v>0.0</v>
      </c>
      <c r="BE145" s="11">
        <v>0.0</v>
      </c>
      <c r="BF145" s="11">
        <v>0.0</v>
      </c>
      <c r="BG145" s="11">
        <v>0.0</v>
      </c>
      <c r="BH145" s="11">
        <v>0.0</v>
      </c>
      <c r="BI145" s="11">
        <v>0.0</v>
      </c>
      <c r="BJ145" s="11">
        <v>0.0</v>
      </c>
      <c r="BK145" s="11">
        <v>1.0</v>
      </c>
      <c r="BL145" s="11">
        <v>0.0</v>
      </c>
      <c r="BM145" s="11">
        <v>0.0</v>
      </c>
      <c r="BN145" s="11">
        <v>0.0</v>
      </c>
      <c r="BO145" s="11">
        <v>0.0</v>
      </c>
      <c r="BP145" s="11">
        <v>0.0</v>
      </c>
      <c r="BQ145" s="11">
        <v>0.0</v>
      </c>
      <c r="BR145" s="11">
        <v>0.0</v>
      </c>
      <c r="BS145" s="11">
        <v>0.0</v>
      </c>
      <c r="BT145" s="11">
        <v>0.0</v>
      </c>
      <c r="BU145" s="11">
        <v>0.0</v>
      </c>
      <c r="BV145" s="11" t="s">
        <v>124</v>
      </c>
      <c r="BW145" s="15" t="s">
        <v>130</v>
      </c>
      <c r="BX145" s="15">
        <v>0.0</v>
      </c>
      <c r="BY145" s="26">
        <v>217.0</v>
      </c>
      <c r="BZ145" s="16">
        <v>0.0</v>
      </c>
      <c r="CA145" s="26">
        <v>50.0</v>
      </c>
      <c r="CB145" s="26">
        <v>13.0</v>
      </c>
      <c r="CC145" s="15">
        <v>0.0</v>
      </c>
      <c r="CD145" s="15">
        <v>0.0</v>
      </c>
      <c r="CE145" s="15">
        <v>0.0</v>
      </c>
      <c r="CF145" s="15">
        <v>0.0</v>
      </c>
      <c r="CG145" s="15">
        <v>0.0</v>
      </c>
      <c r="CH145" s="16">
        <v>0.0</v>
      </c>
      <c r="CI145" s="16">
        <v>0.0</v>
      </c>
      <c r="CJ145" s="15">
        <f t="shared" si="3"/>
        <v>0</v>
      </c>
      <c r="CK145" s="21" t="s">
        <v>1021</v>
      </c>
      <c r="CL145" s="11" t="s">
        <v>1022</v>
      </c>
      <c r="CM145" s="11">
        <v>0.0</v>
      </c>
      <c r="CN145" s="11">
        <v>0.0</v>
      </c>
      <c r="CO145" s="11">
        <v>0.0</v>
      </c>
      <c r="CP145" s="18">
        <v>0.0</v>
      </c>
      <c r="CQ145" s="15">
        <v>0.0</v>
      </c>
      <c r="CR145" s="15" t="s">
        <v>124</v>
      </c>
      <c r="CS145" s="15">
        <v>0.0</v>
      </c>
      <c r="CT145" s="15" t="s">
        <v>124</v>
      </c>
      <c r="CU145" s="15">
        <v>0.0</v>
      </c>
      <c r="CV145" s="15" t="s">
        <v>124</v>
      </c>
      <c r="CW145" s="11">
        <v>0.0</v>
      </c>
      <c r="CX145" s="11">
        <v>0.0</v>
      </c>
      <c r="CY145" s="11" t="s">
        <v>124</v>
      </c>
      <c r="CZ145" s="11">
        <v>0.0</v>
      </c>
      <c r="DA145" s="11" t="s">
        <v>133</v>
      </c>
      <c r="DB145" s="31"/>
    </row>
    <row r="146">
      <c r="A146" s="11" t="s">
        <v>1023</v>
      </c>
      <c r="B146" s="11" t="s">
        <v>1024</v>
      </c>
      <c r="C146" s="12">
        <v>24017.0</v>
      </c>
      <c r="D146" s="13">
        <v>1.0</v>
      </c>
      <c r="E146" s="18">
        <v>0.0</v>
      </c>
      <c r="F146" s="3">
        <v>6.0</v>
      </c>
      <c r="G146" s="3">
        <v>6.0</v>
      </c>
      <c r="H146" s="3">
        <v>8.0</v>
      </c>
      <c r="I146" s="14">
        <f t="shared" si="1"/>
        <v>6.666666667</v>
      </c>
      <c r="J146" s="14">
        <f t="shared" si="2"/>
        <v>1.333333333</v>
      </c>
      <c r="K146" s="11" t="s">
        <v>1025</v>
      </c>
      <c r="L146" s="13" t="s">
        <v>303</v>
      </c>
      <c r="M146" s="15" t="s">
        <v>122</v>
      </c>
      <c r="N146" s="15" t="s">
        <v>372</v>
      </c>
      <c r="O146" s="16" t="s">
        <v>122</v>
      </c>
      <c r="P146" s="16" t="s">
        <v>373</v>
      </c>
      <c r="Q146" s="17">
        <v>0.0</v>
      </c>
      <c r="R146" s="11" t="s">
        <v>124</v>
      </c>
      <c r="S146" s="11">
        <v>0.0</v>
      </c>
      <c r="T146" s="11">
        <v>0.0</v>
      </c>
      <c r="U146" s="11" t="s">
        <v>124</v>
      </c>
      <c r="V146" s="11">
        <v>0.0</v>
      </c>
      <c r="W146" s="11" t="s">
        <v>125</v>
      </c>
      <c r="X146" s="18">
        <v>18.0</v>
      </c>
      <c r="Y146" s="18">
        <v>1.0</v>
      </c>
      <c r="Z146" s="18">
        <v>1.0</v>
      </c>
      <c r="AA146" s="18">
        <v>0.0</v>
      </c>
      <c r="AB146" s="3" t="s">
        <v>1026</v>
      </c>
      <c r="AC146" s="3" t="s">
        <v>1026</v>
      </c>
      <c r="AD146" s="16">
        <v>1.0</v>
      </c>
      <c r="AE146" s="16">
        <v>1.0</v>
      </c>
      <c r="AF146" s="15">
        <v>0.0</v>
      </c>
      <c r="AG146" s="15">
        <v>0.0</v>
      </c>
      <c r="AH146" s="11" t="s">
        <v>1027</v>
      </c>
      <c r="AI146" s="18">
        <v>1.0</v>
      </c>
      <c r="AJ146" s="18">
        <v>1.0</v>
      </c>
      <c r="AK146" s="11">
        <v>0.0</v>
      </c>
      <c r="AL146" s="11">
        <v>0.0</v>
      </c>
      <c r="AM146" s="19">
        <v>0.0</v>
      </c>
      <c r="AN146" s="27" t="s">
        <v>128</v>
      </c>
      <c r="AO146" s="15" t="s">
        <v>289</v>
      </c>
      <c r="AP146" s="15" t="s">
        <v>289</v>
      </c>
      <c r="AQ146" s="15">
        <v>115.0</v>
      </c>
      <c r="AR146" s="15">
        <v>52.0</v>
      </c>
      <c r="AS146" s="15">
        <v>76.0</v>
      </c>
      <c r="AT146" s="15">
        <v>94.0</v>
      </c>
      <c r="AU146" s="15">
        <v>-12.0</v>
      </c>
      <c r="AV146" s="15">
        <v>17.0</v>
      </c>
      <c r="AW146" s="18">
        <v>0.0</v>
      </c>
      <c r="AX146" s="18">
        <v>1.0</v>
      </c>
      <c r="AY146" s="18">
        <v>1.0</v>
      </c>
      <c r="AZ146" s="18">
        <v>0.0</v>
      </c>
      <c r="BA146" s="18">
        <v>0.0</v>
      </c>
      <c r="BB146" s="18">
        <v>1.0</v>
      </c>
      <c r="BC146" s="11">
        <v>0.0</v>
      </c>
      <c r="BD146" s="11">
        <v>0.0</v>
      </c>
      <c r="BE146" s="11">
        <v>0.0</v>
      </c>
      <c r="BF146" s="11">
        <v>0.0</v>
      </c>
      <c r="BG146" s="11">
        <v>0.0</v>
      </c>
      <c r="BH146" s="11">
        <v>0.0</v>
      </c>
      <c r="BI146" s="11">
        <v>0.0</v>
      </c>
      <c r="BJ146" s="11">
        <v>0.0</v>
      </c>
      <c r="BK146" s="11">
        <v>0.0</v>
      </c>
      <c r="BL146" s="11">
        <v>0.0</v>
      </c>
      <c r="BM146" s="11">
        <v>0.0</v>
      </c>
      <c r="BN146" s="11">
        <v>0.0</v>
      </c>
      <c r="BO146" s="11">
        <v>0.0</v>
      </c>
      <c r="BP146" s="11">
        <v>0.0</v>
      </c>
      <c r="BQ146" s="11">
        <v>0.0</v>
      </c>
      <c r="BR146" s="11">
        <v>0.0</v>
      </c>
      <c r="BS146" s="11">
        <v>0.0</v>
      </c>
      <c r="BT146" s="11">
        <v>0.0</v>
      </c>
      <c r="BU146" s="11">
        <v>0.0</v>
      </c>
      <c r="BV146" s="11" t="s">
        <v>124</v>
      </c>
      <c r="BW146" s="15" t="s">
        <v>146</v>
      </c>
      <c r="BX146" s="15">
        <v>0.0</v>
      </c>
      <c r="BY146" s="26">
        <v>182.0</v>
      </c>
      <c r="BZ146" s="16">
        <v>0.0</v>
      </c>
      <c r="CA146" s="26">
        <v>67.0</v>
      </c>
      <c r="CB146" s="26">
        <v>8.0</v>
      </c>
      <c r="CC146" s="15">
        <v>0.0</v>
      </c>
      <c r="CD146" s="15">
        <v>0.0</v>
      </c>
      <c r="CE146" s="15">
        <v>0.0</v>
      </c>
      <c r="CF146" s="15">
        <v>0.0</v>
      </c>
      <c r="CG146" s="15">
        <v>1.0</v>
      </c>
      <c r="CH146" s="16">
        <v>0.0</v>
      </c>
      <c r="CI146" s="16">
        <v>0.0</v>
      </c>
      <c r="CJ146" s="15">
        <f t="shared" si="3"/>
        <v>1</v>
      </c>
      <c r="CK146" s="21" t="s">
        <v>1028</v>
      </c>
      <c r="CL146" s="11" t="s">
        <v>170</v>
      </c>
      <c r="CM146" s="11">
        <v>0.0</v>
      </c>
      <c r="CN146" s="11">
        <v>0.0</v>
      </c>
      <c r="CO146" s="11">
        <v>0.0</v>
      </c>
      <c r="CP146" s="18">
        <v>0.0</v>
      </c>
      <c r="CQ146" s="15">
        <v>0.0</v>
      </c>
      <c r="CR146" s="15" t="s">
        <v>124</v>
      </c>
      <c r="CS146" s="15">
        <v>0.0</v>
      </c>
      <c r="CT146" s="15" t="s">
        <v>124</v>
      </c>
      <c r="CU146" s="15">
        <v>0.0</v>
      </c>
      <c r="CV146" s="15" t="s">
        <v>124</v>
      </c>
      <c r="CW146" s="11">
        <v>0.0</v>
      </c>
      <c r="CX146" s="11">
        <v>0.0</v>
      </c>
      <c r="CY146" s="11" t="s">
        <v>124</v>
      </c>
      <c r="CZ146" s="11">
        <v>0.0</v>
      </c>
      <c r="DA146" s="11" t="s">
        <v>133</v>
      </c>
      <c r="DB146" s="31"/>
    </row>
    <row r="147">
      <c r="A147" s="11" t="s">
        <v>1029</v>
      </c>
      <c r="B147" s="11" t="s">
        <v>822</v>
      </c>
      <c r="C147" s="12">
        <v>24024.0</v>
      </c>
      <c r="D147" s="13">
        <v>4.0</v>
      </c>
      <c r="E147" s="18">
        <v>0.0</v>
      </c>
      <c r="F147" s="3">
        <v>10.0</v>
      </c>
      <c r="G147" s="3">
        <v>9.0</v>
      </c>
      <c r="H147" s="3">
        <v>7.0</v>
      </c>
      <c r="I147" s="14">
        <f t="shared" si="1"/>
        <v>8.666666667</v>
      </c>
      <c r="J147" s="14">
        <f t="shared" si="2"/>
        <v>2</v>
      </c>
      <c r="K147" s="11" t="s">
        <v>182</v>
      </c>
      <c r="L147" s="13" t="s">
        <v>183</v>
      </c>
      <c r="M147" s="15" t="s">
        <v>137</v>
      </c>
      <c r="N147" s="15" t="s">
        <v>196</v>
      </c>
      <c r="O147" s="16" t="s">
        <v>162</v>
      </c>
      <c r="P147" s="16" t="s">
        <v>1030</v>
      </c>
      <c r="Q147" s="17">
        <v>0.0</v>
      </c>
      <c r="R147" s="11" t="s">
        <v>124</v>
      </c>
      <c r="S147" s="11">
        <v>0.0</v>
      </c>
      <c r="T147" s="11">
        <v>0.0</v>
      </c>
      <c r="U147" s="11" t="s">
        <v>124</v>
      </c>
      <c r="V147" s="11">
        <v>0.0</v>
      </c>
      <c r="W147" s="11" t="s">
        <v>631</v>
      </c>
      <c r="X147" s="18">
        <f>(23+25)/2</f>
        <v>24</v>
      </c>
      <c r="Y147" s="18">
        <v>1.0</v>
      </c>
      <c r="Z147" s="18">
        <v>1.0</v>
      </c>
      <c r="AA147" s="18">
        <v>0.0</v>
      </c>
      <c r="AB147" s="3" t="s">
        <v>823</v>
      </c>
      <c r="AC147" s="3" t="s">
        <v>823</v>
      </c>
      <c r="AD147" s="16">
        <v>1.0</v>
      </c>
      <c r="AE147" s="16">
        <v>1.0</v>
      </c>
      <c r="AF147" s="15">
        <v>1.0</v>
      </c>
      <c r="AG147" s="15">
        <v>1.0</v>
      </c>
      <c r="AH147" s="11" t="s">
        <v>824</v>
      </c>
      <c r="AI147" s="18">
        <v>1.0</v>
      </c>
      <c r="AJ147" s="18">
        <v>1.0</v>
      </c>
      <c r="AK147" s="11">
        <v>0.0</v>
      </c>
      <c r="AL147" s="11">
        <v>0.0</v>
      </c>
      <c r="AM147" s="19">
        <v>0.0</v>
      </c>
      <c r="AN147" s="27" t="s">
        <v>128</v>
      </c>
      <c r="AO147" s="15" t="s">
        <v>318</v>
      </c>
      <c r="AP147" s="15" t="s">
        <v>318</v>
      </c>
      <c r="AQ147" s="15">
        <v>97.0</v>
      </c>
      <c r="AR147" s="15">
        <v>18.0</v>
      </c>
      <c r="AS147" s="15">
        <v>33.0</v>
      </c>
      <c r="AT147" s="15">
        <v>31.0</v>
      </c>
      <c r="AU147" s="15">
        <v>-12.0</v>
      </c>
      <c r="AV147" s="15">
        <v>88.0</v>
      </c>
      <c r="AW147" s="18">
        <v>0.0</v>
      </c>
      <c r="AX147" s="18">
        <v>0.0</v>
      </c>
      <c r="AY147" s="18">
        <v>1.0</v>
      </c>
      <c r="AZ147" s="18">
        <v>0.0</v>
      </c>
      <c r="BA147" s="18">
        <v>1.0</v>
      </c>
      <c r="BB147" s="18">
        <v>0.0</v>
      </c>
      <c r="BC147" s="11">
        <v>0.0</v>
      </c>
      <c r="BD147" s="11">
        <v>0.0</v>
      </c>
      <c r="BE147" s="11">
        <v>0.0</v>
      </c>
      <c r="BF147" s="11">
        <v>0.0</v>
      </c>
      <c r="BG147" s="11">
        <v>0.0</v>
      </c>
      <c r="BH147" s="11">
        <v>0.0</v>
      </c>
      <c r="BI147" s="11">
        <v>0.0</v>
      </c>
      <c r="BJ147" s="11">
        <v>0.0</v>
      </c>
      <c r="BK147" s="11">
        <v>0.0</v>
      </c>
      <c r="BL147" s="11">
        <v>0.0</v>
      </c>
      <c r="BM147" s="11">
        <v>0.0</v>
      </c>
      <c r="BN147" s="11">
        <v>0.0</v>
      </c>
      <c r="BO147" s="11">
        <v>0.0</v>
      </c>
      <c r="BP147" s="11">
        <v>0.0</v>
      </c>
      <c r="BQ147" s="11">
        <v>0.0</v>
      </c>
      <c r="BR147" s="11">
        <v>0.0</v>
      </c>
      <c r="BS147" s="11">
        <v>0.0</v>
      </c>
      <c r="BT147" s="11">
        <v>0.0</v>
      </c>
      <c r="BU147" s="11">
        <v>0.0</v>
      </c>
      <c r="BV147" s="11" t="s">
        <v>124</v>
      </c>
      <c r="BW147" s="15" t="s">
        <v>168</v>
      </c>
      <c r="BX147" s="15">
        <v>0.0</v>
      </c>
      <c r="BY147" s="26">
        <v>123.0</v>
      </c>
      <c r="BZ147" s="16">
        <v>0.0</v>
      </c>
      <c r="CA147" s="26">
        <v>6.0</v>
      </c>
      <c r="CB147" s="26">
        <v>6.0</v>
      </c>
      <c r="CC147" s="15">
        <v>0.0</v>
      </c>
      <c r="CD147" s="15">
        <v>0.0</v>
      </c>
      <c r="CE147" s="15">
        <v>0.0</v>
      </c>
      <c r="CF147" s="15">
        <v>0.0</v>
      </c>
      <c r="CG147" s="15">
        <v>0.0</v>
      </c>
      <c r="CH147" s="16">
        <v>0.0</v>
      </c>
      <c r="CI147" s="16">
        <v>0.0</v>
      </c>
      <c r="CJ147" s="15">
        <f t="shared" si="3"/>
        <v>0</v>
      </c>
      <c r="CK147" s="21" t="s">
        <v>1031</v>
      </c>
      <c r="CL147" s="11" t="s">
        <v>132</v>
      </c>
      <c r="CM147" s="11">
        <v>0.0</v>
      </c>
      <c r="CN147" s="11">
        <v>0.0</v>
      </c>
      <c r="CO147" s="11">
        <v>0.0</v>
      </c>
      <c r="CP147" s="18">
        <v>0.0</v>
      </c>
      <c r="CQ147" s="15">
        <v>0.0</v>
      </c>
      <c r="CR147" s="15" t="s">
        <v>124</v>
      </c>
      <c r="CS147" s="15">
        <v>0.0</v>
      </c>
      <c r="CT147" s="15" t="s">
        <v>124</v>
      </c>
      <c r="CU147" s="15">
        <v>0.0</v>
      </c>
      <c r="CV147" s="15" t="s">
        <v>124</v>
      </c>
      <c r="CW147" s="11">
        <v>0.0</v>
      </c>
      <c r="CX147" s="11">
        <v>0.0</v>
      </c>
      <c r="CY147" s="11" t="s">
        <v>124</v>
      </c>
      <c r="CZ147" s="11">
        <v>0.0</v>
      </c>
      <c r="DA147" s="11" t="s">
        <v>235</v>
      </c>
      <c r="DB147" s="31"/>
    </row>
    <row r="148">
      <c r="A148" s="11" t="s">
        <v>1032</v>
      </c>
      <c r="B148" s="11" t="s">
        <v>999</v>
      </c>
      <c r="C148" s="12">
        <v>24052.0</v>
      </c>
      <c r="D148" s="13">
        <v>2.0</v>
      </c>
      <c r="E148" s="18">
        <v>0.0</v>
      </c>
      <c r="F148" s="3">
        <v>8.0</v>
      </c>
      <c r="G148" s="3">
        <v>8.0</v>
      </c>
      <c r="H148" s="3">
        <v>10.0</v>
      </c>
      <c r="I148" s="14">
        <f t="shared" si="1"/>
        <v>8.666666667</v>
      </c>
      <c r="J148" s="14">
        <f t="shared" si="2"/>
        <v>1.333333333</v>
      </c>
      <c r="K148" s="11" t="s">
        <v>693</v>
      </c>
      <c r="L148" s="11" t="s">
        <v>693</v>
      </c>
      <c r="M148" s="15" t="s">
        <v>122</v>
      </c>
      <c r="N148" s="15" t="s">
        <v>372</v>
      </c>
      <c r="O148" s="16" t="s">
        <v>526</v>
      </c>
      <c r="P148" s="16" t="s">
        <v>1033</v>
      </c>
      <c r="Q148" s="17">
        <v>0.0</v>
      </c>
      <c r="R148" s="11" t="s">
        <v>124</v>
      </c>
      <c r="S148" s="11">
        <v>0.0</v>
      </c>
      <c r="T148" s="11">
        <v>0.0</v>
      </c>
      <c r="U148" s="11" t="s">
        <v>124</v>
      </c>
      <c r="V148" s="11">
        <v>0.0</v>
      </c>
      <c r="W148" s="11" t="s">
        <v>631</v>
      </c>
      <c r="X148" s="18">
        <v>22.0</v>
      </c>
      <c r="Y148" s="18">
        <v>1.0</v>
      </c>
      <c r="Z148" s="18">
        <v>1.0</v>
      </c>
      <c r="AA148" s="18">
        <v>0.0</v>
      </c>
      <c r="AB148" s="3" t="s">
        <v>1001</v>
      </c>
      <c r="AC148" s="3" t="s">
        <v>1001</v>
      </c>
      <c r="AD148" s="16">
        <v>1.0</v>
      </c>
      <c r="AE148" s="16">
        <v>1.0</v>
      </c>
      <c r="AF148" s="15">
        <v>1.0</v>
      </c>
      <c r="AG148" s="15">
        <v>1.0</v>
      </c>
      <c r="AH148" s="11" t="s">
        <v>1002</v>
      </c>
      <c r="AI148" s="18">
        <v>1.0</v>
      </c>
      <c r="AJ148" s="18">
        <v>1.0</v>
      </c>
      <c r="AK148" s="11">
        <v>0.0</v>
      </c>
      <c r="AL148" s="11">
        <v>0.0</v>
      </c>
      <c r="AM148" s="19">
        <v>0.0</v>
      </c>
      <c r="AN148" s="27" t="s">
        <v>128</v>
      </c>
      <c r="AO148" s="15" t="s">
        <v>189</v>
      </c>
      <c r="AP148" s="15" t="s">
        <v>189</v>
      </c>
      <c r="AQ148" s="15">
        <v>126.0</v>
      </c>
      <c r="AR148" s="15">
        <v>90.0</v>
      </c>
      <c r="AS148" s="15">
        <v>59.0</v>
      </c>
      <c r="AT148" s="15">
        <v>91.0</v>
      </c>
      <c r="AU148" s="15">
        <v>-7.0</v>
      </c>
      <c r="AV148" s="15">
        <v>2.0</v>
      </c>
      <c r="AW148" s="18">
        <v>0.0</v>
      </c>
      <c r="AX148" s="18">
        <v>0.0</v>
      </c>
      <c r="AY148" s="18">
        <v>1.0</v>
      </c>
      <c r="AZ148" s="18">
        <v>1.0</v>
      </c>
      <c r="BA148" s="18">
        <v>0.0</v>
      </c>
      <c r="BB148" s="18">
        <v>0.0</v>
      </c>
      <c r="BC148" s="11">
        <v>0.0</v>
      </c>
      <c r="BD148" s="11">
        <v>0.0</v>
      </c>
      <c r="BE148" s="11">
        <v>0.0</v>
      </c>
      <c r="BF148" s="11">
        <v>0.0</v>
      </c>
      <c r="BG148" s="11">
        <v>0.0</v>
      </c>
      <c r="BH148" s="11">
        <v>0.0</v>
      </c>
      <c r="BI148" s="11">
        <v>0.0</v>
      </c>
      <c r="BJ148" s="11">
        <v>1.0</v>
      </c>
      <c r="BK148" s="11">
        <v>0.0</v>
      </c>
      <c r="BL148" s="11">
        <v>0.0</v>
      </c>
      <c r="BM148" s="11">
        <v>0.0</v>
      </c>
      <c r="BN148" s="11">
        <v>0.0</v>
      </c>
      <c r="BO148" s="11">
        <v>0.0</v>
      </c>
      <c r="BP148" s="11">
        <v>0.0</v>
      </c>
      <c r="BQ148" s="11">
        <v>0.0</v>
      </c>
      <c r="BR148" s="11">
        <v>0.0</v>
      </c>
      <c r="BS148" s="11">
        <v>0.0</v>
      </c>
      <c r="BT148" s="11">
        <v>0.0</v>
      </c>
      <c r="BU148" s="11">
        <v>0.0</v>
      </c>
      <c r="BV148" s="11" t="s">
        <v>124</v>
      </c>
      <c r="BW148" s="15" t="s">
        <v>319</v>
      </c>
      <c r="BX148" s="15">
        <v>0.0</v>
      </c>
      <c r="BY148" s="26">
        <v>175.0</v>
      </c>
      <c r="BZ148" s="16">
        <v>0.0</v>
      </c>
      <c r="CA148" s="26">
        <v>58.0</v>
      </c>
      <c r="CB148" s="26">
        <v>11.0</v>
      </c>
      <c r="CC148" s="15">
        <v>0.0</v>
      </c>
      <c r="CD148" s="15">
        <v>0.0</v>
      </c>
      <c r="CE148" s="15">
        <v>1.0</v>
      </c>
      <c r="CF148" s="15">
        <v>0.0</v>
      </c>
      <c r="CG148" s="15">
        <v>0.0</v>
      </c>
      <c r="CH148" s="16">
        <v>0.0</v>
      </c>
      <c r="CI148" s="16">
        <v>0.0</v>
      </c>
      <c r="CJ148" s="15">
        <f t="shared" si="3"/>
        <v>0</v>
      </c>
      <c r="CK148" s="21" t="s">
        <v>1034</v>
      </c>
      <c r="CL148" s="11" t="s">
        <v>1035</v>
      </c>
      <c r="CM148" s="11">
        <v>0.0</v>
      </c>
      <c r="CN148" s="11">
        <v>0.0</v>
      </c>
      <c r="CO148" s="11">
        <v>0.0</v>
      </c>
      <c r="CP148" s="18">
        <v>0.0</v>
      </c>
      <c r="CQ148" s="15">
        <v>0.0</v>
      </c>
      <c r="CR148" s="15" t="s">
        <v>124</v>
      </c>
      <c r="CS148" s="15">
        <v>0.0</v>
      </c>
      <c r="CT148" s="15" t="s">
        <v>124</v>
      </c>
      <c r="CU148" s="15">
        <v>0.0</v>
      </c>
      <c r="CV148" s="15" t="s">
        <v>124</v>
      </c>
      <c r="CW148" s="11">
        <v>0.0</v>
      </c>
      <c r="CX148" s="11">
        <v>0.0</v>
      </c>
      <c r="CY148" s="11" t="s">
        <v>124</v>
      </c>
      <c r="CZ148" s="11">
        <v>0.0</v>
      </c>
      <c r="DA148" s="11" t="s">
        <v>133</v>
      </c>
      <c r="DB148" s="31"/>
    </row>
    <row r="149">
      <c r="A149" s="11" t="s">
        <v>1036</v>
      </c>
      <c r="B149" s="11" t="s">
        <v>884</v>
      </c>
      <c r="C149" s="12">
        <v>24066.0</v>
      </c>
      <c r="D149" s="13">
        <v>2.0</v>
      </c>
      <c r="E149" s="18">
        <v>0.0</v>
      </c>
      <c r="F149" s="3">
        <v>7.0</v>
      </c>
      <c r="G149" s="3">
        <v>8.0</v>
      </c>
      <c r="H149" s="3">
        <v>9.0</v>
      </c>
      <c r="I149" s="14">
        <f t="shared" si="1"/>
        <v>8</v>
      </c>
      <c r="J149" s="14">
        <f t="shared" si="2"/>
        <v>1.333333333</v>
      </c>
      <c r="K149" s="11" t="s">
        <v>456</v>
      </c>
      <c r="L149" s="11" t="s">
        <v>456</v>
      </c>
      <c r="M149" s="15" t="s">
        <v>137</v>
      </c>
      <c r="N149" s="15" t="s">
        <v>456</v>
      </c>
      <c r="O149" s="16" t="s">
        <v>216</v>
      </c>
      <c r="P149" s="16" t="s">
        <v>635</v>
      </c>
      <c r="Q149" s="17">
        <v>0.0</v>
      </c>
      <c r="R149" s="11" t="s">
        <v>124</v>
      </c>
      <c r="S149" s="11">
        <v>0.0</v>
      </c>
      <c r="T149" s="11">
        <v>0.0</v>
      </c>
      <c r="U149" s="11" t="s">
        <v>124</v>
      </c>
      <c r="V149" s="11">
        <v>0.0</v>
      </c>
      <c r="W149" s="11" t="s">
        <v>125</v>
      </c>
      <c r="X149" s="18">
        <v>21.0</v>
      </c>
      <c r="Y149" s="18">
        <v>0.0</v>
      </c>
      <c r="Z149" s="18">
        <v>0.0</v>
      </c>
      <c r="AA149" s="18">
        <v>1.0</v>
      </c>
      <c r="AB149" s="3" t="s">
        <v>886</v>
      </c>
      <c r="AC149" s="3" t="s">
        <v>886</v>
      </c>
      <c r="AD149" s="16">
        <v>1.0</v>
      </c>
      <c r="AE149" s="16">
        <v>0.0</v>
      </c>
      <c r="AF149" s="15">
        <v>0.0</v>
      </c>
      <c r="AG149" s="15">
        <v>0.0</v>
      </c>
      <c r="AH149" s="11" t="s">
        <v>887</v>
      </c>
      <c r="AI149" s="18">
        <v>1.0</v>
      </c>
      <c r="AJ149" s="18">
        <v>0.0</v>
      </c>
      <c r="AK149" s="11">
        <v>0.0</v>
      </c>
      <c r="AL149" s="11">
        <v>0.0</v>
      </c>
      <c r="AM149" s="19">
        <v>1.0</v>
      </c>
      <c r="AN149" s="27" t="s">
        <v>128</v>
      </c>
      <c r="AO149" s="15" t="s">
        <v>1037</v>
      </c>
      <c r="AP149" s="15" t="s">
        <v>200</v>
      </c>
      <c r="AQ149" s="15">
        <v>140.0</v>
      </c>
      <c r="AR149" s="15">
        <v>62.0</v>
      </c>
      <c r="AS149" s="15">
        <v>56.0</v>
      </c>
      <c r="AT149" s="15">
        <v>38.0</v>
      </c>
      <c r="AU149" s="15">
        <v>-8.0</v>
      </c>
      <c r="AV149" s="15">
        <v>45.0</v>
      </c>
      <c r="AW149" s="18">
        <v>0.0</v>
      </c>
      <c r="AX149" s="18">
        <v>0.0</v>
      </c>
      <c r="AY149" s="18">
        <v>1.0</v>
      </c>
      <c r="AZ149" s="18">
        <v>1.0</v>
      </c>
      <c r="BA149" s="18">
        <v>0.0</v>
      </c>
      <c r="BB149" s="18">
        <v>1.0</v>
      </c>
      <c r="BC149" s="11">
        <v>0.0</v>
      </c>
      <c r="BD149" s="11">
        <v>0.0</v>
      </c>
      <c r="BE149" s="11">
        <v>0.0</v>
      </c>
      <c r="BF149" s="11">
        <v>0.0</v>
      </c>
      <c r="BG149" s="11">
        <v>0.0</v>
      </c>
      <c r="BH149" s="11">
        <v>0.0</v>
      </c>
      <c r="BI149" s="11">
        <v>0.0</v>
      </c>
      <c r="BJ149" s="11">
        <v>0.0</v>
      </c>
      <c r="BK149" s="11">
        <v>0.0</v>
      </c>
      <c r="BL149" s="11">
        <v>0.0</v>
      </c>
      <c r="BM149" s="11">
        <v>0.0</v>
      </c>
      <c r="BN149" s="11">
        <v>0.0</v>
      </c>
      <c r="BO149" s="11">
        <v>0.0</v>
      </c>
      <c r="BP149" s="11">
        <v>0.0</v>
      </c>
      <c r="BQ149" s="11">
        <v>1.0</v>
      </c>
      <c r="BR149" s="11">
        <v>0.0</v>
      </c>
      <c r="BS149" s="11">
        <v>0.0</v>
      </c>
      <c r="BT149" s="11">
        <v>0.0</v>
      </c>
      <c r="BU149" s="11">
        <v>0.0</v>
      </c>
      <c r="BV149" s="11" t="s">
        <v>124</v>
      </c>
      <c r="BW149" s="15" t="s">
        <v>190</v>
      </c>
      <c r="BX149" s="15">
        <v>0.0</v>
      </c>
      <c r="BY149" s="26">
        <v>166.0</v>
      </c>
      <c r="BZ149" s="16">
        <v>0.0</v>
      </c>
      <c r="CA149" s="26">
        <v>21.0</v>
      </c>
      <c r="CB149" s="26">
        <v>8.0</v>
      </c>
      <c r="CC149" s="15">
        <v>0.0</v>
      </c>
      <c r="CD149" s="15">
        <v>0.0</v>
      </c>
      <c r="CE149" s="15">
        <v>1.0</v>
      </c>
      <c r="CF149" s="15">
        <v>0.0</v>
      </c>
      <c r="CG149" s="15">
        <v>0.0</v>
      </c>
      <c r="CH149" s="16">
        <v>0.0</v>
      </c>
      <c r="CI149" s="16">
        <v>0.0</v>
      </c>
      <c r="CJ149" s="15">
        <f t="shared" si="3"/>
        <v>0</v>
      </c>
      <c r="CK149" s="21" t="s">
        <v>1038</v>
      </c>
      <c r="CL149" s="11" t="s">
        <v>170</v>
      </c>
      <c r="CM149" s="11">
        <v>0.0</v>
      </c>
      <c r="CN149" s="11">
        <v>0.0</v>
      </c>
      <c r="CO149" s="11">
        <v>0.0</v>
      </c>
      <c r="CP149" s="18">
        <v>0.0</v>
      </c>
      <c r="CQ149" s="15">
        <v>0.0</v>
      </c>
      <c r="CR149" s="15" t="s">
        <v>124</v>
      </c>
      <c r="CS149" s="15">
        <v>0.0</v>
      </c>
      <c r="CT149" s="15" t="s">
        <v>124</v>
      </c>
      <c r="CU149" s="15">
        <v>0.0</v>
      </c>
      <c r="CV149" s="15" t="s">
        <v>124</v>
      </c>
      <c r="CW149" s="11">
        <v>0.0</v>
      </c>
      <c r="CX149" s="11">
        <v>0.0</v>
      </c>
      <c r="CY149" s="11" t="s">
        <v>124</v>
      </c>
      <c r="CZ149" s="11">
        <v>0.0</v>
      </c>
      <c r="DA149" s="11" t="s">
        <v>133</v>
      </c>
      <c r="DB149" s="31"/>
    </row>
    <row r="150">
      <c r="A150" s="11" t="s">
        <v>1039</v>
      </c>
      <c r="B150" s="11" t="s">
        <v>992</v>
      </c>
      <c r="C150" s="12">
        <v>24080.0</v>
      </c>
      <c r="D150" s="13">
        <v>3.0</v>
      </c>
      <c r="E150" s="18">
        <v>0.0</v>
      </c>
      <c r="F150" s="3">
        <v>8.0</v>
      </c>
      <c r="G150" s="3">
        <v>6.0</v>
      </c>
      <c r="H150" s="3">
        <v>7.0</v>
      </c>
      <c r="I150" s="14">
        <f t="shared" si="1"/>
        <v>7</v>
      </c>
      <c r="J150" s="14">
        <f t="shared" si="2"/>
        <v>1.333333333</v>
      </c>
      <c r="K150" s="11" t="s">
        <v>261</v>
      </c>
      <c r="L150" s="11" t="s">
        <v>262</v>
      </c>
      <c r="M150" s="15" t="s">
        <v>122</v>
      </c>
      <c r="N150" s="15" t="s">
        <v>709</v>
      </c>
      <c r="O150" s="16" t="s">
        <v>122</v>
      </c>
      <c r="P150" s="16" t="s">
        <v>1040</v>
      </c>
      <c r="Q150" s="17">
        <v>0.0</v>
      </c>
      <c r="R150" s="11" t="s">
        <v>124</v>
      </c>
      <c r="S150" s="11">
        <v>1.0</v>
      </c>
      <c r="T150" s="11">
        <v>0.0</v>
      </c>
      <c r="U150" s="11" t="s">
        <v>124</v>
      </c>
      <c r="V150" s="11">
        <v>0.0</v>
      </c>
      <c r="W150" s="11" t="s">
        <v>125</v>
      </c>
      <c r="X150" s="18">
        <f>(23+21+24+21)/4</f>
        <v>22.25</v>
      </c>
      <c r="Y150" s="18">
        <v>1.0</v>
      </c>
      <c r="Z150" s="18">
        <v>1.0</v>
      </c>
      <c r="AA150" s="18">
        <v>0.0</v>
      </c>
      <c r="AB150" s="3" t="s">
        <v>1041</v>
      </c>
      <c r="AC150" s="3" t="s">
        <v>1041</v>
      </c>
      <c r="AD150" s="16">
        <v>1.0</v>
      </c>
      <c r="AE150" s="16">
        <v>1.0</v>
      </c>
      <c r="AF150" s="15">
        <v>0.0</v>
      </c>
      <c r="AG150" s="15">
        <v>0.0</v>
      </c>
      <c r="AH150" s="11" t="s">
        <v>995</v>
      </c>
      <c r="AI150" s="18">
        <v>1.0</v>
      </c>
      <c r="AJ150" s="18">
        <v>1.0</v>
      </c>
      <c r="AK150" s="11">
        <v>0.0</v>
      </c>
      <c r="AL150" s="11">
        <v>0.0</v>
      </c>
      <c r="AM150" s="19">
        <v>0.0</v>
      </c>
      <c r="AN150" s="27" t="s">
        <v>128</v>
      </c>
      <c r="AO150" s="15" t="s">
        <v>328</v>
      </c>
      <c r="AP150" s="15" t="s">
        <v>328</v>
      </c>
      <c r="AQ150" s="15">
        <v>124.0</v>
      </c>
      <c r="AR150" s="15">
        <v>82.0</v>
      </c>
      <c r="AS150" s="15">
        <v>45.0</v>
      </c>
      <c r="AT150" s="15">
        <v>75.0</v>
      </c>
      <c r="AU150" s="15">
        <v>-8.0</v>
      </c>
      <c r="AV150" s="15">
        <v>14.0</v>
      </c>
      <c r="AW150" s="18">
        <v>0.0</v>
      </c>
      <c r="AX150" s="18">
        <v>0.0</v>
      </c>
      <c r="AY150" s="18">
        <v>1.0</v>
      </c>
      <c r="AZ150" s="18">
        <v>0.0</v>
      </c>
      <c r="BA150" s="18">
        <v>0.0</v>
      </c>
      <c r="BB150" s="18">
        <v>0.0</v>
      </c>
      <c r="BC150" s="11">
        <v>0.0</v>
      </c>
      <c r="BD150" s="11">
        <v>0.0</v>
      </c>
      <c r="BE150" s="11">
        <v>0.0</v>
      </c>
      <c r="BF150" s="11">
        <v>0.0</v>
      </c>
      <c r="BG150" s="11">
        <v>0.0</v>
      </c>
      <c r="BH150" s="11">
        <v>0.0</v>
      </c>
      <c r="BI150" s="11">
        <v>0.0</v>
      </c>
      <c r="BJ150" s="11">
        <v>0.0</v>
      </c>
      <c r="BK150" s="11">
        <v>0.0</v>
      </c>
      <c r="BL150" s="11">
        <v>0.0</v>
      </c>
      <c r="BM150" s="11">
        <v>0.0</v>
      </c>
      <c r="BN150" s="11">
        <v>0.0</v>
      </c>
      <c r="BO150" s="11">
        <v>0.0</v>
      </c>
      <c r="BP150" s="11">
        <v>0.0</v>
      </c>
      <c r="BQ150" s="11">
        <v>0.0</v>
      </c>
      <c r="BR150" s="11">
        <v>0.0</v>
      </c>
      <c r="BS150" s="11">
        <v>0.0</v>
      </c>
      <c r="BT150" s="11">
        <v>0.0</v>
      </c>
      <c r="BU150" s="11">
        <v>0.0</v>
      </c>
      <c r="BV150" s="11" t="s">
        <v>124</v>
      </c>
      <c r="BW150" s="15" t="s">
        <v>319</v>
      </c>
      <c r="BX150" s="15">
        <v>0.0</v>
      </c>
      <c r="BY150" s="26">
        <v>229.0</v>
      </c>
      <c r="BZ150" s="16">
        <v>0.0</v>
      </c>
      <c r="CA150" s="26">
        <v>78.0</v>
      </c>
      <c r="CB150" s="26">
        <v>14.0</v>
      </c>
      <c r="CC150" s="15">
        <v>0.0</v>
      </c>
      <c r="CD150" s="15">
        <v>0.0</v>
      </c>
      <c r="CE150" s="15">
        <v>1.0</v>
      </c>
      <c r="CF150" s="15">
        <v>0.0</v>
      </c>
      <c r="CG150" s="15">
        <v>1.0</v>
      </c>
      <c r="CH150" s="16">
        <v>0.0</v>
      </c>
      <c r="CI150" s="16">
        <v>0.0</v>
      </c>
      <c r="CJ150" s="15">
        <f t="shared" si="3"/>
        <v>1</v>
      </c>
      <c r="CK150" s="21" t="s">
        <v>1042</v>
      </c>
      <c r="CL150" s="11" t="s">
        <v>1043</v>
      </c>
      <c r="CM150" s="11">
        <v>0.0</v>
      </c>
      <c r="CN150" s="11">
        <v>0.0</v>
      </c>
      <c r="CO150" s="11">
        <v>0.0</v>
      </c>
      <c r="CP150" s="18">
        <v>0.0</v>
      </c>
      <c r="CQ150" s="15">
        <v>0.0</v>
      </c>
      <c r="CR150" s="15" t="s">
        <v>124</v>
      </c>
      <c r="CS150" s="15">
        <v>0.0</v>
      </c>
      <c r="CT150" s="15" t="s">
        <v>124</v>
      </c>
      <c r="CU150" s="15">
        <v>0.0</v>
      </c>
      <c r="CV150" s="15" t="s">
        <v>124</v>
      </c>
      <c r="CW150" s="11">
        <v>0.0</v>
      </c>
      <c r="CX150" s="11">
        <v>0.0</v>
      </c>
      <c r="CY150" s="11" t="s">
        <v>124</v>
      </c>
      <c r="CZ150" s="11">
        <v>0.0</v>
      </c>
      <c r="DA150" s="11" t="s">
        <v>133</v>
      </c>
      <c r="DB150" s="31"/>
    </row>
    <row r="151">
      <c r="A151" s="11" t="s">
        <v>1044</v>
      </c>
      <c r="B151" s="11" t="s">
        <v>1045</v>
      </c>
      <c r="C151" s="12">
        <v>24101.0</v>
      </c>
      <c r="D151" s="13">
        <v>1.0</v>
      </c>
      <c r="E151" s="18">
        <v>0.0</v>
      </c>
      <c r="F151" s="3">
        <v>4.0</v>
      </c>
      <c r="G151" s="3">
        <v>5.0</v>
      </c>
      <c r="H151" s="3">
        <v>5.0</v>
      </c>
      <c r="I151" s="14">
        <f t="shared" si="1"/>
        <v>4.666666667</v>
      </c>
      <c r="J151" s="14">
        <f t="shared" si="2"/>
        <v>0.6666666667</v>
      </c>
      <c r="K151" s="11" t="s">
        <v>645</v>
      </c>
      <c r="L151" s="13" t="s">
        <v>262</v>
      </c>
      <c r="M151" s="15" t="s">
        <v>122</v>
      </c>
      <c r="N151" s="15" t="s">
        <v>123</v>
      </c>
      <c r="O151" s="16" t="s">
        <v>162</v>
      </c>
      <c r="P151" s="16" t="s">
        <v>373</v>
      </c>
      <c r="Q151" s="17">
        <v>0.0</v>
      </c>
      <c r="R151" s="11" t="s">
        <v>124</v>
      </c>
      <c r="S151" s="11">
        <v>0.0</v>
      </c>
      <c r="T151" s="11">
        <v>1.0</v>
      </c>
      <c r="U151" s="11" t="s">
        <v>124</v>
      </c>
      <c r="V151" s="11">
        <v>0.0</v>
      </c>
      <c r="W151" s="11" t="s">
        <v>125</v>
      </c>
      <c r="X151" s="18">
        <v>23.0</v>
      </c>
      <c r="Y151" s="18">
        <v>1.0</v>
      </c>
      <c r="Z151" s="18">
        <v>1.0</v>
      </c>
      <c r="AA151" s="18">
        <v>0.0</v>
      </c>
      <c r="AB151" s="3" t="s">
        <v>1046</v>
      </c>
      <c r="AC151" s="3" t="s">
        <v>1046</v>
      </c>
      <c r="AD151" s="16">
        <v>1.0</v>
      </c>
      <c r="AE151" s="16">
        <v>0.0</v>
      </c>
      <c r="AF151" s="15">
        <v>0.0</v>
      </c>
      <c r="AG151" s="15">
        <v>0.0</v>
      </c>
      <c r="AH151" s="11" t="s">
        <v>1047</v>
      </c>
      <c r="AI151" s="18">
        <v>1.0</v>
      </c>
      <c r="AJ151" s="18">
        <v>1.0</v>
      </c>
      <c r="AK151" s="11">
        <v>1.0</v>
      </c>
      <c r="AL151" s="11">
        <v>1.0</v>
      </c>
      <c r="AM151" s="19">
        <v>0.0</v>
      </c>
      <c r="AN151" s="27" t="s">
        <v>128</v>
      </c>
      <c r="AO151" s="15" t="s">
        <v>145</v>
      </c>
      <c r="AP151" s="15" t="s">
        <v>145</v>
      </c>
      <c r="AQ151" s="15">
        <v>150.0</v>
      </c>
      <c r="AR151" s="15">
        <v>86.0</v>
      </c>
      <c r="AS151" s="15">
        <v>54.0</v>
      </c>
      <c r="AT151" s="15">
        <v>90.0</v>
      </c>
      <c r="AU151" s="15">
        <v>-8.0</v>
      </c>
      <c r="AV151" s="15">
        <v>25.0</v>
      </c>
      <c r="AW151" s="18">
        <v>0.0</v>
      </c>
      <c r="AX151" s="18">
        <v>1.0</v>
      </c>
      <c r="AY151" s="18">
        <v>1.0</v>
      </c>
      <c r="AZ151" s="18">
        <v>0.0</v>
      </c>
      <c r="BA151" s="18">
        <v>0.0</v>
      </c>
      <c r="BB151" s="18">
        <v>1.0</v>
      </c>
      <c r="BC151" s="11">
        <v>0.0</v>
      </c>
      <c r="BD151" s="11">
        <v>0.0</v>
      </c>
      <c r="BE151" s="11">
        <v>0.0</v>
      </c>
      <c r="BF151" s="11">
        <v>0.0</v>
      </c>
      <c r="BG151" s="11">
        <v>0.0</v>
      </c>
      <c r="BH151" s="11">
        <v>0.0</v>
      </c>
      <c r="BI151" s="11">
        <v>0.0</v>
      </c>
      <c r="BJ151" s="11">
        <v>0.0</v>
      </c>
      <c r="BK151" s="11">
        <v>1.0</v>
      </c>
      <c r="BL151" s="11">
        <v>0.0</v>
      </c>
      <c r="BM151" s="11">
        <v>0.0</v>
      </c>
      <c r="BN151" s="11">
        <v>0.0</v>
      </c>
      <c r="BO151" s="11">
        <v>0.0</v>
      </c>
      <c r="BP151" s="11">
        <v>0.0</v>
      </c>
      <c r="BQ151" s="11">
        <v>1.0</v>
      </c>
      <c r="BR151" s="11">
        <v>0.0</v>
      </c>
      <c r="BS151" s="11">
        <v>0.0</v>
      </c>
      <c r="BT151" s="11">
        <v>0.0</v>
      </c>
      <c r="BU151" s="11">
        <v>0.0</v>
      </c>
      <c r="BV151" s="11" t="s">
        <v>124</v>
      </c>
      <c r="BW151" s="15" t="s">
        <v>130</v>
      </c>
      <c r="BX151" s="15">
        <v>0.0</v>
      </c>
      <c r="BY151" s="26">
        <v>121.0</v>
      </c>
      <c r="BZ151" s="16">
        <v>0.0</v>
      </c>
      <c r="CA151" s="26">
        <v>44.0</v>
      </c>
      <c r="CB151" s="26">
        <v>7.0</v>
      </c>
      <c r="CC151" s="15">
        <v>0.0</v>
      </c>
      <c r="CD151" s="15">
        <v>0.0</v>
      </c>
      <c r="CE151" s="15">
        <v>0.0</v>
      </c>
      <c r="CF151" s="15">
        <v>0.0</v>
      </c>
      <c r="CG151" s="15">
        <v>1.0</v>
      </c>
      <c r="CH151" s="16">
        <v>0.0</v>
      </c>
      <c r="CI151" s="16">
        <v>0.0</v>
      </c>
      <c r="CJ151" s="15">
        <f t="shared" si="3"/>
        <v>1</v>
      </c>
      <c r="CK151" s="21" t="s">
        <v>1048</v>
      </c>
      <c r="CL151" s="11" t="s">
        <v>444</v>
      </c>
      <c r="CM151" s="11">
        <v>0.0</v>
      </c>
      <c r="CN151" s="11">
        <v>0.0</v>
      </c>
      <c r="CO151" s="11">
        <v>0.0</v>
      </c>
      <c r="CP151" s="18">
        <v>0.0</v>
      </c>
      <c r="CQ151" s="15">
        <v>0.0</v>
      </c>
      <c r="CR151" s="15" t="s">
        <v>124</v>
      </c>
      <c r="CS151" s="15">
        <v>0.0</v>
      </c>
      <c r="CT151" s="15" t="s">
        <v>124</v>
      </c>
      <c r="CU151" s="15">
        <v>0.0</v>
      </c>
      <c r="CV151" s="15" t="s">
        <v>124</v>
      </c>
      <c r="CW151" s="11">
        <v>0.0</v>
      </c>
      <c r="CX151" s="11">
        <v>0.0</v>
      </c>
      <c r="CY151" s="11" t="s">
        <v>124</v>
      </c>
      <c r="CZ151" s="11">
        <v>0.0</v>
      </c>
      <c r="DA151" s="11" t="s">
        <v>1049</v>
      </c>
      <c r="DB151" s="31"/>
    </row>
    <row r="152">
      <c r="A152" s="11" t="s">
        <v>1050</v>
      </c>
      <c r="B152" s="11" t="s">
        <v>1051</v>
      </c>
      <c r="C152" s="12">
        <v>24108.0</v>
      </c>
      <c r="D152" s="13">
        <v>2.0</v>
      </c>
      <c r="E152" s="13">
        <v>1.0</v>
      </c>
      <c r="F152" s="3">
        <v>7.0</v>
      </c>
      <c r="G152" s="3">
        <v>10.0</v>
      </c>
      <c r="H152" s="3">
        <v>9.0</v>
      </c>
      <c r="I152" s="14">
        <f t="shared" si="1"/>
        <v>8.666666667</v>
      </c>
      <c r="J152" s="14">
        <f t="shared" si="2"/>
        <v>2</v>
      </c>
      <c r="K152" s="11" t="s">
        <v>261</v>
      </c>
      <c r="L152" s="11" t="s">
        <v>262</v>
      </c>
      <c r="M152" s="15" t="s">
        <v>184</v>
      </c>
      <c r="N152" s="15" t="s">
        <v>709</v>
      </c>
      <c r="O152" s="16" t="s">
        <v>162</v>
      </c>
      <c r="P152" s="16" t="s">
        <v>1052</v>
      </c>
      <c r="Q152" s="17">
        <v>2.0</v>
      </c>
      <c r="R152" s="11" t="s">
        <v>124</v>
      </c>
      <c r="S152" s="11">
        <v>1.0</v>
      </c>
      <c r="T152" s="11">
        <v>0.0</v>
      </c>
      <c r="U152" s="11" t="s">
        <v>124</v>
      </c>
      <c r="V152" s="11">
        <v>0.0</v>
      </c>
      <c r="W152" s="11" t="s">
        <v>125</v>
      </c>
      <c r="X152" s="18">
        <f>(24+24)/2</f>
        <v>24</v>
      </c>
      <c r="Y152" s="18">
        <v>1.0</v>
      </c>
      <c r="Z152" s="18">
        <v>1.0</v>
      </c>
      <c r="AA152" s="18">
        <v>0.0</v>
      </c>
      <c r="AB152" s="3" t="s">
        <v>1053</v>
      </c>
      <c r="AC152" s="3" t="s">
        <v>1053</v>
      </c>
      <c r="AD152" s="16">
        <v>1.0</v>
      </c>
      <c r="AE152" s="16">
        <v>1.0</v>
      </c>
      <c r="AF152" s="15">
        <v>1.0</v>
      </c>
      <c r="AG152" s="15">
        <v>1.0</v>
      </c>
      <c r="AH152" s="11" t="s">
        <v>1054</v>
      </c>
      <c r="AI152" s="18">
        <v>1.0</v>
      </c>
      <c r="AJ152" s="18">
        <v>1.0</v>
      </c>
      <c r="AK152" s="11">
        <v>0.0</v>
      </c>
      <c r="AL152" s="11">
        <v>0.0</v>
      </c>
      <c r="AM152" s="19">
        <v>0.0</v>
      </c>
      <c r="AN152" s="27" t="s">
        <v>128</v>
      </c>
      <c r="AO152" s="15" t="s">
        <v>367</v>
      </c>
      <c r="AP152" s="15" t="s">
        <v>367</v>
      </c>
      <c r="AQ152" s="15">
        <v>108.0</v>
      </c>
      <c r="AR152" s="15">
        <v>47.0</v>
      </c>
      <c r="AS152" s="15">
        <v>44.0</v>
      </c>
      <c r="AT152" s="15">
        <v>54.0</v>
      </c>
      <c r="AU152" s="15">
        <v>-10.0</v>
      </c>
      <c r="AV152" s="15">
        <v>17.0</v>
      </c>
      <c r="AW152" s="18">
        <v>0.0</v>
      </c>
      <c r="AX152" s="18">
        <v>0.0</v>
      </c>
      <c r="AY152" s="18">
        <v>1.0</v>
      </c>
      <c r="AZ152" s="18">
        <v>0.0</v>
      </c>
      <c r="BA152" s="18">
        <v>0.0</v>
      </c>
      <c r="BB152" s="18">
        <v>0.0</v>
      </c>
      <c r="BC152" s="11">
        <v>0.0</v>
      </c>
      <c r="BD152" s="11">
        <v>0.0</v>
      </c>
      <c r="BE152" s="11">
        <v>0.0</v>
      </c>
      <c r="BF152" s="11">
        <v>0.0</v>
      </c>
      <c r="BG152" s="11">
        <v>0.0</v>
      </c>
      <c r="BH152" s="11">
        <v>0.0</v>
      </c>
      <c r="BI152" s="11">
        <v>0.0</v>
      </c>
      <c r="BJ152" s="11">
        <v>0.0</v>
      </c>
      <c r="BK152" s="11">
        <v>0.0</v>
      </c>
      <c r="BL152" s="11">
        <v>0.0</v>
      </c>
      <c r="BM152" s="11">
        <v>0.0</v>
      </c>
      <c r="BN152" s="11">
        <v>0.0</v>
      </c>
      <c r="BO152" s="11">
        <v>0.0</v>
      </c>
      <c r="BP152" s="11">
        <v>0.0</v>
      </c>
      <c r="BQ152" s="11">
        <v>0.0</v>
      </c>
      <c r="BR152" s="11">
        <v>0.0</v>
      </c>
      <c r="BS152" s="11">
        <v>0.0</v>
      </c>
      <c r="BT152" s="11">
        <v>0.0</v>
      </c>
      <c r="BU152" s="11">
        <v>0.0</v>
      </c>
      <c r="BV152" s="11" t="s">
        <v>124</v>
      </c>
      <c r="BW152" s="15" t="s">
        <v>130</v>
      </c>
      <c r="BX152" s="15">
        <v>0.0</v>
      </c>
      <c r="BY152" s="26">
        <v>185.0</v>
      </c>
      <c r="BZ152" s="16">
        <v>0.0</v>
      </c>
      <c r="CA152" s="26">
        <v>10.0</v>
      </c>
      <c r="CB152" s="26">
        <v>3.0</v>
      </c>
      <c r="CC152" s="15">
        <v>0.0</v>
      </c>
      <c r="CD152" s="15">
        <v>0.0</v>
      </c>
      <c r="CE152" s="15">
        <v>0.0</v>
      </c>
      <c r="CF152" s="15">
        <v>0.0</v>
      </c>
      <c r="CG152" s="15">
        <v>0.0</v>
      </c>
      <c r="CH152" s="16">
        <v>0.0</v>
      </c>
      <c r="CI152" s="16">
        <v>0.0</v>
      </c>
      <c r="CJ152" s="15">
        <f t="shared" si="3"/>
        <v>0</v>
      </c>
      <c r="CK152" s="21" t="s">
        <v>1055</v>
      </c>
      <c r="CL152" s="11" t="s">
        <v>1056</v>
      </c>
      <c r="CM152" s="11">
        <v>0.0</v>
      </c>
      <c r="CN152" s="11">
        <v>0.0</v>
      </c>
      <c r="CO152" s="11">
        <v>0.0</v>
      </c>
      <c r="CP152" s="18">
        <v>0.0</v>
      </c>
      <c r="CQ152" s="15">
        <v>0.0</v>
      </c>
      <c r="CR152" s="15" t="s">
        <v>124</v>
      </c>
      <c r="CS152" s="15">
        <v>0.0</v>
      </c>
      <c r="CT152" s="15" t="s">
        <v>1057</v>
      </c>
      <c r="CU152" s="15">
        <v>0.0</v>
      </c>
      <c r="CV152" s="15" t="s">
        <v>124</v>
      </c>
      <c r="CW152" s="11">
        <v>0.0</v>
      </c>
      <c r="CX152" s="11">
        <v>0.0</v>
      </c>
      <c r="CY152" s="11" t="s">
        <v>124</v>
      </c>
      <c r="CZ152" s="11">
        <v>0.0</v>
      </c>
      <c r="DA152" s="11" t="s">
        <v>133</v>
      </c>
      <c r="DB152" s="31"/>
    </row>
    <row r="153">
      <c r="A153" s="11" t="s">
        <v>1058</v>
      </c>
      <c r="B153" s="11" t="s">
        <v>822</v>
      </c>
      <c r="C153" s="12">
        <v>24115.0</v>
      </c>
      <c r="D153" s="13">
        <v>3.0</v>
      </c>
      <c r="E153" s="13">
        <v>1.0</v>
      </c>
      <c r="F153" s="3">
        <v>9.0</v>
      </c>
      <c r="G153" s="3">
        <v>10.0</v>
      </c>
      <c r="H153" s="3">
        <v>8.0</v>
      </c>
      <c r="I153" s="14">
        <f t="shared" si="1"/>
        <v>9</v>
      </c>
      <c r="J153" s="14">
        <f t="shared" si="2"/>
        <v>1.333333333</v>
      </c>
      <c r="K153" s="11" t="s">
        <v>182</v>
      </c>
      <c r="L153" s="13" t="s">
        <v>183</v>
      </c>
      <c r="M153" s="15" t="s">
        <v>137</v>
      </c>
      <c r="N153" s="15" t="s">
        <v>138</v>
      </c>
      <c r="O153" s="16" t="s">
        <v>162</v>
      </c>
      <c r="P153" s="16" t="s">
        <v>981</v>
      </c>
      <c r="Q153" s="17">
        <v>0.0</v>
      </c>
      <c r="R153" s="11" t="s">
        <v>124</v>
      </c>
      <c r="S153" s="11">
        <v>0.0</v>
      </c>
      <c r="T153" s="11">
        <v>0.0</v>
      </c>
      <c r="U153" s="11" t="s">
        <v>124</v>
      </c>
      <c r="V153" s="11">
        <v>0.0</v>
      </c>
      <c r="W153" s="11" t="s">
        <v>631</v>
      </c>
      <c r="X153" s="18">
        <f>(23+25)/2</f>
        <v>24</v>
      </c>
      <c r="Y153" s="18">
        <v>1.0</v>
      </c>
      <c r="Z153" s="18">
        <v>1.0</v>
      </c>
      <c r="AA153" s="18">
        <v>0.0</v>
      </c>
      <c r="AB153" s="3" t="s">
        <v>823</v>
      </c>
      <c r="AC153" s="3" t="s">
        <v>823</v>
      </c>
      <c r="AD153" s="16">
        <v>1.0</v>
      </c>
      <c r="AE153" s="16">
        <v>1.0</v>
      </c>
      <c r="AF153" s="15">
        <v>1.0</v>
      </c>
      <c r="AG153" s="15">
        <v>1.0</v>
      </c>
      <c r="AH153" s="11" t="s">
        <v>824</v>
      </c>
      <c r="AI153" s="18">
        <v>1.0</v>
      </c>
      <c r="AJ153" s="18">
        <v>1.0</v>
      </c>
      <c r="AK153" s="11">
        <v>0.0</v>
      </c>
      <c r="AL153" s="11">
        <v>0.0</v>
      </c>
      <c r="AM153" s="19">
        <v>0.0</v>
      </c>
      <c r="AN153" s="27" t="s">
        <v>1059</v>
      </c>
      <c r="AO153" s="15" t="s">
        <v>328</v>
      </c>
      <c r="AP153" s="15" t="s">
        <v>328</v>
      </c>
      <c r="AQ153" s="15">
        <v>106.0</v>
      </c>
      <c r="AR153" s="15">
        <v>68.0</v>
      </c>
      <c r="AS153" s="15">
        <v>38.0</v>
      </c>
      <c r="AT153" s="15">
        <v>65.0</v>
      </c>
      <c r="AU153" s="15">
        <v>-9.0</v>
      </c>
      <c r="AV153" s="15">
        <v>6.0</v>
      </c>
      <c r="AW153" s="18">
        <v>0.0</v>
      </c>
      <c r="AX153" s="18">
        <v>0.0</v>
      </c>
      <c r="AY153" s="18">
        <v>1.0</v>
      </c>
      <c r="AZ153" s="18">
        <v>1.0</v>
      </c>
      <c r="BA153" s="18">
        <v>0.0</v>
      </c>
      <c r="BB153" s="18">
        <v>0.0</v>
      </c>
      <c r="BC153" s="11">
        <v>0.0</v>
      </c>
      <c r="BD153" s="11">
        <v>0.0</v>
      </c>
      <c r="BE153" s="11">
        <v>0.0</v>
      </c>
      <c r="BF153" s="11">
        <v>0.0</v>
      </c>
      <c r="BG153" s="11">
        <v>0.0</v>
      </c>
      <c r="BH153" s="11">
        <v>0.0</v>
      </c>
      <c r="BI153" s="11">
        <v>0.0</v>
      </c>
      <c r="BJ153" s="11">
        <v>0.0</v>
      </c>
      <c r="BK153" s="11">
        <v>0.0</v>
      </c>
      <c r="BL153" s="11">
        <v>0.0</v>
      </c>
      <c r="BM153" s="11">
        <v>0.0</v>
      </c>
      <c r="BN153" s="11">
        <v>0.0</v>
      </c>
      <c r="BO153" s="11">
        <v>0.0</v>
      </c>
      <c r="BP153" s="11">
        <v>0.0</v>
      </c>
      <c r="BQ153" s="11">
        <v>0.0</v>
      </c>
      <c r="BR153" s="11">
        <v>0.0</v>
      </c>
      <c r="BS153" s="11">
        <v>0.0</v>
      </c>
      <c r="BT153" s="11">
        <v>0.0</v>
      </c>
      <c r="BU153" s="11">
        <v>0.0</v>
      </c>
      <c r="BV153" s="11" t="s">
        <v>124</v>
      </c>
      <c r="BW153" s="15" t="s">
        <v>168</v>
      </c>
      <c r="BX153" s="15">
        <v>0.0</v>
      </c>
      <c r="BY153" s="26">
        <v>136.0</v>
      </c>
      <c r="BZ153" s="16">
        <v>0.0</v>
      </c>
      <c r="CA153" s="26">
        <v>19.0</v>
      </c>
      <c r="CB153" s="26">
        <v>0.0</v>
      </c>
      <c r="CC153" s="15">
        <v>0.0</v>
      </c>
      <c r="CD153" s="15">
        <v>0.0</v>
      </c>
      <c r="CE153" s="15">
        <v>0.0</v>
      </c>
      <c r="CF153" s="15">
        <v>0.0</v>
      </c>
      <c r="CG153" s="15">
        <v>0.0</v>
      </c>
      <c r="CH153" s="16">
        <v>0.0</v>
      </c>
      <c r="CI153" s="16">
        <v>0.0</v>
      </c>
      <c r="CJ153" s="15">
        <f t="shared" si="3"/>
        <v>0</v>
      </c>
      <c r="CK153" s="21" t="s">
        <v>1060</v>
      </c>
      <c r="CL153" s="11" t="s">
        <v>1061</v>
      </c>
      <c r="CM153" s="11">
        <v>0.0</v>
      </c>
      <c r="CN153" s="11">
        <v>0.0</v>
      </c>
      <c r="CO153" s="11">
        <v>0.0</v>
      </c>
      <c r="CP153" s="18">
        <v>0.0</v>
      </c>
      <c r="CQ153" s="15">
        <v>0.0</v>
      </c>
      <c r="CR153" s="15" t="s">
        <v>124</v>
      </c>
      <c r="CS153" s="15">
        <v>0.0</v>
      </c>
      <c r="CT153" s="15" t="s">
        <v>124</v>
      </c>
      <c r="CU153" s="15">
        <v>0.0</v>
      </c>
      <c r="CV153" s="15" t="s">
        <v>124</v>
      </c>
      <c r="CW153" s="11">
        <v>0.0</v>
      </c>
      <c r="CX153" s="11">
        <v>0.0</v>
      </c>
      <c r="CY153" s="11" t="s">
        <v>124</v>
      </c>
      <c r="CZ153" s="11">
        <v>0.0</v>
      </c>
      <c r="DA153" s="11" t="s">
        <v>235</v>
      </c>
      <c r="DB153" s="31"/>
    </row>
    <row r="154">
      <c r="A154" s="11" t="s">
        <v>1062</v>
      </c>
      <c r="B154" s="11" t="s">
        <v>936</v>
      </c>
      <c r="C154" s="12">
        <v>24143.0</v>
      </c>
      <c r="D154" s="13">
        <v>2.0</v>
      </c>
      <c r="E154" s="18">
        <v>0.0</v>
      </c>
      <c r="F154" s="3">
        <v>4.0</v>
      </c>
      <c r="G154" s="3">
        <v>5.0</v>
      </c>
      <c r="H154" s="3">
        <v>5.0</v>
      </c>
      <c r="I154" s="14">
        <f t="shared" si="1"/>
        <v>4.666666667</v>
      </c>
      <c r="J154" s="14">
        <f t="shared" si="2"/>
        <v>0.6666666667</v>
      </c>
      <c r="K154" s="11" t="s">
        <v>355</v>
      </c>
      <c r="L154" s="11" t="s">
        <v>355</v>
      </c>
      <c r="M154" s="15" t="s">
        <v>137</v>
      </c>
      <c r="N154" s="15" t="s">
        <v>138</v>
      </c>
      <c r="O154" s="16" t="s">
        <v>577</v>
      </c>
      <c r="P154" s="16" t="s">
        <v>885</v>
      </c>
      <c r="Q154" s="17">
        <v>1.0</v>
      </c>
      <c r="R154" s="11" t="s">
        <v>124</v>
      </c>
      <c r="S154" s="11">
        <v>0.0</v>
      </c>
      <c r="T154" s="11">
        <v>0.0</v>
      </c>
      <c r="U154" s="11" t="s">
        <v>124</v>
      </c>
      <c r="V154" s="11">
        <v>0.0</v>
      </c>
      <c r="W154" s="11" t="s">
        <v>125</v>
      </c>
      <c r="X154" s="18">
        <v>33.0</v>
      </c>
      <c r="Y154" s="18">
        <v>0.0</v>
      </c>
      <c r="Z154" s="18">
        <v>1.0</v>
      </c>
      <c r="AA154" s="18">
        <v>0.0</v>
      </c>
      <c r="AB154" s="3" t="s">
        <v>937</v>
      </c>
      <c r="AC154" s="3" t="s">
        <v>937</v>
      </c>
      <c r="AD154" s="16">
        <v>1.0</v>
      </c>
      <c r="AE154" s="16">
        <v>1.0</v>
      </c>
      <c r="AF154" s="15">
        <v>0.0</v>
      </c>
      <c r="AG154" s="15">
        <v>0.0</v>
      </c>
      <c r="AH154" s="11" t="s">
        <v>937</v>
      </c>
      <c r="AI154" s="18">
        <v>1.0</v>
      </c>
      <c r="AJ154" s="18">
        <v>1.0</v>
      </c>
      <c r="AK154" s="11">
        <v>0.0</v>
      </c>
      <c r="AL154" s="11">
        <v>0.0</v>
      </c>
      <c r="AM154" s="19">
        <v>1.0</v>
      </c>
      <c r="AN154" s="27" t="s">
        <v>128</v>
      </c>
      <c r="AO154" s="15" t="s">
        <v>819</v>
      </c>
      <c r="AP154" s="15" t="s">
        <v>155</v>
      </c>
      <c r="AQ154" s="15">
        <v>174.0</v>
      </c>
      <c r="AR154" s="15">
        <v>86.0</v>
      </c>
      <c r="AS154" s="15">
        <v>51.0</v>
      </c>
      <c r="AT154" s="15">
        <v>95.0</v>
      </c>
      <c r="AU154" s="15">
        <v>-6.0</v>
      </c>
      <c r="AV154" s="15">
        <v>68.0</v>
      </c>
      <c r="AW154" s="18">
        <v>1.0</v>
      </c>
      <c r="AX154" s="18">
        <v>1.0</v>
      </c>
      <c r="AY154" s="18">
        <v>0.0</v>
      </c>
      <c r="AZ154" s="18">
        <v>0.0</v>
      </c>
      <c r="BA154" s="18">
        <v>1.0</v>
      </c>
      <c r="BB154" s="18">
        <v>1.0</v>
      </c>
      <c r="BC154" s="11">
        <v>0.0</v>
      </c>
      <c r="BD154" s="11">
        <v>0.0</v>
      </c>
      <c r="BE154" s="11">
        <v>0.0</v>
      </c>
      <c r="BF154" s="11">
        <v>0.0</v>
      </c>
      <c r="BG154" s="11">
        <v>0.0</v>
      </c>
      <c r="BH154" s="11">
        <v>0.0</v>
      </c>
      <c r="BI154" s="11">
        <v>0.0</v>
      </c>
      <c r="BJ154" s="11">
        <v>0.0</v>
      </c>
      <c r="BK154" s="11">
        <v>0.0</v>
      </c>
      <c r="BL154" s="11">
        <v>0.0</v>
      </c>
      <c r="BM154" s="11">
        <v>0.0</v>
      </c>
      <c r="BN154" s="11">
        <v>0.0</v>
      </c>
      <c r="BO154" s="11">
        <v>0.0</v>
      </c>
      <c r="BP154" s="11">
        <v>0.0</v>
      </c>
      <c r="BQ154" s="11">
        <v>0.0</v>
      </c>
      <c r="BR154" s="11">
        <v>0.0</v>
      </c>
      <c r="BS154" s="11">
        <v>0.0</v>
      </c>
      <c r="BT154" s="11">
        <v>0.0</v>
      </c>
      <c r="BU154" s="11">
        <v>0.0</v>
      </c>
      <c r="BV154" s="11" t="s">
        <v>124</v>
      </c>
      <c r="BW154" s="15" t="s">
        <v>319</v>
      </c>
      <c r="BX154" s="15">
        <v>0.0</v>
      </c>
      <c r="BY154" s="26">
        <v>164.0</v>
      </c>
      <c r="BZ154" s="16">
        <v>0.0</v>
      </c>
      <c r="CA154" s="26">
        <v>12.0</v>
      </c>
      <c r="CB154" s="26">
        <v>6.0</v>
      </c>
      <c r="CC154" s="15">
        <v>0.0</v>
      </c>
      <c r="CD154" s="15">
        <v>0.0</v>
      </c>
      <c r="CE154" s="15">
        <v>0.0</v>
      </c>
      <c r="CF154" s="15">
        <v>0.0</v>
      </c>
      <c r="CG154" s="15">
        <v>0.0</v>
      </c>
      <c r="CH154" s="16">
        <v>0.0</v>
      </c>
      <c r="CI154" s="16">
        <v>0.0</v>
      </c>
      <c r="CJ154" s="15">
        <f t="shared" si="3"/>
        <v>0</v>
      </c>
      <c r="CK154" s="29" t="s">
        <v>1063</v>
      </c>
      <c r="CL154" s="11" t="s">
        <v>170</v>
      </c>
      <c r="CM154" s="11">
        <v>0.0</v>
      </c>
      <c r="CN154" s="11">
        <v>0.0</v>
      </c>
      <c r="CO154" s="11">
        <v>0.0</v>
      </c>
      <c r="CP154" s="18">
        <v>0.0</v>
      </c>
      <c r="CQ154" s="15">
        <v>0.0</v>
      </c>
      <c r="CR154" s="15" t="s">
        <v>124</v>
      </c>
      <c r="CS154" s="15">
        <v>0.0</v>
      </c>
      <c r="CT154" s="15" t="s">
        <v>124</v>
      </c>
      <c r="CU154" s="15">
        <v>0.0</v>
      </c>
      <c r="CV154" s="15" t="s">
        <v>124</v>
      </c>
      <c r="CW154" s="11">
        <v>0.0</v>
      </c>
      <c r="CX154" s="11">
        <v>0.0</v>
      </c>
      <c r="CY154" s="11" t="s">
        <v>124</v>
      </c>
      <c r="CZ154" s="11">
        <v>0.0</v>
      </c>
      <c r="DA154" s="11" t="s">
        <v>133</v>
      </c>
      <c r="DB154" s="31"/>
    </row>
    <row r="155">
      <c r="A155" s="11" t="s">
        <v>1064</v>
      </c>
      <c r="B155" s="11" t="s">
        <v>1065</v>
      </c>
      <c r="C155" s="12">
        <v>24157.0</v>
      </c>
      <c r="D155" s="13">
        <v>1.0</v>
      </c>
      <c r="E155" s="18">
        <v>0.0</v>
      </c>
      <c r="F155" s="3">
        <v>6.0</v>
      </c>
      <c r="G155" s="3">
        <v>4.0</v>
      </c>
      <c r="H155" s="3">
        <v>5.0</v>
      </c>
      <c r="I155" s="14">
        <f t="shared" si="1"/>
        <v>5</v>
      </c>
      <c r="J155" s="14">
        <f t="shared" si="2"/>
        <v>1.333333333</v>
      </c>
      <c r="K155" s="11" t="s">
        <v>161</v>
      </c>
      <c r="L155" s="13" t="s">
        <v>161</v>
      </c>
      <c r="M155" s="15" t="s">
        <v>122</v>
      </c>
      <c r="N155" s="15" t="s">
        <v>123</v>
      </c>
      <c r="O155" s="16" t="s">
        <v>122</v>
      </c>
      <c r="P155" s="16" t="s">
        <v>373</v>
      </c>
      <c r="Q155" s="17">
        <v>1.0</v>
      </c>
      <c r="R155" s="11" t="s">
        <v>124</v>
      </c>
      <c r="S155" s="11">
        <v>0.0</v>
      </c>
      <c r="T155" s="11">
        <v>0.0</v>
      </c>
      <c r="U155" s="11" t="s">
        <v>124</v>
      </c>
      <c r="V155" s="11">
        <v>0.0</v>
      </c>
      <c r="W155" s="11" t="s">
        <v>125</v>
      </c>
      <c r="X155" s="18">
        <v>23.0</v>
      </c>
      <c r="Y155" s="18">
        <v>1.0</v>
      </c>
      <c r="Z155" s="18">
        <v>1.0</v>
      </c>
      <c r="AA155" s="18">
        <v>0.0</v>
      </c>
      <c r="AB155" s="3" t="s">
        <v>1066</v>
      </c>
      <c r="AC155" s="3" t="s">
        <v>1066</v>
      </c>
      <c r="AD155" s="16">
        <v>2.0</v>
      </c>
      <c r="AE155" s="16">
        <v>1.0</v>
      </c>
      <c r="AF155" s="15">
        <v>1.0</v>
      </c>
      <c r="AG155" s="15">
        <v>0.0</v>
      </c>
      <c r="AH155" s="11" t="s">
        <v>1067</v>
      </c>
      <c r="AI155" s="18">
        <v>1.0</v>
      </c>
      <c r="AJ155" s="18">
        <v>1.0</v>
      </c>
      <c r="AK155" s="11">
        <v>0.0</v>
      </c>
      <c r="AL155" s="11">
        <v>0.0</v>
      </c>
      <c r="AM155" s="19">
        <v>0.0</v>
      </c>
      <c r="AN155" s="27" t="s">
        <v>128</v>
      </c>
      <c r="AO155" s="15" t="s">
        <v>1068</v>
      </c>
      <c r="AP155" s="15" t="s">
        <v>200</v>
      </c>
      <c r="AQ155" s="15">
        <v>134.0</v>
      </c>
      <c r="AR155" s="15">
        <v>65.0</v>
      </c>
      <c r="AS155" s="15">
        <v>62.0</v>
      </c>
      <c r="AT155" s="15">
        <v>69.0</v>
      </c>
      <c r="AU155" s="15">
        <v>-8.0</v>
      </c>
      <c r="AV155" s="15">
        <v>61.0</v>
      </c>
      <c r="AW155" s="18">
        <v>0.0</v>
      </c>
      <c r="AX155" s="18">
        <v>0.0</v>
      </c>
      <c r="AY155" s="18">
        <v>1.0</v>
      </c>
      <c r="AZ155" s="18">
        <v>1.0</v>
      </c>
      <c r="BA155" s="18">
        <v>0.0</v>
      </c>
      <c r="BB155" s="18">
        <v>1.0</v>
      </c>
      <c r="BC155" s="11">
        <v>0.0</v>
      </c>
      <c r="BD155" s="11">
        <v>0.0</v>
      </c>
      <c r="BE155" s="11">
        <v>0.0</v>
      </c>
      <c r="BF155" s="11">
        <v>0.0</v>
      </c>
      <c r="BG155" s="11">
        <v>0.0</v>
      </c>
      <c r="BH155" s="11">
        <v>1.0</v>
      </c>
      <c r="BI155" s="11">
        <v>0.0</v>
      </c>
      <c r="BJ155" s="11">
        <v>0.0</v>
      </c>
      <c r="BK155" s="11">
        <v>0.0</v>
      </c>
      <c r="BL155" s="11">
        <v>0.0</v>
      </c>
      <c r="BM155" s="11">
        <v>0.0</v>
      </c>
      <c r="BN155" s="11">
        <v>0.0</v>
      </c>
      <c r="BO155" s="11">
        <v>0.0</v>
      </c>
      <c r="BP155" s="11">
        <v>0.0</v>
      </c>
      <c r="BQ155" s="11">
        <v>0.0</v>
      </c>
      <c r="BR155" s="11">
        <v>0.0</v>
      </c>
      <c r="BS155" s="11">
        <v>0.0</v>
      </c>
      <c r="BT155" s="11">
        <v>0.0</v>
      </c>
      <c r="BU155" s="11">
        <v>0.0</v>
      </c>
      <c r="BV155" s="11" t="s">
        <v>124</v>
      </c>
      <c r="BW155" s="15" t="s">
        <v>487</v>
      </c>
      <c r="BX155" s="15">
        <v>0.0</v>
      </c>
      <c r="BY155" s="26">
        <v>181.0</v>
      </c>
      <c r="BZ155" s="16">
        <v>0.0</v>
      </c>
      <c r="CA155" s="26">
        <v>22.0</v>
      </c>
      <c r="CB155" s="26">
        <v>8.0</v>
      </c>
      <c r="CC155" s="15">
        <v>0.0</v>
      </c>
      <c r="CD155" s="15">
        <v>0.0</v>
      </c>
      <c r="CE155" s="15">
        <v>1.0</v>
      </c>
      <c r="CF155" s="15">
        <v>0.0</v>
      </c>
      <c r="CG155" s="15">
        <v>0.0</v>
      </c>
      <c r="CH155" s="16">
        <v>0.0</v>
      </c>
      <c r="CI155" s="16">
        <v>0.0</v>
      </c>
      <c r="CJ155" s="15">
        <f t="shared" si="3"/>
        <v>0</v>
      </c>
      <c r="CK155" s="21" t="s">
        <v>1069</v>
      </c>
      <c r="CL155" s="11" t="s">
        <v>258</v>
      </c>
      <c r="CM155" s="11">
        <v>0.0</v>
      </c>
      <c r="CN155" s="11">
        <v>0.0</v>
      </c>
      <c r="CO155" s="11">
        <v>0.0</v>
      </c>
      <c r="CP155" s="18">
        <v>0.0</v>
      </c>
      <c r="CQ155" s="15">
        <v>0.0</v>
      </c>
      <c r="CR155" s="15" t="s">
        <v>124</v>
      </c>
      <c r="CS155" s="15">
        <v>0.0</v>
      </c>
      <c r="CT155" s="15" t="s">
        <v>124</v>
      </c>
      <c r="CU155" s="15">
        <v>0.0</v>
      </c>
      <c r="CV155" s="15" t="s">
        <v>124</v>
      </c>
      <c r="CW155" s="11">
        <v>0.0</v>
      </c>
      <c r="CX155" s="11">
        <v>0.0</v>
      </c>
      <c r="CY155" s="11" t="s">
        <v>124</v>
      </c>
      <c r="CZ155" s="11">
        <v>0.0</v>
      </c>
      <c r="DA155" s="11" t="s">
        <v>133</v>
      </c>
      <c r="DB155" s="31"/>
    </row>
    <row r="156">
      <c r="A156" s="11" t="s">
        <v>1070</v>
      </c>
      <c r="B156" s="11" t="s">
        <v>1071</v>
      </c>
      <c r="C156" s="12">
        <v>24164.0</v>
      </c>
      <c r="D156" s="13">
        <v>1.0</v>
      </c>
      <c r="E156" s="18">
        <v>0.0</v>
      </c>
      <c r="F156" s="3">
        <v>9.0</v>
      </c>
      <c r="G156" s="3">
        <v>8.0</v>
      </c>
      <c r="H156" s="3">
        <v>10.0</v>
      </c>
      <c r="I156" s="14">
        <f t="shared" si="1"/>
        <v>9</v>
      </c>
      <c r="J156" s="14">
        <f t="shared" si="2"/>
        <v>1.333333333</v>
      </c>
      <c r="K156" s="11" t="s">
        <v>878</v>
      </c>
      <c r="L156" s="13" t="s">
        <v>355</v>
      </c>
      <c r="M156" s="15" t="s">
        <v>122</v>
      </c>
      <c r="N156" s="15" t="s">
        <v>1072</v>
      </c>
      <c r="O156" s="16" t="s">
        <v>162</v>
      </c>
      <c r="P156" s="16" t="s">
        <v>1073</v>
      </c>
      <c r="Q156" s="17">
        <v>1.0</v>
      </c>
      <c r="R156" s="11" t="s">
        <v>124</v>
      </c>
      <c r="S156" s="11">
        <v>0.0</v>
      </c>
      <c r="T156" s="11">
        <v>0.0</v>
      </c>
      <c r="U156" s="11" t="s">
        <v>124</v>
      </c>
      <c r="V156" s="11">
        <v>0.0</v>
      </c>
      <c r="W156" s="11" t="s">
        <v>125</v>
      </c>
      <c r="X156" s="18">
        <v>25.0</v>
      </c>
      <c r="Y156" s="18">
        <v>0.0</v>
      </c>
      <c r="Z156" s="18">
        <v>1.0</v>
      </c>
      <c r="AA156" s="18">
        <v>0.0</v>
      </c>
      <c r="AB156" s="3" t="s">
        <v>1074</v>
      </c>
      <c r="AC156" s="3" t="s">
        <v>1074</v>
      </c>
      <c r="AD156" s="16">
        <v>1.0</v>
      </c>
      <c r="AE156" s="16">
        <v>1.0</v>
      </c>
      <c r="AF156" s="15">
        <v>0.0</v>
      </c>
      <c r="AG156" s="15">
        <v>0.0</v>
      </c>
      <c r="AH156" s="11" t="s">
        <v>1074</v>
      </c>
      <c r="AI156" s="18">
        <v>1.0</v>
      </c>
      <c r="AJ156" s="18">
        <v>1.0</v>
      </c>
      <c r="AK156" s="11">
        <v>0.0</v>
      </c>
      <c r="AL156" s="11">
        <v>0.0</v>
      </c>
      <c r="AM156" s="19">
        <v>1.0</v>
      </c>
      <c r="AN156" s="27" t="s">
        <v>128</v>
      </c>
      <c r="AO156" s="15" t="s">
        <v>189</v>
      </c>
      <c r="AP156" s="15" t="s">
        <v>189</v>
      </c>
      <c r="AQ156" s="15">
        <v>83.0</v>
      </c>
      <c r="AR156" s="15">
        <v>39.0</v>
      </c>
      <c r="AS156" s="15">
        <v>74.0</v>
      </c>
      <c r="AT156" s="15">
        <v>39.0</v>
      </c>
      <c r="AU156" s="15">
        <v>-12.0</v>
      </c>
      <c r="AV156" s="15">
        <v>48.0</v>
      </c>
      <c r="AW156" s="18">
        <v>0.0</v>
      </c>
      <c r="AX156" s="18">
        <v>1.0</v>
      </c>
      <c r="AY156" s="18">
        <v>1.0</v>
      </c>
      <c r="AZ156" s="18">
        <v>0.0</v>
      </c>
      <c r="BA156" s="18">
        <v>0.0</v>
      </c>
      <c r="BB156" s="18">
        <v>1.0</v>
      </c>
      <c r="BC156" s="11">
        <v>0.0</v>
      </c>
      <c r="BD156" s="11">
        <v>0.0</v>
      </c>
      <c r="BE156" s="11">
        <v>0.0</v>
      </c>
      <c r="BF156" s="11">
        <v>0.0</v>
      </c>
      <c r="BG156" s="11">
        <v>0.0</v>
      </c>
      <c r="BH156" s="11">
        <v>0.0</v>
      </c>
      <c r="BI156" s="11">
        <v>0.0</v>
      </c>
      <c r="BJ156" s="11">
        <v>0.0</v>
      </c>
      <c r="BK156" s="11">
        <v>0.0</v>
      </c>
      <c r="BL156" s="11">
        <v>0.0</v>
      </c>
      <c r="BM156" s="11">
        <v>0.0</v>
      </c>
      <c r="BN156" s="11">
        <v>0.0</v>
      </c>
      <c r="BO156" s="11">
        <v>0.0</v>
      </c>
      <c r="BP156" s="11">
        <v>0.0</v>
      </c>
      <c r="BQ156" s="11">
        <v>0.0</v>
      </c>
      <c r="BR156" s="11">
        <v>0.0</v>
      </c>
      <c r="BS156" s="11">
        <v>0.0</v>
      </c>
      <c r="BT156" s="11">
        <v>0.0</v>
      </c>
      <c r="BU156" s="11">
        <v>0.0</v>
      </c>
      <c r="BV156" s="11" t="s">
        <v>124</v>
      </c>
      <c r="BW156" s="15" t="s">
        <v>319</v>
      </c>
      <c r="BX156" s="15">
        <v>0.0</v>
      </c>
      <c r="BY156" s="26">
        <v>162.0</v>
      </c>
      <c r="BZ156" s="16">
        <v>0.0</v>
      </c>
      <c r="CA156" s="26">
        <v>86.0</v>
      </c>
      <c r="CB156" s="26">
        <v>12.0</v>
      </c>
      <c r="CC156" s="15">
        <v>0.0</v>
      </c>
      <c r="CD156" s="15">
        <v>0.0</v>
      </c>
      <c r="CE156" s="15">
        <v>1.0</v>
      </c>
      <c r="CF156" s="15">
        <v>0.0</v>
      </c>
      <c r="CG156" s="15">
        <v>0.0</v>
      </c>
      <c r="CH156" s="16">
        <v>0.0</v>
      </c>
      <c r="CI156" s="16">
        <v>0.0</v>
      </c>
      <c r="CJ156" s="15">
        <f t="shared" si="3"/>
        <v>0</v>
      </c>
      <c r="CK156" s="21" t="s">
        <v>1075</v>
      </c>
      <c r="CL156" s="11" t="s">
        <v>1076</v>
      </c>
      <c r="CM156" s="11">
        <v>0.0</v>
      </c>
      <c r="CN156" s="11">
        <v>0.0</v>
      </c>
      <c r="CO156" s="11">
        <v>0.0</v>
      </c>
      <c r="CP156" s="18">
        <v>0.0</v>
      </c>
      <c r="CQ156" s="15">
        <v>0.0</v>
      </c>
      <c r="CR156" s="15" t="s">
        <v>124</v>
      </c>
      <c r="CS156" s="15">
        <v>0.0</v>
      </c>
      <c r="CT156" s="15" t="s">
        <v>124</v>
      </c>
      <c r="CU156" s="15">
        <v>0.0</v>
      </c>
      <c r="CV156" s="15" t="s">
        <v>124</v>
      </c>
      <c r="CW156" s="11">
        <v>0.0</v>
      </c>
      <c r="CX156" s="11">
        <v>0.0</v>
      </c>
      <c r="CY156" s="11" t="s">
        <v>124</v>
      </c>
      <c r="CZ156" s="11">
        <v>0.0</v>
      </c>
      <c r="DA156" s="11" t="s">
        <v>133</v>
      </c>
      <c r="DB156" s="31"/>
    </row>
    <row r="157">
      <c r="A157" s="11" t="s">
        <v>1077</v>
      </c>
      <c r="B157" s="11" t="s">
        <v>1078</v>
      </c>
      <c r="C157" s="12">
        <v>24171.0</v>
      </c>
      <c r="D157" s="13">
        <v>5.0</v>
      </c>
      <c r="E157" s="18">
        <v>0.0</v>
      </c>
      <c r="F157" s="3">
        <v>1.0</v>
      </c>
      <c r="G157" s="3">
        <v>3.0</v>
      </c>
      <c r="H157" s="3">
        <v>1.0</v>
      </c>
      <c r="I157" s="14">
        <f t="shared" si="1"/>
        <v>1.666666667</v>
      </c>
      <c r="J157" s="14">
        <f t="shared" si="2"/>
        <v>1.333333333</v>
      </c>
      <c r="K157" s="33" t="s">
        <v>277</v>
      </c>
      <c r="L157" s="11" t="s">
        <v>277</v>
      </c>
      <c r="M157" s="15" t="s">
        <v>1079</v>
      </c>
      <c r="N157" s="15" t="s">
        <v>1079</v>
      </c>
      <c r="O157" s="16" t="s">
        <v>186</v>
      </c>
      <c r="P157" s="16" t="s">
        <v>327</v>
      </c>
      <c r="Q157" s="17">
        <v>1.0</v>
      </c>
      <c r="R157" s="11" t="s">
        <v>124</v>
      </c>
      <c r="S157" s="11">
        <v>0.0</v>
      </c>
      <c r="T157" s="11">
        <v>0.0</v>
      </c>
      <c r="U157" s="11" t="s">
        <v>124</v>
      </c>
      <c r="V157" s="11">
        <v>0.0</v>
      </c>
      <c r="W157" s="11" t="s">
        <v>125</v>
      </c>
      <c r="X157" s="18">
        <v>25.0</v>
      </c>
      <c r="Y157" s="18">
        <v>1.0</v>
      </c>
      <c r="Z157" s="18">
        <v>1.0</v>
      </c>
      <c r="AA157" s="18">
        <v>0.0</v>
      </c>
      <c r="AB157" s="3" t="s">
        <v>1080</v>
      </c>
      <c r="AC157" s="3" t="s">
        <v>1080</v>
      </c>
      <c r="AD157" s="16">
        <v>1.0</v>
      </c>
      <c r="AE157" s="16">
        <v>1.0</v>
      </c>
      <c r="AF157" s="15">
        <v>1.0</v>
      </c>
      <c r="AG157" s="15">
        <v>0.0</v>
      </c>
      <c r="AH157" s="11" t="s">
        <v>1081</v>
      </c>
      <c r="AI157" s="18">
        <v>1.0</v>
      </c>
      <c r="AJ157" s="18">
        <v>1.0</v>
      </c>
      <c r="AK157" s="11">
        <v>0.0</v>
      </c>
      <c r="AL157" s="11">
        <v>0.0</v>
      </c>
      <c r="AM157" s="19">
        <v>0.0</v>
      </c>
      <c r="AN157" s="27" t="s">
        <v>128</v>
      </c>
      <c r="AO157" s="15" t="s">
        <v>129</v>
      </c>
      <c r="AP157" s="15" t="s">
        <v>129</v>
      </c>
      <c r="AQ157" s="15">
        <v>84.0</v>
      </c>
      <c r="AR157" s="15">
        <v>33.0</v>
      </c>
      <c r="AS157" s="15">
        <v>71.0</v>
      </c>
      <c r="AT157" s="15">
        <v>71.0</v>
      </c>
      <c r="AU157" s="15">
        <v>-12.0</v>
      </c>
      <c r="AV157" s="15">
        <v>78.0</v>
      </c>
      <c r="AW157" s="18">
        <v>0.0</v>
      </c>
      <c r="AX157" s="18">
        <v>1.0</v>
      </c>
      <c r="AY157" s="18">
        <v>1.0</v>
      </c>
      <c r="AZ157" s="18">
        <v>0.0</v>
      </c>
      <c r="BA157" s="18">
        <v>0.0</v>
      </c>
      <c r="BB157" s="18">
        <v>1.0</v>
      </c>
      <c r="BC157" s="11">
        <v>0.0</v>
      </c>
      <c r="BD157" s="11">
        <v>0.0</v>
      </c>
      <c r="BE157" s="11">
        <v>0.0</v>
      </c>
      <c r="BF157" s="11">
        <v>0.0</v>
      </c>
      <c r="BG157" s="11">
        <v>0.0</v>
      </c>
      <c r="BH157" s="11">
        <v>0.0</v>
      </c>
      <c r="BI157" s="11">
        <v>0.0</v>
      </c>
      <c r="BJ157" s="11">
        <v>0.0</v>
      </c>
      <c r="BK157" s="11">
        <v>0.0</v>
      </c>
      <c r="BL157" s="11">
        <v>0.0</v>
      </c>
      <c r="BM157" s="11">
        <v>0.0</v>
      </c>
      <c r="BN157" s="11">
        <v>0.0</v>
      </c>
      <c r="BO157" s="11">
        <v>0.0</v>
      </c>
      <c r="BP157" s="11">
        <v>0.0</v>
      </c>
      <c r="BQ157" s="11">
        <v>0.0</v>
      </c>
      <c r="BR157" s="11">
        <v>0.0</v>
      </c>
      <c r="BS157" s="11">
        <v>0.0</v>
      </c>
      <c r="BT157" s="11">
        <v>0.0</v>
      </c>
      <c r="BU157" s="11">
        <v>0.0</v>
      </c>
      <c r="BV157" s="11" t="s">
        <v>124</v>
      </c>
      <c r="BW157" s="15" t="s">
        <v>130</v>
      </c>
      <c r="BX157" s="15">
        <v>0.0</v>
      </c>
      <c r="BY157" s="26">
        <v>166.0</v>
      </c>
      <c r="BZ157" s="16">
        <v>0.0</v>
      </c>
      <c r="CA157" s="26">
        <v>8.0</v>
      </c>
      <c r="CB157" s="26">
        <v>6.0</v>
      </c>
      <c r="CC157" s="15">
        <v>0.0</v>
      </c>
      <c r="CD157" s="15">
        <v>0.0</v>
      </c>
      <c r="CE157" s="15">
        <v>0.0</v>
      </c>
      <c r="CF157" s="15">
        <v>0.0</v>
      </c>
      <c r="CG157" s="15">
        <v>0.0</v>
      </c>
      <c r="CH157" s="16">
        <v>0.0</v>
      </c>
      <c r="CI157" s="16">
        <v>0.0</v>
      </c>
      <c r="CJ157" s="15">
        <f t="shared" si="3"/>
        <v>0</v>
      </c>
      <c r="CK157" s="21" t="s">
        <v>1082</v>
      </c>
      <c r="CL157" s="11" t="s">
        <v>1083</v>
      </c>
      <c r="CM157" s="11">
        <v>1.0</v>
      </c>
      <c r="CN157" s="11">
        <v>0.0</v>
      </c>
      <c r="CO157" s="11">
        <v>0.0</v>
      </c>
      <c r="CP157" s="18">
        <v>0.0</v>
      </c>
      <c r="CQ157" s="15">
        <v>0.0</v>
      </c>
      <c r="CR157" s="15" t="s">
        <v>124</v>
      </c>
      <c r="CS157" s="15">
        <v>0.0</v>
      </c>
      <c r="CT157" s="15" t="s">
        <v>124</v>
      </c>
      <c r="CU157" s="15">
        <v>0.0</v>
      </c>
      <c r="CV157" s="15" t="s">
        <v>124</v>
      </c>
      <c r="CW157" s="11">
        <v>0.0</v>
      </c>
      <c r="CX157" s="11">
        <v>0.0</v>
      </c>
      <c r="CY157" s="11" t="s">
        <v>124</v>
      </c>
      <c r="CZ157" s="11">
        <v>0.0</v>
      </c>
      <c r="DA157" s="11" t="s">
        <v>235</v>
      </c>
      <c r="DB157" s="31"/>
    </row>
    <row r="158">
      <c r="A158" s="11" t="s">
        <v>1084</v>
      </c>
      <c r="B158" s="11" t="s">
        <v>941</v>
      </c>
      <c r="C158" s="12">
        <v>24206.0</v>
      </c>
      <c r="D158" s="13">
        <v>3.0</v>
      </c>
      <c r="E158" s="18">
        <v>0.0</v>
      </c>
      <c r="F158" s="3">
        <v>7.0</v>
      </c>
      <c r="G158" s="3">
        <v>5.0</v>
      </c>
      <c r="H158" s="3">
        <v>8.0</v>
      </c>
      <c r="I158" s="14">
        <f t="shared" si="1"/>
        <v>6.666666667</v>
      </c>
      <c r="J158" s="14">
        <f t="shared" si="2"/>
        <v>2</v>
      </c>
      <c r="K158" s="11" t="s">
        <v>1085</v>
      </c>
      <c r="L158" s="13" t="s">
        <v>161</v>
      </c>
      <c r="M158" s="15" t="s">
        <v>216</v>
      </c>
      <c r="N158" s="15" t="s">
        <v>635</v>
      </c>
      <c r="O158" s="16" t="s">
        <v>1086</v>
      </c>
      <c r="P158" s="16" t="s">
        <v>1087</v>
      </c>
      <c r="Q158" s="17">
        <v>2.0</v>
      </c>
      <c r="R158" s="11" t="s">
        <v>124</v>
      </c>
      <c r="S158" s="11">
        <v>1.0</v>
      </c>
      <c r="T158" s="11">
        <v>0.0</v>
      </c>
      <c r="U158" s="11" t="s">
        <v>124</v>
      </c>
      <c r="V158" s="11">
        <v>0.0</v>
      </c>
      <c r="W158" s="11" t="s">
        <v>125</v>
      </c>
      <c r="X158" s="18">
        <f>(25+25)/2</f>
        <v>25</v>
      </c>
      <c r="Y158" s="18">
        <v>1.0</v>
      </c>
      <c r="Z158" s="18">
        <v>1.0</v>
      </c>
      <c r="AA158" s="18">
        <v>0.0</v>
      </c>
      <c r="AB158" s="3" t="s">
        <v>1088</v>
      </c>
      <c r="AC158" s="3" t="s">
        <v>1088</v>
      </c>
      <c r="AD158" s="16">
        <v>2.0</v>
      </c>
      <c r="AE158" s="16">
        <v>1.0</v>
      </c>
      <c r="AF158" s="15">
        <v>0.0</v>
      </c>
      <c r="AG158" s="15">
        <v>0.0</v>
      </c>
      <c r="AH158" s="11" t="s">
        <v>1089</v>
      </c>
      <c r="AI158" s="18">
        <v>1.0</v>
      </c>
      <c r="AJ158" s="18">
        <v>1.0</v>
      </c>
      <c r="AK158" s="11">
        <v>1.0</v>
      </c>
      <c r="AL158" s="11">
        <v>1.0</v>
      </c>
      <c r="AM158" s="19">
        <v>0.0</v>
      </c>
      <c r="AN158" s="27" t="s">
        <v>128</v>
      </c>
      <c r="AO158" s="15" t="s">
        <v>177</v>
      </c>
      <c r="AP158" s="15" t="s">
        <v>177</v>
      </c>
      <c r="AQ158" s="15">
        <v>94.0</v>
      </c>
      <c r="AR158" s="15">
        <v>43.0</v>
      </c>
      <c r="AS158" s="15">
        <v>17.0</v>
      </c>
      <c r="AT158" s="15">
        <v>28.0</v>
      </c>
      <c r="AU158" s="15">
        <v>-12.0</v>
      </c>
      <c r="AV158" s="15">
        <v>73.0</v>
      </c>
      <c r="AW158" s="18">
        <v>0.0</v>
      </c>
      <c r="AX158" s="18">
        <v>0.0</v>
      </c>
      <c r="AY158" s="18">
        <v>1.0</v>
      </c>
      <c r="AZ158" s="18">
        <v>1.0</v>
      </c>
      <c r="BA158" s="18">
        <v>1.0</v>
      </c>
      <c r="BB158" s="18">
        <v>1.0</v>
      </c>
      <c r="BC158" s="11">
        <v>0.0</v>
      </c>
      <c r="BD158" s="11">
        <v>0.0</v>
      </c>
      <c r="BE158" s="11">
        <v>0.0</v>
      </c>
      <c r="BF158" s="11">
        <v>0.0</v>
      </c>
      <c r="BG158" s="11">
        <v>0.0</v>
      </c>
      <c r="BH158" s="11">
        <v>0.0</v>
      </c>
      <c r="BI158" s="11">
        <v>0.0</v>
      </c>
      <c r="BJ158" s="11">
        <v>0.0</v>
      </c>
      <c r="BK158" s="11">
        <v>0.0</v>
      </c>
      <c r="BL158" s="11">
        <v>0.0</v>
      </c>
      <c r="BM158" s="11">
        <v>0.0</v>
      </c>
      <c r="BN158" s="11">
        <v>0.0</v>
      </c>
      <c r="BO158" s="11">
        <v>0.0</v>
      </c>
      <c r="BP158" s="11">
        <v>0.0</v>
      </c>
      <c r="BQ158" s="11">
        <v>0.0</v>
      </c>
      <c r="BR158" s="11">
        <v>0.0</v>
      </c>
      <c r="BS158" s="11">
        <v>0.0</v>
      </c>
      <c r="BT158" s="11">
        <v>0.0</v>
      </c>
      <c r="BU158" s="11">
        <v>0.0</v>
      </c>
      <c r="BV158" s="11" t="s">
        <v>124</v>
      </c>
      <c r="BW158" s="15" t="s">
        <v>146</v>
      </c>
      <c r="BX158" s="15">
        <v>0.0</v>
      </c>
      <c r="BY158" s="26">
        <v>180.0</v>
      </c>
      <c r="BZ158" s="16">
        <v>0.0</v>
      </c>
      <c r="CA158" s="26">
        <v>24.0</v>
      </c>
      <c r="CB158" s="26">
        <v>0.0</v>
      </c>
      <c r="CC158" s="15">
        <v>0.0</v>
      </c>
      <c r="CD158" s="15">
        <v>0.0</v>
      </c>
      <c r="CE158" s="15">
        <v>1.0</v>
      </c>
      <c r="CF158" s="15">
        <v>0.0</v>
      </c>
      <c r="CG158" s="15">
        <v>0.0</v>
      </c>
      <c r="CH158" s="16">
        <v>0.0</v>
      </c>
      <c r="CI158" s="16">
        <v>0.0</v>
      </c>
      <c r="CJ158" s="15">
        <f t="shared" si="3"/>
        <v>0</v>
      </c>
      <c r="CK158" s="21" t="s">
        <v>1090</v>
      </c>
      <c r="CL158" s="11" t="s">
        <v>861</v>
      </c>
      <c r="CM158" s="11">
        <v>0.0</v>
      </c>
      <c r="CN158" s="11">
        <v>1.0</v>
      </c>
      <c r="CO158" s="11">
        <v>0.0</v>
      </c>
      <c r="CP158" s="18">
        <v>0.0</v>
      </c>
      <c r="CQ158" s="15">
        <v>0.0</v>
      </c>
      <c r="CR158" s="15" t="s">
        <v>124</v>
      </c>
      <c r="CS158" s="15">
        <v>0.0</v>
      </c>
      <c r="CT158" s="15" t="s">
        <v>124</v>
      </c>
      <c r="CU158" s="15">
        <v>0.0</v>
      </c>
      <c r="CV158" s="15" t="s">
        <v>124</v>
      </c>
      <c r="CW158" s="11">
        <v>0.0</v>
      </c>
      <c r="CX158" s="11">
        <v>0.0</v>
      </c>
      <c r="CY158" s="11" t="s">
        <v>124</v>
      </c>
      <c r="CZ158" s="11">
        <v>0.0</v>
      </c>
      <c r="DA158" s="11" t="s">
        <v>235</v>
      </c>
      <c r="DB158" s="31"/>
    </row>
    <row r="159">
      <c r="A159" s="11" t="s">
        <v>1091</v>
      </c>
      <c r="B159" s="11" t="s">
        <v>1092</v>
      </c>
      <c r="C159" s="12">
        <v>24227.0</v>
      </c>
      <c r="D159" s="13">
        <v>1.0</v>
      </c>
      <c r="E159" s="18">
        <v>0.0</v>
      </c>
      <c r="F159" s="3">
        <v>8.0</v>
      </c>
      <c r="G159" s="3">
        <v>8.0</v>
      </c>
      <c r="H159" s="3">
        <v>8.0</v>
      </c>
      <c r="I159" s="14">
        <f t="shared" si="1"/>
        <v>8</v>
      </c>
      <c r="J159" s="14">
        <f t="shared" si="2"/>
        <v>0</v>
      </c>
      <c r="K159" s="11" t="s">
        <v>303</v>
      </c>
      <c r="L159" s="13" t="s">
        <v>303</v>
      </c>
      <c r="M159" s="15" t="s">
        <v>122</v>
      </c>
      <c r="N159" s="15" t="s">
        <v>123</v>
      </c>
      <c r="O159" s="16" t="s">
        <v>492</v>
      </c>
      <c r="P159" s="16" t="s">
        <v>1093</v>
      </c>
      <c r="Q159" s="17">
        <v>0.0</v>
      </c>
      <c r="R159" s="11" t="s">
        <v>124</v>
      </c>
      <c r="S159" s="11">
        <v>0.0</v>
      </c>
      <c r="T159" s="11">
        <v>0.0</v>
      </c>
      <c r="U159" s="11" t="s">
        <v>124</v>
      </c>
      <c r="V159" s="11">
        <v>0.0</v>
      </c>
      <c r="W159" s="11" t="s">
        <v>125</v>
      </c>
      <c r="X159" s="18">
        <f>(23+20)/2</f>
        <v>21.5</v>
      </c>
      <c r="Y159" s="18">
        <v>1.0</v>
      </c>
      <c r="Z159" s="18">
        <v>1.0</v>
      </c>
      <c r="AA159" s="18">
        <v>0.0</v>
      </c>
      <c r="AB159" s="15" t="s">
        <v>1094</v>
      </c>
      <c r="AC159" s="15" t="s">
        <v>1094</v>
      </c>
      <c r="AD159" s="16">
        <v>1.0</v>
      </c>
      <c r="AE159" s="16">
        <v>2.0</v>
      </c>
      <c r="AF159" s="15">
        <v>0.0</v>
      </c>
      <c r="AG159" s="15">
        <v>0.0</v>
      </c>
      <c r="AH159" s="11" t="s">
        <v>1095</v>
      </c>
      <c r="AI159" s="18">
        <v>1.0</v>
      </c>
      <c r="AJ159" s="18">
        <v>1.0</v>
      </c>
      <c r="AK159" s="11">
        <v>0.0</v>
      </c>
      <c r="AL159" s="11">
        <v>0.0</v>
      </c>
      <c r="AM159" s="19">
        <v>0.0</v>
      </c>
      <c r="AN159" s="27" t="s">
        <v>128</v>
      </c>
      <c r="AO159" s="15" t="s">
        <v>328</v>
      </c>
      <c r="AP159" s="15" t="s">
        <v>328</v>
      </c>
      <c r="AQ159" s="15">
        <v>98.0</v>
      </c>
      <c r="AR159" s="15">
        <v>51.0</v>
      </c>
      <c r="AS159" s="15">
        <v>25.0</v>
      </c>
      <c r="AT159" s="15">
        <v>82.0</v>
      </c>
      <c r="AU159" s="15">
        <v>-13.0</v>
      </c>
      <c r="AV159" s="15">
        <v>0.0</v>
      </c>
      <c r="AW159" s="18">
        <v>0.0</v>
      </c>
      <c r="AX159" s="18">
        <v>0.0</v>
      </c>
      <c r="AY159" s="18">
        <v>1.0</v>
      </c>
      <c r="AZ159" s="18">
        <v>1.0</v>
      </c>
      <c r="BA159" s="18">
        <v>0.0</v>
      </c>
      <c r="BB159" s="18">
        <v>0.0</v>
      </c>
      <c r="BC159" s="11">
        <v>0.0</v>
      </c>
      <c r="BD159" s="11">
        <v>0.0</v>
      </c>
      <c r="BE159" s="11">
        <v>0.0</v>
      </c>
      <c r="BF159" s="11">
        <v>0.0</v>
      </c>
      <c r="BG159" s="11">
        <v>0.0</v>
      </c>
      <c r="BH159" s="11">
        <v>0.0</v>
      </c>
      <c r="BI159" s="11">
        <v>0.0</v>
      </c>
      <c r="BJ159" s="11">
        <v>0.0</v>
      </c>
      <c r="BK159" s="11">
        <v>0.0</v>
      </c>
      <c r="BL159" s="11">
        <v>0.0</v>
      </c>
      <c r="BM159" s="11">
        <v>0.0</v>
      </c>
      <c r="BN159" s="11">
        <v>0.0</v>
      </c>
      <c r="BO159" s="11">
        <v>0.0</v>
      </c>
      <c r="BP159" s="11">
        <v>0.0</v>
      </c>
      <c r="BQ159" s="11">
        <v>0.0</v>
      </c>
      <c r="BR159" s="11">
        <v>0.0</v>
      </c>
      <c r="BS159" s="11">
        <v>0.0</v>
      </c>
      <c r="BT159" s="11">
        <v>0.0</v>
      </c>
      <c r="BU159" s="11">
        <v>0.0</v>
      </c>
      <c r="BV159" s="11" t="s">
        <v>124</v>
      </c>
      <c r="BW159" s="15" t="s">
        <v>487</v>
      </c>
      <c r="BX159" s="15">
        <v>0.0</v>
      </c>
      <c r="BY159" s="26">
        <v>168.0</v>
      </c>
      <c r="BZ159" s="16">
        <v>0.0</v>
      </c>
      <c r="CA159" s="26">
        <v>41.0</v>
      </c>
      <c r="CB159" s="26">
        <v>2.0</v>
      </c>
      <c r="CC159" s="15">
        <v>0.0</v>
      </c>
      <c r="CD159" s="15">
        <v>0.0</v>
      </c>
      <c r="CE159" s="15">
        <v>0.0</v>
      </c>
      <c r="CF159" s="15">
        <v>0.0</v>
      </c>
      <c r="CG159" s="15">
        <v>1.0</v>
      </c>
      <c r="CH159" s="16">
        <v>0.0</v>
      </c>
      <c r="CI159" s="16">
        <v>0.0</v>
      </c>
      <c r="CJ159" s="15">
        <f t="shared" si="3"/>
        <v>1</v>
      </c>
      <c r="CK159" s="21" t="s">
        <v>1096</v>
      </c>
      <c r="CL159" s="11" t="s">
        <v>258</v>
      </c>
      <c r="CM159" s="11">
        <v>0.0</v>
      </c>
      <c r="CN159" s="11">
        <v>0.0</v>
      </c>
      <c r="CO159" s="11">
        <v>0.0</v>
      </c>
      <c r="CP159" s="18">
        <v>0.0</v>
      </c>
      <c r="CQ159" s="15">
        <v>0.0</v>
      </c>
      <c r="CR159" s="15" t="s">
        <v>124</v>
      </c>
      <c r="CS159" s="15">
        <v>0.0</v>
      </c>
      <c r="CT159" s="15" t="s">
        <v>124</v>
      </c>
      <c r="CU159" s="15">
        <v>0.0</v>
      </c>
      <c r="CV159" s="15" t="s">
        <v>124</v>
      </c>
      <c r="CW159" s="11">
        <v>0.0</v>
      </c>
      <c r="CX159" s="11">
        <v>0.0</v>
      </c>
      <c r="CY159" s="11" t="s">
        <v>124</v>
      </c>
      <c r="CZ159" s="11">
        <v>0.0</v>
      </c>
      <c r="DA159" s="11" t="s">
        <v>133</v>
      </c>
      <c r="DB159" s="31"/>
    </row>
    <row r="160">
      <c r="A160" s="11" t="s">
        <v>1097</v>
      </c>
      <c r="B160" s="11" t="s">
        <v>1098</v>
      </c>
      <c r="C160" s="12">
        <v>24234.0</v>
      </c>
      <c r="D160" s="13">
        <v>3.0</v>
      </c>
      <c r="E160" s="18">
        <v>0.0</v>
      </c>
      <c r="F160" s="3">
        <v>6.0</v>
      </c>
      <c r="G160" s="3">
        <v>7.0</v>
      </c>
      <c r="H160" s="3">
        <v>8.0</v>
      </c>
      <c r="I160" s="14">
        <f t="shared" si="1"/>
        <v>7</v>
      </c>
      <c r="J160" s="14">
        <f t="shared" si="2"/>
        <v>1.333333333</v>
      </c>
      <c r="K160" s="11" t="s">
        <v>1018</v>
      </c>
      <c r="L160" s="11" t="s">
        <v>1018</v>
      </c>
      <c r="M160" s="15" t="s">
        <v>137</v>
      </c>
      <c r="N160" s="15" t="s">
        <v>138</v>
      </c>
      <c r="O160" s="16" t="s">
        <v>122</v>
      </c>
      <c r="P160" s="16" t="s">
        <v>373</v>
      </c>
      <c r="Q160" s="17">
        <v>0.0</v>
      </c>
      <c r="R160" s="11" t="s">
        <v>124</v>
      </c>
      <c r="S160" s="11">
        <v>0.0</v>
      </c>
      <c r="T160" s="11">
        <v>0.0</v>
      </c>
      <c r="U160" s="11" t="s">
        <v>124</v>
      </c>
      <c r="V160" s="11">
        <v>0.0</v>
      </c>
      <c r="W160" s="11" t="s">
        <v>125</v>
      </c>
      <c r="X160" s="18">
        <v>30.0</v>
      </c>
      <c r="Y160" s="18">
        <v>2.0</v>
      </c>
      <c r="Z160" s="18">
        <v>1.0</v>
      </c>
      <c r="AA160" s="18">
        <v>0.0</v>
      </c>
      <c r="AB160" s="3" t="s">
        <v>1099</v>
      </c>
      <c r="AC160" s="3" t="s">
        <v>1099</v>
      </c>
      <c r="AD160" s="16">
        <v>1.0</v>
      </c>
      <c r="AE160" s="16">
        <v>1.0</v>
      </c>
      <c r="AF160" s="15">
        <v>1.0</v>
      </c>
      <c r="AG160" s="15">
        <v>1.0</v>
      </c>
      <c r="AH160" s="11" t="s">
        <v>1020</v>
      </c>
      <c r="AI160" s="18">
        <v>1.0</v>
      </c>
      <c r="AJ160" s="18">
        <v>1.0</v>
      </c>
      <c r="AK160" s="11">
        <v>0.0</v>
      </c>
      <c r="AL160" s="11">
        <v>0.0</v>
      </c>
      <c r="AM160" s="19">
        <v>0.0</v>
      </c>
      <c r="AN160" s="27" t="s">
        <v>128</v>
      </c>
      <c r="AO160" s="15" t="s">
        <v>1100</v>
      </c>
      <c r="AP160" s="15" t="s">
        <v>200</v>
      </c>
      <c r="AQ160" s="15">
        <v>110.0</v>
      </c>
      <c r="AR160" s="15">
        <v>48.0</v>
      </c>
      <c r="AS160" s="15">
        <v>49.0</v>
      </c>
      <c r="AT160" s="15">
        <v>67.0</v>
      </c>
      <c r="AU160" s="15">
        <v>-9.0</v>
      </c>
      <c r="AV160" s="15">
        <v>71.0</v>
      </c>
      <c r="AW160" s="18">
        <v>1.0</v>
      </c>
      <c r="AX160" s="18">
        <v>0.0</v>
      </c>
      <c r="AY160" s="18">
        <v>1.0</v>
      </c>
      <c r="AZ160" s="18">
        <v>0.0</v>
      </c>
      <c r="BA160" s="18">
        <v>1.0</v>
      </c>
      <c r="BB160" s="18">
        <v>0.0</v>
      </c>
      <c r="BC160" s="11">
        <v>0.0</v>
      </c>
      <c r="BD160" s="11">
        <v>0.0</v>
      </c>
      <c r="BE160" s="11">
        <v>0.0</v>
      </c>
      <c r="BF160" s="11">
        <v>0.0</v>
      </c>
      <c r="BG160" s="11">
        <v>0.0</v>
      </c>
      <c r="BH160" s="11">
        <v>0.0</v>
      </c>
      <c r="BI160" s="11">
        <v>0.0</v>
      </c>
      <c r="BJ160" s="11">
        <v>0.0</v>
      </c>
      <c r="BK160" s="11">
        <v>0.0</v>
      </c>
      <c r="BL160" s="11">
        <v>0.0</v>
      </c>
      <c r="BM160" s="11">
        <v>0.0</v>
      </c>
      <c r="BN160" s="11">
        <v>0.0</v>
      </c>
      <c r="BO160" s="11">
        <v>0.0</v>
      </c>
      <c r="BP160" s="11">
        <v>0.0</v>
      </c>
      <c r="BQ160" s="11">
        <v>0.0</v>
      </c>
      <c r="BR160" s="11">
        <v>0.0</v>
      </c>
      <c r="BS160" s="11">
        <v>0.0</v>
      </c>
      <c r="BT160" s="11">
        <v>0.0</v>
      </c>
      <c r="BU160" s="11">
        <v>0.0</v>
      </c>
      <c r="BV160" s="11" t="s">
        <v>124</v>
      </c>
      <c r="BW160" s="15" t="s">
        <v>168</v>
      </c>
      <c r="BX160" s="15">
        <v>0.0</v>
      </c>
      <c r="BY160" s="26">
        <v>208.0</v>
      </c>
      <c r="BZ160" s="16">
        <v>0.0</v>
      </c>
      <c r="CA160" s="26">
        <v>8.0</v>
      </c>
      <c r="CB160" s="26">
        <v>12.0</v>
      </c>
      <c r="CC160" s="15">
        <v>0.0</v>
      </c>
      <c r="CD160" s="15">
        <v>0.0</v>
      </c>
      <c r="CE160" s="15">
        <v>1.0</v>
      </c>
      <c r="CF160" s="15">
        <v>0.0</v>
      </c>
      <c r="CG160" s="15">
        <v>0.0</v>
      </c>
      <c r="CH160" s="16">
        <v>0.0</v>
      </c>
      <c r="CI160" s="16">
        <v>0.0</v>
      </c>
      <c r="CJ160" s="15">
        <f t="shared" si="3"/>
        <v>0</v>
      </c>
      <c r="CK160" s="21" t="s">
        <v>1101</v>
      </c>
      <c r="CL160" s="11" t="s">
        <v>861</v>
      </c>
      <c r="CM160" s="11">
        <v>0.0</v>
      </c>
      <c r="CN160" s="11">
        <v>0.0</v>
      </c>
      <c r="CO160" s="11">
        <v>0.0</v>
      </c>
      <c r="CP160" s="18">
        <v>0.0</v>
      </c>
      <c r="CQ160" s="15">
        <v>0.0</v>
      </c>
      <c r="CR160" s="15" t="s">
        <v>124</v>
      </c>
      <c r="CS160" s="15">
        <v>0.0</v>
      </c>
      <c r="CT160" s="15" t="s">
        <v>124</v>
      </c>
      <c r="CU160" s="15">
        <v>0.0</v>
      </c>
      <c r="CV160" s="15" t="s">
        <v>124</v>
      </c>
      <c r="CW160" s="11">
        <v>0.0</v>
      </c>
      <c r="CX160" s="11">
        <v>0.0</v>
      </c>
      <c r="CY160" s="11" t="s">
        <v>124</v>
      </c>
      <c r="CZ160" s="11">
        <v>0.0</v>
      </c>
      <c r="DA160" s="11" t="s">
        <v>133</v>
      </c>
      <c r="DB160" s="31"/>
    </row>
    <row r="161">
      <c r="A161" s="11" t="s">
        <v>1102</v>
      </c>
      <c r="B161" s="11" t="s">
        <v>1103</v>
      </c>
      <c r="C161" s="12">
        <v>24255.0</v>
      </c>
      <c r="D161" s="13">
        <v>2.0</v>
      </c>
      <c r="E161" s="18">
        <v>0.0</v>
      </c>
      <c r="F161" s="3">
        <v>9.0</v>
      </c>
      <c r="G161" s="3">
        <v>9.0</v>
      </c>
      <c r="H161" s="3">
        <v>8.0</v>
      </c>
      <c r="I161" s="14">
        <f t="shared" si="1"/>
        <v>8.666666667</v>
      </c>
      <c r="J161" s="14">
        <f t="shared" si="2"/>
        <v>0.6666666667</v>
      </c>
      <c r="K161" s="11" t="s">
        <v>303</v>
      </c>
      <c r="L161" s="13" t="s">
        <v>303</v>
      </c>
      <c r="M161" s="15" t="s">
        <v>216</v>
      </c>
      <c r="N161" s="15" t="s">
        <v>1104</v>
      </c>
      <c r="O161" s="16" t="s">
        <v>216</v>
      </c>
      <c r="P161" s="16" t="s">
        <v>635</v>
      </c>
      <c r="Q161" s="17">
        <v>1.0</v>
      </c>
      <c r="R161" s="11" t="s">
        <v>124</v>
      </c>
      <c r="S161" s="11">
        <v>1.0</v>
      </c>
      <c r="T161" s="11">
        <v>0.0</v>
      </c>
      <c r="U161" s="11" t="s">
        <v>124</v>
      </c>
      <c r="V161" s="11">
        <v>0.0</v>
      </c>
      <c r="W161" s="11" t="s">
        <v>125</v>
      </c>
      <c r="X161" s="18">
        <v>24.0</v>
      </c>
      <c r="Y161" s="18">
        <v>1.0</v>
      </c>
      <c r="Z161" s="18">
        <v>0.0</v>
      </c>
      <c r="AA161" s="18">
        <v>1.0</v>
      </c>
      <c r="AB161" s="3" t="s">
        <v>1105</v>
      </c>
      <c r="AC161" s="3" t="s">
        <v>1105</v>
      </c>
      <c r="AD161" s="16">
        <v>1.0</v>
      </c>
      <c r="AE161" s="16">
        <v>0.0</v>
      </c>
      <c r="AF161" s="15">
        <v>0.0</v>
      </c>
      <c r="AG161" s="15">
        <v>0.0</v>
      </c>
      <c r="AH161" s="11" t="s">
        <v>1106</v>
      </c>
      <c r="AI161" s="18">
        <v>1.0</v>
      </c>
      <c r="AJ161" s="18">
        <v>1.0</v>
      </c>
      <c r="AK161" s="11">
        <v>0.0</v>
      </c>
      <c r="AL161" s="11">
        <v>0.0</v>
      </c>
      <c r="AM161" s="19">
        <v>0.0</v>
      </c>
      <c r="AN161" s="27" t="s">
        <v>299</v>
      </c>
      <c r="AO161" s="15" t="s">
        <v>243</v>
      </c>
      <c r="AP161" s="15" t="s">
        <v>243</v>
      </c>
      <c r="AQ161" s="15">
        <v>97.0</v>
      </c>
      <c r="AR161" s="15">
        <v>15.0</v>
      </c>
      <c r="AS161" s="15">
        <v>52.0</v>
      </c>
      <c r="AT161" s="15">
        <v>21.0</v>
      </c>
      <c r="AU161" s="15">
        <v>-20.0</v>
      </c>
      <c r="AV161" s="15">
        <v>13.0</v>
      </c>
      <c r="AW161" s="18">
        <v>1.0</v>
      </c>
      <c r="AX161" s="18">
        <v>0.0</v>
      </c>
      <c r="AY161" s="18">
        <v>1.0</v>
      </c>
      <c r="AZ161" s="18">
        <v>1.0</v>
      </c>
      <c r="BA161" s="18">
        <v>0.0</v>
      </c>
      <c r="BB161" s="18">
        <v>1.0</v>
      </c>
      <c r="BC161" s="11">
        <v>0.0</v>
      </c>
      <c r="BD161" s="11">
        <v>0.0</v>
      </c>
      <c r="BE161" s="11">
        <v>0.0</v>
      </c>
      <c r="BF161" s="11">
        <v>0.0</v>
      </c>
      <c r="BG161" s="11">
        <v>0.0</v>
      </c>
      <c r="BH161" s="11">
        <v>0.0</v>
      </c>
      <c r="BI161" s="11">
        <v>0.0</v>
      </c>
      <c r="BJ161" s="11">
        <v>0.0</v>
      </c>
      <c r="BK161" s="11">
        <v>0.0</v>
      </c>
      <c r="BL161" s="11">
        <v>0.0</v>
      </c>
      <c r="BM161" s="11">
        <v>0.0</v>
      </c>
      <c r="BN161" s="11">
        <v>0.0</v>
      </c>
      <c r="BO161" s="11">
        <v>0.0</v>
      </c>
      <c r="BP161" s="11">
        <v>0.0</v>
      </c>
      <c r="BQ161" s="11">
        <v>0.0</v>
      </c>
      <c r="BR161" s="11">
        <v>0.0</v>
      </c>
      <c r="BS161" s="11">
        <v>0.0</v>
      </c>
      <c r="BT161" s="11">
        <v>0.0</v>
      </c>
      <c r="BU161" s="11">
        <v>0.0</v>
      </c>
      <c r="BV161" s="11" t="s">
        <v>124</v>
      </c>
      <c r="BW161" s="15" t="s">
        <v>168</v>
      </c>
      <c r="BX161" s="15">
        <v>0.0</v>
      </c>
      <c r="BY161" s="26">
        <v>174.0</v>
      </c>
      <c r="BZ161" s="16">
        <v>0.0</v>
      </c>
      <c r="CA161" s="26">
        <v>22.0</v>
      </c>
      <c r="CB161" s="26">
        <v>14.0</v>
      </c>
      <c r="CC161" s="15">
        <v>0.0</v>
      </c>
      <c r="CD161" s="15">
        <v>0.0</v>
      </c>
      <c r="CE161" s="15">
        <v>1.0</v>
      </c>
      <c r="CF161" s="15">
        <v>0.0</v>
      </c>
      <c r="CG161" s="15">
        <v>0.0</v>
      </c>
      <c r="CH161" s="16">
        <v>0.0</v>
      </c>
      <c r="CI161" s="16">
        <v>0.0</v>
      </c>
      <c r="CJ161" s="15">
        <f t="shared" si="3"/>
        <v>0</v>
      </c>
      <c r="CK161" s="21" t="s">
        <v>1107</v>
      </c>
      <c r="CL161" s="11" t="s">
        <v>170</v>
      </c>
      <c r="CM161" s="11">
        <v>0.0</v>
      </c>
      <c r="CN161" s="11">
        <v>0.0</v>
      </c>
      <c r="CO161" s="11">
        <v>0.0</v>
      </c>
      <c r="CP161" s="18">
        <v>0.0</v>
      </c>
      <c r="CQ161" s="15">
        <v>0.0</v>
      </c>
      <c r="CR161" s="15" t="s">
        <v>124</v>
      </c>
      <c r="CS161" s="15">
        <v>0.0</v>
      </c>
      <c r="CT161" s="15" t="s">
        <v>124</v>
      </c>
      <c r="CU161" s="15">
        <v>0.0</v>
      </c>
      <c r="CV161" s="15" t="s">
        <v>124</v>
      </c>
      <c r="CW161" s="11">
        <v>0.0</v>
      </c>
      <c r="CX161" s="11">
        <v>1.0</v>
      </c>
      <c r="CY161" s="11" t="s">
        <v>124</v>
      </c>
      <c r="CZ161" s="11">
        <v>0.0</v>
      </c>
      <c r="DA161" s="11" t="s">
        <v>133</v>
      </c>
      <c r="DB161" s="31"/>
    </row>
    <row r="162">
      <c r="A162" s="11" t="s">
        <v>1108</v>
      </c>
      <c r="B162" s="11" t="s">
        <v>999</v>
      </c>
      <c r="C162" s="12">
        <v>24269.0</v>
      </c>
      <c r="D162" s="13">
        <v>2.0</v>
      </c>
      <c r="E162" s="18">
        <v>0.0</v>
      </c>
      <c r="F162" s="3">
        <v>10.0</v>
      </c>
      <c r="G162" s="3">
        <v>9.0</v>
      </c>
      <c r="H162" s="3">
        <v>10.0</v>
      </c>
      <c r="I162" s="14">
        <f t="shared" si="1"/>
        <v>9.666666667</v>
      </c>
      <c r="J162" s="14">
        <f t="shared" si="2"/>
        <v>0.6666666667</v>
      </c>
      <c r="K162" s="11" t="s">
        <v>693</v>
      </c>
      <c r="L162" s="11" t="s">
        <v>693</v>
      </c>
      <c r="M162" s="15" t="s">
        <v>122</v>
      </c>
      <c r="N162" s="15" t="s">
        <v>1109</v>
      </c>
      <c r="O162" s="16" t="s">
        <v>122</v>
      </c>
      <c r="P162" s="16" t="s">
        <v>1110</v>
      </c>
      <c r="Q162" s="17">
        <v>0.0</v>
      </c>
      <c r="R162" s="11" t="s">
        <v>124</v>
      </c>
      <c r="S162" s="11">
        <v>0.0</v>
      </c>
      <c r="T162" s="11">
        <v>0.0</v>
      </c>
      <c r="U162" s="11" t="s">
        <v>124</v>
      </c>
      <c r="V162" s="11">
        <v>0.0</v>
      </c>
      <c r="W162" s="11" t="s">
        <v>631</v>
      </c>
      <c r="X162" s="18">
        <v>22.0</v>
      </c>
      <c r="Y162" s="18">
        <v>1.0</v>
      </c>
      <c r="Z162" s="18">
        <v>1.0</v>
      </c>
      <c r="AA162" s="18">
        <v>0.0</v>
      </c>
      <c r="AB162" s="3" t="s">
        <v>1001</v>
      </c>
      <c r="AC162" s="3" t="s">
        <v>1001</v>
      </c>
      <c r="AD162" s="16">
        <v>1.0</v>
      </c>
      <c r="AE162" s="16">
        <v>1.0</v>
      </c>
      <c r="AF162" s="15">
        <v>1.0</v>
      </c>
      <c r="AG162" s="15">
        <v>1.0</v>
      </c>
      <c r="AH162" s="11" t="s">
        <v>1002</v>
      </c>
      <c r="AI162" s="18">
        <v>1.0</v>
      </c>
      <c r="AJ162" s="18">
        <v>1.0</v>
      </c>
      <c r="AK162" s="11">
        <v>0.0</v>
      </c>
      <c r="AL162" s="11">
        <v>0.0</v>
      </c>
      <c r="AM162" s="19">
        <v>0.0</v>
      </c>
      <c r="AN162" s="27" t="s">
        <v>128</v>
      </c>
      <c r="AO162" s="15" t="s">
        <v>570</v>
      </c>
      <c r="AP162" s="15" t="s">
        <v>570</v>
      </c>
      <c r="AQ162" s="15">
        <v>159.0</v>
      </c>
      <c r="AR162" s="15">
        <v>80.0</v>
      </c>
      <c r="AS162" s="15">
        <v>47.0</v>
      </c>
      <c r="AT162" s="15">
        <v>59.0</v>
      </c>
      <c r="AU162" s="15">
        <v>-9.0</v>
      </c>
      <c r="AV162" s="15">
        <v>6.0</v>
      </c>
      <c r="AW162" s="18">
        <v>0.0</v>
      </c>
      <c r="AX162" s="18">
        <v>0.0</v>
      </c>
      <c r="AY162" s="18">
        <v>1.0</v>
      </c>
      <c r="AZ162" s="18">
        <v>0.0</v>
      </c>
      <c r="BA162" s="18">
        <v>0.0</v>
      </c>
      <c r="BB162" s="18">
        <v>0.0</v>
      </c>
      <c r="BC162" s="11">
        <v>0.0</v>
      </c>
      <c r="BD162" s="11">
        <v>0.0</v>
      </c>
      <c r="BE162" s="11">
        <v>0.0</v>
      </c>
      <c r="BF162" s="11">
        <v>0.0</v>
      </c>
      <c r="BG162" s="11">
        <v>0.0</v>
      </c>
      <c r="BH162" s="11">
        <v>0.0</v>
      </c>
      <c r="BI162" s="11">
        <v>0.0</v>
      </c>
      <c r="BJ162" s="11">
        <v>0.0</v>
      </c>
      <c r="BK162" s="11">
        <v>0.0</v>
      </c>
      <c r="BL162" s="11">
        <v>0.0</v>
      </c>
      <c r="BM162" s="11">
        <v>0.0</v>
      </c>
      <c r="BN162" s="11">
        <v>0.0</v>
      </c>
      <c r="BO162" s="11">
        <v>0.0</v>
      </c>
      <c r="BP162" s="11">
        <v>0.0</v>
      </c>
      <c r="BQ162" s="11">
        <v>0.0</v>
      </c>
      <c r="BR162" s="11">
        <v>1.0</v>
      </c>
      <c r="BS162" s="11">
        <v>0.0</v>
      </c>
      <c r="BT162" s="11">
        <v>0.0</v>
      </c>
      <c r="BU162" s="11">
        <v>0.0</v>
      </c>
      <c r="BV162" s="11" t="s">
        <v>124</v>
      </c>
      <c r="BW162" s="15" t="s">
        <v>168</v>
      </c>
      <c r="BX162" s="15">
        <v>0.0</v>
      </c>
      <c r="BY162" s="26">
        <v>199.0</v>
      </c>
      <c r="BZ162" s="16">
        <v>0.0</v>
      </c>
      <c r="CA162" s="26">
        <v>62.0</v>
      </c>
      <c r="CB162" s="26">
        <v>15.0</v>
      </c>
      <c r="CC162" s="15">
        <v>0.0</v>
      </c>
      <c r="CD162" s="15">
        <v>0.0</v>
      </c>
      <c r="CE162" s="15">
        <v>1.0</v>
      </c>
      <c r="CF162" s="15">
        <v>0.0</v>
      </c>
      <c r="CG162" s="15">
        <v>0.0</v>
      </c>
      <c r="CH162" s="16">
        <v>0.0</v>
      </c>
      <c r="CI162" s="16">
        <v>0.0</v>
      </c>
      <c r="CJ162" s="15">
        <f t="shared" si="3"/>
        <v>0</v>
      </c>
      <c r="CK162" s="21" t="s">
        <v>1111</v>
      </c>
      <c r="CL162" s="11" t="s">
        <v>1112</v>
      </c>
      <c r="CM162" s="11">
        <v>0.0</v>
      </c>
      <c r="CN162" s="11">
        <v>0.0</v>
      </c>
      <c r="CO162" s="11">
        <v>0.0</v>
      </c>
      <c r="CP162" s="18">
        <v>0.0</v>
      </c>
      <c r="CQ162" s="15">
        <v>0.0</v>
      </c>
      <c r="CR162" s="15" t="s">
        <v>124</v>
      </c>
      <c r="CS162" s="15">
        <v>0.0</v>
      </c>
      <c r="CT162" s="15" t="s">
        <v>124</v>
      </c>
      <c r="CU162" s="15">
        <v>0.0</v>
      </c>
      <c r="CV162" s="15" t="s">
        <v>124</v>
      </c>
      <c r="CW162" s="11">
        <v>0.0</v>
      </c>
      <c r="CX162" s="11">
        <v>0.0</v>
      </c>
      <c r="CY162" s="11" t="s">
        <v>124</v>
      </c>
      <c r="CZ162" s="11">
        <v>0.0</v>
      </c>
      <c r="DA162" s="11" t="s">
        <v>133</v>
      </c>
      <c r="DB162" s="31"/>
    </row>
    <row r="163">
      <c r="A163" s="11" t="s">
        <v>1113</v>
      </c>
      <c r="B163" s="11" t="s">
        <v>822</v>
      </c>
      <c r="C163" s="12">
        <v>24283.0</v>
      </c>
      <c r="D163" s="13">
        <v>2.0</v>
      </c>
      <c r="E163" s="18">
        <v>1.0</v>
      </c>
      <c r="F163" s="3">
        <v>10.0</v>
      </c>
      <c r="G163" s="3">
        <v>10.0</v>
      </c>
      <c r="H163" s="3">
        <v>10.0</v>
      </c>
      <c r="I163" s="14">
        <f t="shared" si="1"/>
        <v>10</v>
      </c>
      <c r="J163" s="14">
        <f t="shared" si="2"/>
        <v>0</v>
      </c>
      <c r="K163" s="11" t="s">
        <v>182</v>
      </c>
      <c r="L163" s="13" t="s">
        <v>183</v>
      </c>
      <c r="M163" s="15" t="s">
        <v>122</v>
      </c>
      <c r="N163" s="15" t="s">
        <v>123</v>
      </c>
      <c r="O163" s="16" t="s">
        <v>122</v>
      </c>
      <c r="P163" s="16" t="s">
        <v>1114</v>
      </c>
      <c r="Q163" s="17">
        <v>0.0</v>
      </c>
      <c r="R163" s="11" t="s">
        <v>124</v>
      </c>
      <c r="S163" s="11">
        <v>0.0</v>
      </c>
      <c r="T163" s="11">
        <v>0.0</v>
      </c>
      <c r="U163" s="11" t="s">
        <v>124</v>
      </c>
      <c r="V163" s="11">
        <v>0.0</v>
      </c>
      <c r="W163" s="11" t="s">
        <v>631</v>
      </c>
      <c r="X163" s="18">
        <v>24.0</v>
      </c>
      <c r="Y163" s="18">
        <v>1.0</v>
      </c>
      <c r="Z163" s="18">
        <v>1.0</v>
      </c>
      <c r="AA163" s="18">
        <v>0.0</v>
      </c>
      <c r="AB163" s="3" t="s">
        <v>823</v>
      </c>
      <c r="AC163" s="3" t="s">
        <v>823</v>
      </c>
      <c r="AD163" s="16">
        <v>1.0</v>
      </c>
      <c r="AE163" s="16">
        <v>1.0</v>
      </c>
      <c r="AF163" s="15">
        <v>1.0</v>
      </c>
      <c r="AG163" s="15">
        <v>1.0</v>
      </c>
      <c r="AH163" s="11" t="s">
        <v>824</v>
      </c>
      <c r="AI163" s="18">
        <v>1.0</v>
      </c>
      <c r="AJ163" s="18">
        <v>1.0</v>
      </c>
      <c r="AK163" s="11">
        <v>0.0</v>
      </c>
      <c r="AL163" s="11">
        <v>0.0</v>
      </c>
      <c r="AM163" s="19">
        <v>0.0</v>
      </c>
      <c r="AN163" s="27" t="s">
        <v>128</v>
      </c>
      <c r="AO163" s="15" t="s">
        <v>289</v>
      </c>
      <c r="AP163" s="15" t="s">
        <v>289</v>
      </c>
      <c r="AQ163" s="15">
        <v>157.0</v>
      </c>
      <c r="AR163" s="15">
        <v>86.0</v>
      </c>
      <c r="AS163" s="15">
        <v>47.0</v>
      </c>
      <c r="AT163" s="15">
        <v>84.0</v>
      </c>
      <c r="AU163" s="15">
        <v>-6.0</v>
      </c>
      <c r="AV163" s="15">
        <v>15.0</v>
      </c>
      <c r="AW163" s="18">
        <v>0.0</v>
      </c>
      <c r="AX163" s="18">
        <v>1.0</v>
      </c>
      <c r="AY163" s="18">
        <v>1.0</v>
      </c>
      <c r="AZ163" s="18">
        <v>0.0</v>
      </c>
      <c r="BA163" s="18">
        <v>0.0</v>
      </c>
      <c r="BB163" s="18">
        <v>0.0</v>
      </c>
      <c r="BC163" s="11">
        <v>0.0</v>
      </c>
      <c r="BD163" s="11">
        <v>0.0</v>
      </c>
      <c r="BE163" s="11">
        <v>0.0</v>
      </c>
      <c r="BF163" s="11">
        <v>0.0</v>
      </c>
      <c r="BG163" s="11">
        <v>0.0</v>
      </c>
      <c r="BH163" s="11">
        <v>0.0</v>
      </c>
      <c r="BI163" s="11">
        <v>0.0</v>
      </c>
      <c r="BJ163" s="11">
        <v>0.0</v>
      </c>
      <c r="BK163" s="11">
        <v>0.0</v>
      </c>
      <c r="BL163" s="11">
        <v>0.0</v>
      </c>
      <c r="BM163" s="11">
        <v>0.0</v>
      </c>
      <c r="BN163" s="11">
        <v>0.0</v>
      </c>
      <c r="BO163" s="11">
        <v>0.0</v>
      </c>
      <c r="BP163" s="11">
        <v>0.0</v>
      </c>
      <c r="BQ163" s="11">
        <v>0.0</v>
      </c>
      <c r="BR163" s="11">
        <v>0.0</v>
      </c>
      <c r="BS163" s="11">
        <v>0.0</v>
      </c>
      <c r="BT163" s="11">
        <v>0.0</v>
      </c>
      <c r="BU163" s="11">
        <v>0.0</v>
      </c>
      <c r="BV163" s="11" t="s">
        <v>124</v>
      </c>
      <c r="BW163" s="15" t="s">
        <v>178</v>
      </c>
      <c r="BX163" s="15">
        <v>0.0</v>
      </c>
      <c r="BY163" s="26">
        <v>146.0</v>
      </c>
      <c r="BZ163" s="16">
        <v>0.0</v>
      </c>
      <c r="CA163" s="26">
        <v>18.0</v>
      </c>
      <c r="CB163" s="26">
        <v>12.0</v>
      </c>
      <c r="CC163" s="15">
        <v>1.0</v>
      </c>
      <c r="CD163" s="15">
        <v>0.0</v>
      </c>
      <c r="CE163" s="15">
        <v>1.0</v>
      </c>
      <c r="CF163" s="15">
        <v>0.0</v>
      </c>
      <c r="CG163" s="15">
        <v>0.0</v>
      </c>
      <c r="CH163" s="16">
        <v>0.0</v>
      </c>
      <c r="CI163" s="16">
        <v>0.0</v>
      </c>
      <c r="CJ163" s="15">
        <f t="shared" si="3"/>
        <v>0</v>
      </c>
      <c r="CK163" s="21" t="s">
        <v>1115</v>
      </c>
      <c r="CL163" s="11" t="s">
        <v>1116</v>
      </c>
      <c r="CM163" s="11">
        <v>0.0</v>
      </c>
      <c r="CN163" s="11">
        <v>0.0</v>
      </c>
      <c r="CO163" s="11">
        <v>0.0</v>
      </c>
      <c r="CP163" s="18">
        <v>0.0</v>
      </c>
      <c r="CQ163" s="15">
        <v>0.0</v>
      </c>
      <c r="CR163" s="15" t="s">
        <v>124</v>
      </c>
      <c r="CS163" s="15">
        <v>0.0</v>
      </c>
      <c r="CT163" s="15" t="s">
        <v>124</v>
      </c>
      <c r="CU163" s="15">
        <v>0.0</v>
      </c>
      <c r="CV163" s="15" t="s">
        <v>124</v>
      </c>
      <c r="CW163" s="11">
        <v>0.0</v>
      </c>
      <c r="CX163" s="11">
        <v>0.0</v>
      </c>
      <c r="CY163" s="11" t="s">
        <v>124</v>
      </c>
      <c r="CZ163" s="11">
        <v>0.0</v>
      </c>
      <c r="DA163" s="11" t="s">
        <v>235</v>
      </c>
      <c r="DB163" s="31"/>
    </row>
    <row r="164">
      <c r="A164" s="11" t="s">
        <v>1117</v>
      </c>
      <c r="B164" s="11" t="s">
        <v>1118</v>
      </c>
      <c r="C164" s="12">
        <v>24290.0</v>
      </c>
      <c r="D164" s="13">
        <v>1.0</v>
      </c>
      <c r="E164" s="18">
        <v>0.0</v>
      </c>
      <c r="F164" s="3">
        <v>5.0</v>
      </c>
      <c r="G164" s="3">
        <v>7.0</v>
      </c>
      <c r="H164" s="3">
        <v>4.0</v>
      </c>
      <c r="I164" s="14">
        <f t="shared" si="1"/>
        <v>5.333333333</v>
      </c>
      <c r="J164" s="14">
        <f t="shared" si="2"/>
        <v>2</v>
      </c>
      <c r="K164" s="11" t="s">
        <v>878</v>
      </c>
      <c r="L164" s="13" t="s">
        <v>355</v>
      </c>
      <c r="M164" s="15" t="s">
        <v>137</v>
      </c>
      <c r="N164" s="15" t="s">
        <v>138</v>
      </c>
      <c r="O164" s="16" t="s">
        <v>1119</v>
      </c>
      <c r="P164" s="16" t="s">
        <v>1120</v>
      </c>
      <c r="Q164" s="17">
        <v>1.0</v>
      </c>
      <c r="R164" s="11" t="s">
        <v>124</v>
      </c>
      <c r="S164" s="11">
        <v>0.0</v>
      </c>
      <c r="T164" s="11">
        <v>0.0</v>
      </c>
      <c r="U164" s="11" t="s">
        <v>124</v>
      </c>
      <c r="V164" s="11">
        <v>0.0</v>
      </c>
      <c r="W164" s="11" t="s">
        <v>125</v>
      </c>
      <c r="X164" s="18">
        <v>50.0</v>
      </c>
      <c r="Y164" s="18">
        <v>1.0</v>
      </c>
      <c r="Z164" s="18">
        <v>1.0</v>
      </c>
      <c r="AA164" s="18">
        <v>0.0</v>
      </c>
      <c r="AB164" s="3" t="s">
        <v>1121</v>
      </c>
      <c r="AC164" s="3" t="s">
        <v>1121</v>
      </c>
      <c r="AD164" s="16">
        <v>1.0</v>
      </c>
      <c r="AE164" s="16">
        <v>2.0</v>
      </c>
      <c r="AF164" s="15">
        <v>0.0</v>
      </c>
      <c r="AG164" s="15">
        <v>0.0</v>
      </c>
      <c r="AH164" s="11" t="s">
        <v>880</v>
      </c>
      <c r="AI164" s="18">
        <v>1.0</v>
      </c>
      <c r="AJ164" s="18">
        <v>1.0</v>
      </c>
      <c r="AK164" s="11">
        <v>0.0</v>
      </c>
      <c r="AL164" s="11">
        <v>0.0</v>
      </c>
      <c r="AM164" s="19">
        <v>0.0</v>
      </c>
      <c r="AN164" s="27" t="s">
        <v>128</v>
      </c>
      <c r="AO164" s="15" t="s">
        <v>1122</v>
      </c>
      <c r="AP164" s="15" t="s">
        <v>318</v>
      </c>
      <c r="AQ164" s="15">
        <v>80.0</v>
      </c>
      <c r="AR164" s="15">
        <v>49.0</v>
      </c>
      <c r="AS164" s="15">
        <v>23.0</v>
      </c>
      <c r="AT164" s="15">
        <v>53.0</v>
      </c>
      <c r="AU164" s="15">
        <v>-8.0</v>
      </c>
      <c r="AV164" s="15">
        <v>64.0</v>
      </c>
      <c r="AW164" s="18">
        <v>0.0</v>
      </c>
      <c r="AX164" s="18">
        <v>0.0</v>
      </c>
      <c r="AY164" s="18">
        <v>0.0</v>
      </c>
      <c r="AZ164" s="18">
        <v>0.0</v>
      </c>
      <c r="BA164" s="18">
        <v>1.0</v>
      </c>
      <c r="BB164" s="18">
        <v>1.0</v>
      </c>
      <c r="BC164" s="11">
        <v>0.0</v>
      </c>
      <c r="BD164" s="11">
        <v>0.0</v>
      </c>
      <c r="BE164" s="11">
        <v>0.0</v>
      </c>
      <c r="BF164" s="11">
        <v>0.0</v>
      </c>
      <c r="BG164" s="11">
        <v>0.0</v>
      </c>
      <c r="BH164" s="11">
        <v>0.0</v>
      </c>
      <c r="BI164" s="11">
        <v>0.0</v>
      </c>
      <c r="BJ164" s="11">
        <v>0.0</v>
      </c>
      <c r="BK164" s="11">
        <v>0.0</v>
      </c>
      <c r="BL164" s="11">
        <v>0.0</v>
      </c>
      <c r="BM164" s="11">
        <v>0.0</v>
      </c>
      <c r="BN164" s="11">
        <v>0.0</v>
      </c>
      <c r="BO164" s="11">
        <v>0.0</v>
      </c>
      <c r="BP164" s="11">
        <v>0.0</v>
      </c>
      <c r="BQ164" s="11">
        <v>0.0</v>
      </c>
      <c r="BR164" s="11">
        <v>0.0</v>
      </c>
      <c r="BS164" s="11">
        <v>0.0</v>
      </c>
      <c r="BT164" s="11">
        <v>0.0</v>
      </c>
      <c r="BU164" s="11">
        <v>0.0</v>
      </c>
      <c r="BV164" s="11" t="s">
        <v>124</v>
      </c>
      <c r="BW164" s="15" t="s">
        <v>130</v>
      </c>
      <c r="BX164" s="15">
        <v>0.0</v>
      </c>
      <c r="BY164" s="26">
        <v>155.0</v>
      </c>
      <c r="BZ164" s="16">
        <v>0.0</v>
      </c>
      <c r="CA164" s="26">
        <v>35.0</v>
      </c>
      <c r="CB164" s="26">
        <v>11.0</v>
      </c>
      <c r="CC164" s="15">
        <v>0.0</v>
      </c>
      <c r="CD164" s="15">
        <v>0.0</v>
      </c>
      <c r="CE164" s="15">
        <v>1.0</v>
      </c>
      <c r="CF164" s="15">
        <v>0.0</v>
      </c>
      <c r="CG164" s="15">
        <v>0.0</v>
      </c>
      <c r="CH164" s="16">
        <v>0.0</v>
      </c>
      <c r="CI164" s="16">
        <v>1.0</v>
      </c>
      <c r="CJ164" s="15">
        <f t="shared" si="3"/>
        <v>1</v>
      </c>
      <c r="CK164" s="21" t="s">
        <v>1123</v>
      </c>
      <c r="CL164" s="11" t="s">
        <v>170</v>
      </c>
      <c r="CM164" s="11">
        <v>0.0</v>
      </c>
      <c r="CN164" s="11">
        <v>0.0</v>
      </c>
      <c r="CO164" s="11">
        <v>0.0</v>
      </c>
      <c r="CP164" s="18">
        <v>0.0</v>
      </c>
      <c r="CQ164" s="15">
        <v>0.0</v>
      </c>
      <c r="CR164" s="15" t="s">
        <v>124</v>
      </c>
      <c r="CS164" s="15">
        <v>1.0</v>
      </c>
      <c r="CT164" s="15" t="s">
        <v>124</v>
      </c>
      <c r="CU164" s="15">
        <v>0.0</v>
      </c>
      <c r="CV164" s="15" t="s">
        <v>124</v>
      </c>
      <c r="CW164" s="11">
        <v>0.0</v>
      </c>
      <c r="CX164" s="11">
        <v>0.0</v>
      </c>
      <c r="CY164" s="11" t="s">
        <v>124</v>
      </c>
      <c r="CZ164" s="11">
        <v>0.0</v>
      </c>
      <c r="DA164" s="11" t="s">
        <v>133</v>
      </c>
      <c r="DB164" s="31"/>
    </row>
    <row r="165">
      <c r="A165" s="11" t="s">
        <v>1124</v>
      </c>
      <c r="B165" s="11" t="s">
        <v>1125</v>
      </c>
      <c r="C165" s="12">
        <v>24304.0</v>
      </c>
      <c r="D165" s="13">
        <v>2.0</v>
      </c>
      <c r="E165" s="18">
        <v>0.0</v>
      </c>
      <c r="F165" s="3">
        <v>3.0</v>
      </c>
      <c r="G165" s="3">
        <v>5.0</v>
      </c>
      <c r="H165" s="3">
        <v>8.0</v>
      </c>
      <c r="I165" s="14">
        <f t="shared" si="1"/>
        <v>5.333333333</v>
      </c>
      <c r="J165" s="14">
        <f t="shared" si="2"/>
        <v>3.333333333</v>
      </c>
      <c r="K165" s="11" t="s">
        <v>591</v>
      </c>
      <c r="L165" s="11" t="s">
        <v>591</v>
      </c>
      <c r="M165" s="15" t="s">
        <v>122</v>
      </c>
      <c r="N165" s="15" t="s">
        <v>372</v>
      </c>
      <c r="O165" s="16" t="s">
        <v>122</v>
      </c>
      <c r="P165" s="16" t="s">
        <v>372</v>
      </c>
      <c r="Q165" s="17">
        <v>0.0</v>
      </c>
      <c r="R165" s="11" t="s">
        <v>124</v>
      </c>
      <c r="S165" s="11">
        <v>0.0</v>
      </c>
      <c r="T165" s="11">
        <v>0.0</v>
      </c>
      <c r="U165" s="11" t="s">
        <v>124</v>
      </c>
      <c r="V165" s="11">
        <v>0.0</v>
      </c>
      <c r="W165" s="11" t="s">
        <v>125</v>
      </c>
      <c r="X165" s="18">
        <v>19.0</v>
      </c>
      <c r="Y165" s="18">
        <v>1.0</v>
      </c>
      <c r="Z165" s="18">
        <v>1.0</v>
      </c>
      <c r="AA165" s="18">
        <v>0.0</v>
      </c>
      <c r="AB165" s="3" t="s">
        <v>905</v>
      </c>
      <c r="AC165" s="3" t="s">
        <v>905</v>
      </c>
      <c r="AD165" s="16">
        <v>2.0</v>
      </c>
      <c r="AE165" s="16">
        <v>1.0</v>
      </c>
      <c r="AF165" s="15">
        <v>0.0</v>
      </c>
      <c r="AG165" s="15">
        <v>0.0</v>
      </c>
      <c r="AH165" s="11" t="s">
        <v>593</v>
      </c>
      <c r="AI165" s="18">
        <v>1.0</v>
      </c>
      <c r="AJ165" s="18">
        <v>0.0</v>
      </c>
      <c r="AK165" s="11">
        <v>0.0</v>
      </c>
      <c r="AL165" s="11">
        <v>0.0</v>
      </c>
      <c r="AM165" s="19">
        <v>0.0</v>
      </c>
      <c r="AN165" s="27" t="s">
        <v>128</v>
      </c>
      <c r="AO165" s="15" t="s">
        <v>289</v>
      </c>
      <c r="AP165" s="15" t="s">
        <v>289</v>
      </c>
      <c r="AQ165" s="15">
        <v>126.0</v>
      </c>
      <c r="AR165" s="15">
        <v>91.0</v>
      </c>
      <c r="AS165" s="15">
        <v>65.0</v>
      </c>
      <c r="AT165" s="15">
        <v>89.0</v>
      </c>
      <c r="AU165" s="15">
        <v>-6.0</v>
      </c>
      <c r="AV165" s="15">
        <v>41.0</v>
      </c>
      <c r="AW165" s="18">
        <v>0.0</v>
      </c>
      <c r="AX165" s="18">
        <v>0.0</v>
      </c>
      <c r="AY165" s="18">
        <v>1.0</v>
      </c>
      <c r="AZ165" s="18">
        <v>0.0</v>
      </c>
      <c r="BA165" s="18">
        <v>0.0</v>
      </c>
      <c r="BB165" s="18">
        <v>0.0</v>
      </c>
      <c r="BC165" s="11">
        <v>0.0</v>
      </c>
      <c r="BD165" s="11">
        <v>0.0</v>
      </c>
      <c r="BE165" s="11">
        <v>0.0</v>
      </c>
      <c r="BF165" s="11">
        <v>0.0</v>
      </c>
      <c r="BG165" s="11">
        <v>0.0</v>
      </c>
      <c r="BH165" s="11">
        <v>0.0</v>
      </c>
      <c r="BI165" s="11">
        <v>0.0</v>
      </c>
      <c r="BJ165" s="11">
        <v>0.0</v>
      </c>
      <c r="BK165" s="11">
        <v>0.0</v>
      </c>
      <c r="BL165" s="11">
        <v>0.0</v>
      </c>
      <c r="BM165" s="11">
        <v>0.0</v>
      </c>
      <c r="BN165" s="11">
        <v>0.0</v>
      </c>
      <c r="BO165" s="11">
        <v>0.0</v>
      </c>
      <c r="BP165" s="11">
        <v>0.0</v>
      </c>
      <c r="BQ165" s="11">
        <v>0.0</v>
      </c>
      <c r="BR165" s="11">
        <v>0.0</v>
      </c>
      <c r="BS165" s="11">
        <v>0.0</v>
      </c>
      <c r="BT165" s="11">
        <v>0.0</v>
      </c>
      <c r="BU165" s="11">
        <v>0.0</v>
      </c>
      <c r="BV165" s="11" t="s">
        <v>124</v>
      </c>
      <c r="BW165" s="15" t="s">
        <v>319</v>
      </c>
      <c r="BX165" s="15">
        <v>0.0</v>
      </c>
      <c r="BY165" s="26">
        <v>172.0</v>
      </c>
      <c r="BZ165" s="16">
        <v>0.0</v>
      </c>
      <c r="CA165" s="26">
        <v>44.0</v>
      </c>
      <c r="CB165" s="26">
        <v>0.0</v>
      </c>
      <c r="CC165" s="15">
        <v>0.0</v>
      </c>
      <c r="CD165" s="15">
        <v>0.0</v>
      </c>
      <c r="CE165" s="15">
        <v>1.0</v>
      </c>
      <c r="CF165" s="15">
        <v>0.0</v>
      </c>
      <c r="CG165" s="15">
        <v>1.0</v>
      </c>
      <c r="CH165" s="16">
        <v>0.0</v>
      </c>
      <c r="CI165" s="16">
        <v>0.0</v>
      </c>
      <c r="CJ165" s="15">
        <f t="shared" si="3"/>
        <v>1</v>
      </c>
      <c r="CK165" s="21" t="s">
        <v>1126</v>
      </c>
      <c r="CL165" s="11" t="s">
        <v>258</v>
      </c>
      <c r="CM165" s="11">
        <v>0.0</v>
      </c>
      <c r="CN165" s="11">
        <v>0.0</v>
      </c>
      <c r="CO165" s="11">
        <v>0.0</v>
      </c>
      <c r="CP165" s="18">
        <v>0.0</v>
      </c>
      <c r="CQ165" s="15">
        <v>0.0</v>
      </c>
      <c r="CR165" s="15" t="s">
        <v>124</v>
      </c>
      <c r="CS165" s="15">
        <v>0.0</v>
      </c>
      <c r="CT165" s="15" t="s">
        <v>124</v>
      </c>
      <c r="CU165" s="15">
        <v>0.0</v>
      </c>
      <c r="CV165" s="15" t="s">
        <v>124</v>
      </c>
      <c r="CW165" s="11">
        <v>0.0</v>
      </c>
      <c r="CX165" s="11">
        <v>0.0</v>
      </c>
      <c r="CY165" s="11" t="s">
        <v>124</v>
      </c>
      <c r="CZ165" s="11">
        <v>0.0</v>
      </c>
      <c r="DA165" s="11" t="s">
        <v>133</v>
      </c>
      <c r="DB165" s="31"/>
    </row>
    <row r="166">
      <c r="A166" s="11" t="s">
        <v>1127</v>
      </c>
      <c r="B166" s="11" t="s">
        <v>1128</v>
      </c>
      <c r="C166" s="12">
        <v>24318.0</v>
      </c>
      <c r="D166" s="13">
        <v>2.0</v>
      </c>
      <c r="E166" s="18">
        <v>0.0</v>
      </c>
      <c r="F166" s="3">
        <v>7.0</v>
      </c>
      <c r="G166" s="3">
        <v>8.0</v>
      </c>
      <c r="H166" s="3">
        <v>9.0</v>
      </c>
      <c r="I166" s="14">
        <f t="shared" si="1"/>
        <v>8</v>
      </c>
      <c r="J166" s="14">
        <f t="shared" si="2"/>
        <v>1.333333333</v>
      </c>
      <c r="K166" s="11" t="s">
        <v>968</v>
      </c>
      <c r="L166" s="13" t="s">
        <v>716</v>
      </c>
      <c r="M166" s="15" t="s">
        <v>122</v>
      </c>
      <c r="N166" s="15" t="s">
        <v>372</v>
      </c>
      <c r="O166" s="16" t="s">
        <v>122</v>
      </c>
      <c r="P166" s="16" t="s">
        <v>663</v>
      </c>
      <c r="Q166" s="17">
        <v>0.0</v>
      </c>
      <c r="R166" s="11" t="s">
        <v>124</v>
      </c>
      <c r="S166" s="11">
        <v>0.0</v>
      </c>
      <c r="T166" s="11">
        <v>0.0</v>
      </c>
      <c r="U166" s="11" t="s">
        <v>124</v>
      </c>
      <c r="V166" s="11">
        <v>0.0</v>
      </c>
      <c r="W166" s="11" t="s">
        <v>631</v>
      </c>
      <c r="X166" s="18">
        <v>25.0</v>
      </c>
      <c r="Y166" s="18">
        <v>1.0</v>
      </c>
      <c r="Z166" s="18">
        <v>1.0</v>
      </c>
      <c r="AA166" s="18">
        <v>0.0</v>
      </c>
      <c r="AB166" s="3" t="s">
        <v>1129</v>
      </c>
      <c r="AC166" s="3" t="s">
        <v>1129</v>
      </c>
      <c r="AD166" s="16">
        <v>1.0</v>
      </c>
      <c r="AE166" s="16">
        <v>1.0</v>
      </c>
      <c r="AF166" s="15">
        <v>0.0</v>
      </c>
      <c r="AG166" s="15">
        <v>0.0</v>
      </c>
      <c r="AH166" s="11" t="s">
        <v>1130</v>
      </c>
      <c r="AI166" s="18">
        <v>1.0</v>
      </c>
      <c r="AJ166" s="18">
        <v>1.0</v>
      </c>
      <c r="AK166" s="11">
        <v>0.0</v>
      </c>
      <c r="AL166" s="11">
        <v>0.0</v>
      </c>
      <c r="AM166" s="19">
        <v>0.0</v>
      </c>
      <c r="AN166" s="27" t="s">
        <v>128</v>
      </c>
      <c r="AO166" s="15" t="s">
        <v>155</v>
      </c>
      <c r="AP166" s="15" t="s">
        <v>155</v>
      </c>
      <c r="AQ166" s="15">
        <v>101.0</v>
      </c>
      <c r="AR166" s="15">
        <v>65.0</v>
      </c>
      <c r="AS166" s="15">
        <v>41.0</v>
      </c>
      <c r="AT166" s="15">
        <v>56.0</v>
      </c>
      <c r="AU166" s="15">
        <v>-11.0</v>
      </c>
      <c r="AV166" s="15">
        <v>67.0</v>
      </c>
      <c r="AW166" s="18">
        <v>0.0</v>
      </c>
      <c r="AX166" s="18">
        <v>0.0</v>
      </c>
      <c r="AY166" s="18">
        <v>1.0</v>
      </c>
      <c r="AZ166" s="18">
        <v>0.0</v>
      </c>
      <c r="BA166" s="18">
        <v>0.0</v>
      </c>
      <c r="BB166" s="18">
        <v>1.0</v>
      </c>
      <c r="BC166" s="11">
        <v>0.0</v>
      </c>
      <c r="BD166" s="11">
        <v>0.0</v>
      </c>
      <c r="BE166" s="11">
        <v>0.0</v>
      </c>
      <c r="BF166" s="11">
        <v>0.0</v>
      </c>
      <c r="BG166" s="11">
        <v>0.0</v>
      </c>
      <c r="BH166" s="11">
        <v>0.0</v>
      </c>
      <c r="BI166" s="11">
        <v>0.0</v>
      </c>
      <c r="BJ166" s="11">
        <v>0.0</v>
      </c>
      <c r="BK166" s="11">
        <v>0.0</v>
      </c>
      <c r="BL166" s="11">
        <v>0.0</v>
      </c>
      <c r="BM166" s="11">
        <v>0.0</v>
      </c>
      <c r="BN166" s="11">
        <v>0.0</v>
      </c>
      <c r="BO166" s="11">
        <v>0.0</v>
      </c>
      <c r="BP166" s="11">
        <v>1.0</v>
      </c>
      <c r="BQ166" s="11">
        <v>0.0</v>
      </c>
      <c r="BR166" s="11">
        <v>0.0</v>
      </c>
      <c r="BS166" s="11">
        <v>0.0</v>
      </c>
      <c r="BT166" s="11">
        <v>0.0</v>
      </c>
      <c r="BU166" s="11">
        <v>0.0</v>
      </c>
      <c r="BV166" s="11" t="s">
        <v>124</v>
      </c>
      <c r="BW166" s="15" t="s">
        <v>319</v>
      </c>
      <c r="BX166" s="15">
        <v>0.0</v>
      </c>
      <c r="BY166" s="26">
        <v>159.0</v>
      </c>
      <c r="BZ166" s="16">
        <v>0.0</v>
      </c>
      <c r="CA166" s="26">
        <v>89.0</v>
      </c>
      <c r="CB166" s="26">
        <v>7.0</v>
      </c>
      <c r="CC166" s="15">
        <v>0.0</v>
      </c>
      <c r="CD166" s="15">
        <v>0.0</v>
      </c>
      <c r="CE166" s="15">
        <v>1.0</v>
      </c>
      <c r="CF166" s="15">
        <v>0.0</v>
      </c>
      <c r="CG166" s="15">
        <v>1.0</v>
      </c>
      <c r="CH166" s="16">
        <v>0.0</v>
      </c>
      <c r="CI166" s="16">
        <v>0.0</v>
      </c>
      <c r="CJ166" s="15">
        <f t="shared" si="3"/>
        <v>1</v>
      </c>
      <c r="CK166" s="21" t="s">
        <v>1131</v>
      </c>
      <c r="CL166" s="11" t="s">
        <v>258</v>
      </c>
      <c r="CM166" s="11">
        <v>0.0</v>
      </c>
      <c r="CN166" s="11">
        <v>0.0</v>
      </c>
      <c r="CO166" s="11">
        <v>0.0</v>
      </c>
      <c r="CP166" s="18">
        <v>0.0</v>
      </c>
      <c r="CQ166" s="15">
        <v>0.0</v>
      </c>
      <c r="CR166" s="15" t="s">
        <v>124</v>
      </c>
      <c r="CS166" s="15">
        <v>0.0</v>
      </c>
      <c r="CT166" s="15" t="s">
        <v>124</v>
      </c>
      <c r="CU166" s="15">
        <v>0.0</v>
      </c>
      <c r="CV166" s="15" t="s">
        <v>124</v>
      </c>
      <c r="CW166" s="11">
        <v>0.0</v>
      </c>
      <c r="CX166" s="11">
        <v>0.0</v>
      </c>
      <c r="CY166" s="11" t="s">
        <v>124</v>
      </c>
      <c r="CZ166" s="11">
        <v>0.0</v>
      </c>
      <c r="DA166" s="11" t="s">
        <v>133</v>
      </c>
      <c r="DB166" s="31"/>
    </row>
    <row r="167">
      <c r="A167" s="11" t="s">
        <v>1132</v>
      </c>
      <c r="B167" s="11" t="s">
        <v>1133</v>
      </c>
      <c r="C167" s="12">
        <v>24332.0</v>
      </c>
      <c r="D167" s="13">
        <v>3.0</v>
      </c>
      <c r="E167" s="18">
        <v>0.0</v>
      </c>
      <c r="F167" s="3">
        <v>8.0</v>
      </c>
      <c r="G167" s="3">
        <v>7.0</v>
      </c>
      <c r="H167" s="3">
        <v>8.0</v>
      </c>
      <c r="I167" s="14">
        <f t="shared" si="1"/>
        <v>7.666666667</v>
      </c>
      <c r="J167" s="14">
        <f t="shared" si="2"/>
        <v>0.6666666667</v>
      </c>
      <c r="K167" s="11" t="s">
        <v>1134</v>
      </c>
      <c r="L167" s="13" t="s">
        <v>1134</v>
      </c>
      <c r="M167" s="15" t="s">
        <v>122</v>
      </c>
      <c r="N167" s="15" t="s">
        <v>123</v>
      </c>
      <c r="O167" s="16" t="s">
        <v>122</v>
      </c>
      <c r="P167" s="16" t="s">
        <v>981</v>
      </c>
      <c r="Q167" s="17">
        <v>0.0</v>
      </c>
      <c r="R167" s="11" t="s">
        <v>124</v>
      </c>
      <c r="S167" s="11">
        <v>0.0</v>
      </c>
      <c r="T167" s="11">
        <v>0.0</v>
      </c>
      <c r="U167" s="11" t="s">
        <v>124</v>
      </c>
      <c r="V167" s="11">
        <v>0.0</v>
      </c>
      <c r="W167" s="11" t="s">
        <v>125</v>
      </c>
      <c r="X167" s="18">
        <v>22.0</v>
      </c>
      <c r="Y167" s="18">
        <v>1.0</v>
      </c>
      <c r="Z167" s="18">
        <v>1.0</v>
      </c>
      <c r="AA167" s="18">
        <v>0.0</v>
      </c>
      <c r="AB167" s="3" t="s">
        <v>1135</v>
      </c>
      <c r="AC167" s="3" t="s">
        <v>1135</v>
      </c>
      <c r="AD167" s="16">
        <v>1.0</v>
      </c>
      <c r="AE167" s="16">
        <v>1.0</v>
      </c>
      <c r="AF167" s="15">
        <v>1.0</v>
      </c>
      <c r="AG167" s="15">
        <v>1.0</v>
      </c>
      <c r="AH167" s="11" t="s">
        <v>1136</v>
      </c>
      <c r="AI167" s="18">
        <v>1.0</v>
      </c>
      <c r="AJ167" s="18">
        <v>1.0</v>
      </c>
      <c r="AK167" s="11">
        <v>0.0</v>
      </c>
      <c r="AL167" s="11">
        <v>0.0</v>
      </c>
      <c r="AM167" s="19">
        <v>0.0</v>
      </c>
      <c r="AN167" s="27" t="s">
        <v>128</v>
      </c>
      <c r="AO167" s="15" t="s">
        <v>1137</v>
      </c>
      <c r="AP167" s="15" t="s">
        <v>200</v>
      </c>
      <c r="AQ167" s="15">
        <v>110.0</v>
      </c>
      <c r="AR167" s="15">
        <v>68.0</v>
      </c>
      <c r="AS167" s="15">
        <v>42.0</v>
      </c>
      <c r="AT167" s="15">
        <v>56.0</v>
      </c>
      <c r="AU167" s="15">
        <v>-10.0</v>
      </c>
      <c r="AV167" s="15">
        <v>6.0</v>
      </c>
      <c r="AW167" s="18">
        <v>0.0</v>
      </c>
      <c r="AX167" s="18">
        <v>0.0</v>
      </c>
      <c r="AY167" s="18">
        <v>1.0</v>
      </c>
      <c r="AZ167" s="18">
        <v>1.0</v>
      </c>
      <c r="BA167" s="18">
        <v>0.0</v>
      </c>
      <c r="BB167" s="18">
        <v>0.0</v>
      </c>
      <c r="BC167" s="11">
        <v>0.0</v>
      </c>
      <c r="BD167" s="11">
        <v>0.0</v>
      </c>
      <c r="BE167" s="11">
        <v>0.0</v>
      </c>
      <c r="BF167" s="11">
        <v>0.0</v>
      </c>
      <c r="BG167" s="11">
        <v>0.0</v>
      </c>
      <c r="BH167" s="11">
        <v>0.0</v>
      </c>
      <c r="BI167" s="11">
        <v>0.0</v>
      </c>
      <c r="BJ167" s="11">
        <v>0.0</v>
      </c>
      <c r="BK167" s="11">
        <v>0.0</v>
      </c>
      <c r="BL167" s="11">
        <v>0.0</v>
      </c>
      <c r="BM167" s="11">
        <v>0.0</v>
      </c>
      <c r="BN167" s="11">
        <v>0.0</v>
      </c>
      <c r="BO167" s="11">
        <v>0.0</v>
      </c>
      <c r="BP167" s="11">
        <v>0.0</v>
      </c>
      <c r="BQ167" s="11">
        <v>0.0</v>
      </c>
      <c r="BR167" s="11">
        <v>0.0</v>
      </c>
      <c r="BS167" s="11">
        <v>0.0</v>
      </c>
      <c r="BT167" s="11">
        <v>0.0</v>
      </c>
      <c r="BU167" s="11">
        <v>0.0</v>
      </c>
      <c r="BV167" s="11" t="s">
        <v>1138</v>
      </c>
      <c r="BW167" s="15" t="s">
        <v>319</v>
      </c>
      <c r="BX167" s="15">
        <v>0.0</v>
      </c>
      <c r="BY167" s="26">
        <v>161.0</v>
      </c>
      <c r="BZ167" s="16">
        <v>0.0</v>
      </c>
      <c r="CA167" s="26">
        <v>67.0</v>
      </c>
      <c r="CB167" s="26">
        <v>7.0</v>
      </c>
      <c r="CC167" s="15">
        <v>0.0</v>
      </c>
      <c r="CD167" s="15">
        <v>0.0</v>
      </c>
      <c r="CE167" s="15">
        <v>1.0</v>
      </c>
      <c r="CF167" s="15">
        <v>0.0</v>
      </c>
      <c r="CG167" s="15">
        <v>0.0</v>
      </c>
      <c r="CH167" s="16">
        <v>0.0</v>
      </c>
      <c r="CI167" s="16">
        <v>0.0</v>
      </c>
      <c r="CJ167" s="15">
        <f t="shared" si="3"/>
        <v>0</v>
      </c>
      <c r="CK167" s="21" t="s">
        <v>1139</v>
      </c>
      <c r="CL167" s="11" t="s">
        <v>1140</v>
      </c>
      <c r="CM167" s="11">
        <v>0.0</v>
      </c>
      <c r="CN167" s="11">
        <v>0.0</v>
      </c>
      <c r="CO167" s="11">
        <v>0.0</v>
      </c>
      <c r="CP167" s="18">
        <v>0.0</v>
      </c>
      <c r="CQ167" s="15">
        <v>0.0</v>
      </c>
      <c r="CR167" s="15" t="s">
        <v>124</v>
      </c>
      <c r="CS167" s="15">
        <v>0.0</v>
      </c>
      <c r="CT167" s="15" t="s">
        <v>124</v>
      </c>
      <c r="CU167" s="15">
        <v>0.0</v>
      </c>
      <c r="CV167" s="15" t="s">
        <v>124</v>
      </c>
      <c r="CW167" s="11">
        <v>0.0</v>
      </c>
      <c r="CX167" s="11">
        <v>0.0</v>
      </c>
      <c r="CY167" s="11" t="s">
        <v>124</v>
      </c>
      <c r="CZ167" s="11">
        <v>0.0</v>
      </c>
      <c r="DA167" s="11" t="s">
        <v>235</v>
      </c>
      <c r="DB167" s="31"/>
    </row>
    <row r="168">
      <c r="A168" s="11" t="s">
        <v>1141</v>
      </c>
      <c r="B168" s="11" t="s">
        <v>1142</v>
      </c>
      <c r="C168" s="12">
        <v>24353.0</v>
      </c>
      <c r="D168" s="13">
        <v>1.0</v>
      </c>
      <c r="E168" s="18">
        <v>0.0</v>
      </c>
      <c r="F168" s="3">
        <v>4.0</v>
      </c>
      <c r="G168" s="3">
        <v>5.0</v>
      </c>
      <c r="H168" s="3">
        <v>8.0</v>
      </c>
      <c r="I168" s="14">
        <f t="shared" si="1"/>
        <v>5.666666667</v>
      </c>
      <c r="J168" s="14">
        <f t="shared" si="2"/>
        <v>2.666666667</v>
      </c>
      <c r="K168" s="11" t="s">
        <v>645</v>
      </c>
      <c r="L168" s="13" t="s">
        <v>262</v>
      </c>
      <c r="M168" s="15" t="s">
        <v>122</v>
      </c>
      <c r="N168" s="15" t="s">
        <v>1109</v>
      </c>
      <c r="O168" s="16" t="s">
        <v>708</v>
      </c>
      <c r="P168" s="16" t="s">
        <v>969</v>
      </c>
      <c r="Q168" s="17">
        <v>1.0</v>
      </c>
      <c r="R168" s="11" t="s">
        <v>124</v>
      </c>
      <c r="S168" s="11">
        <v>0.0</v>
      </c>
      <c r="T168" s="11">
        <v>0.0</v>
      </c>
      <c r="U168" s="11" t="s">
        <v>124</v>
      </c>
      <c r="V168" s="11">
        <v>0.0</v>
      </c>
      <c r="W168" s="11" t="s">
        <v>631</v>
      </c>
      <c r="X168" s="18">
        <v>20.0</v>
      </c>
      <c r="Y168" s="18">
        <v>1.0</v>
      </c>
      <c r="Z168" s="18">
        <v>1.0</v>
      </c>
      <c r="AA168" s="18">
        <v>0.0</v>
      </c>
      <c r="AB168" s="3" t="s">
        <v>1142</v>
      </c>
      <c r="AC168" s="3" t="s">
        <v>1142</v>
      </c>
      <c r="AD168" s="16">
        <v>1.0</v>
      </c>
      <c r="AE168" s="16">
        <v>1.0</v>
      </c>
      <c r="AF168" s="15">
        <v>1.0</v>
      </c>
      <c r="AG168" s="15">
        <v>1.0</v>
      </c>
      <c r="AH168" s="11" t="s">
        <v>892</v>
      </c>
      <c r="AI168" s="18">
        <v>1.0</v>
      </c>
      <c r="AJ168" s="18">
        <v>1.0</v>
      </c>
      <c r="AK168" s="11">
        <v>0.0</v>
      </c>
      <c r="AL168" s="11">
        <v>0.0</v>
      </c>
      <c r="AM168" s="19">
        <v>0.0</v>
      </c>
      <c r="AN168" s="27" t="s">
        <v>128</v>
      </c>
      <c r="AO168" s="15" t="s">
        <v>243</v>
      </c>
      <c r="AP168" s="15" t="s">
        <v>243</v>
      </c>
      <c r="AQ168" s="15">
        <v>133.0</v>
      </c>
      <c r="AR168" s="15">
        <v>68.0</v>
      </c>
      <c r="AS168" s="15">
        <v>63.0</v>
      </c>
      <c r="AT168" s="15">
        <v>63.0</v>
      </c>
      <c r="AU168" s="15">
        <v>-7.0</v>
      </c>
      <c r="AV168" s="15">
        <v>12.0</v>
      </c>
      <c r="AW168" s="18">
        <v>0.0</v>
      </c>
      <c r="AX168" s="18">
        <v>0.0</v>
      </c>
      <c r="AY168" s="18">
        <v>1.0</v>
      </c>
      <c r="AZ168" s="18">
        <v>0.0</v>
      </c>
      <c r="BA168" s="18">
        <v>0.0</v>
      </c>
      <c r="BB168" s="18">
        <v>0.0</v>
      </c>
      <c r="BC168" s="11">
        <v>0.0</v>
      </c>
      <c r="BD168" s="11">
        <v>0.0</v>
      </c>
      <c r="BE168" s="11">
        <v>0.0</v>
      </c>
      <c r="BF168" s="11">
        <v>0.0</v>
      </c>
      <c r="BG168" s="11">
        <v>0.0</v>
      </c>
      <c r="BH168" s="11">
        <v>0.0</v>
      </c>
      <c r="BI168" s="11">
        <v>0.0</v>
      </c>
      <c r="BJ168" s="11">
        <v>0.0</v>
      </c>
      <c r="BK168" s="11">
        <v>0.0</v>
      </c>
      <c r="BL168" s="11">
        <v>0.0</v>
      </c>
      <c r="BM168" s="11">
        <v>0.0</v>
      </c>
      <c r="BN168" s="11">
        <v>0.0</v>
      </c>
      <c r="BO168" s="11">
        <v>0.0</v>
      </c>
      <c r="BP168" s="11">
        <v>0.0</v>
      </c>
      <c r="BQ168" s="11">
        <v>0.0</v>
      </c>
      <c r="BR168" s="11">
        <v>0.0</v>
      </c>
      <c r="BS168" s="11">
        <v>0.0</v>
      </c>
      <c r="BT168" s="11">
        <v>0.0</v>
      </c>
      <c r="BU168" s="11">
        <v>0.0</v>
      </c>
      <c r="BV168" s="11" t="s">
        <v>124</v>
      </c>
      <c r="BW168" s="15" t="s">
        <v>168</v>
      </c>
      <c r="BX168" s="15">
        <v>0.0</v>
      </c>
      <c r="BY168" s="26">
        <v>195.0</v>
      </c>
      <c r="BZ168" s="16">
        <v>0.0</v>
      </c>
      <c r="CA168" s="26">
        <v>66.0</v>
      </c>
      <c r="CB168" s="26">
        <v>14.0</v>
      </c>
      <c r="CC168" s="15">
        <v>0.0</v>
      </c>
      <c r="CD168" s="15">
        <v>0.0</v>
      </c>
      <c r="CE168" s="15">
        <v>1.0</v>
      </c>
      <c r="CF168" s="15">
        <v>0.0</v>
      </c>
      <c r="CG168" s="15">
        <v>0.0</v>
      </c>
      <c r="CH168" s="16">
        <v>0.0</v>
      </c>
      <c r="CI168" s="16">
        <v>0.0</v>
      </c>
      <c r="CJ168" s="15">
        <f t="shared" si="3"/>
        <v>0</v>
      </c>
      <c r="CK168" s="21" t="s">
        <v>1143</v>
      </c>
      <c r="CL168" s="11" t="s">
        <v>258</v>
      </c>
      <c r="CM168" s="11">
        <v>0.0</v>
      </c>
      <c r="CN168" s="11">
        <v>0.0</v>
      </c>
      <c r="CO168" s="11">
        <v>0.0</v>
      </c>
      <c r="CP168" s="18">
        <v>0.0</v>
      </c>
      <c r="CQ168" s="15">
        <v>0.0</v>
      </c>
      <c r="CR168" s="15" t="s">
        <v>124</v>
      </c>
      <c r="CS168" s="15">
        <v>0.0</v>
      </c>
      <c r="CT168" s="15" t="s">
        <v>124</v>
      </c>
      <c r="CU168" s="15">
        <v>0.0</v>
      </c>
      <c r="CV168" s="15" t="s">
        <v>124</v>
      </c>
      <c r="CW168" s="11">
        <v>0.0</v>
      </c>
      <c r="CX168" s="11">
        <v>0.0</v>
      </c>
      <c r="CY168" s="11" t="s">
        <v>124</v>
      </c>
      <c r="CZ168" s="11">
        <v>0.0</v>
      </c>
      <c r="DA168" s="11" t="s">
        <v>1049</v>
      </c>
      <c r="DB168" s="31"/>
    </row>
    <row r="169">
      <c r="A169" s="11" t="s">
        <v>1144</v>
      </c>
      <c r="B169" s="11" t="s">
        <v>884</v>
      </c>
      <c r="C169" s="12">
        <v>24360.0</v>
      </c>
      <c r="D169" s="13">
        <v>2.0</v>
      </c>
      <c r="E169" s="18">
        <v>0.0</v>
      </c>
      <c r="F169" s="3">
        <v>10.0</v>
      </c>
      <c r="G169" s="3">
        <v>10.0</v>
      </c>
      <c r="H169" s="3">
        <v>8.0</v>
      </c>
      <c r="I169" s="14">
        <f t="shared" si="1"/>
        <v>9.333333333</v>
      </c>
      <c r="J169" s="14">
        <f t="shared" si="2"/>
        <v>1.333333333</v>
      </c>
      <c r="K169" s="11" t="s">
        <v>456</v>
      </c>
      <c r="L169" s="11" t="s">
        <v>456</v>
      </c>
      <c r="M169" s="34" t="s">
        <v>137</v>
      </c>
      <c r="N169" s="34" t="s">
        <v>456</v>
      </c>
      <c r="O169" s="16" t="s">
        <v>216</v>
      </c>
      <c r="P169" s="16" t="s">
        <v>635</v>
      </c>
      <c r="Q169" s="17">
        <v>0.0</v>
      </c>
      <c r="R169" s="11" t="s">
        <v>124</v>
      </c>
      <c r="S169" s="11">
        <v>0.0</v>
      </c>
      <c r="T169" s="11">
        <v>0.0</v>
      </c>
      <c r="U169" s="11" t="s">
        <v>124</v>
      </c>
      <c r="V169" s="11">
        <v>0.0</v>
      </c>
      <c r="W169" s="11" t="s">
        <v>125</v>
      </c>
      <c r="X169" s="18">
        <v>22.0</v>
      </c>
      <c r="Y169" s="18">
        <v>0.0</v>
      </c>
      <c r="Z169" s="18">
        <v>0.0</v>
      </c>
      <c r="AA169" s="18">
        <v>1.0</v>
      </c>
      <c r="AB169" s="3" t="s">
        <v>886</v>
      </c>
      <c r="AC169" s="3" t="s">
        <v>886</v>
      </c>
      <c r="AD169" s="16">
        <v>1.0</v>
      </c>
      <c r="AE169" s="16">
        <v>0.0</v>
      </c>
      <c r="AF169" s="15">
        <v>0.0</v>
      </c>
      <c r="AG169" s="15">
        <v>0.0</v>
      </c>
      <c r="AH169" s="11" t="s">
        <v>887</v>
      </c>
      <c r="AI169" s="18">
        <v>1.0</v>
      </c>
      <c r="AJ169" s="18">
        <v>0.0</v>
      </c>
      <c r="AK169" s="11">
        <v>0.0</v>
      </c>
      <c r="AL169" s="11">
        <v>0.0</v>
      </c>
      <c r="AM169" s="19">
        <v>1.0</v>
      </c>
      <c r="AN169" s="27" t="s">
        <v>128</v>
      </c>
      <c r="AO169" s="15" t="s">
        <v>145</v>
      </c>
      <c r="AP169" s="15" t="s">
        <v>145</v>
      </c>
      <c r="AQ169" s="15">
        <v>97.0</v>
      </c>
      <c r="AR169" s="15">
        <v>73.0</v>
      </c>
      <c r="AS169" s="15">
        <v>49.0</v>
      </c>
      <c r="AT169" s="15">
        <v>69.0</v>
      </c>
      <c r="AU169" s="15">
        <v>-9.0</v>
      </c>
      <c r="AV169" s="15">
        <v>34.0</v>
      </c>
      <c r="AW169" s="18">
        <v>0.0</v>
      </c>
      <c r="AX169" s="18">
        <v>0.0</v>
      </c>
      <c r="AY169" s="18">
        <v>1.0</v>
      </c>
      <c r="AZ169" s="18">
        <v>1.0</v>
      </c>
      <c r="BA169" s="18">
        <v>0.0</v>
      </c>
      <c r="BB169" s="18">
        <v>0.0</v>
      </c>
      <c r="BC169" s="11">
        <v>0.0</v>
      </c>
      <c r="BD169" s="11">
        <v>0.0</v>
      </c>
      <c r="BE169" s="11">
        <v>0.0</v>
      </c>
      <c r="BF169" s="11">
        <v>0.0</v>
      </c>
      <c r="BG169" s="11">
        <v>0.0</v>
      </c>
      <c r="BH169" s="11">
        <v>0.0</v>
      </c>
      <c r="BI169" s="11">
        <v>0.0</v>
      </c>
      <c r="BJ169" s="11">
        <v>0.0</v>
      </c>
      <c r="BK169" s="11">
        <v>0.0</v>
      </c>
      <c r="BL169" s="11">
        <v>0.0</v>
      </c>
      <c r="BM169" s="11">
        <v>0.0</v>
      </c>
      <c r="BN169" s="11">
        <v>0.0</v>
      </c>
      <c r="BO169" s="11">
        <v>0.0</v>
      </c>
      <c r="BP169" s="11">
        <v>0.0</v>
      </c>
      <c r="BQ169" s="11">
        <v>0.0</v>
      </c>
      <c r="BR169" s="11">
        <v>0.0</v>
      </c>
      <c r="BS169" s="11">
        <v>0.0</v>
      </c>
      <c r="BT169" s="11">
        <v>0.0</v>
      </c>
      <c r="BU169" s="11">
        <v>0.0</v>
      </c>
      <c r="BV169" s="11" t="s">
        <v>124</v>
      </c>
      <c r="BW169" s="15" t="s">
        <v>319</v>
      </c>
      <c r="BX169" s="15">
        <v>0.0</v>
      </c>
      <c r="BY169" s="26">
        <v>167.0</v>
      </c>
      <c r="BZ169" s="16">
        <v>0.0</v>
      </c>
      <c r="CA169" s="26">
        <v>9.0</v>
      </c>
      <c r="CB169" s="26">
        <v>7.0</v>
      </c>
      <c r="CC169" s="15">
        <v>0.0</v>
      </c>
      <c r="CD169" s="15">
        <v>0.0</v>
      </c>
      <c r="CE169" s="15">
        <v>1.0</v>
      </c>
      <c r="CF169" s="15">
        <v>0.0</v>
      </c>
      <c r="CG169" s="15">
        <v>0.0</v>
      </c>
      <c r="CH169" s="16">
        <v>0.0</v>
      </c>
      <c r="CI169" s="16">
        <v>0.0</v>
      </c>
      <c r="CJ169" s="15">
        <f t="shared" si="3"/>
        <v>0</v>
      </c>
      <c r="CK169" s="21" t="s">
        <v>1145</v>
      </c>
      <c r="CL169" s="11" t="s">
        <v>158</v>
      </c>
      <c r="CM169" s="11">
        <v>0.0</v>
      </c>
      <c r="CN169" s="11">
        <v>0.0</v>
      </c>
      <c r="CO169" s="11">
        <v>0.0</v>
      </c>
      <c r="CP169" s="18">
        <v>0.0</v>
      </c>
      <c r="CQ169" s="15">
        <v>0.0</v>
      </c>
      <c r="CR169" s="15" t="s">
        <v>124</v>
      </c>
      <c r="CS169" s="15">
        <v>0.0</v>
      </c>
      <c r="CT169" s="15" t="s">
        <v>124</v>
      </c>
      <c r="CU169" s="15">
        <v>0.0</v>
      </c>
      <c r="CV169" s="15" t="s">
        <v>124</v>
      </c>
      <c r="CW169" s="11">
        <v>0.0</v>
      </c>
      <c r="CX169" s="11">
        <v>0.0</v>
      </c>
      <c r="CY169" s="11" t="s">
        <v>124</v>
      </c>
      <c r="CZ169" s="11">
        <v>0.0</v>
      </c>
      <c r="DA169" s="11" t="s">
        <v>235</v>
      </c>
      <c r="DB169" s="31"/>
    </row>
    <row r="170">
      <c r="A170" s="11" t="s">
        <v>1146</v>
      </c>
      <c r="B170" s="11" t="s">
        <v>1147</v>
      </c>
      <c r="C170" s="12">
        <v>24374.0</v>
      </c>
      <c r="D170" s="13">
        <v>3.0</v>
      </c>
      <c r="E170" s="18">
        <v>0.0</v>
      </c>
      <c r="F170" s="3">
        <v>3.0</v>
      </c>
      <c r="G170" s="3">
        <v>5.0</v>
      </c>
      <c r="H170" s="3">
        <v>3.0</v>
      </c>
      <c r="I170" s="14">
        <f t="shared" si="1"/>
        <v>3.666666667</v>
      </c>
      <c r="J170" s="14">
        <f t="shared" si="2"/>
        <v>1.333333333</v>
      </c>
      <c r="K170" s="11" t="s">
        <v>1148</v>
      </c>
      <c r="L170" s="13" t="s">
        <v>1148</v>
      </c>
      <c r="M170" s="15" t="s">
        <v>137</v>
      </c>
      <c r="N170" s="15" t="s">
        <v>138</v>
      </c>
      <c r="O170" s="16" t="s">
        <v>162</v>
      </c>
      <c r="P170" s="16" t="s">
        <v>1149</v>
      </c>
      <c r="Q170" s="17">
        <v>0.0</v>
      </c>
      <c r="R170" s="11" t="s">
        <v>124</v>
      </c>
      <c r="S170" s="11">
        <v>0.0</v>
      </c>
      <c r="T170" s="11">
        <v>0.0</v>
      </c>
      <c r="U170" s="11" t="s">
        <v>124</v>
      </c>
      <c r="V170" s="11">
        <v>0.0</v>
      </c>
      <c r="W170" s="11" t="s">
        <v>125</v>
      </c>
      <c r="X170" s="18">
        <v>26.0</v>
      </c>
      <c r="Y170" s="18">
        <v>1.0</v>
      </c>
      <c r="Z170" s="18">
        <v>2.0</v>
      </c>
      <c r="AA170" s="18">
        <v>0.0</v>
      </c>
      <c r="AB170" s="3" t="s">
        <v>1150</v>
      </c>
      <c r="AC170" s="3" t="s">
        <v>1150</v>
      </c>
      <c r="AD170" s="16">
        <v>1.0</v>
      </c>
      <c r="AE170" s="16">
        <v>1.0</v>
      </c>
      <c r="AF170" s="15">
        <v>1.0</v>
      </c>
      <c r="AG170" s="15">
        <v>1.0</v>
      </c>
      <c r="AH170" s="11" t="s">
        <v>1151</v>
      </c>
      <c r="AI170" s="18">
        <v>1.0</v>
      </c>
      <c r="AJ170" s="18">
        <v>1.0</v>
      </c>
      <c r="AK170" s="11">
        <v>0.0</v>
      </c>
      <c r="AL170" s="11">
        <v>0.0</v>
      </c>
      <c r="AM170" s="19">
        <v>0.0</v>
      </c>
      <c r="AN170" s="27" t="s">
        <v>568</v>
      </c>
      <c r="AO170" s="15" t="s">
        <v>1122</v>
      </c>
      <c r="AP170" s="15" t="s">
        <v>318</v>
      </c>
      <c r="AQ170" s="15">
        <v>110.0</v>
      </c>
      <c r="AR170" s="15">
        <v>41.0</v>
      </c>
      <c r="AS170" s="15">
        <v>49.0</v>
      </c>
      <c r="AT170" s="15">
        <v>56.0</v>
      </c>
      <c r="AU170" s="15">
        <v>-14.0</v>
      </c>
      <c r="AV170" s="15">
        <v>73.0</v>
      </c>
      <c r="AW170" s="18">
        <v>1.0</v>
      </c>
      <c r="AX170" s="18">
        <v>0.0</v>
      </c>
      <c r="AY170" s="18">
        <v>1.0</v>
      </c>
      <c r="AZ170" s="18">
        <v>1.0</v>
      </c>
      <c r="BA170" s="18">
        <v>0.0</v>
      </c>
      <c r="BB170" s="18">
        <v>0.0</v>
      </c>
      <c r="BC170" s="11">
        <v>0.0</v>
      </c>
      <c r="BD170" s="11">
        <v>0.0</v>
      </c>
      <c r="BE170" s="11">
        <v>0.0</v>
      </c>
      <c r="BF170" s="11">
        <v>0.0</v>
      </c>
      <c r="BG170" s="11">
        <v>0.0</v>
      </c>
      <c r="BH170" s="11">
        <v>0.0</v>
      </c>
      <c r="BI170" s="11">
        <v>0.0</v>
      </c>
      <c r="BJ170" s="11">
        <v>0.0</v>
      </c>
      <c r="BK170" s="11">
        <v>0.0</v>
      </c>
      <c r="BL170" s="11">
        <v>0.0</v>
      </c>
      <c r="BM170" s="11">
        <v>0.0</v>
      </c>
      <c r="BN170" s="11">
        <v>0.0</v>
      </c>
      <c r="BO170" s="11">
        <v>0.0</v>
      </c>
      <c r="BP170" s="11">
        <v>0.0</v>
      </c>
      <c r="BQ170" s="11">
        <v>0.0</v>
      </c>
      <c r="BR170" s="11">
        <v>0.0</v>
      </c>
      <c r="BS170" s="11">
        <v>0.0</v>
      </c>
      <c r="BT170" s="11">
        <v>0.0</v>
      </c>
      <c r="BU170" s="11">
        <v>0.0</v>
      </c>
      <c r="BV170" s="11" t="s">
        <v>124</v>
      </c>
      <c r="BW170" s="15" t="s">
        <v>168</v>
      </c>
      <c r="BX170" s="15">
        <v>0.0</v>
      </c>
      <c r="BY170" s="26">
        <v>193.0</v>
      </c>
      <c r="BZ170" s="16">
        <v>0.0</v>
      </c>
      <c r="CA170" s="26">
        <v>18.0</v>
      </c>
      <c r="CB170" s="26">
        <v>9.0</v>
      </c>
      <c r="CC170" s="15">
        <v>0.0</v>
      </c>
      <c r="CD170" s="15">
        <v>0.0</v>
      </c>
      <c r="CE170" s="15">
        <v>0.0</v>
      </c>
      <c r="CF170" s="15">
        <v>0.0</v>
      </c>
      <c r="CG170" s="15">
        <v>0.0</v>
      </c>
      <c r="CH170" s="16">
        <v>0.0</v>
      </c>
      <c r="CI170" s="16">
        <v>0.0</v>
      </c>
      <c r="CJ170" s="15">
        <f t="shared" si="3"/>
        <v>0</v>
      </c>
      <c r="CK170" s="21" t="s">
        <v>1152</v>
      </c>
      <c r="CL170" s="11" t="s">
        <v>158</v>
      </c>
      <c r="CM170" s="11">
        <v>0.0</v>
      </c>
      <c r="CN170" s="11">
        <v>0.0</v>
      </c>
      <c r="CO170" s="11">
        <v>0.0</v>
      </c>
      <c r="CP170" s="18">
        <v>0.0</v>
      </c>
      <c r="CQ170" s="15">
        <v>0.0</v>
      </c>
      <c r="CR170" s="15" t="s">
        <v>124</v>
      </c>
      <c r="CS170" s="15">
        <v>0.0</v>
      </c>
      <c r="CT170" s="15" t="s">
        <v>124</v>
      </c>
      <c r="CU170" s="15">
        <v>0.0</v>
      </c>
      <c r="CV170" s="15" t="s">
        <v>124</v>
      </c>
      <c r="CW170" s="11">
        <v>0.0</v>
      </c>
      <c r="CX170" s="11">
        <v>0.0</v>
      </c>
      <c r="CY170" s="11" t="s">
        <v>124</v>
      </c>
      <c r="CZ170" s="11">
        <v>0.0</v>
      </c>
      <c r="DA170" s="11" t="s">
        <v>133</v>
      </c>
      <c r="DB170" s="31"/>
    </row>
    <row r="171">
      <c r="A171" s="11" t="s">
        <v>1153</v>
      </c>
      <c r="B171" s="11" t="s">
        <v>989</v>
      </c>
      <c r="C171" s="12">
        <v>24395.0</v>
      </c>
      <c r="D171" s="13">
        <v>2.0</v>
      </c>
      <c r="E171" s="18">
        <v>0.0</v>
      </c>
      <c r="F171" s="3">
        <v>8.0</v>
      </c>
      <c r="G171" s="3">
        <v>8.0</v>
      </c>
      <c r="H171" s="3">
        <v>10.0</v>
      </c>
      <c r="I171" s="14">
        <f t="shared" si="1"/>
        <v>8.666666667</v>
      </c>
      <c r="J171" s="14">
        <f t="shared" si="2"/>
        <v>1.333333333</v>
      </c>
      <c r="K171" s="11" t="s">
        <v>456</v>
      </c>
      <c r="L171" s="11" t="s">
        <v>456</v>
      </c>
      <c r="M171" s="15" t="s">
        <v>216</v>
      </c>
      <c r="N171" s="15" t="s">
        <v>1154</v>
      </c>
      <c r="O171" s="16" t="s">
        <v>216</v>
      </c>
      <c r="P171" s="16" t="s">
        <v>635</v>
      </c>
      <c r="Q171" s="17">
        <v>0.0</v>
      </c>
      <c r="R171" s="11" t="s">
        <v>124</v>
      </c>
      <c r="S171" s="11">
        <v>0.0</v>
      </c>
      <c r="T171" s="11">
        <v>0.0</v>
      </c>
      <c r="U171" s="11" t="s">
        <v>124</v>
      </c>
      <c r="V171" s="11">
        <v>0.0</v>
      </c>
      <c r="W171" s="11" t="s">
        <v>125</v>
      </c>
      <c r="X171" s="18">
        <v>30.0</v>
      </c>
      <c r="Y171" s="18">
        <v>1.0</v>
      </c>
      <c r="Z171" s="18">
        <v>0.0</v>
      </c>
      <c r="AA171" s="18">
        <v>1.0</v>
      </c>
      <c r="AB171" s="3" t="s">
        <v>886</v>
      </c>
      <c r="AC171" s="3" t="s">
        <v>886</v>
      </c>
      <c r="AD171" s="16">
        <v>1.0</v>
      </c>
      <c r="AE171" s="16">
        <v>0.0</v>
      </c>
      <c r="AF171" s="15">
        <v>0.0</v>
      </c>
      <c r="AG171" s="15">
        <v>0.0</v>
      </c>
      <c r="AH171" s="11" t="s">
        <v>887</v>
      </c>
      <c r="AI171" s="18">
        <v>1.0</v>
      </c>
      <c r="AJ171" s="18">
        <v>0.0</v>
      </c>
      <c r="AK171" s="11">
        <v>0.0</v>
      </c>
      <c r="AL171" s="11">
        <v>0.0</v>
      </c>
      <c r="AM171" s="19">
        <v>1.0</v>
      </c>
      <c r="AN171" s="27" t="s">
        <v>128</v>
      </c>
      <c r="AO171" s="15" t="s">
        <v>1155</v>
      </c>
      <c r="AP171" s="15" t="s">
        <v>1155</v>
      </c>
      <c r="AQ171" s="15">
        <v>120.0</v>
      </c>
      <c r="AR171" s="15">
        <v>63.0</v>
      </c>
      <c r="AS171" s="15">
        <v>62.0</v>
      </c>
      <c r="AT171" s="15">
        <v>70.0</v>
      </c>
      <c r="AU171" s="15">
        <v>-8.0</v>
      </c>
      <c r="AV171" s="15">
        <v>3.0</v>
      </c>
      <c r="AW171" s="18">
        <v>0.0</v>
      </c>
      <c r="AX171" s="18">
        <v>0.0</v>
      </c>
      <c r="AY171" s="18">
        <v>1.0</v>
      </c>
      <c r="AZ171" s="18">
        <v>1.0</v>
      </c>
      <c r="BA171" s="18">
        <v>0.0</v>
      </c>
      <c r="BB171" s="18">
        <v>1.0</v>
      </c>
      <c r="BC171" s="11">
        <v>0.0</v>
      </c>
      <c r="BD171" s="11">
        <v>0.0</v>
      </c>
      <c r="BE171" s="11">
        <v>0.0</v>
      </c>
      <c r="BF171" s="11">
        <v>0.0</v>
      </c>
      <c r="BG171" s="11">
        <v>0.0</v>
      </c>
      <c r="BH171" s="11">
        <v>0.0</v>
      </c>
      <c r="BI171" s="11">
        <v>1.0</v>
      </c>
      <c r="BJ171" s="11">
        <v>0.0</v>
      </c>
      <c r="BK171" s="11">
        <v>0.0</v>
      </c>
      <c r="BL171" s="11">
        <v>0.0</v>
      </c>
      <c r="BM171" s="11">
        <v>0.0</v>
      </c>
      <c r="BN171" s="11">
        <v>0.0</v>
      </c>
      <c r="BO171" s="11">
        <v>0.0</v>
      </c>
      <c r="BP171" s="11">
        <v>0.0</v>
      </c>
      <c r="BQ171" s="11">
        <v>0.0</v>
      </c>
      <c r="BR171" s="11">
        <v>0.0</v>
      </c>
      <c r="BS171" s="11">
        <v>0.0</v>
      </c>
      <c r="BT171" s="11">
        <v>0.0</v>
      </c>
      <c r="BU171" s="11">
        <v>0.0</v>
      </c>
      <c r="BV171" s="11" t="s">
        <v>124</v>
      </c>
      <c r="BW171" s="15" t="s">
        <v>487</v>
      </c>
      <c r="BX171" s="15">
        <v>0.0</v>
      </c>
      <c r="BY171" s="26">
        <v>180.0</v>
      </c>
      <c r="BZ171" s="16">
        <v>0.0</v>
      </c>
      <c r="CA171" s="26">
        <v>26.0</v>
      </c>
      <c r="CB171" s="26">
        <v>16.0</v>
      </c>
      <c r="CC171" s="15">
        <v>0.0</v>
      </c>
      <c r="CD171" s="15">
        <v>0.0</v>
      </c>
      <c r="CE171" s="15">
        <v>1.0</v>
      </c>
      <c r="CF171" s="15">
        <v>0.0</v>
      </c>
      <c r="CG171" s="15">
        <v>0.0</v>
      </c>
      <c r="CH171" s="16">
        <v>0.0</v>
      </c>
      <c r="CI171" s="16">
        <v>0.0</v>
      </c>
      <c r="CJ171" s="15">
        <f t="shared" si="3"/>
        <v>0</v>
      </c>
      <c r="CK171" s="21" t="s">
        <v>1156</v>
      </c>
      <c r="CL171" s="11" t="s">
        <v>170</v>
      </c>
      <c r="CM171" s="11">
        <v>0.0</v>
      </c>
      <c r="CN171" s="11">
        <v>1.0</v>
      </c>
      <c r="CO171" s="11">
        <v>0.0</v>
      </c>
      <c r="CP171" s="18">
        <v>0.0</v>
      </c>
      <c r="CQ171" s="15">
        <v>0.0</v>
      </c>
      <c r="CR171" s="15" t="s">
        <v>124</v>
      </c>
      <c r="CS171" s="15">
        <v>0.0</v>
      </c>
      <c r="CT171" s="15" t="s">
        <v>124</v>
      </c>
      <c r="CU171" s="15">
        <v>0.0</v>
      </c>
      <c r="CV171" s="15" t="s">
        <v>124</v>
      </c>
      <c r="CW171" s="11">
        <v>0.0</v>
      </c>
      <c r="CX171" s="11">
        <v>0.0</v>
      </c>
      <c r="CY171" s="11" t="s">
        <v>124</v>
      </c>
      <c r="CZ171" s="11">
        <v>0.0</v>
      </c>
      <c r="DA171" s="11" t="s">
        <v>539</v>
      </c>
      <c r="DB171" s="31"/>
    </row>
    <row r="172">
      <c r="A172" s="11" t="s">
        <v>1157</v>
      </c>
      <c r="B172" s="11" t="s">
        <v>1158</v>
      </c>
      <c r="C172" s="12">
        <v>24409.0</v>
      </c>
      <c r="D172" s="13">
        <v>1.0</v>
      </c>
      <c r="E172" s="18">
        <v>0.0</v>
      </c>
      <c r="F172" s="3">
        <v>8.0</v>
      </c>
      <c r="G172" s="3">
        <v>6.0</v>
      </c>
      <c r="H172" s="3">
        <v>8.0</v>
      </c>
      <c r="I172" s="14">
        <f t="shared" si="1"/>
        <v>7.333333333</v>
      </c>
      <c r="J172" s="14">
        <f t="shared" si="2"/>
        <v>1.333333333</v>
      </c>
      <c r="K172" s="11" t="s">
        <v>1159</v>
      </c>
      <c r="L172" s="13" t="s">
        <v>1159</v>
      </c>
      <c r="M172" s="15" t="s">
        <v>122</v>
      </c>
      <c r="N172" s="15" t="s">
        <v>372</v>
      </c>
      <c r="O172" s="16" t="s">
        <v>122</v>
      </c>
      <c r="P172" s="16" t="s">
        <v>1160</v>
      </c>
      <c r="Q172" s="17">
        <v>0.0</v>
      </c>
      <c r="R172" s="11" t="s">
        <v>124</v>
      </c>
      <c r="S172" s="11">
        <v>0.0</v>
      </c>
      <c r="T172" s="11">
        <v>0.0</v>
      </c>
      <c r="U172" s="11" t="s">
        <v>124</v>
      </c>
      <c r="V172" s="11">
        <v>0.0</v>
      </c>
      <c r="W172" s="11" t="s">
        <v>125</v>
      </c>
      <c r="X172" s="18">
        <v>22.0</v>
      </c>
      <c r="Y172" s="18">
        <v>1.0</v>
      </c>
      <c r="Z172" s="18">
        <v>0.0</v>
      </c>
      <c r="AA172" s="18">
        <v>0.0</v>
      </c>
      <c r="AB172" s="3" t="s">
        <v>1161</v>
      </c>
      <c r="AC172" s="3" t="s">
        <v>1161</v>
      </c>
      <c r="AD172" s="16">
        <v>1.0</v>
      </c>
      <c r="AE172" s="16">
        <v>0.0</v>
      </c>
      <c r="AF172" s="15">
        <v>1.0</v>
      </c>
      <c r="AG172" s="15">
        <v>1.0</v>
      </c>
      <c r="AH172" s="11" t="s">
        <v>1161</v>
      </c>
      <c r="AI172" s="18">
        <v>1.0</v>
      </c>
      <c r="AJ172" s="18">
        <v>0.0</v>
      </c>
      <c r="AK172" s="11">
        <v>1.0</v>
      </c>
      <c r="AL172" s="11">
        <v>1.0</v>
      </c>
      <c r="AM172" s="19">
        <v>1.0</v>
      </c>
      <c r="AN172" s="27" t="s">
        <v>128</v>
      </c>
      <c r="AO172" s="15" t="s">
        <v>289</v>
      </c>
      <c r="AP172" s="15" t="s">
        <v>289</v>
      </c>
      <c r="AQ172" s="15">
        <v>124.0</v>
      </c>
      <c r="AR172" s="15">
        <v>56.0</v>
      </c>
      <c r="AS172" s="15">
        <v>65.0</v>
      </c>
      <c r="AT172" s="15">
        <v>88.0</v>
      </c>
      <c r="AU172" s="15">
        <v>-6.0</v>
      </c>
      <c r="AV172" s="15">
        <v>6.0</v>
      </c>
      <c r="AW172" s="18">
        <v>0.0</v>
      </c>
      <c r="AX172" s="18">
        <v>0.0</v>
      </c>
      <c r="AY172" s="18">
        <v>0.0</v>
      </c>
      <c r="AZ172" s="18">
        <v>1.0</v>
      </c>
      <c r="BA172" s="18">
        <v>0.0</v>
      </c>
      <c r="BB172" s="18">
        <v>0.0</v>
      </c>
      <c r="BC172" s="11">
        <v>0.0</v>
      </c>
      <c r="BD172" s="11">
        <v>0.0</v>
      </c>
      <c r="BE172" s="11">
        <v>0.0</v>
      </c>
      <c r="BF172" s="11">
        <v>0.0</v>
      </c>
      <c r="BG172" s="11">
        <v>0.0</v>
      </c>
      <c r="BH172" s="11">
        <v>0.0</v>
      </c>
      <c r="BI172" s="11">
        <v>0.0</v>
      </c>
      <c r="BJ172" s="11">
        <v>0.0</v>
      </c>
      <c r="BK172" s="11">
        <v>0.0</v>
      </c>
      <c r="BL172" s="11">
        <v>0.0</v>
      </c>
      <c r="BM172" s="11">
        <v>0.0</v>
      </c>
      <c r="BN172" s="11">
        <v>0.0</v>
      </c>
      <c r="BO172" s="11">
        <v>0.0</v>
      </c>
      <c r="BP172" s="11">
        <v>0.0</v>
      </c>
      <c r="BQ172" s="11">
        <v>0.0</v>
      </c>
      <c r="BR172" s="11">
        <v>0.0</v>
      </c>
      <c r="BS172" s="11">
        <v>0.0</v>
      </c>
      <c r="BT172" s="11">
        <v>0.0</v>
      </c>
      <c r="BU172" s="11">
        <v>0.0</v>
      </c>
      <c r="BV172" s="11" t="s">
        <v>124</v>
      </c>
      <c r="BW172" s="15" t="s">
        <v>168</v>
      </c>
      <c r="BX172" s="15">
        <v>0.0</v>
      </c>
      <c r="BY172" s="26">
        <v>186.0</v>
      </c>
      <c r="BZ172" s="16">
        <v>0.0</v>
      </c>
      <c r="CA172" s="26">
        <v>65.0</v>
      </c>
      <c r="CB172" s="26">
        <v>9.0</v>
      </c>
      <c r="CC172" s="15">
        <v>0.0</v>
      </c>
      <c r="CD172" s="15">
        <v>0.0</v>
      </c>
      <c r="CE172" s="15">
        <v>1.0</v>
      </c>
      <c r="CF172" s="15">
        <v>0.0</v>
      </c>
      <c r="CG172" s="15">
        <v>0.0</v>
      </c>
      <c r="CH172" s="16">
        <v>0.0</v>
      </c>
      <c r="CI172" s="16">
        <v>0.0</v>
      </c>
      <c r="CJ172" s="15">
        <f t="shared" si="3"/>
        <v>0</v>
      </c>
      <c r="CK172" s="21" t="s">
        <v>1162</v>
      </c>
      <c r="CL172" s="11" t="s">
        <v>1163</v>
      </c>
      <c r="CM172" s="11">
        <v>0.0</v>
      </c>
      <c r="CN172" s="11">
        <v>0.0</v>
      </c>
      <c r="CO172" s="11">
        <v>0.0</v>
      </c>
      <c r="CP172" s="18">
        <v>0.0</v>
      </c>
      <c r="CQ172" s="15">
        <v>0.0</v>
      </c>
      <c r="CR172" s="15" t="s">
        <v>124</v>
      </c>
      <c r="CS172" s="15">
        <v>0.0</v>
      </c>
      <c r="CT172" s="15" t="s">
        <v>124</v>
      </c>
      <c r="CU172" s="15">
        <v>0.0</v>
      </c>
      <c r="CV172" s="15" t="s">
        <v>124</v>
      </c>
      <c r="CW172" s="11">
        <v>0.0</v>
      </c>
      <c r="CX172" s="11">
        <v>0.0</v>
      </c>
      <c r="CY172" s="11" t="s">
        <v>124</v>
      </c>
      <c r="CZ172" s="11">
        <v>0.0</v>
      </c>
      <c r="DA172" s="11" t="s">
        <v>133</v>
      </c>
      <c r="DB172" s="31"/>
    </row>
    <row r="173">
      <c r="A173" s="11" t="s">
        <v>1164</v>
      </c>
      <c r="B173" s="11" t="s">
        <v>1165</v>
      </c>
      <c r="C173" s="12">
        <v>24416.0</v>
      </c>
      <c r="D173" s="13">
        <v>1.0</v>
      </c>
      <c r="E173" s="18">
        <v>0.0</v>
      </c>
      <c r="F173" s="3">
        <v>9.0</v>
      </c>
      <c r="G173" s="3">
        <v>8.0</v>
      </c>
      <c r="H173" s="3">
        <v>9.0</v>
      </c>
      <c r="I173" s="14">
        <f t="shared" si="1"/>
        <v>8.666666667</v>
      </c>
      <c r="J173" s="14">
        <f t="shared" si="2"/>
        <v>0.6666666667</v>
      </c>
      <c r="K173" s="11" t="s">
        <v>1166</v>
      </c>
      <c r="L173" s="13" t="s">
        <v>1167</v>
      </c>
      <c r="M173" s="15" t="s">
        <v>122</v>
      </c>
      <c r="N173" s="15" t="s">
        <v>123</v>
      </c>
      <c r="O173" s="16" t="s">
        <v>122</v>
      </c>
      <c r="P173" s="16" t="s">
        <v>373</v>
      </c>
      <c r="Q173" s="17">
        <v>0.0</v>
      </c>
      <c r="R173" s="11" t="s">
        <v>124</v>
      </c>
      <c r="S173" s="11">
        <v>0.0</v>
      </c>
      <c r="T173" s="11">
        <v>0.0</v>
      </c>
      <c r="U173" s="11" t="s">
        <v>124</v>
      </c>
      <c r="V173" s="11">
        <v>0.0</v>
      </c>
      <c r="W173" s="11" t="s">
        <v>125</v>
      </c>
      <c r="X173" s="18">
        <f>(21+23+24+20)/4</f>
        <v>22</v>
      </c>
      <c r="Y173" s="18">
        <v>1.0</v>
      </c>
      <c r="Z173" s="18">
        <v>1.0</v>
      </c>
      <c r="AA173" s="18">
        <v>0.0</v>
      </c>
      <c r="AB173" s="3" t="s">
        <v>1168</v>
      </c>
      <c r="AC173" s="3" t="s">
        <v>1168</v>
      </c>
      <c r="AD173" s="16">
        <v>1.0</v>
      </c>
      <c r="AE173" s="16">
        <v>1.0</v>
      </c>
      <c r="AF173" s="15">
        <v>0.0</v>
      </c>
      <c r="AG173" s="15">
        <v>0.0</v>
      </c>
      <c r="AH173" s="13" t="s">
        <v>1168</v>
      </c>
      <c r="AI173" s="18">
        <v>1.0</v>
      </c>
      <c r="AJ173" s="18">
        <v>1.0</v>
      </c>
      <c r="AK173" s="11">
        <v>0.0</v>
      </c>
      <c r="AL173" s="11">
        <v>0.0</v>
      </c>
      <c r="AM173" s="19">
        <v>1.0</v>
      </c>
      <c r="AN173" s="27" t="s">
        <v>128</v>
      </c>
      <c r="AO173" s="15" t="s">
        <v>289</v>
      </c>
      <c r="AP173" s="15" t="s">
        <v>289</v>
      </c>
      <c r="AQ173" s="15">
        <v>98.0</v>
      </c>
      <c r="AR173" s="15">
        <v>68.0</v>
      </c>
      <c r="AS173" s="15">
        <v>48.0</v>
      </c>
      <c r="AT173" s="15">
        <v>72.0</v>
      </c>
      <c r="AU173" s="15">
        <v>-7.0</v>
      </c>
      <c r="AV173" s="15">
        <v>47.0</v>
      </c>
      <c r="AW173" s="18">
        <v>0.0</v>
      </c>
      <c r="AX173" s="18">
        <v>0.0</v>
      </c>
      <c r="AY173" s="18">
        <v>1.0</v>
      </c>
      <c r="AZ173" s="18">
        <v>0.0</v>
      </c>
      <c r="BA173" s="18">
        <v>0.0</v>
      </c>
      <c r="BB173" s="18">
        <v>0.0</v>
      </c>
      <c r="BC173" s="11">
        <v>0.0</v>
      </c>
      <c r="BD173" s="11">
        <v>0.0</v>
      </c>
      <c r="BE173" s="11">
        <v>0.0</v>
      </c>
      <c r="BF173" s="11">
        <v>0.0</v>
      </c>
      <c r="BG173" s="11">
        <v>0.0</v>
      </c>
      <c r="BH173" s="11">
        <v>0.0</v>
      </c>
      <c r="BI173" s="11">
        <v>0.0</v>
      </c>
      <c r="BJ173" s="11">
        <v>0.0</v>
      </c>
      <c r="BK173" s="11">
        <v>0.0</v>
      </c>
      <c r="BL173" s="11">
        <v>0.0</v>
      </c>
      <c r="BM173" s="11">
        <v>0.0</v>
      </c>
      <c r="BN173" s="11">
        <v>0.0</v>
      </c>
      <c r="BO173" s="11">
        <v>0.0</v>
      </c>
      <c r="BP173" s="11">
        <v>0.0</v>
      </c>
      <c r="BQ173" s="11">
        <v>0.0</v>
      </c>
      <c r="BR173" s="11">
        <v>0.0</v>
      </c>
      <c r="BS173" s="11">
        <v>0.0</v>
      </c>
      <c r="BT173" s="11">
        <v>0.0</v>
      </c>
      <c r="BU173" s="11">
        <v>0.0</v>
      </c>
      <c r="BV173" s="11" t="s">
        <v>124</v>
      </c>
      <c r="BW173" s="15" t="s">
        <v>130</v>
      </c>
      <c r="BX173" s="15">
        <v>0.0</v>
      </c>
      <c r="BY173" s="26">
        <v>166.0</v>
      </c>
      <c r="BZ173" s="16">
        <v>0.0</v>
      </c>
      <c r="CA173" s="26">
        <v>37.0</v>
      </c>
      <c r="CB173" s="26">
        <v>9.0</v>
      </c>
      <c r="CC173" s="15">
        <v>0.0</v>
      </c>
      <c r="CD173" s="15">
        <v>0.0</v>
      </c>
      <c r="CE173" s="15">
        <v>1.0</v>
      </c>
      <c r="CF173" s="15">
        <v>0.0</v>
      </c>
      <c r="CG173" s="15">
        <v>0.0</v>
      </c>
      <c r="CH173" s="16">
        <v>0.0</v>
      </c>
      <c r="CI173" s="16">
        <v>1.0</v>
      </c>
      <c r="CJ173" s="15">
        <f t="shared" si="3"/>
        <v>1</v>
      </c>
      <c r="CK173" s="29" t="s">
        <v>1169</v>
      </c>
      <c r="CL173" s="11" t="s">
        <v>1170</v>
      </c>
      <c r="CM173" s="11">
        <v>0.0</v>
      </c>
      <c r="CN173" s="11">
        <v>0.0</v>
      </c>
      <c r="CO173" s="11">
        <v>0.0</v>
      </c>
      <c r="CP173" s="18">
        <v>0.0</v>
      </c>
      <c r="CQ173" s="15">
        <v>0.0</v>
      </c>
      <c r="CR173" s="15" t="s">
        <v>124</v>
      </c>
      <c r="CS173" s="15">
        <v>0.0</v>
      </c>
      <c r="CT173" s="15" t="s">
        <v>124</v>
      </c>
      <c r="CU173" s="15">
        <v>1.0</v>
      </c>
      <c r="CV173" s="15" t="s">
        <v>1165</v>
      </c>
      <c r="CW173" s="11">
        <v>0.0</v>
      </c>
      <c r="CX173" s="11">
        <v>0.0</v>
      </c>
      <c r="CY173" s="11" t="s">
        <v>124</v>
      </c>
      <c r="CZ173" s="11">
        <v>0.0</v>
      </c>
      <c r="DA173" s="11" t="s">
        <v>235</v>
      </c>
      <c r="DB173" s="31"/>
    </row>
    <row r="174">
      <c r="A174" s="11" t="s">
        <v>1171</v>
      </c>
      <c r="B174" s="11" t="s">
        <v>1172</v>
      </c>
      <c r="C174" s="12">
        <v>24423.0</v>
      </c>
      <c r="D174" s="13">
        <v>1.0</v>
      </c>
      <c r="E174" s="18">
        <v>0.0</v>
      </c>
      <c r="F174" s="3">
        <v>2.0</v>
      </c>
      <c r="G174" s="3">
        <v>6.0</v>
      </c>
      <c r="H174" s="3">
        <v>4.0</v>
      </c>
      <c r="I174" s="14">
        <f t="shared" si="1"/>
        <v>4</v>
      </c>
      <c r="J174" s="14">
        <f t="shared" si="2"/>
        <v>2.666666667</v>
      </c>
      <c r="K174" s="11" t="s">
        <v>119</v>
      </c>
      <c r="L174" s="13" t="s">
        <v>204</v>
      </c>
      <c r="M174" s="15" t="s">
        <v>122</v>
      </c>
      <c r="N174" s="15" t="s">
        <v>1173</v>
      </c>
      <c r="O174" s="16" t="s">
        <v>162</v>
      </c>
      <c r="P174" s="16" t="s">
        <v>1174</v>
      </c>
      <c r="Q174" s="17">
        <v>1.0</v>
      </c>
      <c r="R174" s="11" t="s">
        <v>124</v>
      </c>
      <c r="S174" s="11">
        <v>0.0</v>
      </c>
      <c r="T174" s="11">
        <v>0.0</v>
      </c>
      <c r="U174" s="11" t="s">
        <v>124</v>
      </c>
      <c r="V174" s="11">
        <v>0.0</v>
      </c>
      <c r="W174" s="11" t="s">
        <v>125</v>
      </c>
      <c r="X174" s="18">
        <v>24.0</v>
      </c>
      <c r="Y174" s="18">
        <v>1.0</v>
      </c>
      <c r="Z174" s="18">
        <v>1.0</v>
      </c>
      <c r="AA174" s="18">
        <v>0.0</v>
      </c>
      <c r="AB174" s="3" t="s">
        <v>1175</v>
      </c>
      <c r="AC174" s="3" t="s">
        <v>1175</v>
      </c>
      <c r="AD174" s="16">
        <v>1.0</v>
      </c>
      <c r="AE174" s="16">
        <v>1.0</v>
      </c>
      <c r="AF174" s="15">
        <v>1.0</v>
      </c>
      <c r="AG174" s="15">
        <v>0.0</v>
      </c>
      <c r="AH174" s="11" t="s">
        <v>1020</v>
      </c>
      <c r="AI174" s="18">
        <v>1.0</v>
      </c>
      <c r="AJ174" s="18">
        <v>1.0</v>
      </c>
      <c r="AK174" s="11">
        <v>0.0</v>
      </c>
      <c r="AL174" s="11">
        <v>0.0</v>
      </c>
      <c r="AM174" s="19">
        <v>1.0</v>
      </c>
      <c r="AN174" s="27" t="s">
        <v>128</v>
      </c>
      <c r="AO174" s="15" t="s">
        <v>1176</v>
      </c>
      <c r="AP174" s="15" t="s">
        <v>200</v>
      </c>
      <c r="AQ174" s="15">
        <v>103.0</v>
      </c>
      <c r="AR174" s="15">
        <v>49.0</v>
      </c>
      <c r="AS174" s="15">
        <v>42.0</v>
      </c>
      <c r="AT174" s="15">
        <v>44.0</v>
      </c>
      <c r="AU174" s="15">
        <v>-12.0</v>
      </c>
      <c r="AV174" s="15">
        <v>75.0</v>
      </c>
      <c r="AW174" s="18">
        <v>0.0</v>
      </c>
      <c r="AX174" s="18">
        <v>0.0</v>
      </c>
      <c r="AY174" s="18">
        <v>1.0</v>
      </c>
      <c r="AZ174" s="18">
        <v>0.0</v>
      </c>
      <c r="BA174" s="18">
        <v>1.0</v>
      </c>
      <c r="BB174" s="18">
        <v>1.0</v>
      </c>
      <c r="BC174" s="11">
        <v>0.0</v>
      </c>
      <c r="BD174" s="11">
        <v>0.0</v>
      </c>
      <c r="BE174" s="11">
        <v>0.0</v>
      </c>
      <c r="BF174" s="11">
        <v>0.0</v>
      </c>
      <c r="BG174" s="11">
        <v>0.0</v>
      </c>
      <c r="BH174" s="11">
        <v>0.0</v>
      </c>
      <c r="BI174" s="11">
        <v>1.0</v>
      </c>
      <c r="BJ174" s="11">
        <v>0.0</v>
      </c>
      <c r="BK174" s="11">
        <v>0.0</v>
      </c>
      <c r="BL174" s="11">
        <v>0.0</v>
      </c>
      <c r="BM174" s="11">
        <v>0.0</v>
      </c>
      <c r="BN174" s="11">
        <v>0.0</v>
      </c>
      <c r="BO174" s="11">
        <v>0.0</v>
      </c>
      <c r="BP174" s="11">
        <v>0.0</v>
      </c>
      <c r="BQ174" s="11">
        <v>0.0</v>
      </c>
      <c r="BR174" s="11">
        <v>0.0</v>
      </c>
      <c r="BS174" s="11">
        <v>0.0</v>
      </c>
      <c r="BT174" s="11">
        <v>0.0</v>
      </c>
      <c r="BU174" s="11">
        <v>0.0</v>
      </c>
      <c r="BV174" s="11" t="s">
        <v>124</v>
      </c>
      <c r="BW174" s="15" t="s">
        <v>168</v>
      </c>
      <c r="BX174" s="15">
        <v>0.0</v>
      </c>
      <c r="BY174" s="26">
        <v>183.0</v>
      </c>
      <c r="BZ174" s="16">
        <v>0.0</v>
      </c>
      <c r="CA174" s="26">
        <v>23.0</v>
      </c>
      <c r="CB174" s="26">
        <v>20.0</v>
      </c>
      <c r="CC174" s="15">
        <v>0.0</v>
      </c>
      <c r="CD174" s="15">
        <v>0.0</v>
      </c>
      <c r="CE174" s="15">
        <v>1.0</v>
      </c>
      <c r="CF174" s="15">
        <v>0.0</v>
      </c>
      <c r="CG174" s="15">
        <v>0.0</v>
      </c>
      <c r="CH174" s="16">
        <v>0.0</v>
      </c>
      <c r="CI174" s="16">
        <v>0.0</v>
      </c>
      <c r="CJ174" s="15">
        <f t="shared" si="3"/>
        <v>0</v>
      </c>
      <c r="CK174" s="21" t="s">
        <v>1177</v>
      </c>
      <c r="CL174" s="11" t="s">
        <v>1178</v>
      </c>
      <c r="CM174" s="11">
        <v>0.0</v>
      </c>
      <c r="CN174" s="11">
        <v>0.0</v>
      </c>
      <c r="CO174" s="11">
        <v>0.0</v>
      </c>
      <c r="CP174" s="18">
        <v>0.0</v>
      </c>
      <c r="CQ174" s="15">
        <v>0.0</v>
      </c>
      <c r="CR174" s="15" t="s">
        <v>124</v>
      </c>
      <c r="CS174" s="15">
        <v>0.0</v>
      </c>
      <c r="CT174" s="15" t="s">
        <v>124</v>
      </c>
      <c r="CU174" s="15">
        <v>0.0</v>
      </c>
      <c r="CV174" s="15" t="s">
        <v>124</v>
      </c>
      <c r="CW174" s="11">
        <v>0.0</v>
      </c>
      <c r="CX174" s="11">
        <v>0.0</v>
      </c>
      <c r="CY174" s="11" t="s">
        <v>124</v>
      </c>
      <c r="CZ174" s="11">
        <v>0.0</v>
      </c>
      <c r="DA174" s="11" t="s">
        <v>235</v>
      </c>
      <c r="DB174" s="31"/>
    </row>
    <row r="175">
      <c r="A175" s="11" t="s">
        <v>1179</v>
      </c>
      <c r="B175" s="11" t="s">
        <v>884</v>
      </c>
      <c r="C175" s="12">
        <v>24430.0</v>
      </c>
      <c r="D175" s="13">
        <v>2.0</v>
      </c>
      <c r="E175" s="18">
        <v>0.0</v>
      </c>
      <c r="F175" s="3">
        <v>9.0</v>
      </c>
      <c r="G175" s="3">
        <v>9.0</v>
      </c>
      <c r="H175" s="3">
        <v>10.0</v>
      </c>
      <c r="I175" s="14">
        <f t="shared" si="1"/>
        <v>9.333333333</v>
      </c>
      <c r="J175" s="14">
        <f t="shared" si="2"/>
        <v>0.6666666667</v>
      </c>
      <c r="K175" s="11" t="s">
        <v>456</v>
      </c>
      <c r="L175" s="11" t="s">
        <v>456</v>
      </c>
      <c r="M175" s="34" t="s">
        <v>137</v>
      </c>
      <c r="N175" s="34" t="s">
        <v>456</v>
      </c>
      <c r="O175" s="16" t="s">
        <v>216</v>
      </c>
      <c r="P175" s="16" t="s">
        <v>1180</v>
      </c>
      <c r="Q175" s="17">
        <v>0.0</v>
      </c>
      <c r="R175" s="11" t="s">
        <v>124</v>
      </c>
      <c r="S175" s="11">
        <v>1.0</v>
      </c>
      <c r="T175" s="11">
        <v>0.0</v>
      </c>
      <c r="U175" s="11" t="s">
        <v>124</v>
      </c>
      <c r="V175" s="11">
        <v>0.0</v>
      </c>
      <c r="W175" s="11" t="s">
        <v>125</v>
      </c>
      <c r="X175" s="18">
        <v>22.0</v>
      </c>
      <c r="Y175" s="18">
        <v>0.0</v>
      </c>
      <c r="Z175" s="18">
        <v>0.0</v>
      </c>
      <c r="AA175" s="18">
        <v>1.0</v>
      </c>
      <c r="AB175" s="3" t="s">
        <v>886</v>
      </c>
      <c r="AC175" s="3" t="s">
        <v>886</v>
      </c>
      <c r="AD175" s="16">
        <v>1.0</v>
      </c>
      <c r="AE175" s="16">
        <v>0.0</v>
      </c>
      <c r="AF175" s="15">
        <v>0.0</v>
      </c>
      <c r="AG175" s="15">
        <v>0.0</v>
      </c>
      <c r="AH175" s="11" t="s">
        <v>887</v>
      </c>
      <c r="AI175" s="18">
        <v>1.0</v>
      </c>
      <c r="AJ175" s="18">
        <v>0.0</v>
      </c>
      <c r="AK175" s="11">
        <v>0.0</v>
      </c>
      <c r="AL175" s="11">
        <v>0.0</v>
      </c>
      <c r="AM175" s="19">
        <v>1.0</v>
      </c>
      <c r="AN175" s="27" t="s">
        <v>128</v>
      </c>
      <c r="AO175" s="15" t="s">
        <v>1181</v>
      </c>
      <c r="AP175" s="15" t="s">
        <v>200</v>
      </c>
      <c r="AQ175" s="15">
        <v>128.0</v>
      </c>
      <c r="AR175" s="15">
        <v>61.0</v>
      </c>
      <c r="AS175" s="15">
        <v>68.0</v>
      </c>
      <c r="AT175" s="15">
        <v>85.0</v>
      </c>
      <c r="AU175" s="15">
        <v>-7.0</v>
      </c>
      <c r="AV175" s="15">
        <v>28.0</v>
      </c>
      <c r="AW175" s="18">
        <v>0.0</v>
      </c>
      <c r="AX175" s="18">
        <v>1.0</v>
      </c>
      <c r="AY175" s="18">
        <v>1.0</v>
      </c>
      <c r="AZ175" s="18">
        <v>1.0</v>
      </c>
      <c r="BA175" s="18">
        <v>0.0</v>
      </c>
      <c r="BB175" s="18">
        <v>1.0</v>
      </c>
      <c r="BC175" s="11">
        <v>0.0</v>
      </c>
      <c r="BD175" s="11">
        <v>0.0</v>
      </c>
      <c r="BE175" s="11">
        <v>0.0</v>
      </c>
      <c r="BF175" s="11">
        <v>0.0</v>
      </c>
      <c r="BG175" s="11">
        <v>0.0</v>
      </c>
      <c r="BH175" s="11">
        <v>0.0</v>
      </c>
      <c r="BI175" s="11">
        <v>0.0</v>
      </c>
      <c r="BJ175" s="11">
        <v>0.0</v>
      </c>
      <c r="BK175" s="11">
        <v>0.0</v>
      </c>
      <c r="BL175" s="11">
        <v>0.0</v>
      </c>
      <c r="BM175" s="11">
        <v>0.0</v>
      </c>
      <c r="BN175" s="11">
        <v>0.0</v>
      </c>
      <c r="BO175" s="11">
        <v>0.0</v>
      </c>
      <c r="BP175" s="11">
        <v>0.0</v>
      </c>
      <c r="BQ175" s="11">
        <v>0.0</v>
      </c>
      <c r="BR175" s="11">
        <v>0.0</v>
      </c>
      <c r="BS175" s="11">
        <v>0.0</v>
      </c>
      <c r="BT175" s="11">
        <v>0.0</v>
      </c>
      <c r="BU175" s="11">
        <v>0.0</v>
      </c>
      <c r="BV175" s="11" t="s">
        <v>124</v>
      </c>
      <c r="BW175" s="15" t="s">
        <v>319</v>
      </c>
      <c r="BX175" s="15">
        <v>0.0</v>
      </c>
      <c r="BY175" s="26">
        <v>167.0</v>
      </c>
      <c r="BZ175" s="16">
        <v>0.0</v>
      </c>
      <c r="CA175" s="26">
        <v>8.0</v>
      </c>
      <c r="CB175" s="26">
        <v>8.0</v>
      </c>
      <c r="CC175" s="15">
        <v>0.0</v>
      </c>
      <c r="CD175" s="15">
        <v>0.0</v>
      </c>
      <c r="CE175" s="15">
        <v>1.0</v>
      </c>
      <c r="CF175" s="15">
        <v>0.0</v>
      </c>
      <c r="CG175" s="15">
        <v>0.0</v>
      </c>
      <c r="CH175" s="16">
        <v>0.0</v>
      </c>
      <c r="CI175" s="16">
        <v>0.0</v>
      </c>
      <c r="CJ175" s="15">
        <f t="shared" si="3"/>
        <v>0</v>
      </c>
      <c r="CK175" s="21" t="s">
        <v>1182</v>
      </c>
      <c r="CL175" s="11" t="s">
        <v>1183</v>
      </c>
      <c r="CM175" s="11">
        <v>0.0</v>
      </c>
      <c r="CN175" s="11">
        <v>0.0</v>
      </c>
      <c r="CO175" s="11">
        <v>0.0</v>
      </c>
      <c r="CP175" s="18">
        <v>0.0</v>
      </c>
      <c r="CQ175" s="15">
        <v>0.0</v>
      </c>
      <c r="CR175" s="15" t="s">
        <v>124</v>
      </c>
      <c r="CS175" s="15">
        <v>0.0</v>
      </c>
      <c r="CT175" s="15" t="s">
        <v>124</v>
      </c>
      <c r="CU175" s="15">
        <v>0.0</v>
      </c>
      <c r="CV175" s="15" t="s">
        <v>124</v>
      </c>
      <c r="CW175" s="11">
        <v>0.0</v>
      </c>
      <c r="CX175" s="11">
        <v>1.0</v>
      </c>
      <c r="CY175" s="11" t="s">
        <v>124</v>
      </c>
      <c r="CZ175" s="11">
        <v>0.0</v>
      </c>
      <c r="DA175" s="11" t="s">
        <v>235</v>
      </c>
      <c r="DB175" s="31"/>
    </row>
    <row r="176">
      <c r="A176" s="11" t="s">
        <v>1184</v>
      </c>
      <c r="B176" s="11" t="s">
        <v>1185</v>
      </c>
      <c r="C176" s="12">
        <v>24444.0</v>
      </c>
      <c r="D176" s="13">
        <v>3.0</v>
      </c>
      <c r="E176" s="18">
        <v>1.0</v>
      </c>
      <c r="F176" s="3">
        <v>3.0</v>
      </c>
      <c r="G176" s="3">
        <v>3.0</v>
      </c>
      <c r="H176" s="3">
        <v>2.0</v>
      </c>
      <c r="I176" s="14">
        <f t="shared" si="1"/>
        <v>2.666666667</v>
      </c>
      <c r="J176" s="14">
        <f t="shared" si="2"/>
        <v>0.6666666667</v>
      </c>
      <c r="K176" s="11" t="s">
        <v>968</v>
      </c>
      <c r="L176" s="13" t="s">
        <v>716</v>
      </c>
      <c r="M176" s="15" t="s">
        <v>137</v>
      </c>
      <c r="N176" s="15" t="s">
        <v>1186</v>
      </c>
      <c r="O176" s="16" t="s">
        <v>137</v>
      </c>
      <c r="P176" s="16" t="s">
        <v>138</v>
      </c>
      <c r="Q176" s="17">
        <v>0.0</v>
      </c>
      <c r="R176" s="11" t="s">
        <v>124</v>
      </c>
      <c r="S176" s="11">
        <v>0.0</v>
      </c>
      <c r="T176" s="11">
        <v>0.0</v>
      </c>
      <c r="U176" s="11" t="s">
        <v>124</v>
      </c>
      <c r="V176" s="11">
        <v>0.0</v>
      </c>
      <c r="W176" s="11" t="s">
        <v>631</v>
      </c>
      <c r="X176" s="18">
        <v>24.0</v>
      </c>
      <c r="Y176" s="18">
        <v>1.0</v>
      </c>
      <c r="Z176" s="18">
        <v>1.0</v>
      </c>
      <c r="AA176" s="18">
        <v>0.0</v>
      </c>
      <c r="AB176" s="3" t="s">
        <v>1187</v>
      </c>
      <c r="AC176" s="3" t="s">
        <v>1187</v>
      </c>
      <c r="AD176" s="16">
        <v>1.0</v>
      </c>
      <c r="AE176" s="16">
        <v>1.0</v>
      </c>
      <c r="AF176" s="15">
        <v>1.0</v>
      </c>
      <c r="AG176" s="15">
        <v>1.0</v>
      </c>
      <c r="AH176" s="11" t="s">
        <v>1187</v>
      </c>
      <c r="AI176" s="18">
        <v>1.0</v>
      </c>
      <c r="AJ176" s="18">
        <v>1.0</v>
      </c>
      <c r="AK176" s="11">
        <v>1.0</v>
      </c>
      <c r="AL176" s="11">
        <v>1.0</v>
      </c>
      <c r="AM176" s="19">
        <v>1.0</v>
      </c>
      <c r="AN176" s="27" t="s">
        <v>128</v>
      </c>
      <c r="AO176" s="15" t="s">
        <v>129</v>
      </c>
      <c r="AP176" s="15" t="s">
        <v>129</v>
      </c>
      <c r="AQ176" s="15">
        <v>123.0</v>
      </c>
      <c r="AR176" s="15">
        <v>37.0</v>
      </c>
      <c r="AS176" s="15">
        <v>85.0</v>
      </c>
      <c r="AT176" s="15">
        <v>91.0</v>
      </c>
      <c r="AU176" s="15">
        <v>-14.0</v>
      </c>
      <c r="AV176" s="15">
        <v>61.0</v>
      </c>
      <c r="AW176" s="18">
        <v>0.0</v>
      </c>
      <c r="AX176" s="18">
        <v>0.0</v>
      </c>
      <c r="AY176" s="18">
        <v>1.0</v>
      </c>
      <c r="AZ176" s="18">
        <v>1.0</v>
      </c>
      <c r="BA176" s="18">
        <v>0.0</v>
      </c>
      <c r="BB176" s="18">
        <v>1.0</v>
      </c>
      <c r="BC176" s="11">
        <v>0.0</v>
      </c>
      <c r="BD176" s="11">
        <v>0.0</v>
      </c>
      <c r="BE176" s="11">
        <v>0.0</v>
      </c>
      <c r="BF176" s="11">
        <v>0.0</v>
      </c>
      <c r="BG176" s="11">
        <v>0.0</v>
      </c>
      <c r="BH176" s="11">
        <v>0.0</v>
      </c>
      <c r="BI176" s="11">
        <v>0.0</v>
      </c>
      <c r="BJ176" s="11">
        <v>0.0</v>
      </c>
      <c r="BK176" s="11">
        <v>0.0</v>
      </c>
      <c r="BL176" s="11">
        <v>1.0</v>
      </c>
      <c r="BM176" s="11">
        <v>0.0</v>
      </c>
      <c r="BN176" s="11">
        <v>0.0</v>
      </c>
      <c r="BO176" s="11">
        <v>0.0</v>
      </c>
      <c r="BP176" s="11">
        <v>0.0</v>
      </c>
      <c r="BQ176" s="11">
        <v>0.0</v>
      </c>
      <c r="BR176" s="11">
        <v>0.0</v>
      </c>
      <c r="BS176" s="11">
        <v>0.0</v>
      </c>
      <c r="BT176" s="11">
        <v>0.0</v>
      </c>
      <c r="BU176" s="11">
        <v>0.0</v>
      </c>
      <c r="BV176" s="11" t="s">
        <v>124</v>
      </c>
      <c r="BW176" s="15" t="s">
        <v>244</v>
      </c>
      <c r="BX176" s="15">
        <v>0.0</v>
      </c>
      <c r="BY176" s="26">
        <v>140.0</v>
      </c>
      <c r="BZ176" s="16">
        <v>0.0</v>
      </c>
      <c r="CA176" s="26">
        <v>74.0</v>
      </c>
      <c r="CB176" s="26">
        <v>64.0</v>
      </c>
      <c r="CC176" s="15">
        <v>0.0</v>
      </c>
      <c r="CD176" s="15">
        <v>0.0</v>
      </c>
      <c r="CE176" s="15">
        <v>0.0</v>
      </c>
      <c r="CF176" s="15">
        <v>0.0</v>
      </c>
      <c r="CG176" s="15">
        <v>0.0</v>
      </c>
      <c r="CH176" s="16">
        <v>0.0</v>
      </c>
      <c r="CI176" s="16">
        <v>0.0</v>
      </c>
      <c r="CJ176" s="15">
        <f t="shared" si="3"/>
        <v>0</v>
      </c>
      <c r="CK176" s="21" t="s">
        <v>1188</v>
      </c>
      <c r="CL176" s="11" t="s">
        <v>132</v>
      </c>
      <c r="CM176" s="11">
        <v>0.0</v>
      </c>
      <c r="CN176" s="11">
        <v>0.0</v>
      </c>
      <c r="CO176" s="11">
        <v>0.0</v>
      </c>
      <c r="CP176" s="18">
        <v>0.0</v>
      </c>
      <c r="CQ176" s="15">
        <v>0.0</v>
      </c>
      <c r="CR176" s="15" t="s">
        <v>124</v>
      </c>
      <c r="CS176" s="15">
        <v>0.0</v>
      </c>
      <c r="CT176" s="15" t="s">
        <v>124</v>
      </c>
      <c r="CU176" s="15">
        <v>0.0</v>
      </c>
      <c r="CV176" s="15" t="s">
        <v>124</v>
      </c>
      <c r="CW176" s="11">
        <v>0.0</v>
      </c>
      <c r="CX176" s="11">
        <v>0.0</v>
      </c>
      <c r="CY176" s="11" t="s">
        <v>124</v>
      </c>
      <c r="CZ176" s="11">
        <v>0.0</v>
      </c>
      <c r="DA176" s="11" t="s">
        <v>133</v>
      </c>
      <c r="DB176" s="31"/>
    </row>
    <row r="177">
      <c r="A177" s="11" t="s">
        <v>1189</v>
      </c>
      <c r="B177" s="11" t="s">
        <v>863</v>
      </c>
      <c r="C177" s="12">
        <v>24451.0</v>
      </c>
      <c r="D177" s="13">
        <v>1.0</v>
      </c>
      <c r="E177" s="18">
        <v>0.0</v>
      </c>
      <c r="F177" s="3">
        <v>10.0</v>
      </c>
      <c r="G177" s="3">
        <v>10.0</v>
      </c>
      <c r="H177" s="3">
        <v>10.0</v>
      </c>
      <c r="I177" s="14">
        <f t="shared" si="1"/>
        <v>10</v>
      </c>
      <c r="J177" s="14">
        <f t="shared" si="2"/>
        <v>0</v>
      </c>
      <c r="K177" s="11" t="s">
        <v>182</v>
      </c>
      <c r="L177" s="13" t="s">
        <v>183</v>
      </c>
      <c r="M177" s="15" t="s">
        <v>122</v>
      </c>
      <c r="N177" s="15" t="s">
        <v>1190</v>
      </c>
      <c r="O177" s="16" t="s">
        <v>122</v>
      </c>
      <c r="P177" s="16" t="s">
        <v>1191</v>
      </c>
      <c r="Q177" s="17">
        <v>0.0</v>
      </c>
      <c r="R177" s="11" t="s">
        <v>124</v>
      </c>
      <c r="S177" s="11">
        <v>0.0</v>
      </c>
      <c r="T177" s="11">
        <v>0.0</v>
      </c>
      <c r="U177" s="11" t="s">
        <v>124</v>
      </c>
      <c r="V177" s="11">
        <v>0.0</v>
      </c>
      <c r="W177" s="11" t="s">
        <v>125</v>
      </c>
      <c r="X177" s="18">
        <f>(19+24+25)/3</f>
        <v>22.66666667</v>
      </c>
      <c r="Y177" s="18">
        <v>1.0</v>
      </c>
      <c r="Z177" s="18">
        <v>1.0</v>
      </c>
      <c r="AA177" s="18">
        <v>0.0</v>
      </c>
      <c r="AB177" s="3" t="s">
        <v>865</v>
      </c>
      <c r="AC177" s="3" t="s">
        <v>865</v>
      </c>
      <c r="AD177" s="16">
        <v>1.0</v>
      </c>
      <c r="AE177" s="16">
        <v>1.0</v>
      </c>
      <c r="AF177" s="16">
        <v>1.0</v>
      </c>
      <c r="AG177" s="16">
        <v>1.0</v>
      </c>
      <c r="AH177" s="11" t="s">
        <v>866</v>
      </c>
      <c r="AI177" s="18">
        <v>1.0</v>
      </c>
      <c r="AJ177" s="18">
        <v>1.0</v>
      </c>
      <c r="AK177" s="18">
        <v>1.0</v>
      </c>
      <c r="AL177" s="18">
        <v>1.0</v>
      </c>
      <c r="AM177" s="19">
        <v>1.0</v>
      </c>
      <c r="AN177" s="27" t="s">
        <v>128</v>
      </c>
      <c r="AO177" s="15" t="s">
        <v>1192</v>
      </c>
      <c r="AP177" s="15" t="s">
        <v>200</v>
      </c>
      <c r="AQ177" s="15">
        <v>133.0</v>
      </c>
      <c r="AR177" s="15">
        <v>47.0</v>
      </c>
      <c r="AS177" s="15">
        <v>40.0</v>
      </c>
      <c r="AT177" s="15">
        <v>38.0</v>
      </c>
      <c r="AU177" s="15">
        <v>-8.0</v>
      </c>
      <c r="AV177" s="15">
        <v>33.0</v>
      </c>
      <c r="AW177" s="18">
        <v>0.0</v>
      </c>
      <c r="AX177" s="18">
        <v>1.0</v>
      </c>
      <c r="AY177" s="18">
        <v>0.0</v>
      </c>
      <c r="AZ177" s="18">
        <v>1.0</v>
      </c>
      <c r="BA177" s="18">
        <v>1.0</v>
      </c>
      <c r="BB177" s="18">
        <v>0.0</v>
      </c>
      <c r="BC177" s="11">
        <v>0.0</v>
      </c>
      <c r="BD177" s="11">
        <v>0.0</v>
      </c>
      <c r="BE177" s="11">
        <v>0.0</v>
      </c>
      <c r="BF177" s="11">
        <v>0.0</v>
      </c>
      <c r="BG177" s="11">
        <v>0.0</v>
      </c>
      <c r="BH177" s="11">
        <v>1.0</v>
      </c>
      <c r="BI177" s="11">
        <v>0.0</v>
      </c>
      <c r="BJ177" s="11">
        <v>0.0</v>
      </c>
      <c r="BK177" s="11">
        <v>1.0</v>
      </c>
      <c r="BL177" s="11">
        <v>0.0</v>
      </c>
      <c r="BM177" s="11">
        <v>0.0</v>
      </c>
      <c r="BN177" s="11">
        <v>0.0</v>
      </c>
      <c r="BO177" s="11">
        <v>0.0</v>
      </c>
      <c r="BP177" s="11">
        <v>0.0</v>
      </c>
      <c r="BQ177" s="11">
        <v>0.0</v>
      </c>
      <c r="BR177" s="11">
        <v>0.0</v>
      </c>
      <c r="BS177" s="11">
        <v>0.0</v>
      </c>
      <c r="BT177" s="11">
        <v>0.0</v>
      </c>
      <c r="BU177" s="11">
        <v>0.0</v>
      </c>
      <c r="BV177" s="11" t="s">
        <v>124</v>
      </c>
      <c r="BW177" s="16" t="s">
        <v>318</v>
      </c>
      <c r="BX177" s="15">
        <v>0.0</v>
      </c>
      <c r="BY177" s="26">
        <v>219.0</v>
      </c>
      <c r="BZ177" s="16">
        <v>0.0</v>
      </c>
      <c r="CA177" s="26">
        <v>54.0</v>
      </c>
      <c r="CB177" s="26">
        <v>0.0</v>
      </c>
      <c r="CC177" s="15">
        <v>0.0</v>
      </c>
      <c r="CD177" s="15">
        <v>0.0</v>
      </c>
      <c r="CE177" s="15">
        <v>1.0</v>
      </c>
      <c r="CF177" s="15">
        <v>0.0</v>
      </c>
      <c r="CG177" s="16">
        <v>0.0</v>
      </c>
      <c r="CH177" s="16">
        <v>0.0</v>
      </c>
      <c r="CI177" s="16">
        <v>0.0</v>
      </c>
      <c r="CJ177" s="15">
        <f t="shared" si="3"/>
        <v>0</v>
      </c>
      <c r="CK177" s="21" t="s">
        <v>1193</v>
      </c>
      <c r="CL177" s="11" t="s">
        <v>170</v>
      </c>
      <c r="CM177" s="11">
        <v>0.0</v>
      </c>
      <c r="CN177" s="11">
        <v>0.0</v>
      </c>
      <c r="CO177" s="18">
        <v>0.0</v>
      </c>
      <c r="CP177" s="18">
        <v>0.0</v>
      </c>
      <c r="CQ177" s="15">
        <v>0.0</v>
      </c>
      <c r="CR177" s="15" t="s">
        <v>124</v>
      </c>
      <c r="CS177" s="15">
        <v>0.0</v>
      </c>
      <c r="CT177" s="15" t="s">
        <v>124</v>
      </c>
      <c r="CU177" s="15">
        <v>0.0</v>
      </c>
      <c r="CV177" s="15" t="s">
        <v>124</v>
      </c>
      <c r="CW177" s="11">
        <v>0.0</v>
      </c>
      <c r="CX177" s="11">
        <v>0.0</v>
      </c>
      <c r="CY177" s="11" t="s">
        <v>124</v>
      </c>
      <c r="CZ177" s="11">
        <v>0.0</v>
      </c>
      <c r="DA177" s="11" t="s">
        <v>539</v>
      </c>
      <c r="DB177" s="31"/>
    </row>
    <row r="178">
      <c r="A178" s="11" t="s">
        <v>1194</v>
      </c>
      <c r="B178" s="11" t="s">
        <v>1165</v>
      </c>
      <c r="C178" s="12">
        <v>24472.0</v>
      </c>
      <c r="D178" s="13">
        <v>7.0</v>
      </c>
      <c r="E178" s="18">
        <v>0.0</v>
      </c>
      <c r="F178" s="3">
        <v>9.0</v>
      </c>
      <c r="G178" s="3">
        <v>7.0</v>
      </c>
      <c r="H178" s="3">
        <v>8.0</v>
      </c>
      <c r="I178" s="14">
        <f t="shared" si="1"/>
        <v>8</v>
      </c>
      <c r="J178" s="14">
        <f t="shared" si="2"/>
        <v>1.333333333</v>
      </c>
      <c r="K178" s="11" t="s">
        <v>1166</v>
      </c>
      <c r="L178" s="13" t="s">
        <v>1167</v>
      </c>
      <c r="M178" s="15" t="s">
        <v>122</v>
      </c>
      <c r="N178" s="15" t="s">
        <v>123</v>
      </c>
      <c r="O178" s="16" t="s">
        <v>162</v>
      </c>
      <c r="P178" s="16" t="s">
        <v>373</v>
      </c>
      <c r="Q178" s="17">
        <v>0.0</v>
      </c>
      <c r="R178" s="11" t="s">
        <v>124</v>
      </c>
      <c r="S178" s="11">
        <v>0.0</v>
      </c>
      <c r="T178" s="11">
        <v>0.0</v>
      </c>
      <c r="U178" s="11" t="s">
        <v>124</v>
      </c>
      <c r="V178" s="11">
        <v>0.0</v>
      </c>
      <c r="W178" s="11" t="s">
        <v>125</v>
      </c>
      <c r="X178" s="18">
        <f>(21+24+24+20)/4</f>
        <v>22.25</v>
      </c>
      <c r="Y178" s="18">
        <v>1.0</v>
      </c>
      <c r="Z178" s="18">
        <v>1.0</v>
      </c>
      <c r="AA178" s="18">
        <v>0.0</v>
      </c>
      <c r="AB178" s="3" t="s">
        <v>1195</v>
      </c>
      <c r="AC178" s="3" t="s">
        <v>1195</v>
      </c>
      <c r="AD178" s="16">
        <v>1.0</v>
      </c>
      <c r="AE178" s="16">
        <v>1.0</v>
      </c>
      <c r="AF178" s="15">
        <v>0.0</v>
      </c>
      <c r="AG178" s="15">
        <v>0.0</v>
      </c>
      <c r="AH178" s="11" t="s">
        <v>1196</v>
      </c>
      <c r="AI178" s="18">
        <v>1.0</v>
      </c>
      <c r="AJ178" s="18">
        <v>1.0</v>
      </c>
      <c r="AK178" s="11">
        <v>0.0</v>
      </c>
      <c r="AL178" s="11">
        <v>0.0</v>
      </c>
      <c r="AM178" s="19">
        <v>0.0</v>
      </c>
      <c r="AN178" s="27" t="s">
        <v>128</v>
      </c>
      <c r="AO178" s="15" t="s">
        <v>289</v>
      </c>
      <c r="AP178" s="15" t="s">
        <v>289</v>
      </c>
      <c r="AQ178" s="15">
        <v>79.0</v>
      </c>
      <c r="AR178" s="15">
        <v>77.0</v>
      </c>
      <c r="AS178" s="15">
        <v>50.0</v>
      </c>
      <c r="AT178" s="15">
        <v>94.0</v>
      </c>
      <c r="AU178" s="15">
        <v>-6.0</v>
      </c>
      <c r="AV178" s="15">
        <v>60.0</v>
      </c>
      <c r="AW178" s="18">
        <v>0.0</v>
      </c>
      <c r="AX178" s="18">
        <v>0.0</v>
      </c>
      <c r="AY178" s="18">
        <v>1.0</v>
      </c>
      <c r="AZ178" s="18">
        <v>1.0</v>
      </c>
      <c r="BA178" s="18">
        <v>0.0</v>
      </c>
      <c r="BB178" s="18">
        <v>0.0</v>
      </c>
      <c r="BC178" s="11">
        <v>0.0</v>
      </c>
      <c r="BD178" s="11">
        <v>0.0</v>
      </c>
      <c r="BE178" s="11">
        <v>0.0</v>
      </c>
      <c r="BF178" s="11">
        <v>0.0</v>
      </c>
      <c r="BG178" s="11">
        <v>0.0</v>
      </c>
      <c r="BH178" s="11">
        <v>0.0</v>
      </c>
      <c r="BI178" s="11">
        <v>0.0</v>
      </c>
      <c r="BJ178" s="11">
        <v>0.0</v>
      </c>
      <c r="BK178" s="11">
        <v>0.0</v>
      </c>
      <c r="BL178" s="11">
        <v>0.0</v>
      </c>
      <c r="BM178" s="11">
        <v>0.0</v>
      </c>
      <c r="BN178" s="11">
        <v>0.0</v>
      </c>
      <c r="BO178" s="11">
        <v>0.0</v>
      </c>
      <c r="BP178" s="11">
        <v>0.0</v>
      </c>
      <c r="BQ178" s="11">
        <v>0.0</v>
      </c>
      <c r="BR178" s="11">
        <v>0.0</v>
      </c>
      <c r="BS178" s="11">
        <v>0.0</v>
      </c>
      <c r="BT178" s="11">
        <v>0.0</v>
      </c>
      <c r="BU178" s="11">
        <v>0.0</v>
      </c>
      <c r="BV178" s="11" t="s">
        <v>124</v>
      </c>
      <c r="BW178" s="15" t="s">
        <v>487</v>
      </c>
      <c r="BX178" s="15">
        <v>0.0</v>
      </c>
      <c r="BY178" s="26">
        <v>167.0</v>
      </c>
      <c r="BZ178" s="16">
        <v>0.0</v>
      </c>
      <c r="CA178" s="26">
        <v>40.0</v>
      </c>
      <c r="CB178" s="26">
        <v>5.0</v>
      </c>
      <c r="CC178" s="15">
        <v>0.0</v>
      </c>
      <c r="CD178" s="15">
        <v>0.0</v>
      </c>
      <c r="CE178" s="15">
        <v>1.0</v>
      </c>
      <c r="CF178" s="15">
        <v>0.0</v>
      </c>
      <c r="CG178" s="15">
        <v>0.0</v>
      </c>
      <c r="CH178" s="16">
        <v>0.0</v>
      </c>
      <c r="CI178" s="16">
        <v>0.0</v>
      </c>
      <c r="CJ178" s="15">
        <f t="shared" si="3"/>
        <v>0</v>
      </c>
      <c r="CK178" s="21" t="s">
        <v>1197</v>
      </c>
      <c r="CL178" s="11" t="s">
        <v>170</v>
      </c>
      <c r="CM178" s="11">
        <v>0.0</v>
      </c>
      <c r="CN178" s="11">
        <v>0.0</v>
      </c>
      <c r="CO178" s="11">
        <v>0.0</v>
      </c>
      <c r="CP178" s="18">
        <v>0.0</v>
      </c>
      <c r="CQ178" s="15">
        <v>0.0</v>
      </c>
      <c r="CR178" s="15" t="s">
        <v>124</v>
      </c>
      <c r="CS178" s="15">
        <v>0.0</v>
      </c>
      <c r="CT178" s="15" t="s">
        <v>124</v>
      </c>
      <c r="CU178" s="15">
        <v>0.0</v>
      </c>
      <c r="CV178" s="15" t="s">
        <v>1165</v>
      </c>
      <c r="CW178" s="11">
        <v>0.0</v>
      </c>
      <c r="CX178" s="11">
        <v>0.0</v>
      </c>
      <c r="CY178" s="11" t="s">
        <v>124</v>
      </c>
      <c r="CZ178" s="11">
        <v>0.0</v>
      </c>
      <c r="DA178" s="11" t="s">
        <v>235</v>
      </c>
      <c r="DB178" s="31"/>
    </row>
    <row r="179">
      <c r="A179" s="11" t="s">
        <v>1198</v>
      </c>
      <c r="B179" s="11" t="s">
        <v>1199</v>
      </c>
      <c r="C179" s="12">
        <v>24521.0</v>
      </c>
      <c r="D179" s="13">
        <v>2.0</v>
      </c>
      <c r="E179" s="18">
        <v>0.0</v>
      </c>
      <c r="F179" s="3">
        <v>3.0</v>
      </c>
      <c r="G179" s="3">
        <v>7.0</v>
      </c>
      <c r="H179" s="3">
        <v>4.0</v>
      </c>
      <c r="I179" s="14">
        <f t="shared" si="1"/>
        <v>4.666666667</v>
      </c>
      <c r="J179" s="14">
        <f t="shared" si="2"/>
        <v>2.666666667</v>
      </c>
      <c r="K179" s="11" t="s">
        <v>1200</v>
      </c>
      <c r="L179" s="13" t="s">
        <v>1200</v>
      </c>
      <c r="M179" s="15" t="s">
        <v>137</v>
      </c>
      <c r="N179" s="15" t="s">
        <v>138</v>
      </c>
      <c r="O179" s="16" t="s">
        <v>122</v>
      </c>
      <c r="P179" s="16" t="s">
        <v>1201</v>
      </c>
      <c r="Q179" s="17">
        <v>0.0</v>
      </c>
      <c r="R179" s="11" t="s">
        <v>124</v>
      </c>
      <c r="S179" s="11">
        <v>0.0</v>
      </c>
      <c r="T179" s="11">
        <v>0.0</v>
      </c>
      <c r="U179" s="11" t="s">
        <v>124</v>
      </c>
      <c r="V179" s="11">
        <v>0.0</v>
      </c>
      <c r="W179" s="11" t="s">
        <v>125</v>
      </c>
      <c r="X179" s="18">
        <f>(18+19)/2</f>
        <v>18.5</v>
      </c>
      <c r="Y179" s="18">
        <v>1.0</v>
      </c>
      <c r="Z179" s="18">
        <v>1.0</v>
      </c>
      <c r="AA179" s="18">
        <v>0.0</v>
      </c>
      <c r="AB179" s="3" t="s">
        <v>1202</v>
      </c>
      <c r="AC179" s="3" t="s">
        <v>1202</v>
      </c>
      <c r="AD179" s="16">
        <v>1.0</v>
      </c>
      <c r="AE179" s="16">
        <v>1.0</v>
      </c>
      <c r="AF179" s="15">
        <v>0.0</v>
      </c>
      <c r="AG179" s="15">
        <v>0.0</v>
      </c>
      <c r="AH179" s="11" t="s">
        <v>1203</v>
      </c>
      <c r="AI179" s="18">
        <v>1.0</v>
      </c>
      <c r="AJ179" s="18">
        <v>1.0</v>
      </c>
      <c r="AK179" s="11">
        <v>0.0</v>
      </c>
      <c r="AL179" s="11">
        <v>0.0</v>
      </c>
      <c r="AM179" s="19">
        <v>0.0</v>
      </c>
      <c r="AN179" s="27" t="s">
        <v>128</v>
      </c>
      <c r="AO179" s="15" t="s">
        <v>289</v>
      </c>
      <c r="AP179" s="15" t="s">
        <v>289</v>
      </c>
      <c r="AQ179" s="15">
        <v>139.0</v>
      </c>
      <c r="AR179" s="15">
        <v>78.0</v>
      </c>
      <c r="AS179" s="15">
        <v>27.0</v>
      </c>
      <c r="AT179" s="15">
        <v>53.0</v>
      </c>
      <c r="AU179" s="15">
        <v>-8.0</v>
      </c>
      <c r="AV179" s="15">
        <v>86.0</v>
      </c>
      <c r="AW179" s="18">
        <v>1.0</v>
      </c>
      <c r="AX179" s="18">
        <v>0.0</v>
      </c>
      <c r="AY179" s="18">
        <v>0.0</v>
      </c>
      <c r="AZ179" s="18">
        <v>1.0</v>
      </c>
      <c r="BA179" s="18">
        <v>0.0</v>
      </c>
      <c r="BB179" s="18">
        <v>1.0</v>
      </c>
      <c r="BC179" s="11">
        <v>0.0</v>
      </c>
      <c r="BD179" s="11">
        <v>0.0</v>
      </c>
      <c r="BE179" s="11">
        <v>0.0</v>
      </c>
      <c r="BF179" s="11">
        <v>0.0</v>
      </c>
      <c r="BG179" s="11">
        <v>0.0</v>
      </c>
      <c r="BH179" s="11">
        <v>0.0</v>
      </c>
      <c r="BI179" s="11">
        <v>0.0</v>
      </c>
      <c r="BJ179" s="11">
        <v>0.0</v>
      </c>
      <c r="BK179" s="11">
        <v>0.0</v>
      </c>
      <c r="BL179" s="11">
        <v>0.0</v>
      </c>
      <c r="BM179" s="11">
        <v>0.0</v>
      </c>
      <c r="BN179" s="11">
        <v>0.0</v>
      </c>
      <c r="BO179" s="11">
        <v>0.0</v>
      </c>
      <c r="BP179" s="11">
        <v>0.0</v>
      </c>
      <c r="BQ179" s="11">
        <v>0.0</v>
      </c>
      <c r="BR179" s="11">
        <v>0.0</v>
      </c>
      <c r="BS179" s="11">
        <v>0.0</v>
      </c>
      <c r="BT179" s="11">
        <v>0.0</v>
      </c>
      <c r="BU179" s="11">
        <v>0.0</v>
      </c>
      <c r="BV179" s="11" t="s">
        <v>124</v>
      </c>
      <c r="BW179" s="15" t="s">
        <v>168</v>
      </c>
      <c r="BX179" s="15">
        <v>0.0</v>
      </c>
      <c r="BY179" s="26">
        <v>125.0</v>
      </c>
      <c r="BZ179" s="16">
        <v>0.0</v>
      </c>
      <c r="CA179" s="26">
        <v>21.0</v>
      </c>
      <c r="CB179" s="26">
        <v>6.0</v>
      </c>
      <c r="CC179" s="15">
        <v>0.0</v>
      </c>
      <c r="CD179" s="15">
        <v>0.0</v>
      </c>
      <c r="CE179" s="15">
        <v>1.0</v>
      </c>
      <c r="CF179" s="15">
        <v>0.0</v>
      </c>
      <c r="CG179" s="15">
        <v>0.0</v>
      </c>
      <c r="CH179" s="16">
        <v>0.0</v>
      </c>
      <c r="CI179" s="16">
        <v>0.0</v>
      </c>
      <c r="CJ179" s="15">
        <f t="shared" si="3"/>
        <v>0</v>
      </c>
      <c r="CK179" s="21" t="s">
        <v>1204</v>
      </c>
      <c r="CL179" s="11" t="s">
        <v>132</v>
      </c>
      <c r="CM179" s="11">
        <v>0.0</v>
      </c>
      <c r="CN179" s="11">
        <v>0.0</v>
      </c>
      <c r="CO179" s="11">
        <v>0.0</v>
      </c>
      <c r="CP179" s="18">
        <v>0.0</v>
      </c>
      <c r="CQ179" s="15">
        <v>0.0</v>
      </c>
      <c r="CR179" s="15" t="s">
        <v>124</v>
      </c>
      <c r="CS179" s="15">
        <v>0.0</v>
      </c>
      <c r="CT179" s="15" t="s">
        <v>124</v>
      </c>
      <c r="CU179" s="15">
        <v>0.0</v>
      </c>
      <c r="CV179" s="15" t="s">
        <v>124</v>
      </c>
      <c r="CW179" s="11">
        <v>0.0</v>
      </c>
      <c r="CX179" s="11">
        <v>0.0</v>
      </c>
      <c r="CY179" s="11" t="s">
        <v>124</v>
      </c>
      <c r="CZ179" s="11">
        <v>0.0</v>
      </c>
      <c r="DA179" s="11" t="s">
        <v>133</v>
      </c>
      <c r="DB179" s="31"/>
    </row>
    <row r="180">
      <c r="A180" s="11" t="s">
        <v>1205</v>
      </c>
      <c r="B180" s="11" t="s">
        <v>999</v>
      </c>
      <c r="C180" s="12">
        <v>24535.0</v>
      </c>
      <c r="D180" s="13">
        <v>1.0</v>
      </c>
      <c r="E180" s="18">
        <v>0.0</v>
      </c>
      <c r="F180" s="3">
        <v>6.0</v>
      </c>
      <c r="G180" s="3">
        <v>9.0</v>
      </c>
      <c r="H180" s="3">
        <v>8.0</v>
      </c>
      <c r="I180" s="14">
        <f t="shared" si="1"/>
        <v>7.666666667</v>
      </c>
      <c r="J180" s="14">
        <f t="shared" si="2"/>
        <v>2</v>
      </c>
      <c r="K180" s="11" t="s">
        <v>693</v>
      </c>
      <c r="L180" s="11" t="s">
        <v>693</v>
      </c>
      <c r="M180" s="15" t="s">
        <v>122</v>
      </c>
      <c r="N180" s="15" t="s">
        <v>1173</v>
      </c>
      <c r="O180" s="16" t="s">
        <v>122</v>
      </c>
      <c r="P180" s="16" t="s">
        <v>1206</v>
      </c>
      <c r="Q180" s="17">
        <v>0.0</v>
      </c>
      <c r="R180" s="11" t="s">
        <v>124</v>
      </c>
      <c r="S180" s="11">
        <v>0.0</v>
      </c>
      <c r="T180" s="11">
        <v>0.0</v>
      </c>
      <c r="U180" s="11" t="s">
        <v>124</v>
      </c>
      <c r="V180" s="11">
        <v>0.0</v>
      </c>
      <c r="W180" s="11" t="s">
        <v>631</v>
      </c>
      <c r="X180" s="18">
        <v>23.0</v>
      </c>
      <c r="Y180" s="18">
        <v>1.0</v>
      </c>
      <c r="Z180" s="18">
        <v>1.0</v>
      </c>
      <c r="AA180" s="18">
        <v>0.0</v>
      </c>
      <c r="AB180" s="3" t="s">
        <v>1001</v>
      </c>
      <c r="AC180" s="3" t="s">
        <v>1001</v>
      </c>
      <c r="AD180" s="16">
        <v>1.0</v>
      </c>
      <c r="AE180" s="16">
        <v>1.0</v>
      </c>
      <c r="AF180" s="15">
        <v>1.0</v>
      </c>
      <c r="AG180" s="15">
        <v>1.0</v>
      </c>
      <c r="AH180" s="11" t="s">
        <v>1002</v>
      </c>
      <c r="AI180" s="18">
        <v>1.0</v>
      </c>
      <c r="AJ180" s="18">
        <v>1.0</v>
      </c>
      <c r="AK180" s="11">
        <v>0.0</v>
      </c>
      <c r="AL180" s="11">
        <v>0.0</v>
      </c>
      <c r="AM180" s="19">
        <v>0.0</v>
      </c>
      <c r="AN180" s="27" t="s">
        <v>128</v>
      </c>
      <c r="AO180" s="15" t="s">
        <v>129</v>
      </c>
      <c r="AP180" s="15" t="s">
        <v>129</v>
      </c>
      <c r="AQ180" s="15">
        <v>105.0</v>
      </c>
      <c r="AR180" s="15">
        <v>54.0</v>
      </c>
      <c r="AS180" s="15">
        <v>52.0</v>
      </c>
      <c r="AT180" s="15">
        <v>58.0</v>
      </c>
      <c r="AU180" s="15">
        <v>-11.0</v>
      </c>
      <c r="AV180" s="15">
        <v>83.0</v>
      </c>
      <c r="AW180" s="18">
        <v>0.0</v>
      </c>
      <c r="AX180" s="18">
        <v>1.0</v>
      </c>
      <c r="AY180" s="18">
        <v>0.0</v>
      </c>
      <c r="AZ180" s="18">
        <v>1.0</v>
      </c>
      <c r="BA180" s="18">
        <v>0.0</v>
      </c>
      <c r="BB180" s="18">
        <v>1.0</v>
      </c>
      <c r="BC180" s="11">
        <v>0.0</v>
      </c>
      <c r="BD180" s="11">
        <v>0.0</v>
      </c>
      <c r="BE180" s="11">
        <v>0.0</v>
      </c>
      <c r="BF180" s="11">
        <v>0.0</v>
      </c>
      <c r="BG180" s="11">
        <v>0.0</v>
      </c>
      <c r="BH180" s="11">
        <v>0.0</v>
      </c>
      <c r="BI180" s="11">
        <v>0.0</v>
      </c>
      <c r="BJ180" s="11">
        <v>0.0</v>
      </c>
      <c r="BK180" s="11">
        <v>0.0</v>
      </c>
      <c r="BL180" s="11">
        <v>0.0</v>
      </c>
      <c r="BM180" s="11">
        <v>0.0</v>
      </c>
      <c r="BN180" s="11">
        <v>0.0</v>
      </c>
      <c r="BO180" s="11">
        <v>0.0</v>
      </c>
      <c r="BP180" s="11">
        <v>0.0</v>
      </c>
      <c r="BQ180" s="11">
        <v>0.0</v>
      </c>
      <c r="BR180" s="11">
        <v>0.0</v>
      </c>
      <c r="BS180" s="11">
        <v>0.0</v>
      </c>
      <c r="BT180" s="11">
        <v>0.0</v>
      </c>
      <c r="BU180" s="11">
        <v>0.0</v>
      </c>
      <c r="BV180" s="11" t="s">
        <v>124</v>
      </c>
      <c r="BW180" s="15" t="s">
        <v>319</v>
      </c>
      <c r="BX180" s="15">
        <v>0.0</v>
      </c>
      <c r="BY180" s="26">
        <v>192.0</v>
      </c>
      <c r="BZ180" s="16">
        <v>0.0</v>
      </c>
      <c r="CA180" s="26">
        <v>54.0</v>
      </c>
      <c r="CB180" s="26">
        <v>0.0</v>
      </c>
      <c r="CC180" s="15">
        <v>0.0</v>
      </c>
      <c r="CD180" s="15">
        <v>0.0</v>
      </c>
      <c r="CE180" s="15">
        <v>0.0</v>
      </c>
      <c r="CF180" s="15">
        <v>0.0</v>
      </c>
      <c r="CG180" s="15">
        <v>0.0</v>
      </c>
      <c r="CH180" s="16">
        <v>0.0</v>
      </c>
      <c r="CI180" s="16">
        <v>0.0</v>
      </c>
      <c r="CJ180" s="15">
        <f t="shared" si="3"/>
        <v>0</v>
      </c>
      <c r="CK180" s="21" t="s">
        <v>1207</v>
      </c>
      <c r="CL180" s="11" t="s">
        <v>132</v>
      </c>
      <c r="CM180" s="11">
        <v>0.0</v>
      </c>
      <c r="CN180" s="11">
        <v>0.0</v>
      </c>
      <c r="CO180" s="11">
        <v>0.0</v>
      </c>
      <c r="CP180" s="18">
        <v>0.0</v>
      </c>
      <c r="CQ180" s="15">
        <v>0.0</v>
      </c>
      <c r="CR180" s="15" t="s">
        <v>124</v>
      </c>
      <c r="CS180" s="15">
        <v>0.0</v>
      </c>
      <c r="CT180" s="15" t="s">
        <v>124</v>
      </c>
      <c r="CU180" s="15">
        <v>0.0</v>
      </c>
      <c r="CV180" s="15" t="s">
        <v>124</v>
      </c>
      <c r="CW180" s="11">
        <v>0.0</v>
      </c>
      <c r="CX180" s="11">
        <v>0.0</v>
      </c>
      <c r="CY180" s="11" t="s">
        <v>124</v>
      </c>
      <c r="CZ180" s="11">
        <v>0.0</v>
      </c>
      <c r="DA180" s="11" t="s">
        <v>133</v>
      </c>
      <c r="DB180" s="31"/>
    </row>
    <row r="181">
      <c r="A181" s="11" t="s">
        <v>1208</v>
      </c>
      <c r="B181" s="11" t="s">
        <v>884</v>
      </c>
      <c r="C181" s="12">
        <v>24542.0</v>
      </c>
      <c r="D181" s="13">
        <v>1.0</v>
      </c>
      <c r="E181" s="18">
        <v>0.0</v>
      </c>
      <c r="F181" s="3">
        <v>4.0</v>
      </c>
      <c r="G181" s="3">
        <v>7.0</v>
      </c>
      <c r="H181" s="3">
        <v>6.0</v>
      </c>
      <c r="I181" s="14">
        <f t="shared" si="1"/>
        <v>5.666666667</v>
      </c>
      <c r="J181" s="14">
        <f t="shared" si="2"/>
        <v>2</v>
      </c>
      <c r="K181" s="11" t="s">
        <v>456</v>
      </c>
      <c r="L181" s="11" t="s">
        <v>456</v>
      </c>
      <c r="M181" s="34" t="s">
        <v>137</v>
      </c>
      <c r="N181" s="34" t="s">
        <v>456</v>
      </c>
      <c r="O181" s="16" t="s">
        <v>577</v>
      </c>
      <c r="P181" s="16" t="s">
        <v>635</v>
      </c>
      <c r="Q181" s="17">
        <v>0.0</v>
      </c>
      <c r="R181" s="11" t="s">
        <v>124</v>
      </c>
      <c r="S181" s="11">
        <v>0.0</v>
      </c>
      <c r="T181" s="11">
        <v>0.0</v>
      </c>
      <c r="U181" s="11" t="s">
        <v>124</v>
      </c>
      <c r="V181" s="11">
        <v>0.0</v>
      </c>
      <c r="W181" s="11" t="s">
        <v>125</v>
      </c>
      <c r="X181" s="18">
        <v>22.0</v>
      </c>
      <c r="Y181" s="18">
        <v>0.0</v>
      </c>
      <c r="Z181" s="18">
        <v>0.0</v>
      </c>
      <c r="AA181" s="18">
        <v>1.0</v>
      </c>
      <c r="AB181" s="3" t="s">
        <v>886</v>
      </c>
      <c r="AC181" s="3" t="s">
        <v>886</v>
      </c>
      <c r="AD181" s="16">
        <v>1.0</v>
      </c>
      <c r="AE181" s="16">
        <v>0.0</v>
      </c>
      <c r="AF181" s="15">
        <v>0.0</v>
      </c>
      <c r="AG181" s="15">
        <v>0.0</v>
      </c>
      <c r="AH181" s="11" t="s">
        <v>887</v>
      </c>
      <c r="AI181" s="18">
        <v>1.0</v>
      </c>
      <c r="AJ181" s="18">
        <v>0.0</v>
      </c>
      <c r="AK181" s="11">
        <v>0.0</v>
      </c>
      <c r="AL181" s="11">
        <v>0.0</v>
      </c>
      <c r="AM181" s="19">
        <v>1.0</v>
      </c>
      <c r="AN181" s="27" t="s">
        <v>128</v>
      </c>
      <c r="AO181" s="15" t="s">
        <v>167</v>
      </c>
      <c r="AP181" s="15" t="s">
        <v>167</v>
      </c>
      <c r="AQ181" s="15">
        <v>114.0</v>
      </c>
      <c r="AR181" s="15">
        <v>64.0</v>
      </c>
      <c r="AS181" s="15">
        <v>57.0</v>
      </c>
      <c r="AT181" s="15">
        <v>85.0</v>
      </c>
      <c r="AU181" s="15">
        <v>-8.0</v>
      </c>
      <c r="AV181" s="15">
        <v>38.0</v>
      </c>
      <c r="AW181" s="18">
        <v>0.0</v>
      </c>
      <c r="AX181" s="18">
        <v>0.0</v>
      </c>
      <c r="AY181" s="18">
        <v>1.0</v>
      </c>
      <c r="AZ181" s="18">
        <v>1.0</v>
      </c>
      <c r="BA181" s="18">
        <v>1.0</v>
      </c>
      <c r="BB181" s="18">
        <v>1.0</v>
      </c>
      <c r="BC181" s="11">
        <v>0.0</v>
      </c>
      <c r="BD181" s="11">
        <v>0.0</v>
      </c>
      <c r="BE181" s="11">
        <v>0.0</v>
      </c>
      <c r="BF181" s="11">
        <v>0.0</v>
      </c>
      <c r="BG181" s="11">
        <v>0.0</v>
      </c>
      <c r="BH181" s="11">
        <v>0.0</v>
      </c>
      <c r="BI181" s="11">
        <v>0.0</v>
      </c>
      <c r="BJ181" s="11">
        <v>0.0</v>
      </c>
      <c r="BK181" s="11">
        <v>0.0</v>
      </c>
      <c r="BL181" s="11">
        <v>0.0</v>
      </c>
      <c r="BM181" s="11">
        <v>0.0</v>
      </c>
      <c r="BN181" s="11">
        <v>0.0</v>
      </c>
      <c r="BO181" s="11">
        <v>0.0</v>
      </c>
      <c r="BP181" s="11">
        <v>0.0</v>
      </c>
      <c r="BQ181" s="11">
        <v>0.0</v>
      </c>
      <c r="BR181" s="11">
        <v>0.0</v>
      </c>
      <c r="BS181" s="11">
        <v>0.0</v>
      </c>
      <c r="BT181" s="11">
        <v>0.0</v>
      </c>
      <c r="BU181" s="11">
        <v>0.0</v>
      </c>
      <c r="BV181" s="11" t="s">
        <v>124</v>
      </c>
      <c r="BW181" s="15" t="s">
        <v>130</v>
      </c>
      <c r="BX181" s="15">
        <v>0.0</v>
      </c>
      <c r="BY181" s="26">
        <v>167.0</v>
      </c>
      <c r="BZ181" s="16">
        <v>0.0</v>
      </c>
      <c r="CA181" s="26">
        <v>0.0</v>
      </c>
      <c r="CB181" s="26">
        <v>6.0</v>
      </c>
      <c r="CC181" s="15">
        <v>0.0</v>
      </c>
      <c r="CD181" s="15">
        <v>0.0</v>
      </c>
      <c r="CE181" s="15">
        <v>1.0</v>
      </c>
      <c r="CF181" s="15">
        <v>0.0</v>
      </c>
      <c r="CG181" s="15">
        <v>0.0</v>
      </c>
      <c r="CH181" s="16">
        <v>0.0</v>
      </c>
      <c r="CI181" s="16">
        <v>0.0</v>
      </c>
      <c r="CJ181" s="15">
        <f t="shared" si="3"/>
        <v>0</v>
      </c>
      <c r="CK181" s="21" t="s">
        <v>1209</v>
      </c>
      <c r="CL181" s="11" t="s">
        <v>132</v>
      </c>
      <c r="CM181" s="11">
        <v>0.0</v>
      </c>
      <c r="CN181" s="11">
        <v>1.0</v>
      </c>
      <c r="CO181" s="11">
        <v>0.0</v>
      </c>
      <c r="CP181" s="18">
        <v>0.0</v>
      </c>
      <c r="CQ181" s="15">
        <v>0.0</v>
      </c>
      <c r="CR181" s="15" t="s">
        <v>124</v>
      </c>
      <c r="CS181" s="15">
        <v>0.0</v>
      </c>
      <c r="CT181" s="15" t="s">
        <v>124</v>
      </c>
      <c r="CU181" s="15">
        <v>0.0</v>
      </c>
      <c r="CV181" s="15" t="s">
        <v>124</v>
      </c>
      <c r="CW181" s="11">
        <v>0.0</v>
      </c>
      <c r="CX181" s="11">
        <v>0.0</v>
      </c>
      <c r="CY181" s="11" t="s">
        <v>124</v>
      </c>
      <c r="CZ181" s="11">
        <v>0.0</v>
      </c>
      <c r="DA181" s="11" t="s">
        <v>133</v>
      </c>
      <c r="DB181" s="31"/>
    </row>
    <row r="182">
      <c r="A182" s="11" t="s">
        <v>1210</v>
      </c>
      <c r="B182" s="11" t="s">
        <v>822</v>
      </c>
      <c r="C182" s="12">
        <v>24549.0</v>
      </c>
      <c r="D182" s="13">
        <v>1.0</v>
      </c>
      <c r="E182" s="18">
        <v>0.0</v>
      </c>
      <c r="F182" s="3">
        <v>8.0</v>
      </c>
      <c r="G182" s="3">
        <v>10.0</v>
      </c>
      <c r="H182" s="3">
        <v>6.0</v>
      </c>
      <c r="I182" s="14">
        <f t="shared" si="1"/>
        <v>8</v>
      </c>
      <c r="J182" s="14">
        <f t="shared" si="2"/>
        <v>2.666666667</v>
      </c>
      <c r="K182" s="11" t="s">
        <v>182</v>
      </c>
      <c r="L182" s="13" t="s">
        <v>183</v>
      </c>
      <c r="M182" s="15" t="s">
        <v>137</v>
      </c>
      <c r="N182" s="15" t="s">
        <v>138</v>
      </c>
      <c r="O182" s="16" t="s">
        <v>122</v>
      </c>
      <c r="P182" s="16" t="s">
        <v>1114</v>
      </c>
      <c r="Q182" s="17">
        <v>0.0</v>
      </c>
      <c r="R182" s="11" t="s">
        <v>124</v>
      </c>
      <c r="S182" s="11">
        <v>0.0</v>
      </c>
      <c r="T182" s="11">
        <v>0.0</v>
      </c>
      <c r="U182" s="11" t="s">
        <v>124</v>
      </c>
      <c r="V182" s="11">
        <v>0.0</v>
      </c>
      <c r="W182" s="11" t="s">
        <v>631</v>
      </c>
      <c r="X182" s="18">
        <v>24.0</v>
      </c>
      <c r="Y182" s="18">
        <v>1.0</v>
      </c>
      <c r="Z182" s="18">
        <v>1.0</v>
      </c>
      <c r="AA182" s="18">
        <v>0.0</v>
      </c>
      <c r="AB182" s="3" t="s">
        <v>823</v>
      </c>
      <c r="AC182" s="3" t="s">
        <v>823</v>
      </c>
      <c r="AD182" s="16">
        <v>1.0</v>
      </c>
      <c r="AE182" s="16">
        <v>1.0</v>
      </c>
      <c r="AF182" s="15">
        <v>1.0</v>
      </c>
      <c r="AG182" s="15">
        <v>1.0</v>
      </c>
      <c r="AH182" s="11" t="s">
        <v>824</v>
      </c>
      <c r="AI182" s="18">
        <v>1.0</v>
      </c>
      <c r="AJ182" s="18">
        <v>1.0</v>
      </c>
      <c r="AK182" s="11">
        <v>0.0</v>
      </c>
      <c r="AL182" s="11">
        <v>0.0</v>
      </c>
      <c r="AM182" s="19">
        <v>0.0</v>
      </c>
      <c r="AN182" s="27" t="s">
        <v>128</v>
      </c>
      <c r="AO182" s="15" t="s">
        <v>1211</v>
      </c>
      <c r="AP182" s="15" t="s">
        <v>200</v>
      </c>
      <c r="AQ182" s="15">
        <v>113.0</v>
      </c>
      <c r="AR182" s="15">
        <v>49.0</v>
      </c>
      <c r="AS182" s="15">
        <v>65.0</v>
      </c>
      <c r="AT182" s="15">
        <v>49.0</v>
      </c>
      <c r="AU182" s="15">
        <v>-8.0</v>
      </c>
      <c r="AV182" s="15">
        <v>21.0</v>
      </c>
      <c r="AW182" s="18">
        <v>0.0</v>
      </c>
      <c r="AX182" s="18">
        <v>0.0</v>
      </c>
      <c r="AY182" s="18">
        <v>0.0</v>
      </c>
      <c r="AZ182" s="18">
        <v>1.0</v>
      </c>
      <c r="BA182" s="18">
        <v>0.0</v>
      </c>
      <c r="BB182" s="18">
        <v>1.0</v>
      </c>
      <c r="BC182" s="11">
        <v>0.0</v>
      </c>
      <c r="BD182" s="11">
        <v>0.0</v>
      </c>
      <c r="BE182" s="11">
        <v>0.0</v>
      </c>
      <c r="BF182" s="11">
        <v>0.0</v>
      </c>
      <c r="BG182" s="11">
        <v>0.0</v>
      </c>
      <c r="BH182" s="11">
        <v>0.0</v>
      </c>
      <c r="BI182" s="11">
        <v>1.0</v>
      </c>
      <c r="BJ182" s="11">
        <v>0.0</v>
      </c>
      <c r="BK182" s="11">
        <v>0.0</v>
      </c>
      <c r="BL182" s="11">
        <v>0.0</v>
      </c>
      <c r="BM182" s="11">
        <v>0.0</v>
      </c>
      <c r="BN182" s="11">
        <v>0.0</v>
      </c>
      <c r="BO182" s="11">
        <v>0.0</v>
      </c>
      <c r="BP182" s="11">
        <v>0.0</v>
      </c>
      <c r="BQ182" s="11">
        <v>0.0</v>
      </c>
      <c r="BR182" s="11">
        <v>0.0</v>
      </c>
      <c r="BS182" s="11">
        <v>1.0</v>
      </c>
      <c r="BT182" s="11">
        <v>0.0</v>
      </c>
      <c r="BU182" s="11">
        <v>0.0</v>
      </c>
      <c r="BV182" s="11" t="s">
        <v>698</v>
      </c>
      <c r="BW182" s="15" t="s">
        <v>319</v>
      </c>
      <c r="BX182" s="15">
        <v>0.0</v>
      </c>
      <c r="BY182" s="26">
        <v>183.0</v>
      </c>
      <c r="BZ182" s="16">
        <v>0.0</v>
      </c>
      <c r="CA182" s="26">
        <v>42.0</v>
      </c>
      <c r="CB182" s="26">
        <v>0.0</v>
      </c>
      <c r="CC182" s="15">
        <v>0.0</v>
      </c>
      <c r="CD182" s="15">
        <v>0.0</v>
      </c>
      <c r="CE182" s="15">
        <v>0.0</v>
      </c>
      <c r="CF182" s="15">
        <v>0.0</v>
      </c>
      <c r="CG182" s="15">
        <v>0.0</v>
      </c>
      <c r="CH182" s="16">
        <v>0.0</v>
      </c>
      <c r="CI182" s="16">
        <v>0.0</v>
      </c>
      <c r="CJ182" s="15">
        <f t="shared" si="3"/>
        <v>0</v>
      </c>
      <c r="CK182" s="21" t="s">
        <v>1212</v>
      </c>
      <c r="CL182" s="11" t="s">
        <v>1213</v>
      </c>
      <c r="CM182" s="11">
        <v>0.0</v>
      </c>
      <c r="CN182" s="11">
        <v>0.0</v>
      </c>
      <c r="CO182" s="11">
        <v>0.0</v>
      </c>
      <c r="CP182" s="18">
        <v>0.0</v>
      </c>
      <c r="CQ182" s="15">
        <v>0.0</v>
      </c>
      <c r="CR182" s="15" t="s">
        <v>124</v>
      </c>
      <c r="CS182" s="15">
        <v>0.0</v>
      </c>
      <c r="CT182" s="15" t="s">
        <v>124</v>
      </c>
      <c r="CU182" s="15">
        <v>0.0</v>
      </c>
      <c r="CV182" s="15" t="s">
        <v>124</v>
      </c>
      <c r="CW182" s="11">
        <v>0.0</v>
      </c>
      <c r="CX182" s="11">
        <v>0.0</v>
      </c>
      <c r="CY182" s="11" t="s">
        <v>124</v>
      </c>
      <c r="CZ182" s="11">
        <v>0.0</v>
      </c>
      <c r="DA182" s="11" t="s">
        <v>539</v>
      </c>
      <c r="DB182" s="31"/>
    </row>
    <row r="183">
      <c r="A183" s="11" t="s">
        <v>1214</v>
      </c>
      <c r="B183" s="11" t="s">
        <v>1215</v>
      </c>
      <c r="C183" s="12">
        <v>24556.0</v>
      </c>
      <c r="D183" s="13">
        <v>3.0</v>
      </c>
      <c r="E183" s="18">
        <v>0.0</v>
      </c>
      <c r="F183" s="3">
        <v>8.0</v>
      </c>
      <c r="G183" s="3">
        <v>9.0</v>
      </c>
      <c r="H183" s="3">
        <v>8.0</v>
      </c>
      <c r="I183" s="14">
        <f t="shared" si="1"/>
        <v>8.333333333</v>
      </c>
      <c r="J183" s="14">
        <f t="shared" si="2"/>
        <v>0.6666666667</v>
      </c>
      <c r="K183" s="11" t="s">
        <v>1216</v>
      </c>
      <c r="L183" s="13" t="s">
        <v>1216</v>
      </c>
      <c r="M183" s="15" t="s">
        <v>122</v>
      </c>
      <c r="N183" s="34" t="s">
        <v>173</v>
      </c>
      <c r="O183" s="16" t="s">
        <v>162</v>
      </c>
      <c r="P183" s="16" t="s">
        <v>373</v>
      </c>
      <c r="Q183" s="17">
        <v>0.0</v>
      </c>
      <c r="R183" s="11" t="s">
        <v>124</v>
      </c>
      <c r="S183" s="11">
        <v>0.0</v>
      </c>
      <c r="T183" s="11">
        <v>0.0</v>
      </c>
      <c r="U183" s="11" t="s">
        <v>124</v>
      </c>
      <c r="V183" s="11">
        <v>0.0</v>
      </c>
      <c r="W183" s="11" t="s">
        <v>125</v>
      </c>
      <c r="X183" s="18">
        <f>(19+19)/2</f>
        <v>19</v>
      </c>
      <c r="Y183" s="18">
        <v>1.0</v>
      </c>
      <c r="Z183" s="18">
        <v>1.0</v>
      </c>
      <c r="AA183" s="18">
        <v>0.0</v>
      </c>
      <c r="AB183" s="3" t="s">
        <v>1217</v>
      </c>
      <c r="AC183" s="3" t="s">
        <v>1217</v>
      </c>
      <c r="AD183" s="16">
        <v>1.0</v>
      </c>
      <c r="AE183" s="16">
        <v>1.0</v>
      </c>
      <c r="AF183" s="15">
        <v>0.0</v>
      </c>
      <c r="AG183" s="15">
        <v>0.0</v>
      </c>
      <c r="AH183" s="11" t="s">
        <v>1218</v>
      </c>
      <c r="AI183" s="18">
        <v>1.0</v>
      </c>
      <c r="AJ183" s="18">
        <v>1.0</v>
      </c>
      <c r="AK183" s="11">
        <v>0.0</v>
      </c>
      <c r="AL183" s="11">
        <v>0.0</v>
      </c>
      <c r="AM183" s="19">
        <v>0.0</v>
      </c>
      <c r="AN183" s="27" t="s">
        <v>128</v>
      </c>
      <c r="AO183" s="15" t="s">
        <v>1219</v>
      </c>
      <c r="AP183" s="15" t="s">
        <v>200</v>
      </c>
      <c r="AQ183" s="15">
        <v>120.0</v>
      </c>
      <c r="AR183" s="15">
        <v>37.0</v>
      </c>
      <c r="AS183" s="15">
        <v>58.0</v>
      </c>
      <c r="AT183" s="15">
        <v>59.0</v>
      </c>
      <c r="AU183" s="15">
        <v>-10.0</v>
      </c>
      <c r="AV183" s="15">
        <v>55.0</v>
      </c>
      <c r="AW183" s="18">
        <v>1.0</v>
      </c>
      <c r="AX183" s="18">
        <v>0.0</v>
      </c>
      <c r="AY183" s="18">
        <v>1.0</v>
      </c>
      <c r="AZ183" s="18">
        <v>0.0</v>
      </c>
      <c r="BA183" s="18">
        <v>1.0</v>
      </c>
      <c r="BB183" s="18">
        <v>1.0</v>
      </c>
      <c r="BC183" s="11">
        <v>0.0</v>
      </c>
      <c r="BD183" s="11">
        <v>0.0</v>
      </c>
      <c r="BE183" s="11">
        <v>0.0</v>
      </c>
      <c r="BF183" s="11">
        <v>1.0</v>
      </c>
      <c r="BG183" s="11">
        <v>0.0</v>
      </c>
      <c r="BH183" s="11">
        <v>0.0</v>
      </c>
      <c r="BI183" s="11">
        <v>0.0</v>
      </c>
      <c r="BJ183" s="11">
        <v>0.0</v>
      </c>
      <c r="BK183" s="11">
        <v>0.0</v>
      </c>
      <c r="BL183" s="11">
        <v>0.0</v>
      </c>
      <c r="BM183" s="11">
        <v>0.0</v>
      </c>
      <c r="BN183" s="11">
        <v>0.0</v>
      </c>
      <c r="BO183" s="11">
        <v>0.0</v>
      </c>
      <c r="BP183" s="11">
        <v>0.0</v>
      </c>
      <c r="BQ183" s="11">
        <v>0.0</v>
      </c>
      <c r="BR183" s="11">
        <v>0.0</v>
      </c>
      <c r="BS183" s="11">
        <v>0.0</v>
      </c>
      <c r="BT183" s="11">
        <v>0.0</v>
      </c>
      <c r="BU183" s="11">
        <v>0.0</v>
      </c>
      <c r="BV183" s="11" t="s">
        <v>124</v>
      </c>
      <c r="BW183" s="15" t="s">
        <v>168</v>
      </c>
      <c r="BX183" s="15">
        <v>0.0</v>
      </c>
      <c r="BY183" s="26">
        <v>170.0</v>
      </c>
      <c r="BZ183" s="16">
        <v>0.0</v>
      </c>
      <c r="CA183" s="26">
        <v>26.0</v>
      </c>
      <c r="CB183" s="26">
        <v>8.0</v>
      </c>
      <c r="CC183" s="15">
        <v>0.0</v>
      </c>
      <c r="CD183" s="15">
        <v>0.0</v>
      </c>
      <c r="CE183" s="15">
        <v>0.0</v>
      </c>
      <c r="CF183" s="15">
        <v>0.0</v>
      </c>
      <c r="CG183" s="15">
        <v>0.0</v>
      </c>
      <c r="CH183" s="16">
        <v>0.0</v>
      </c>
      <c r="CI183" s="16">
        <v>0.0</v>
      </c>
      <c r="CJ183" s="15">
        <f t="shared" si="3"/>
        <v>0</v>
      </c>
      <c r="CK183" s="21" t="s">
        <v>1220</v>
      </c>
      <c r="CL183" s="11" t="s">
        <v>158</v>
      </c>
      <c r="CM183" s="11">
        <v>0.0</v>
      </c>
      <c r="CN183" s="11">
        <v>0.0</v>
      </c>
      <c r="CO183" s="11">
        <v>0.0</v>
      </c>
      <c r="CP183" s="18">
        <v>0.0</v>
      </c>
      <c r="CQ183" s="15">
        <v>0.0</v>
      </c>
      <c r="CR183" s="15" t="s">
        <v>124</v>
      </c>
      <c r="CS183" s="15">
        <v>0.0</v>
      </c>
      <c r="CT183" s="15" t="s">
        <v>124</v>
      </c>
      <c r="CU183" s="15">
        <v>0.0</v>
      </c>
      <c r="CV183" s="15" t="s">
        <v>124</v>
      </c>
      <c r="CW183" s="11">
        <v>0.0</v>
      </c>
      <c r="CX183" s="11">
        <v>0.0</v>
      </c>
      <c r="CY183" s="11" t="s">
        <v>124</v>
      </c>
      <c r="CZ183" s="11">
        <v>0.0</v>
      </c>
      <c r="DA183" s="11" t="s">
        <v>133</v>
      </c>
      <c r="DB183" s="31"/>
    </row>
    <row r="184">
      <c r="A184" s="11" t="s">
        <v>1221</v>
      </c>
      <c r="B184" s="11" t="s">
        <v>1222</v>
      </c>
      <c r="C184" s="12">
        <v>24577.0</v>
      </c>
      <c r="D184" s="13">
        <v>4.0</v>
      </c>
      <c r="E184" s="18">
        <v>0.0</v>
      </c>
      <c r="F184" s="3">
        <v>5.0</v>
      </c>
      <c r="G184" s="3">
        <v>8.0</v>
      </c>
      <c r="H184" s="3">
        <v>3.0</v>
      </c>
      <c r="I184" s="14">
        <f t="shared" si="1"/>
        <v>5.333333333</v>
      </c>
      <c r="J184" s="14">
        <f t="shared" si="2"/>
        <v>3.333333333</v>
      </c>
      <c r="K184" s="11" t="s">
        <v>878</v>
      </c>
      <c r="L184" s="13" t="s">
        <v>355</v>
      </c>
      <c r="M184" s="15" t="s">
        <v>137</v>
      </c>
      <c r="N184" s="15" t="s">
        <v>138</v>
      </c>
      <c r="O184" s="16" t="s">
        <v>137</v>
      </c>
      <c r="P184" s="16" t="s">
        <v>138</v>
      </c>
      <c r="Q184" s="17">
        <v>2.0</v>
      </c>
      <c r="R184" s="11" t="s">
        <v>124</v>
      </c>
      <c r="S184" s="11">
        <v>1.0</v>
      </c>
      <c r="T184" s="11">
        <v>0.0</v>
      </c>
      <c r="U184" s="11" t="s">
        <v>124</v>
      </c>
      <c r="V184" s="11">
        <v>0.0</v>
      </c>
      <c r="W184" s="11" t="s">
        <v>125</v>
      </c>
      <c r="X184" s="18">
        <f>(51+26)/2</f>
        <v>38.5</v>
      </c>
      <c r="Y184" s="18">
        <v>2.0</v>
      </c>
      <c r="Z184" s="18">
        <v>1.0</v>
      </c>
      <c r="AA184" s="18">
        <v>0.0</v>
      </c>
      <c r="AB184" s="3" t="s">
        <v>1223</v>
      </c>
      <c r="AC184" s="3" t="s">
        <v>1223</v>
      </c>
      <c r="AD184" s="16">
        <v>1.0</v>
      </c>
      <c r="AE184" s="16">
        <v>1.0</v>
      </c>
      <c r="AF184" s="15">
        <v>0.0</v>
      </c>
      <c r="AG184" s="15">
        <v>0.0</v>
      </c>
      <c r="AH184" s="11" t="s">
        <v>1224</v>
      </c>
      <c r="AI184" s="18">
        <v>1.0</v>
      </c>
      <c r="AJ184" s="18">
        <v>1.0</v>
      </c>
      <c r="AK184" s="11">
        <v>0.0</v>
      </c>
      <c r="AL184" s="11">
        <v>0.0</v>
      </c>
      <c r="AM184" s="19">
        <v>0.0</v>
      </c>
      <c r="AN184" s="27" t="s">
        <v>128</v>
      </c>
      <c r="AO184" s="15" t="s">
        <v>189</v>
      </c>
      <c r="AP184" s="15" t="s">
        <v>189</v>
      </c>
      <c r="AQ184" s="15">
        <v>104.0</v>
      </c>
      <c r="AR184" s="15">
        <v>32.0</v>
      </c>
      <c r="AS184" s="15">
        <v>27.0</v>
      </c>
      <c r="AT184" s="15">
        <v>54.0</v>
      </c>
      <c r="AU184" s="15">
        <v>-13.0</v>
      </c>
      <c r="AV184" s="15">
        <v>76.0</v>
      </c>
      <c r="AW184" s="18">
        <v>0.0</v>
      </c>
      <c r="AX184" s="18">
        <v>0.0</v>
      </c>
      <c r="AY184" s="18">
        <v>1.0</v>
      </c>
      <c r="AZ184" s="18">
        <v>0.0</v>
      </c>
      <c r="BA184" s="18">
        <v>1.0</v>
      </c>
      <c r="BB184" s="18">
        <v>1.0</v>
      </c>
      <c r="BC184" s="11">
        <v>0.0</v>
      </c>
      <c r="BD184" s="11">
        <v>0.0</v>
      </c>
      <c r="BE184" s="11">
        <v>0.0</v>
      </c>
      <c r="BF184" s="11">
        <v>0.0</v>
      </c>
      <c r="BG184" s="11">
        <v>0.0</v>
      </c>
      <c r="BH184" s="11">
        <v>0.0</v>
      </c>
      <c r="BI184" s="11">
        <v>0.0</v>
      </c>
      <c r="BJ184" s="11">
        <v>0.0</v>
      </c>
      <c r="BK184" s="11">
        <v>0.0</v>
      </c>
      <c r="BL184" s="11">
        <v>0.0</v>
      </c>
      <c r="BM184" s="11">
        <v>0.0</v>
      </c>
      <c r="BN184" s="11">
        <v>0.0</v>
      </c>
      <c r="BO184" s="11">
        <v>0.0</v>
      </c>
      <c r="BP184" s="11">
        <v>0.0</v>
      </c>
      <c r="BQ184" s="11">
        <v>0.0</v>
      </c>
      <c r="BR184" s="11">
        <v>0.0</v>
      </c>
      <c r="BS184" s="11">
        <v>0.0</v>
      </c>
      <c r="BT184" s="11">
        <v>0.0</v>
      </c>
      <c r="BU184" s="11">
        <v>0.0</v>
      </c>
      <c r="BV184" s="11" t="s">
        <v>124</v>
      </c>
      <c r="BW184" s="15" t="s">
        <v>130</v>
      </c>
      <c r="BX184" s="15">
        <v>0.0</v>
      </c>
      <c r="BY184" s="26">
        <v>162.0</v>
      </c>
      <c r="BZ184" s="16">
        <v>0.0</v>
      </c>
      <c r="CA184" s="26">
        <v>70.0</v>
      </c>
      <c r="CB184" s="26">
        <v>9.0</v>
      </c>
      <c r="CC184" s="15">
        <v>0.0</v>
      </c>
      <c r="CD184" s="15">
        <v>0.0</v>
      </c>
      <c r="CE184" s="15">
        <v>1.0</v>
      </c>
      <c r="CF184" s="15">
        <v>0.0</v>
      </c>
      <c r="CG184" s="15">
        <v>1.0</v>
      </c>
      <c r="CH184" s="16">
        <v>0.0</v>
      </c>
      <c r="CI184" s="16">
        <v>0.0</v>
      </c>
      <c r="CJ184" s="15">
        <f t="shared" si="3"/>
        <v>1</v>
      </c>
      <c r="CK184" s="21" t="s">
        <v>1225</v>
      </c>
      <c r="CL184" s="11" t="s">
        <v>170</v>
      </c>
      <c r="CM184" s="11">
        <v>0.0</v>
      </c>
      <c r="CN184" s="11">
        <v>0.0</v>
      </c>
      <c r="CO184" s="11">
        <v>0.0</v>
      </c>
      <c r="CP184" s="18">
        <v>0.0</v>
      </c>
      <c r="CQ184" s="15">
        <v>0.0</v>
      </c>
      <c r="CR184" s="15" t="s">
        <v>124</v>
      </c>
      <c r="CS184" s="15">
        <v>0.0</v>
      </c>
      <c r="CT184" s="15" t="s">
        <v>124</v>
      </c>
      <c r="CU184" s="15">
        <v>0.0</v>
      </c>
      <c r="CV184" s="15" t="s">
        <v>124</v>
      </c>
      <c r="CW184" s="11">
        <v>0.0</v>
      </c>
      <c r="CX184" s="11">
        <v>0.0</v>
      </c>
      <c r="CY184" s="11" t="s">
        <v>124</v>
      </c>
      <c r="CZ184" s="11">
        <v>0.0</v>
      </c>
      <c r="DA184" s="11" t="s">
        <v>133</v>
      </c>
      <c r="DB184" s="31"/>
    </row>
    <row r="185">
      <c r="A185" s="11" t="s">
        <v>1226</v>
      </c>
      <c r="B185" s="11" t="s">
        <v>884</v>
      </c>
      <c r="C185" s="12">
        <v>24605.0</v>
      </c>
      <c r="D185" s="13">
        <v>1.0</v>
      </c>
      <c r="E185" s="18">
        <v>0.0</v>
      </c>
      <c r="F185" s="3">
        <v>3.0</v>
      </c>
      <c r="G185" s="3">
        <v>6.0</v>
      </c>
      <c r="H185" s="3">
        <v>4.0</v>
      </c>
      <c r="I185" s="14">
        <f t="shared" si="1"/>
        <v>4.333333333</v>
      </c>
      <c r="J185" s="14">
        <f t="shared" si="2"/>
        <v>2</v>
      </c>
      <c r="K185" s="11" t="s">
        <v>456</v>
      </c>
      <c r="L185" s="11" t="s">
        <v>456</v>
      </c>
      <c r="M185" s="15" t="s">
        <v>137</v>
      </c>
      <c r="N185" s="15" t="s">
        <v>138</v>
      </c>
      <c r="O185" s="16" t="s">
        <v>216</v>
      </c>
      <c r="P185" s="16" t="s">
        <v>885</v>
      </c>
      <c r="Q185" s="17">
        <v>0.0</v>
      </c>
      <c r="R185" s="11" t="s">
        <v>124</v>
      </c>
      <c r="S185" s="11">
        <v>0.0</v>
      </c>
      <c r="T185" s="11">
        <v>0.0</v>
      </c>
      <c r="U185" s="11" t="s">
        <v>124</v>
      </c>
      <c r="V185" s="11">
        <v>0.0</v>
      </c>
      <c r="W185" s="11" t="s">
        <v>125</v>
      </c>
      <c r="X185" s="18">
        <v>23.0</v>
      </c>
      <c r="Y185" s="18">
        <v>0.0</v>
      </c>
      <c r="Z185" s="18">
        <v>0.0</v>
      </c>
      <c r="AA185" s="18">
        <v>1.0</v>
      </c>
      <c r="AB185" s="15" t="s">
        <v>1227</v>
      </c>
      <c r="AC185" s="15" t="s">
        <v>1227</v>
      </c>
      <c r="AD185" s="16">
        <v>1.0</v>
      </c>
      <c r="AE185" s="16">
        <v>2.0</v>
      </c>
      <c r="AF185" s="15">
        <v>0.0</v>
      </c>
      <c r="AG185" s="15">
        <v>0.0</v>
      </c>
      <c r="AH185" s="11" t="s">
        <v>887</v>
      </c>
      <c r="AI185" s="18">
        <v>1.0</v>
      </c>
      <c r="AJ185" s="18">
        <v>0.0</v>
      </c>
      <c r="AK185" s="11">
        <v>0.0</v>
      </c>
      <c r="AL185" s="11">
        <v>0.0</v>
      </c>
      <c r="AM185" s="19">
        <v>1.0</v>
      </c>
      <c r="AN185" s="27" t="s">
        <v>128</v>
      </c>
      <c r="AO185" s="15" t="s">
        <v>1228</v>
      </c>
      <c r="AP185" s="15" t="s">
        <v>200</v>
      </c>
      <c r="AQ185" s="15">
        <v>172.0</v>
      </c>
      <c r="AR185" s="15">
        <v>75.0</v>
      </c>
      <c r="AS185" s="15">
        <v>34.0</v>
      </c>
      <c r="AT185" s="15">
        <v>83.0</v>
      </c>
      <c r="AU185" s="15">
        <v>-7.0</v>
      </c>
      <c r="AV185" s="15">
        <v>20.0</v>
      </c>
      <c r="AW185" s="18">
        <v>0.0</v>
      </c>
      <c r="AX185" s="18">
        <v>0.0</v>
      </c>
      <c r="AY185" s="18">
        <v>1.0</v>
      </c>
      <c r="AZ185" s="18">
        <v>0.0</v>
      </c>
      <c r="BA185" s="18">
        <v>0.0</v>
      </c>
      <c r="BB185" s="18">
        <v>1.0</v>
      </c>
      <c r="BC185" s="11">
        <v>0.0</v>
      </c>
      <c r="BD185" s="11">
        <v>0.0</v>
      </c>
      <c r="BE185" s="11">
        <v>0.0</v>
      </c>
      <c r="BF185" s="11">
        <v>0.0</v>
      </c>
      <c r="BG185" s="11">
        <v>0.0</v>
      </c>
      <c r="BH185" s="11">
        <v>0.0</v>
      </c>
      <c r="BI185" s="11">
        <v>1.0</v>
      </c>
      <c r="BJ185" s="11">
        <v>0.0</v>
      </c>
      <c r="BK185" s="11">
        <v>0.0</v>
      </c>
      <c r="BL185" s="11">
        <v>0.0</v>
      </c>
      <c r="BM185" s="11">
        <v>0.0</v>
      </c>
      <c r="BN185" s="11">
        <v>0.0</v>
      </c>
      <c r="BO185" s="11">
        <v>0.0</v>
      </c>
      <c r="BP185" s="11">
        <v>0.0</v>
      </c>
      <c r="BQ185" s="11">
        <v>0.0</v>
      </c>
      <c r="BR185" s="11">
        <v>0.0</v>
      </c>
      <c r="BS185" s="11">
        <v>0.0</v>
      </c>
      <c r="BT185" s="11">
        <v>0.0</v>
      </c>
      <c r="BU185" s="11">
        <v>0.0</v>
      </c>
      <c r="BV185" s="11" t="s">
        <v>124</v>
      </c>
      <c r="BW185" s="15" t="s">
        <v>168</v>
      </c>
      <c r="BX185" s="15">
        <v>0.0</v>
      </c>
      <c r="BY185" s="26">
        <v>169.0</v>
      </c>
      <c r="BZ185" s="16">
        <v>0.0</v>
      </c>
      <c r="CA185" s="26">
        <v>26.0</v>
      </c>
      <c r="CB185" s="26">
        <v>10.0</v>
      </c>
      <c r="CC185" s="15">
        <v>0.0</v>
      </c>
      <c r="CD185" s="15">
        <v>0.0</v>
      </c>
      <c r="CE185" s="15">
        <v>1.0</v>
      </c>
      <c r="CF185" s="15">
        <v>0.0</v>
      </c>
      <c r="CG185" s="15">
        <v>0.0</v>
      </c>
      <c r="CH185" s="16">
        <v>0.0</v>
      </c>
      <c r="CI185" s="16">
        <v>0.0</v>
      </c>
      <c r="CJ185" s="15">
        <f t="shared" si="3"/>
        <v>0</v>
      </c>
      <c r="CK185" s="21" t="s">
        <v>1229</v>
      </c>
      <c r="CL185" s="11" t="s">
        <v>132</v>
      </c>
      <c r="CM185" s="11">
        <v>0.0</v>
      </c>
      <c r="CN185" s="11">
        <v>0.0</v>
      </c>
      <c r="CO185" s="11">
        <v>0.0</v>
      </c>
      <c r="CP185" s="18">
        <v>0.0</v>
      </c>
      <c r="CQ185" s="15">
        <v>0.0</v>
      </c>
      <c r="CR185" s="15" t="s">
        <v>124</v>
      </c>
      <c r="CS185" s="15">
        <v>1.0</v>
      </c>
      <c r="CT185" s="15" t="s">
        <v>1226</v>
      </c>
      <c r="CU185" s="15">
        <v>0.0</v>
      </c>
      <c r="CV185" s="15" t="s">
        <v>124</v>
      </c>
      <c r="CW185" s="11">
        <v>0.0</v>
      </c>
      <c r="CX185" s="11">
        <v>0.0</v>
      </c>
      <c r="CY185" s="11" t="s">
        <v>124</v>
      </c>
      <c r="CZ185" s="11">
        <v>0.0</v>
      </c>
      <c r="DA185" s="11" t="s">
        <v>235</v>
      </c>
      <c r="DB185" s="31"/>
    </row>
    <row r="186">
      <c r="A186" s="11" t="s">
        <v>1230</v>
      </c>
      <c r="B186" s="11" t="s">
        <v>1092</v>
      </c>
      <c r="C186" s="12">
        <v>24612.0</v>
      </c>
      <c r="D186" s="13">
        <v>4.0</v>
      </c>
      <c r="E186" s="18">
        <v>1.0</v>
      </c>
      <c r="F186" s="3">
        <v>8.0</v>
      </c>
      <c r="G186" s="3">
        <v>8.0</v>
      </c>
      <c r="H186" s="3">
        <v>5.0</v>
      </c>
      <c r="I186" s="14">
        <f t="shared" si="1"/>
        <v>7</v>
      </c>
      <c r="J186" s="14">
        <f t="shared" si="2"/>
        <v>2</v>
      </c>
      <c r="K186" s="11" t="s">
        <v>303</v>
      </c>
      <c r="L186" s="13" t="s">
        <v>303</v>
      </c>
      <c r="M186" s="15" t="s">
        <v>216</v>
      </c>
      <c r="N186" s="15" t="s">
        <v>635</v>
      </c>
      <c r="O186" s="16" t="s">
        <v>122</v>
      </c>
      <c r="P186" s="16" t="s">
        <v>663</v>
      </c>
      <c r="Q186" s="17">
        <v>0.0</v>
      </c>
      <c r="R186" s="11" t="s">
        <v>124</v>
      </c>
      <c r="S186" s="11">
        <v>0.0</v>
      </c>
      <c r="T186" s="11">
        <v>0.0</v>
      </c>
      <c r="U186" s="11" t="s">
        <v>124</v>
      </c>
      <c r="V186" s="11">
        <v>0.0</v>
      </c>
      <c r="W186" s="11" t="s">
        <v>125</v>
      </c>
      <c r="X186" s="18">
        <f>(21+24)/2</f>
        <v>22.5</v>
      </c>
      <c r="Y186" s="18">
        <v>1.0</v>
      </c>
      <c r="Z186" s="18">
        <v>1.0</v>
      </c>
      <c r="AA186" s="18">
        <v>0.0</v>
      </c>
      <c r="AB186" s="15" t="s">
        <v>1231</v>
      </c>
      <c r="AC186" s="15" t="s">
        <v>1231</v>
      </c>
      <c r="AD186" s="16">
        <v>1.0</v>
      </c>
      <c r="AE186" s="16">
        <v>1.0</v>
      </c>
      <c r="AF186" s="15">
        <v>1.0</v>
      </c>
      <c r="AG186" s="15">
        <v>1.0</v>
      </c>
      <c r="AH186" s="11" t="s">
        <v>1095</v>
      </c>
      <c r="AI186" s="18">
        <v>1.0</v>
      </c>
      <c r="AJ186" s="18">
        <v>1.0</v>
      </c>
      <c r="AK186" s="11">
        <v>1.0</v>
      </c>
      <c r="AL186" s="11">
        <v>1.0</v>
      </c>
      <c r="AM186" s="19">
        <v>1.0</v>
      </c>
      <c r="AN186" s="27" t="s">
        <v>128</v>
      </c>
      <c r="AO186" s="15" t="s">
        <v>167</v>
      </c>
      <c r="AP186" s="15" t="s">
        <v>167</v>
      </c>
      <c r="AQ186" s="15">
        <v>107.0</v>
      </c>
      <c r="AR186" s="15">
        <v>46.0</v>
      </c>
      <c r="AS186" s="15">
        <v>61.0</v>
      </c>
      <c r="AT186" s="15">
        <v>68.0</v>
      </c>
      <c r="AU186" s="15">
        <v>-9.0</v>
      </c>
      <c r="AV186" s="15">
        <v>60.0</v>
      </c>
      <c r="AW186" s="18">
        <v>1.0</v>
      </c>
      <c r="AX186" s="18">
        <v>0.0</v>
      </c>
      <c r="AY186" s="18">
        <v>0.0</v>
      </c>
      <c r="AZ186" s="18">
        <v>1.0</v>
      </c>
      <c r="BA186" s="18">
        <v>0.0</v>
      </c>
      <c r="BB186" s="18">
        <v>0.0</v>
      </c>
      <c r="BC186" s="11">
        <v>0.0</v>
      </c>
      <c r="BD186" s="11">
        <v>0.0</v>
      </c>
      <c r="BE186" s="11">
        <v>1.0</v>
      </c>
      <c r="BF186" s="11">
        <v>0.0</v>
      </c>
      <c r="BG186" s="11">
        <v>0.0</v>
      </c>
      <c r="BH186" s="11">
        <v>0.0</v>
      </c>
      <c r="BI186" s="11">
        <v>0.0</v>
      </c>
      <c r="BJ186" s="11">
        <v>0.0</v>
      </c>
      <c r="BK186" s="11">
        <v>1.0</v>
      </c>
      <c r="BL186" s="11">
        <v>0.0</v>
      </c>
      <c r="BM186" s="11">
        <v>0.0</v>
      </c>
      <c r="BN186" s="11">
        <v>0.0</v>
      </c>
      <c r="BO186" s="11">
        <v>0.0</v>
      </c>
      <c r="BP186" s="11">
        <v>0.0</v>
      </c>
      <c r="BQ186" s="11">
        <v>0.0</v>
      </c>
      <c r="BR186" s="11">
        <v>0.0</v>
      </c>
      <c r="BS186" s="11">
        <v>0.0</v>
      </c>
      <c r="BT186" s="11">
        <v>0.0</v>
      </c>
      <c r="BU186" s="11">
        <v>0.0</v>
      </c>
      <c r="BV186" s="11" t="s">
        <v>1232</v>
      </c>
      <c r="BW186" s="15" t="s">
        <v>168</v>
      </c>
      <c r="BX186" s="15">
        <v>0.0</v>
      </c>
      <c r="BY186" s="26">
        <v>150.0</v>
      </c>
      <c r="BZ186" s="16">
        <v>0.0</v>
      </c>
      <c r="CA186" s="26">
        <v>63.0</v>
      </c>
      <c r="CB186" s="26">
        <v>9.0</v>
      </c>
      <c r="CC186" s="15">
        <v>0.0</v>
      </c>
      <c r="CD186" s="15">
        <v>0.0</v>
      </c>
      <c r="CE186" s="15">
        <v>1.0</v>
      </c>
      <c r="CF186" s="15">
        <v>0.0</v>
      </c>
      <c r="CG186" s="15">
        <v>0.0</v>
      </c>
      <c r="CH186" s="16">
        <v>0.0</v>
      </c>
      <c r="CI186" s="16">
        <v>0.0</v>
      </c>
      <c r="CJ186" s="15">
        <f t="shared" si="3"/>
        <v>0</v>
      </c>
      <c r="CK186" s="21" t="s">
        <v>1233</v>
      </c>
      <c r="CL186" s="11" t="s">
        <v>901</v>
      </c>
      <c r="CM186" s="11">
        <v>0.0</v>
      </c>
      <c r="CN186" s="11">
        <v>0.0</v>
      </c>
      <c r="CO186" s="11">
        <v>0.0</v>
      </c>
      <c r="CP186" s="18">
        <v>0.0</v>
      </c>
      <c r="CQ186" s="15">
        <v>0.0</v>
      </c>
      <c r="CR186" s="15" t="s">
        <v>124</v>
      </c>
      <c r="CS186" s="15">
        <v>0.0</v>
      </c>
      <c r="CT186" s="15" t="s">
        <v>124</v>
      </c>
      <c r="CU186" s="15">
        <v>0.0</v>
      </c>
      <c r="CV186" s="15" t="s">
        <v>124</v>
      </c>
      <c r="CW186" s="11">
        <v>0.0</v>
      </c>
      <c r="CX186" s="11">
        <v>0.0</v>
      </c>
      <c r="CY186" s="11" t="s">
        <v>124</v>
      </c>
      <c r="CZ186" s="11">
        <v>0.0</v>
      </c>
      <c r="DA186" s="11" t="s">
        <v>235</v>
      </c>
      <c r="DB186" s="31"/>
    </row>
    <row r="187">
      <c r="A187" s="11" t="s">
        <v>1234</v>
      </c>
      <c r="B187" s="11" t="s">
        <v>1235</v>
      </c>
      <c r="C187" s="12">
        <v>24626.0</v>
      </c>
      <c r="D187" s="13">
        <v>2.0</v>
      </c>
      <c r="E187" s="18">
        <v>0.0</v>
      </c>
      <c r="F187" s="3">
        <v>10.0</v>
      </c>
      <c r="G187" s="3">
        <v>9.0</v>
      </c>
      <c r="H187" s="3">
        <v>10.0</v>
      </c>
      <c r="I187" s="14">
        <f t="shared" si="1"/>
        <v>9.666666667</v>
      </c>
      <c r="J187" s="14">
        <f t="shared" si="2"/>
        <v>0.6666666667</v>
      </c>
      <c r="K187" s="11" t="s">
        <v>303</v>
      </c>
      <c r="L187" s="13" t="s">
        <v>303</v>
      </c>
      <c r="M187" s="15" t="s">
        <v>216</v>
      </c>
      <c r="N187" s="15" t="s">
        <v>635</v>
      </c>
      <c r="O187" s="16" t="s">
        <v>216</v>
      </c>
      <c r="P187" s="16" t="s">
        <v>635</v>
      </c>
      <c r="Q187" s="17">
        <v>1.0</v>
      </c>
      <c r="R187" s="11" t="s">
        <v>124</v>
      </c>
      <c r="S187" s="11">
        <v>0.0</v>
      </c>
      <c r="T187" s="11">
        <v>0.0</v>
      </c>
      <c r="U187" s="11" t="s">
        <v>124</v>
      </c>
      <c r="V187" s="11">
        <v>0.0</v>
      </c>
      <c r="W187" s="11" t="s">
        <v>125</v>
      </c>
      <c r="X187" s="18">
        <v>25.0</v>
      </c>
      <c r="Y187" s="18">
        <v>0.0</v>
      </c>
      <c r="Z187" s="18">
        <v>0.0</v>
      </c>
      <c r="AA187" s="18">
        <v>1.0</v>
      </c>
      <c r="AB187" s="15" t="s">
        <v>1236</v>
      </c>
      <c r="AC187" s="15" t="s">
        <v>1236</v>
      </c>
      <c r="AD187" s="16">
        <v>1.0</v>
      </c>
      <c r="AE187" s="16">
        <v>0.0</v>
      </c>
      <c r="AF187" s="15">
        <v>0.0</v>
      </c>
      <c r="AG187" s="15">
        <v>0.0</v>
      </c>
      <c r="AH187" s="11" t="s">
        <v>1237</v>
      </c>
      <c r="AI187" s="18">
        <v>1.0</v>
      </c>
      <c r="AJ187" s="18">
        <v>1.0</v>
      </c>
      <c r="AK187" s="11">
        <v>0.0</v>
      </c>
      <c r="AL187" s="11">
        <v>0.0</v>
      </c>
      <c r="AM187" s="19">
        <v>0.0</v>
      </c>
      <c r="AN187" s="27" t="s">
        <v>128</v>
      </c>
      <c r="AO187" s="15" t="s">
        <v>1238</v>
      </c>
      <c r="AP187" s="15" t="s">
        <v>200</v>
      </c>
      <c r="AQ187" s="15">
        <v>115.0</v>
      </c>
      <c r="AR187" s="15">
        <v>56.0</v>
      </c>
      <c r="AS187" s="15">
        <v>81.0</v>
      </c>
      <c r="AT187" s="15">
        <v>96.0</v>
      </c>
      <c r="AU187" s="15">
        <v>-5.0</v>
      </c>
      <c r="AV187" s="15">
        <v>16.0</v>
      </c>
      <c r="AW187" s="18">
        <v>0.0</v>
      </c>
      <c r="AX187" s="18">
        <v>0.0</v>
      </c>
      <c r="AY187" s="18">
        <v>1.0</v>
      </c>
      <c r="AZ187" s="18">
        <v>1.0</v>
      </c>
      <c r="BA187" s="18">
        <v>0.0</v>
      </c>
      <c r="BB187" s="18">
        <v>1.0</v>
      </c>
      <c r="BC187" s="11">
        <v>0.0</v>
      </c>
      <c r="BD187" s="11">
        <v>0.0</v>
      </c>
      <c r="BE187" s="11">
        <v>0.0</v>
      </c>
      <c r="BF187" s="11">
        <v>0.0</v>
      </c>
      <c r="BG187" s="11">
        <v>0.0</v>
      </c>
      <c r="BH187" s="11">
        <v>0.0</v>
      </c>
      <c r="BI187" s="11">
        <v>0.0</v>
      </c>
      <c r="BJ187" s="11">
        <v>0.0</v>
      </c>
      <c r="BK187" s="11">
        <v>0.0</v>
      </c>
      <c r="BL187" s="11">
        <v>0.0</v>
      </c>
      <c r="BM187" s="11">
        <v>0.0</v>
      </c>
      <c r="BN187" s="11">
        <v>0.0</v>
      </c>
      <c r="BO187" s="11">
        <v>0.0</v>
      </c>
      <c r="BP187" s="11">
        <v>0.0</v>
      </c>
      <c r="BQ187" s="11">
        <v>1.0</v>
      </c>
      <c r="BR187" s="11">
        <v>0.0</v>
      </c>
      <c r="BS187" s="11">
        <v>0.0</v>
      </c>
      <c r="BT187" s="11">
        <v>0.0</v>
      </c>
      <c r="BU187" s="11">
        <v>0.0</v>
      </c>
      <c r="BV187" s="11" t="s">
        <v>124</v>
      </c>
      <c r="BW187" s="15" t="s">
        <v>319</v>
      </c>
      <c r="BX187" s="15">
        <v>0.0</v>
      </c>
      <c r="BY187" s="26">
        <v>149.0</v>
      </c>
      <c r="BZ187" s="16">
        <v>0.0</v>
      </c>
      <c r="CA187" s="26">
        <v>25.0</v>
      </c>
      <c r="CB187" s="26">
        <v>8.0</v>
      </c>
      <c r="CC187" s="15">
        <v>0.0</v>
      </c>
      <c r="CD187" s="15">
        <v>0.0</v>
      </c>
      <c r="CE187" s="15">
        <v>1.0</v>
      </c>
      <c r="CF187" s="15">
        <v>0.0</v>
      </c>
      <c r="CG187" s="15">
        <v>1.0</v>
      </c>
      <c r="CH187" s="16">
        <v>0.0</v>
      </c>
      <c r="CI187" s="16">
        <v>0.0</v>
      </c>
      <c r="CJ187" s="15">
        <f t="shared" si="3"/>
        <v>1</v>
      </c>
      <c r="CK187" s="29" t="s">
        <v>1239</v>
      </c>
      <c r="CL187" s="11" t="s">
        <v>1240</v>
      </c>
      <c r="CM187" s="11">
        <v>0.0</v>
      </c>
      <c r="CN187" s="11">
        <v>0.0</v>
      </c>
      <c r="CO187" s="11">
        <v>0.0</v>
      </c>
      <c r="CP187" s="18">
        <v>0.0</v>
      </c>
      <c r="CQ187" s="15">
        <v>0.0</v>
      </c>
      <c r="CR187" s="15" t="s">
        <v>124</v>
      </c>
      <c r="CS187" s="15">
        <v>0.0</v>
      </c>
      <c r="CT187" s="15" t="s">
        <v>124</v>
      </c>
      <c r="CU187" s="15">
        <v>0.0</v>
      </c>
      <c r="CV187" s="15" t="s">
        <v>124</v>
      </c>
      <c r="CW187" s="11">
        <v>0.0</v>
      </c>
      <c r="CX187" s="11">
        <v>0.0</v>
      </c>
      <c r="CY187" s="11" t="s">
        <v>124</v>
      </c>
      <c r="CZ187" s="11">
        <v>0.0</v>
      </c>
      <c r="DA187" s="11" t="s">
        <v>133</v>
      </c>
      <c r="DB187" s="31"/>
    </row>
    <row r="188">
      <c r="A188" s="11" t="s">
        <v>1241</v>
      </c>
      <c r="B188" s="11" t="s">
        <v>1147</v>
      </c>
      <c r="C188" s="12">
        <v>24654.0</v>
      </c>
      <c r="D188" s="13">
        <v>4.0</v>
      </c>
      <c r="E188" s="18">
        <v>0.0</v>
      </c>
      <c r="F188" s="3">
        <v>6.0</v>
      </c>
      <c r="G188" s="3">
        <v>5.0</v>
      </c>
      <c r="H188" s="3">
        <v>5.0</v>
      </c>
      <c r="I188" s="14">
        <f t="shared" si="1"/>
        <v>5.333333333</v>
      </c>
      <c r="J188" s="14">
        <f t="shared" si="2"/>
        <v>0.6666666667</v>
      </c>
      <c r="K188" s="11" t="s">
        <v>355</v>
      </c>
      <c r="L188" s="11" t="s">
        <v>355</v>
      </c>
      <c r="M188" s="15" t="s">
        <v>137</v>
      </c>
      <c r="N188" s="15" t="s">
        <v>138</v>
      </c>
      <c r="O188" s="16" t="s">
        <v>122</v>
      </c>
      <c r="P188" s="16" t="s">
        <v>373</v>
      </c>
      <c r="Q188" s="17">
        <v>0.0</v>
      </c>
      <c r="R188" s="11" t="s">
        <v>124</v>
      </c>
      <c r="S188" s="11">
        <v>1.0</v>
      </c>
      <c r="T188" s="11">
        <v>0.0</v>
      </c>
      <c r="U188" s="11" t="s">
        <v>124</v>
      </c>
      <c r="V188" s="11">
        <v>0.0</v>
      </c>
      <c r="W188" s="11" t="s">
        <v>125</v>
      </c>
      <c r="X188" s="18">
        <v>26.0</v>
      </c>
      <c r="Y188" s="18">
        <v>1.0</v>
      </c>
      <c r="Z188" s="18">
        <v>2.0</v>
      </c>
      <c r="AA188" s="18">
        <v>0.0</v>
      </c>
      <c r="AB188" s="3" t="s">
        <v>1242</v>
      </c>
      <c r="AC188" s="3" t="s">
        <v>1242</v>
      </c>
      <c r="AD188" s="16">
        <v>0.0</v>
      </c>
      <c r="AE188" s="16">
        <v>1.0</v>
      </c>
      <c r="AF188" s="15">
        <v>0.0</v>
      </c>
      <c r="AG188" s="15">
        <v>0.0</v>
      </c>
      <c r="AH188" s="11" t="s">
        <v>1243</v>
      </c>
      <c r="AI188" s="18">
        <v>1.0</v>
      </c>
      <c r="AJ188" s="18">
        <v>1.0</v>
      </c>
      <c r="AK188" s="11">
        <v>0.0</v>
      </c>
      <c r="AL188" s="11">
        <v>0.0</v>
      </c>
      <c r="AM188" s="19">
        <v>0.0</v>
      </c>
      <c r="AN188" s="27" t="s">
        <v>128</v>
      </c>
      <c r="AO188" s="15" t="s">
        <v>318</v>
      </c>
      <c r="AP188" s="15" t="s">
        <v>318</v>
      </c>
      <c r="AQ188" s="15">
        <v>133.0</v>
      </c>
      <c r="AR188" s="15">
        <v>72.0</v>
      </c>
      <c r="AS188" s="15">
        <v>68.0</v>
      </c>
      <c r="AT188" s="15">
        <v>90.0</v>
      </c>
      <c r="AU188" s="15">
        <v>-8.0</v>
      </c>
      <c r="AV188" s="15">
        <v>36.0</v>
      </c>
      <c r="AW188" s="18">
        <v>1.0</v>
      </c>
      <c r="AX188" s="18">
        <v>0.0</v>
      </c>
      <c r="AY188" s="18">
        <v>1.0</v>
      </c>
      <c r="AZ188" s="18">
        <v>1.0</v>
      </c>
      <c r="BA188" s="18">
        <v>0.0</v>
      </c>
      <c r="BB188" s="18">
        <v>1.0</v>
      </c>
      <c r="BC188" s="11">
        <v>0.0</v>
      </c>
      <c r="BD188" s="11">
        <v>0.0</v>
      </c>
      <c r="BE188" s="11">
        <v>0.0</v>
      </c>
      <c r="BF188" s="11">
        <v>0.0</v>
      </c>
      <c r="BG188" s="11">
        <v>0.0</v>
      </c>
      <c r="BH188" s="11">
        <v>0.0</v>
      </c>
      <c r="BI188" s="11">
        <v>1.0</v>
      </c>
      <c r="BJ188" s="11">
        <v>0.0</v>
      </c>
      <c r="BK188" s="11">
        <v>0.0</v>
      </c>
      <c r="BL188" s="11">
        <v>0.0</v>
      </c>
      <c r="BM188" s="11">
        <v>0.0</v>
      </c>
      <c r="BN188" s="11">
        <v>0.0</v>
      </c>
      <c r="BO188" s="11">
        <v>0.0</v>
      </c>
      <c r="BP188" s="11">
        <v>0.0</v>
      </c>
      <c r="BQ188" s="11">
        <v>0.0</v>
      </c>
      <c r="BR188" s="11">
        <v>0.0</v>
      </c>
      <c r="BS188" s="11">
        <v>0.0</v>
      </c>
      <c r="BT188" s="11">
        <v>0.0</v>
      </c>
      <c r="BU188" s="11">
        <v>0.0</v>
      </c>
      <c r="BV188" s="11" t="s">
        <v>124</v>
      </c>
      <c r="BW188" s="15" t="s">
        <v>168</v>
      </c>
      <c r="BX188" s="15">
        <v>0.0</v>
      </c>
      <c r="BY188" s="26">
        <v>173.0</v>
      </c>
      <c r="BZ188" s="16">
        <v>0.0</v>
      </c>
      <c r="CA188" s="26">
        <v>36.0</v>
      </c>
      <c r="CB188" s="26">
        <v>15.0</v>
      </c>
      <c r="CC188" s="15">
        <v>0.0</v>
      </c>
      <c r="CD188" s="15">
        <v>0.0</v>
      </c>
      <c r="CE188" s="15">
        <v>1.0</v>
      </c>
      <c r="CF188" s="15">
        <v>0.0</v>
      </c>
      <c r="CG188" s="15">
        <v>1.0</v>
      </c>
      <c r="CH188" s="16">
        <v>0.0</v>
      </c>
      <c r="CI188" s="16">
        <v>0.0</v>
      </c>
      <c r="CJ188" s="15">
        <f t="shared" si="3"/>
        <v>1</v>
      </c>
      <c r="CK188" s="21" t="s">
        <v>1244</v>
      </c>
      <c r="CL188" s="11" t="s">
        <v>1245</v>
      </c>
      <c r="CM188" s="11">
        <v>0.0</v>
      </c>
      <c r="CN188" s="11">
        <v>0.0</v>
      </c>
      <c r="CO188" s="11">
        <v>0.0</v>
      </c>
      <c r="CP188" s="18">
        <v>0.0</v>
      </c>
      <c r="CQ188" s="15">
        <v>0.0</v>
      </c>
      <c r="CR188" s="15" t="s">
        <v>124</v>
      </c>
      <c r="CS188" s="15">
        <v>0.0</v>
      </c>
      <c r="CT188" s="15" t="s">
        <v>124</v>
      </c>
      <c r="CU188" s="15">
        <v>0.0</v>
      </c>
      <c r="CV188" s="15" t="s">
        <v>124</v>
      </c>
      <c r="CW188" s="11">
        <v>0.0</v>
      </c>
      <c r="CX188" s="11">
        <v>0.0</v>
      </c>
      <c r="CY188" s="11" t="s">
        <v>124</v>
      </c>
      <c r="CZ188" s="11">
        <v>0.0</v>
      </c>
      <c r="DA188" s="11" t="s">
        <v>133</v>
      </c>
      <c r="DB188" s="31"/>
    </row>
    <row r="189">
      <c r="A189" s="11" t="s">
        <v>1246</v>
      </c>
      <c r="B189" s="11" t="s">
        <v>1247</v>
      </c>
      <c r="C189" s="12">
        <v>24682.0</v>
      </c>
      <c r="D189" s="13">
        <v>3.0</v>
      </c>
      <c r="E189" s="18">
        <v>0.0</v>
      </c>
      <c r="F189" s="3">
        <v>6.0</v>
      </c>
      <c r="G189" s="3">
        <v>6.0</v>
      </c>
      <c r="H189" s="3">
        <v>6.0</v>
      </c>
      <c r="I189" s="14">
        <f t="shared" si="1"/>
        <v>6</v>
      </c>
      <c r="J189" s="14">
        <f t="shared" si="2"/>
        <v>0</v>
      </c>
      <c r="K189" s="11" t="s">
        <v>1248</v>
      </c>
      <c r="L189" s="13" t="s">
        <v>1248</v>
      </c>
      <c r="M189" s="15" t="s">
        <v>122</v>
      </c>
      <c r="N189" s="15" t="s">
        <v>122</v>
      </c>
      <c r="O189" s="16" t="s">
        <v>122</v>
      </c>
      <c r="P189" s="16" t="s">
        <v>1249</v>
      </c>
      <c r="Q189" s="17">
        <v>0.0</v>
      </c>
      <c r="R189" s="11" t="s">
        <v>124</v>
      </c>
      <c r="S189" s="11">
        <v>0.0</v>
      </c>
      <c r="T189" s="11">
        <v>0.0</v>
      </c>
      <c r="U189" s="11" t="s">
        <v>124</v>
      </c>
      <c r="V189" s="11">
        <v>0.0</v>
      </c>
      <c r="W189" s="11" t="s">
        <v>125</v>
      </c>
      <c r="X189" s="18">
        <v>23.0</v>
      </c>
      <c r="Y189" s="18">
        <v>1.0</v>
      </c>
      <c r="Z189" s="18">
        <v>1.0</v>
      </c>
      <c r="AA189" s="18">
        <v>0.0</v>
      </c>
      <c r="AB189" s="15" t="s">
        <v>1250</v>
      </c>
      <c r="AC189" s="15" t="s">
        <v>1250</v>
      </c>
      <c r="AD189" s="16">
        <v>1.0</v>
      </c>
      <c r="AE189" s="16">
        <v>1.0</v>
      </c>
      <c r="AF189" s="15">
        <v>1.0</v>
      </c>
      <c r="AG189" s="15">
        <v>1.0</v>
      </c>
      <c r="AH189" s="11" t="s">
        <v>1251</v>
      </c>
      <c r="AI189" s="18">
        <v>1.0</v>
      </c>
      <c r="AJ189" s="18">
        <v>1.0</v>
      </c>
      <c r="AK189" s="11">
        <v>0.0</v>
      </c>
      <c r="AL189" s="11">
        <v>0.0</v>
      </c>
      <c r="AM189" s="19">
        <v>0.0</v>
      </c>
      <c r="AN189" s="27" t="s">
        <v>128</v>
      </c>
      <c r="AO189" s="15" t="s">
        <v>1252</v>
      </c>
      <c r="AP189" s="15" t="s">
        <v>200</v>
      </c>
      <c r="AQ189" s="15">
        <v>130.0</v>
      </c>
      <c r="AR189" s="15">
        <v>63.0</v>
      </c>
      <c r="AS189" s="15">
        <v>48.0</v>
      </c>
      <c r="AT189" s="15">
        <v>73.0</v>
      </c>
      <c r="AU189" s="15">
        <v>-10.0</v>
      </c>
      <c r="AV189" s="15">
        <v>25.0</v>
      </c>
      <c r="AW189" s="18">
        <v>0.0</v>
      </c>
      <c r="AX189" s="18">
        <v>0.0</v>
      </c>
      <c r="AY189" s="18">
        <v>1.0</v>
      </c>
      <c r="AZ189" s="18">
        <v>1.0</v>
      </c>
      <c r="BA189" s="18">
        <v>0.0</v>
      </c>
      <c r="BB189" s="18">
        <v>0.0</v>
      </c>
      <c r="BC189" s="11">
        <v>0.0</v>
      </c>
      <c r="BD189" s="11">
        <v>0.0</v>
      </c>
      <c r="BE189" s="11">
        <v>0.0</v>
      </c>
      <c r="BF189" s="11">
        <v>0.0</v>
      </c>
      <c r="BG189" s="11">
        <v>0.0</v>
      </c>
      <c r="BH189" s="11">
        <v>0.0</v>
      </c>
      <c r="BI189" s="11">
        <v>0.0</v>
      </c>
      <c r="BJ189" s="11">
        <v>0.0</v>
      </c>
      <c r="BK189" s="11">
        <v>0.0</v>
      </c>
      <c r="BL189" s="11">
        <v>0.0</v>
      </c>
      <c r="BM189" s="11">
        <v>0.0</v>
      </c>
      <c r="BN189" s="11">
        <v>0.0</v>
      </c>
      <c r="BO189" s="11">
        <v>0.0</v>
      </c>
      <c r="BP189" s="11">
        <v>0.0</v>
      </c>
      <c r="BQ189" s="11">
        <v>0.0</v>
      </c>
      <c r="BR189" s="11">
        <v>0.0</v>
      </c>
      <c r="BS189" s="11">
        <v>0.0</v>
      </c>
      <c r="BT189" s="11">
        <v>0.0</v>
      </c>
      <c r="BU189" s="11">
        <v>0.0</v>
      </c>
      <c r="BV189" s="11" t="s">
        <v>124</v>
      </c>
      <c r="BW189" s="15" t="s">
        <v>319</v>
      </c>
      <c r="BX189" s="15">
        <v>0.0</v>
      </c>
      <c r="BY189" s="26">
        <v>174.0</v>
      </c>
      <c r="BZ189" s="16">
        <v>0.0</v>
      </c>
      <c r="CA189" s="26">
        <v>53.0</v>
      </c>
      <c r="CB189" s="26">
        <v>10.0</v>
      </c>
      <c r="CC189" s="15">
        <v>0.0</v>
      </c>
      <c r="CD189" s="15">
        <v>0.0</v>
      </c>
      <c r="CE189" s="15">
        <v>0.0</v>
      </c>
      <c r="CF189" s="15">
        <v>0.0</v>
      </c>
      <c r="CG189" s="15">
        <v>0.0</v>
      </c>
      <c r="CH189" s="16">
        <v>0.0</v>
      </c>
      <c r="CI189" s="16">
        <v>0.0</v>
      </c>
      <c r="CJ189" s="15">
        <f t="shared" si="3"/>
        <v>0</v>
      </c>
      <c r="CK189" s="21" t="s">
        <v>1253</v>
      </c>
      <c r="CL189" s="11" t="s">
        <v>258</v>
      </c>
      <c r="CM189" s="11">
        <v>0.0</v>
      </c>
      <c r="CN189" s="11">
        <v>0.0</v>
      </c>
      <c r="CO189" s="11">
        <v>1.0</v>
      </c>
      <c r="CP189" s="18">
        <v>0.0</v>
      </c>
      <c r="CQ189" s="15">
        <v>0.0</v>
      </c>
      <c r="CR189" s="15" t="s">
        <v>124</v>
      </c>
      <c r="CS189" s="15">
        <v>0.0</v>
      </c>
      <c r="CT189" s="15" t="s">
        <v>124</v>
      </c>
      <c r="CU189" s="15">
        <v>0.0</v>
      </c>
      <c r="CV189" s="15" t="s">
        <v>124</v>
      </c>
      <c r="CW189" s="11">
        <v>0.0</v>
      </c>
      <c r="CX189" s="11">
        <v>0.0</v>
      </c>
      <c r="CY189" s="11" t="s">
        <v>124</v>
      </c>
      <c r="CZ189" s="11">
        <v>0.0</v>
      </c>
      <c r="DA189" s="11" t="s">
        <v>133</v>
      </c>
      <c r="DB189" s="31"/>
    </row>
    <row r="190">
      <c r="A190" s="11" t="s">
        <v>1254</v>
      </c>
      <c r="B190" s="11" t="s">
        <v>822</v>
      </c>
      <c r="C190" s="12">
        <v>24703.0</v>
      </c>
      <c r="D190" s="13">
        <v>1.0</v>
      </c>
      <c r="E190" s="18">
        <v>0.0</v>
      </c>
      <c r="F190" s="3">
        <v>3.0</v>
      </c>
      <c r="G190" s="3">
        <v>8.0</v>
      </c>
      <c r="H190" s="3">
        <v>3.0</v>
      </c>
      <c r="I190" s="14">
        <f t="shared" si="1"/>
        <v>4.666666667</v>
      </c>
      <c r="J190" s="14">
        <f t="shared" si="2"/>
        <v>3.333333333</v>
      </c>
      <c r="K190" s="11" t="s">
        <v>182</v>
      </c>
      <c r="L190" s="13" t="s">
        <v>183</v>
      </c>
      <c r="M190" s="15" t="s">
        <v>137</v>
      </c>
      <c r="N190" s="15" t="s">
        <v>138</v>
      </c>
      <c r="O190" s="16" t="s">
        <v>122</v>
      </c>
      <c r="P190" s="16" t="s">
        <v>373</v>
      </c>
      <c r="Q190" s="17">
        <v>0.0</v>
      </c>
      <c r="R190" s="11" t="s">
        <v>124</v>
      </c>
      <c r="S190" s="11">
        <v>0.0</v>
      </c>
      <c r="T190" s="11">
        <v>0.0</v>
      </c>
      <c r="U190" s="11" t="s">
        <v>124</v>
      </c>
      <c r="V190" s="11">
        <v>0.0</v>
      </c>
      <c r="W190" s="11" t="s">
        <v>631</v>
      </c>
      <c r="X190" s="18">
        <v>26.0</v>
      </c>
      <c r="Y190" s="18">
        <v>1.0</v>
      </c>
      <c r="Z190" s="18">
        <v>1.0</v>
      </c>
      <c r="AA190" s="18">
        <v>0.0</v>
      </c>
      <c r="AB190" s="15" t="s">
        <v>823</v>
      </c>
      <c r="AC190" s="15" t="s">
        <v>823</v>
      </c>
      <c r="AD190" s="16">
        <v>1.0</v>
      </c>
      <c r="AE190" s="16">
        <v>1.0</v>
      </c>
      <c r="AF190" s="15">
        <v>1.0</v>
      </c>
      <c r="AG190" s="15">
        <v>1.0</v>
      </c>
      <c r="AH190" s="11" t="s">
        <v>824</v>
      </c>
      <c r="AI190" s="18">
        <v>1.0</v>
      </c>
      <c r="AJ190" s="18">
        <v>1.0</v>
      </c>
      <c r="AK190" s="11">
        <v>0.0</v>
      </c>
      <c r="AL190" s="11">
        <v>0.0</v>
      </c>
      <c r="AM190" s="19">
        <v>0.0</v>
      </c>
      <c r="AN190" s="15" t="s">
        <v>1255</v>
      </c>
      <c r="AO190" s="15" t="s">
        <v>289</v>
      </c>
      <c r="AP190" s="15" t="s">
        <v>289</v>
      </c>
      <c r="AQ190" s="15">
        <v>105.0</v>
      </c>
      <c r="AR190" s="15">
        <v>62.0</v>
      </c>
      <c r="AS190" s="15">
        <v>40.0</v>
      </c>
      <c r="AT190" s="15">
        <v>68.0</v>
      </c>
      <c r="AU190" s="15">
        <v>-6.0</v>
      </c>
      <c r="AV190" s="15">
        <v>44.0</v>
      </c>
      <c r="AW190" s="18">
        <v>0.0</v>
      </c>
      <c r="AX190" s="18">
        <v>0.0</v>
      </c>
      <c r="AY190" s="18">
        <v>0.0</v>
      </c>
      <c r="AZ190" s="18">
        <v>1.0</v>
      </c>
      <c r="BA190" s="18">
        <v>1.0</v>
      </c>
      <c r="BB190" s="18">
        <v>1.0</v>
      </c>
      <c r="BC190" s="11">
        <v>0.0</v>
      </c>
      <c r="BD190" s="11">
        <v>0.0</v>
      </c>
      <c r="BE190" s="11">
        <v>0.0</v>
      </c>
      <c r="BF190" s="11">
        <v>0.0</v>
      </c>
      <c r="BG190" s="11">
        <v>0.0</v>
      </c>
      <c r="BH190" s="11">
        <v>0.0</v>
      </c>
      <c r="BI190" s="11">
        <v>0.0</v>
      </c>
      <c r="BJ190" s="11">
        <v>0.0</v>
      </c>
      <c r="BK190" s="11">
        <v>0.0</v>
      </c>
      <c r="BL190" s="11">
        <v>0.0</v>
      </c>
      <c r="BM190" s="11">
        <v>0.0</v>
      </c>
      <c r="BN190" s="11">
        <v>0.0</v>
      </c>
      <c r="BO190" s="11">
        <v>0.0</v>
      </c>
      <c r="BP190" s="11">
        <v>0.0</v>
      </c>
      <c r="BQ190" s="11">
        <v>0.0</v>
      </c>
      <c r="BR190" s="11">
        <v>0.0</v>
      </c>
      <c r="BS190" s="11">
        <v>0.0</v>
      </c>
      <c r="BT190" s="11">
        <v>0.0</v>
      </c>
      <c r="BU190" s="11">
        <v>0.0</v>
      </c>
      <c r="BV190" s="11" t="s">
        <v>124</v>
      </c>
      <c r="BW190" s="15" t="s">
        <v>319</v>
      </c>
      <c r="BX190" s="15">
        <v>0.0</v>
      </c>
      <c r="BY190" s="26">
        <v>237.0</v>
      </c>
      <c r="BZ190" s="16">
        <v>0.0</v>
      </c>
      <c r="CA190" s="26">
        <v>60.0</v>
      </c>
      <c r="CB190" s="26">
        <v>26.0</v>
      </c>
      <c r="CC190" s="15">
        <v>0.0</v>
      </c>
      <c r="CD190" s="15">
        <v>0.0</v>
      </c>
      <c r="CE190" s="15">
        <v>1.0</v>
      </c>
      <c r="CF190" s="15">
        <v>0.0</v>
      </c>
      <c r="CG190" s="15">
        <v>0.0</v>
      </c>
      <c r="CH190" s="16">
        <v>0.0</v>
      </c>
      <c r="CI190" s="16">
        <v>1.0</v>
      </c>
      <c r="CJ190" s="15">
        <f t="shared" si="3"/>
        <v>1</v>
      </c>
      <c r="CK190" s="21" t="s">
        <v>1256</v>
      </c>
      <c r="CL190" s="11" t="s">
        <v>1257</v>
      </c>
      <c r="CM190" s="11">
        <v>0.0</v>
      </c>
      <c r="CN190" s="11">
        <v>0.0</v>
      </c>
      <c r="CO190" s="11">
        <v>0.0</v>
      </c>
      <c r="CP190" s="18">
        <v>0.0</v>
      </c>
      <c r="CQ190" s="15">
        <v>0.0</v>
      </c>
      <c r="CR190" s="15" t="s">
        <v>124</v>
      </c>
      <c r="CS190" s="15">
        <v>0.0</v>
      </c>
      <c r="CT190" s="15" t="s">
        <v>124</v>
      </c>
      <c r="CU190" s="15">
        <v>1.0</v>
      </c>
      <c r="CV190" s="15" t="s">
        <v>124</v>
      </c>
      <c r="CW190" s="11">
        <v>0.0</v>
      </c>
      <c r="CX190" s="11">
        <v>0.0</v>
      </c>
      <c r="CY190" s="11" t="s">
        <v>124</v>
      </c>
      <c r="CZ190" s="11">
        <v>0.0</v>
      </c>
      <c r="DA190" s="11" t="s">
        <v>235</v>
      </c>
      <c r="DB190" s="31"/>
    </row>
    <row r="191">
      <c r="A191" s="11" t="s">
        <v>1258</v>
      </c>
      <c r="B191" s="11" t="s">
        <v>1259</v>
      </c>
      <c r="C191" s="12">
        <v>24710.0</v>
      </c>
      <c r="D191" s="13">
        <v>4.0</v>
      </c>
      <c r="E191" s="18">
        <v>0.0</v>
      </c>
      <c r="F191" s="3">
        <v>10.0</v>
      </c>
      <c r="G191" s="3">
        <v>7.0</v>
      </c>
      <c r="H191" s="3">
        <v>10.0</v>
      </c>
      <c r="I191" s="14">
        <f t="shared" si="1"/>
        <v>9</v>
      </c>
      <c r="J191" s="14">
        <f t="shared" si="2"/>
        <v>2</v>
      </c>
      <c r="K191" s="11" t="s">
        <v>182</v>
      </c>
      <c r="L191" s="13" t="s">
        <v>183</v>
      </c>
      <c r="M191" s="15" t="s">
        <v>184</v>
      </c>
      <c r="N191" s="15" t="s">
        <v>185</v>
      </c>
      <c r="O191" s="16" t="s">
        <v>1260</v>
      </c>
      <c r="P191" s="16" t="s">
        <v>1261</v>
      </c>
      <c r="Q191" s="17">
        <v>1.0</v>
      </c>
      <c r="R191" s="11" t="s">
        <v>124</v>
      </c>
      <c r="S191" s="11">
        <v>0.0</v>
      </c>
      <c r="T191" s="11">
        <v>0.0</v>
      </c>
      <c r="U191" s="11" t="s">
        <v>124</v>
      </c>
      <c r="V191" s="11">
        <v>0.0</v>
      </c>
      <c r="W191" s="11" t="s">
        <v>125</v>
      </c>
      <c r="X191" s="18">
        <v>25.0</v>
      </c>
      <c r="Y191" s="18">
        <v>0.0</v>
      </c>
      <c r="Z191" s="18">
        <v>1.0</v>
      </c>
      <c r="AA191" s="18">
        <v>0.0</v>
      </c>
      <c r="AB191" s="15" t="s">
        <v>1259</v>
      </c>
      <c r="AC191" s="15" t="s">
        <v>1259</v>
      </c>
      <c r="AD191" s="16">
        <v>0.0</v>
      </c>
      <c r="AE191" s="16">
        <v>1.0</v>
      </c>
      <c r="AF191" s="15">
        <v>1.0</v>
      </c>
      <c r="AG191" s="15">
        <v>1.0</v>
      </c>
      <c r="AH191" s="11" t="s">
        <v>1262</v>
      </c>
      <c r="AI191" s="18">
        <v>1.0</v>
      </c>
      <c r="AJ191" s="18">
        <v>1.0</v>
      </c>
      <c r="AK191" s="11">
        <v>0.0</v>
      </c>
      <c r="AL191" s="11">
        <v>0.0</v>
      </c>
      <c r="AM191" s="19">
        <v>0.0</v>
      </c>
      <c r="AN191" s="27" t="s">
        <v>128</v>
      </c>
      <c r="AO191" s="15" t="s">
        <v>328</v>
      </c>
      <c r="AP191" s="15" t="s">
        <v>328</v>
      </c>
      <c r="AQ191" s="15">
        <v>120.0</v>
      </c>
      <c r="AR191" s="15">
        <v>19.0</v>
      </c>
      <c r="AS191" s="15">
        <v>64.0</v>
      </c>
      <c r="AT191" s="15">
        <v>69.0</v>
      </c>
      <c r="AU191" s="15">
        <v>-11.0</v>
      </c>
      <c r="AV191" s="15">
        <v>72.0</v>
      </c>
      <c r="AW191" s="18">
        <v>0.0</v>
      </c>
      <c r="AX191" s="18">
        <v>0.0</v>
      </c>
      <c r="AY191" s="18">
        <v>1.0</v>
      </c>
      <c r="AZ191" s="18">
        <v>0.0</v>
      </c>
      <c r="BA191" s="18">
        <v>1.0</v>
      </c>
      <c r="BB191" s="18">
        <v>0.0</v>
      </c>
      <c r="BC191" s="11">
        <v>0.0</v>
      </c>
      <c r="BD191" s="11">
        <v>0.0</v>
      </c>
      <c r="BE191" s="11">
        <v>0.0</v>
      </c>
      <c r="BF191" s="11">
        <v>0.0</v>
      </c>
      <c r="BG191" s="11">
        <v>0.0</v>
      </c>
      <c r="BH191" s="11">
        <v>0.0</v>
      </c>
      <c r="BI191" s="11">
        <v>0.0</v>
      </c>
      <c r="BJ191" s="11">
        <v>0.0</v>
      </c>
      <c r="BK191" s="11">
        <v>0.0</v>
      </c>
      <c r="BL191" s="11">
        <v>0.0</v>
      </c>
      <c r="BM191" s="11">
        <v>0.0</v>
      </c>
      <c r="BN191" s="11">
        <v>0.0</v>
      </c>
      <c r="BO191" s="11">
        <v>0.0</v>
      </c>
      <c r="BP191" s="11">
        <v>0.0</v>
      </c>
      <c r="BQ191" s="11">
        <v>0.0</v>
      </c>
      <c r="BR191" s="11">
        <v>0.0</v>
      </c>
      <c r="BS191" s="11">
        <v>0.0</v>
      </c>
      <c r="BT191" s="11">
        <v>0.0</v>
      </c>
      <c r="BU191" s="11">
        <v>0.0</v>
      </c>
      <c r="BV191" s="11" t="s">
        <v>124</v>
      </c>
      <c r="BW191" s="15" t="s">
        <v>130</v>
      </c>
      <c r="BX191" s="15">
        <v>0.0</v>
      </c>
      <c r="BY191" s="26">
        <v>255.0</v>
      </c>
      <c r="BZ191" s="16">
        <v>0.0</v>
      </c>
      <c r="CA191" s="26">
        <v>68.0</v>
      </c>
      <c r="CB191" s="26">
        <v>8.0</v>
      </c>
      <c r="CC191" s="15">
        <v>0.0</v>
      </c>
      <c r="CD191" s="15">
        <v>0.0</v>
      </c>
      <c r="CE191" s="15">
        <v>0.0</v>
      </c>
      <c r="CF191" s="15">
        <v>0.0</v>
      </c>
      <c r="CG191" s="15">
        <v>0.0</v>
      </c>
      <c r="CH191" s="16">
        <v>0.0</v>
      </c>
      <c r="CI191" s="16">
        <v>0.0</v>
      </c>
      <c r="CJ191" s="15">
        <f t="shared" si="3"/>
        <v>0</v>
      </c>
      <c r="CK191" s="38" t="s">
        <v>1263</v>
      </c>
      <c r="CL191" s="11" t="s">
        <v>1264</v>
      </c>
      <c r="CM191" s="11">
        <v>1.0</v>
      </c>
      <c r="CN191" s="11">
        <v>0.0</v>
      </c>
      <c r="CO191" s="11">
        <v>0.0</v>
      </c>
      <c r="CP191" s="18">
        <v>0.0</v>
      </c>
      <c r="CQ191" s="15">
        <v>0.0</v>
      </c>
      <c r="CR191" s="15" t="s">
        <v>124</v>
      </c>
      <c r="CS191" s="15">
        <v>0.0</v>
      </c>
      <c r="CT191" s="15" t="s">
        <v>124</v>
      </c>
      <c r="CU191" s="15">
        <v>0.0</v>
      </c>
      <c r="CV191" s="15" t="s">
        <v>124</v>
      </c>
      <c r="CW191" s="11">
        <v>0.0</v>
      </c>
      <c r="CX191" s="11">
        <v>0.0</v>
      </c>
      <c r="CY191" s="11" t="s">
        <v>124</v>
      </c>
      <c r="CZ191" s="11">
        <v>0.0</v>
      </c>
      <c r="DA191" s="11" t="s">
        <v>133</v>
      </c>
      <c r="DB191" s="31"/>
    </row>
    <row r="192">
      <c r="A192" s="11" t="s">
        <v>1265</v>
      </c>
      <c r="B192" s="11" t="s">
        <v>1266</v>
      </c>
      <c r="C192" s="12">
        <v>24738.0</v>
      </c>
      <c r="D192" s="13">
        <v>4.0</v>
      </c>
      <c r="E192" s="18">
        <v>0.0</v>
      </c>
      <c r="F192" s="3">
        <v>6.0</v>
      </c>
      <c r="G192" s="3">
        <v>7.0</v>
      </c>
      <c r="H192" s="3">
        <v>9.0</v>
      </c>
      <c r="I192" s="14">
        <f t="shared" si="1"/>
        <v>7.333333333</v>
      </c>
      <c r="J192" s="14">
        <f t="shared" si="2"/>
        <v>2</v>
      </c>
      <c r="K192" s="11" t="s">
        <v>1267</v>
      </c>
      <c r="L192" s="13" t="s">
        <v>1268</v>
      </c>
      <c r="M192" s="15" t="s">
        <v>122</v>
      </c>
      <c r="N192" s="15" t="s">
        <v>122</v>
      </c>
      <c r="O192" s="16" t="s">
        <v>604</v>
      </c>
      <c r="P192" s="39" t="s">
        <v>729</v>
      </c>
      <c r="Q192" s="17">
        <v>0.0</v>
      </c>
      <c r="R192" s="11" t="s">
        <v>124</v>
      </c>
      <c r="S192" s="11">
        <v>0.0</v>
      </c>
      <c r="T192" s="11">
        <v>0.0</v>
      </c>
      <c r="U192" s="11" t="s">
        <v>124</v>
      </c>
      <c r="V192" s="11">
        <v>0.0</v>
      </c>
      <c r="W192" s="11" t="s">
        <v>125</v>
      </c>
      <c r="X192" s="18">
        <v>16.0</v>
      </c>
      <c r="Y192" s="18">
        <v>1.0</v>
      </c>
      <c r="Z192" s="18">
        <v>1.0</v>
      </c>
      <c r="AA192" s="18">
        <v>0.0</v>
      </c>
      <c r="AB192" s="15" t="s">
        <v>1269</v>
      </c>
      <c r="AC192" s="15" t="s">
        <v>1269</v>
      </c>
      <c r="AD192" s="16">
        <v>1.0</v>
      </c>
      <c r="AE192" s="16">
        <v>1.0</v>
      </c>
      <c r="AF192" s="15">
        <v>0.0</v>
      </c>
      <c r="AG192" s="15">
        <v>0.0</v>
      </c>
      <c r="AH192" s="11" t="s">
        <v>1270</v>
      </c>
      <c r="AI192" s="18">
        <v>1.0</v>
      </c>
      <c r="AJ192" s="18">
        <v>1.0</v>
      </c>
      <c r="AK192" s="11">
        <v>0.0</v>
      </c>
      <c r="AL192" s="11">
        <v>0.0</v>
      </c>
      <c r="AM192" s="19">
        <v>0.0</v>
      </c>
      <c r="AN192" s="27" t="s">
        <v>128</v>
      </c>
      <c r="AO192" s="15" t="s">
        <v>909</v>
      </c>
      <c r="AP192" s="15" t="s">
        <v>129</v>
      </c>
      <c r="AQ192" s="15">
        <v>139.0</v>
      </c>
      <c r="AR192" s="15">
        <v>43.0</v>
      </c>
      <c r="AS192" s="15">
        <v>64.0</v>
      </c>
      <c r="AT192" s="15">
        <v>90.0</v>
      </c>
      <c r="AU192" s="15">
        <v>-12.0</v>
      </c>
      <c r="AV192" s="15">
        <v>25.0</v>
      </c>
      <c r="AW192" s="18">
        <v>0.0</v>
      </c>
      <c r="AX192" s="18">
        <v>0.0</v>
      </c>
      <c r="AY192" s="18">
        <v>1.0</v>
      </c>
      <c r="AZ192" s="18">
        <v>1.0</v>
      </c>
      <c r="BA192" s="18">
        <v>1.0</v>
      </c>
      <c r="BB192" s="18">
        <v>1.0</v>
      </c>
      <c r="BC192" s="11">
        <v>0.0</v>
      </c>
      <c r="BD192" s="11">
        <v>0.0</v>
      </c>
      <c r="BE192" s="11">
        <v>0.0</v>
      </c>
      <c r="BF192" s="11">
        <v>0.0</v>
      </c>
      <c r="BG192" s="11">
        <v>0.0</v>
      </c>
      <c r="BH192" s="11">
        <v>0.0</v>
      </c>
      <c r="BI192" s="11">
        <v>0.0</v>
      </c>
      <c r="BJ192" s="11">
        <v>0.0</v>
      </c>
      <c r="BK192" s="11">
        <v>0.0</v>
      </c>
      <c r="BL192" s="11">
        <v>0.0</v>
      </c>
      <c r="BM192" s="11">
        <v>0.0</v>
      </c>
      <c r="BN192" s="11">
        <v>0.0</v>
      </c>
      <c r="BO192" s="11">
        <v>0.0</v>
      </c>
      <c r="BP192" s="11">
        <v>0.0</v>
      </c>
      <c r="BQ192" s="11">
        <v>0.0</v>
      </c>
      <c r="BR192" s="11">
        <v>0.0</v>
      </c>
      <c r="BS192" s="11">
        <v>0.0</v>
      </c>
      <c r="BT192" s="11">
        <v>0.0</v>
      </c>
      <c r="BU192" s="11">
        <v>0.0</v>
      </c>
      <c r="BV192" s="11" t="s">
        <v>1271</v>
      </c>
      <c r="BW192" s="15" t="s">
        <v>168</v>
      </c>
      <c r="BX192" s="15">
        <v>0.0</v>
      </c>
      <c r="BY192" s="26">
        <v>112.0</v>
      </c>
      <c r="BZ192" s="16">
        <v>0.0</v>
      </c>
      <c r="CA192" s="26">
        <v>30.0</v>
      </c>
      <c r="CB192" s="26">
        <v>3.0</v>
      </c>
      <c r="CC192" s="15">
        <v>0.0</v>
      </c>
      <c r="CD192" s="15">
        <v>0.0</v>
      </c>
      <c r="CE192" s="15">
        <v>1.0</v>
      </c>
      <c r="CF192" s="15">
        <v>0.0</v>
      </c>
      <c r="CG192" s="15">
        <v>0.0</v>
      </c>
      <c r="CH192" s="16">
        <v>0.0</v>
      </c>
      <c r="CI192" s="16">
        <v>0.0</v>
      </c>
      <c r="CJ192" s="15">
        <f t="shared" si="3"/>
        <v>0</v>
      </c>
      <c r="CK192" s="21" t="s">
        <v>1272</v>
      </c>
      <c r="CL192" s="11" t="s">
        <v>132</v>
      </c>
      <c r="CM192" s="11">
        <v>0.0</v>
      </c>
      <c r="CN192" s="11">
        <v>0.0</v>
      </c>
      <c r="CO192" s="11">
        <v>0.0</v>
      </c>
      <c r="CP192" s="18">
        <v>0.0</v>
      </c>
      <c r="CQ192" s="15">
        <v>0.0</v>
      </c>
      <c r="CR192" s="15" t="s">
        <v>124</v>
      </c>
      <c r="CS192" s="15">
        <v>0.0</v>
      </c>
      <c r="CT192" s="15" t="s">
        <v>124</v>
      </c>
      <c r="CU192" s="15">
        <v>0.0</v>
      </c>
      <c r="CV192" s="15" t="s">
        <v>124</v>
      </c>
      <c r="CW192" s="11">
        <v>0.0</v>
      </c>
      <c r="CX192" s="11">
        <v>0.0</v>
      </c>
      <c r="CY192" s="11" t="s">
        <v>124</v>
      </c>
      <c r="CZ192" s="11">
        <v>0.0</v>
      </c>
      <c r="DA192" s="11" t="s">
        <v>133</v>
      </c>
      <c r="DB192" s="31"/>
    </row>
    <row r="193">
      <c r="A193" s="11" t="s">
        <v>1273</v>
      </c>
      <c r="B193" s="11" t="s">
        <v>1274</v>
      </c>
      <c r="C193" s="12">
        <v>24766.0</v>
      </c>
      <c r="D193" s="13">
        <v>5.0</v>
      </c>
      <c r="E193" s="18">
        <v>0.0</v>
      </c>
      <c r="F193" s="3">
        <v>6.0</v>
      </c>
      <c r="G193" s="3">
        <v>6.0</v>
      </c>
      <c r="H193" s="3">
        <v>8.0</v>
      </c>
      <c r="I193" s="14">
        <f t="shared" si="1"/>
        <v>6.666666667</v>
      </c>
      <c r="J193" s="14">
        <f t="shared" si="2"/>
        <v>1.333333333</v>
      </c>
      <c r="K193" s="11" t="s">
        <v>645</v>
      </c>
      <c r="L193" s="13" t="s">
        <v>262</v>
      </c>
      <c r="M193" s="15" t="s">
        <v>137</v>
      </c>
      <c r="N193" s="15" t="s">
        <v>138</v>
      </c>
      <c r="O193" s="16" t="s">
        <v>343</v>
      </c>
      <c r="P193" s="16" t="s">
        <v>1275</v>
      </c>
      <c r="Q193" s="17">
        <v>1.0</v>
      </c>
      <c r="R193" s="11" t="s">
        <v>1276</v>
      </c>
      <c r="S193" s="11">
        <v>0.0</v>
      </c>
      <c r="T193" s="11">
        <v>0.0</v>
      </c>
      <c r="U193" s="11" t="s">
        <v>124</v>
      </c>
      <c r="V193" s="11">
        <v>0.0</v>
      </c>
      <c r="W193" s="11" t="s">
        <v>631</v>
      </c>
      <c r="X193" s="18">
        <v>18.0</v>
      </c>
      <c r="Y193" s="18">
        <v>0.0</v>
      </c>
      <c r="Z193" s="18">
        <v>1.0</v>
      </c>
      <c r="AA193" s="18">
        <v>0.0</v>
      </c>
      <c r="AB193" s="15" t="s">
        <v>1277</v>
      </c>
      <c r="AC193" s="15" t="s">
        <v>1277</v>
      </c>
      <c r="AD193" s="16">
        <v>1.0</v>
      </c>
      <c r="AE193" s="16">
        <v>1.0</v>
      </c>
      <c r="AF193" s="15">
        <v>0.0</v>
      </c>
      <c r="AG193" s="15">
        <v>0.0</v>
      </c>
      <c r="AH193" s="11" t="s">
        <v>892</v>
      </c>
      <c r="AI193" s="18">
        <v>1.0</v>
      </c>
      <c r="AJ193" s="18">
        <v>1.0</v>
      </c>
      <c r="AK193" s="11">
        <v>0.0</v>
      </c>
      <c r="AL193" s="11">
        <v>0.0</v>
      </c>
      <c r="AM193" s="19">
        <v>0.0</v>
      </c>
      <c r="AN193" s="27" t="s">
        <v>128</v>
      </c>
      <c r="AO193" s="15" t="s">
        <v>189</v>
      </c>
      <c r="AP193" s="15" t="s">
        <v>189</v>
      </c>
      <c r="AQ193" s="15">
        <v>97.0</v>
      </c>
      <c r="AR193" s="15">
        <v>40.0</v>
      </c>
      <c r="AS193" s="15">
        <v>55.0</v>
      </c>
      <c r="AT193" s="15">
        <v>30.0</v>
      </c>
      <c r="AU193" s="15">
        <v>-9.0</v>
      </c>
      <c r="AV193" s="15">
        <v>36.0</v>
      </c>
      <c r="AW193" s="18">
        <v>0.0</v>
      </c>
      <c r="AX193" s="18">
        <v>0.0</v>
      </c>
      <c r="AY193" s="18">
        <v>1.0</v>
      </c>
      <c r="AZ193" s="18">
        <v>0.0</v>
      </c>
      <c r="BA193" s="18">
        <v>1.0</v>
      </c>
      <c r="BB193" s="18">
        <v>1.0</v>
      </c>
      <c r="BC193" s="11">
        <v>0.0</v>
      </c>
      <c r="BD193" s="11">
        <v>0.0</v>
      </c>
      <c r="BE193" s="11">
        <v>0.0</v>
      </c>
      <c r="BF193" s="11">
        <v>0.0</v>
      </c>
      <c r="BG193" s="11">
        <v>0.0</v>
      </c>
      <c r="BH193" s="11">
        <v>0.0</v>
      </c>
      <c r="BI193" s="11">
        <v>0.0</v>
      </c>
      <c r="BJ193" s="11">
        <v>0.0</v>
      </c>
      <c r="BK193" s="11">
        <v>0.0</v>
      </c>
      <c r="BL193" s="11">
        <v>0.0</v>
      </c>
      <c r="BM193" s="11">
        <v>0.0</v>
      </c>
      <c r="BN193" s="11">
        <v>0.0</v>
      </c>
      <c r="BO193" s="11">
        <v>0.0</v>
      </c>
      <c r="BP193" s="11">
        <v>0.0</v>
      </c>
      <c r="BQ193" s="11">
        <v>0.0</v>
      </c>
      <c r="BR193" s="11">
        <v>0.0</v>
      </c>
      <c r="BS193" s="11">
        <v>0.0</v>
      </c>
      <c r="BT193" s="11">
        <v>0.0</v>
      </c>
      <c r="BU193" s="11">
        <v>0.0</v>
      </c>
      <c r="BV193" s="11" t="s">
        <v>124</v>
      </c>
      <c r="BW193" s="15" t="s">
        <v>487</v>
      </c>
      <c r="BX193" s="15">
        <v>0.0</v>
      </c>
      <c r="BY193" s="26">
        <v>166.0</v>
      </c>
      <c r="BZ193" s="16">
        <v>0.0</v>
      </c>
      <c r="CA193" s="26">
        <v>29.0</v>
      </c>
      <c r="CB193" s="26">
        <v>10.0</v>
      </c>
      <c r="CC193" s="15">
        <v>0.0</v>
      </c>
      <c r="CD193" s="15">
        <v>0.0</v>
      </c>
      <c r="CE193" s="15">
        <v>0.0</v>
      </c>
      <c r="CF193" s="15">
        <v>0.0</v>
      </c>
      <c r="CG193" s="15">
        <v>0.0</v>
      </c>
      <c r="CH193" s="16">
        <v>0.0</v>
      </c>
      <c r="CI193" s="16">
        <v>0.0</v>
      </c>
      <c r="CJ193" s="15">
        <f t="shared" si="3"/>
        <v>0</v>
      </c>
      <c r="CK193" s="21" t="s">
        <v>1278</v>
      </c>
      <c r="CL193" s="11" t="s">
        <v>1279</v>
      </c>
      <c r="CM193" s="11">
        <v>0.0</v>
      </c>
      <c r="CN193" s="11">
        <v>0.0</v>
      </c>
      <c r="CO193" s="11">
        <v>0.0</v>
      </c>
      <c r="CP193" s="18">
        <v>0.0</v>
      </c>
      <c r="CQ193" s="15">
        <v>0.0</v>
      </c>
      <c r="CR193" s="15" t="s">
        <v>124</v>
      </c>
      <c r="CS193" s="15">
        <v>1.0</v>
      </c>
      <c r="CT193" s="15" t="s">
        <v>1273</v>
      </c>
      <c r="CU193" s="15">
        <v>0.0</v>
      </c>
      <c r="CV193" s="15" t="s">
        <v>124</v>
      </c>
      <c r="CW193" s="11">
        <v>0.0</v>
      </c>
      <c r="CX193" s="11">
        <v>0.0</v>
      </c>
      <c r="CY193" s="11" t="s">
        <v>124</v>
      </c>
      <c r="CZ193" s="11">
        <v>0.0</v>
      </c>
      <c r="DA193" s="11" t="s">
        <v>133</v>
      </c>
      <c r="DB193" s="31"/>
    </row>
    <row r="194">
      <c r="A194" s="11" t="s">
        <v>1280</v>
      </c>
      <c r="B194" s="11" t="s">
        <v>1281</v>
      </c>
      <c r="C194" s="12">
        <v>24801.0</v>
      </c>
      <c r="D194" s="13">
        <v>1.0</v>
      </c>
      <c r="E194" s="18">
        <v>0.0</v>
      </c>
      <c r="F194" s="3">
        <v>3.0</v>
      </c>
      <c r="G194" s="3">
        <v>1.0</v>
      </c>
      <c r="H194" s="3">
        <v>8.0</v>
      </c>
      <c r="I194" s="14">
        <f t="shared" si="1"/>
        <v>4</v>
      </c>
      <c r="J194" s="14">
        <f t="shared" si="2"/>
        <v>4.666666667</v>
      </c>
      <c r="K194" s="11" t="s">
        <v>1282</v>
      </c>
      <c r="L194" s="13" t="s">
        <v>1283</v>
      </c>
      <c r="M194" s="15" t="s">
        <v>122</v>
      </c>
      <c r="N194" s="15" t="s">
        <v>1284</v>
      </c>
      <c r="O194" s="16" t="s">
        <v>122</v>
      </c>
      <c r="P194" s="16" t="s">
        <v>1249</v>
      </c>
      <c r="Q194" s="17">
        <v>0.0</v>
      </c>
      <c r="R194" s="11" t="s">
        <v>124</v>
      </c>
      <c r="S194" s="11">
        <v>0.0</v>
      </c>
      <c r="T194" s="11">
        <v>0.0</v>
      </c>
      <c r="U194" s="11" t="s">
        <v>124</v>
      </c>
      <c r="V194" s="11">
        <v>0.0</v>
      </c>
      <c r="W194" s="11" t="s">
        <v>125</v>
      </c>
      <c r="X194" s="18"/>
      <c r="Y194" s="18">
        <v>1.0</v>
      </c>
      <c r="Z194" s="18">
        <v>1.0</v>
      </c>
      <c r="AA194" s="18">
        <v>0.0</v>
      </c>
      <c r="AB194" s="15" t="s">
        <v>1285</v>
      </c>
      <c r="AC194" s="15" t="s">
        <v>1285</v>
      </c>
      <c r="AD194" s="16">
        <v>1.0</v>
      </c>
      <c r="AE194" s="16">
        <v>1.0</v>
      </c>
      <c r="AF194" s="15">
        <v>0.0</v>
      </c>
      <c r="AG194" s="15">
        <v>0.0</v>
      </c>
      <c r="AH194" s="11" t="s">
        <v>1286</v>
      </c>
      <c r="AI194" s="18">
        <v>1.0</v>
      </c>
      <c r="AJ194" s="18">
        <v>1.0</v>
      </c>
      <c r="AK194" s="11">
        <v>0.0</v>
      </c>
      <c r="AL194" s="11">
        <v>0.0</v>
      </c>
      <c r="AM194" s="19">
        <v>0.0</v>
      </c>
      <c r="AN194" s="27" t="s">
        <v>128</v>
      </c>
      <c r="AO194" s="15" t="s">
        <v>289</v>
      </c>
      <c r="AP194" s="15" t="s">
        <v>289</v>
      </c>
      <c r="AQ194" s="15">
        <v>133.0</v>
      </c>
      <c r="AR194" s="15">
        <v>65.0</v>
      </c>
      <c r="AS194" s="15">
        <v>49.0</v>
      </c>
      <c r="AT194" s="15">
        <v>67.0</v>
      </c>
      <c r="AU194" s="15">
        <v>-11.0</v>
      </c>
      <c r="AV194" s="15">
        <v>4.0</v>
      </c>
      <c r="AW194" s="18">
        <v>1.0</v>
      </c>
      <c r="AX194" s="18">
        <v>0.0</v>
      </c>
      <c r="AY194" s="18">
        <v>1.0</v>
      </c>
      <c r="AZ194" s="18">
        <v>1.0</v>
      </c>
      <c r="BA194" s="18">
        <v>0.0</v>
      </c>
      <c r="BB194" s="18">
        <v>0.0</v>
      </c>
      <c r="BC194" s="11">
        <v>0.0</v>
      </c>
      <c r="BD194" s="11">
        <v>0.0</v>
      </c>
      <c r="BE194" s="11">
        <v>0.0</v>
      </c>
      <c r="BF194" s="11">
        <v>0.0</v>
      </c>
      <c r="BG194" s="11">
        <v>0.0</v>
      </c>
      <c r="BH194" s="11">
        <v>0.0</v>
      </c>
      <c r="BI194" s="11">
        <v>0.0</v>
      </c>
      <c r="BJ194" s="11">
        <v>0.0</v>
      </c>
      <c r="BK194" s="11">
        <v>0.0</v>
      </c>
      <c r="BL194" s="11">
        <v>0.0</v>
      </c>
      <c r="BM194" s="11">
        <v>0.0</v>
      </c>
      <c r="BN194" s="11">
        <v>0.0</v>
      </c>
      <c r="BO194" s="11">
        <v>0.0</v>
      </c>
      <c r="BP194" s="11">
        <v>0.0</v>
      </c>
      <c r="BQ194" s="11">
        <v>0.0</v>
      </c>
      <c r="BR194" s="11">
        <v>0.0</v>
      </c>
      <c r="BS194" s="11">
        <v>0.0</v>
      </c>
      <c r="BT194" s="11">
        <v>0.0</v>
      </c>
      <c r="BU194" s="11">
        <v>0.0</v>
      </c>
      <c r="BV194" s="11" t="s">
        <v>124</v>
      </c>
      <c r="BW194" s="15" t="s">
        <v>130</v>
      </c>
      <c r="BX194" s="15">
        <v>0.0</v>
      </c>
      <c r="BY194" s="26">
        <v>167.0</v>
      </c>
      <c r="BZ194" s="16">
        <v>0.0</v>
      </c>
      <c r="CA194" s="26">
        <v>46.0</v>
      </c>
      <c r="CB194" s="26">
        <v>18.0</v>
      </c>
      <c r="CC194" s="15">
        <v>0.0</v>
      </c>
      <c r="CD194" s="15">
        <v>0.0</v>
      </c>
      <c r="CE194" s="15">
        <v>1.0</v>
      </c>
      <c r="CF194" s="15">
        <v>0.0</v>
      </c>
      <c r="CG194" s="15">
        <v>0.0</v>
      </c>
      <c r="CH194" s="16">
        <v>0.0</v>
      </c>
      <c r="CI194" s="16">
        <v>0.0</v>
      </c>
      <c r="CJ194" s="15">
        <f t="shared" si="3"/>
        <v>0</v>
      </c>
      <c r="CK194" s="21" t="s">
        <v>1287</v>
      </c>
      <c r="CL194" s="11" t="s">
        <v>1288</v>
      </c>
      <c r="CM194" s="11">
        <v>0.0</v>
      </c>
      <c r="CN194" s="11">
        <v>0.0</v>
      </c>
      <c r="CO194" s="11">
        <v>0.0</v>
      </c>
      <c r="CP194" s="18">
        <v>0.0</v>
      </c>
      <c r="CQ194" s="15">
        <v>0.0</v>
      </c>
      <c r="CR194" s="15" t="s">
        <v>124</v>
      </c>
      <c r="CS194" s="15">
        <v>0.0</v>
      </c>
      <c r="CT194" s="15" t="s">
        <v>124</v>
      </c>
      <c r="CU194" s="15">
        <v>0.0</v>
      </c>
      <c r="CV194" s="15" t="s">
        <v>124</v>
      </c>
      <c r="CW194" s="11">
        <v>0.0</v>
      </c>
      <c r="CX194" s="11">
        <v>0.0</v>
      </c>
      <c r="CY194" s="11" t="s">
        <v>124</v>
      </c>
      <c r="CZ194" s="11">
        <v>0.0</v>
      </c>
      <c r="DA194" s="11" t="s">
        <v>133</v>
      </c>
      <c r="DB194" s="31"/>
    </row>
    <row r="195">
      <c r="A195" s="11" t="s">
        <v>1289</v>
      </c>
      <c r="B195" s="11" t="s">
        <v>1165</v>
      </c>
      <c r="C195" s="12">
        <v>24808.0</v>
      </c>
      <c r="D195" s="13">
        <v>4.0</v>
      </c>
      <c r="E195" s="18">
        <v>0.0</v>
      </c>
      <c r="F195" s="3">
        <v>7.0</v>
      </c>
      <c r="G195" s="3">
        <v>8.0</v>
      </c>
      <c r="H195" s="3">
        <v>7.0</v>
      </c>
      <c r="I195" s="14">
        <f t="shared" si="1"/>
        <v>7.333333333</v>
      </c>
      <c r="J195" s="14">
        <f t="shared" si="2"/>
        <v>0.6666666667</v>
      </c>
      <c r="K195" s="11" t="s">
        <v>1166</v>
      </c>
      <c r="L195" s="13" t="s">
        <v>1167</v>
      </c>
      <c r="M195" s="15" t="s">
        <v>137</v>
      </c>
      <c r="N195" s="15" t="s">
        <v>373</v>
      </c>
      <c r="O195" s="16" t="s">
        <v>122</v>
      </c>
      <c r="P195" s="16" t="s">
        <v>373</v>
      </c>
      <c r="Q195" s="17">
        <v>0.0</v>
      </c>
      <c r="R195" s="11" t="s">
        <v>124</v>
      </c>
      <c r="S195" s="11">
        <v>0.0</v>
      </c>
      <c r="T195" s="11">
        <v>0.0</v>
      </c>
      <c r="U195" s="11" t="s">
        <v>124</v>
      </c>
      <c r="V195" s="11">
        <v>0.0</v>
      </c>
      <c r="W195" s="11" t="s">
        <v>125</v>
      </c>
      <c r="X195" s="18">
        <v>21.0</v>
      </c>
      <c r="Y195" s="18">
        <v>1.0</v>
      </c>
      <c r="Z195" s="18">
        <v>1.0</v>
      </c>
      <c r="AA195" s="18">
        <v>0.0</v>
      </c>
      <c r="AB195" s="15" t="s">
        <v>1290</v>
      </c>
      <c r="AC195" s="15" t="s">
        <v>1290</v>
      </c>
      <c r="AD195" s="16">
        <v>1.0</v>
      </c>
      <c r="AE195" s="16">
        <v>1.0</v>
      </c>
      <c r="AF195" s="15">
        <v>0.0</v>
      </c>
      <c r="AG195" s="15">
        <v>0.0</v>
      </c>
      <c r="AH195" s="11" t="s">
        <v>1291</v>
      </c>
      <c r="AI195" s="18">
        <v>1.0</v>
      </c>
      <c r="AJ195" s="18">
        <v>1.0</v>
      </c>
      <c r="AK195" s="11">
        <v>0.0</v>
      </c>
      <c r="AL195" s="11">
        <v>0.0</v>
      </c>
      <c r="AM195" s="19">
        <v>0.0</v>
      </c>
      <c r="AN195" s="27" t="s">
        <v>128</v>
      </c>
      <c r="AO195" s="15" t="s">
        <v>289</v>
      </c>
      <c r="AP195" s="15" t="s">
        <v>289</v>
      </c>
      <c r="AQ195" s="15">
        <v>126.0</v>
      </c>
      <c r="AR195" s="15">
        <v>49.0</v>
      </c>
      <c r="AS195" s="15">
        <v>51.0</v>
      </c>
      <c r="AT195" s="15">
        <v>65.0</v>
      </c>
      <c r="AU195" s="15">
        <v>-10.0</v>
      </c>
      <c r="AV195" s="15">
        <v>26.0</v>
      </c>
      <c r="AW195" s="18">
        <v>0.0</v>
      </c>
      <c r="AX195" s="18">
        <v>0.0</v>
      </c>
      <c r="AY195" s="18">
        <v>1.0</v>
      </c>
      <c r="AZ195" s="18">
        <v>1.0</v>
      </c>
      <c r="BA195" s="18">
        <v>1.0</v>
      </c>
      <c r="BB195" s="18">
        <v>1.0</v>
      </c>
      <c r="BC195" s="11">
        <v>0.0</v>
      </c>
      <c r="BD195" s="11">
        <v>0.0</v>
      </c>
      <c r="BE195" s="11">
        <v>0.0</v>
      </c>
      <c r="BF195" s="11">
        <v>0.0</v>
      </c>
      <c r="BG195" s="11">
        <v>0.0</v>
      </c>
      <c r="BH195" s="11">
        <v>0.0</v>
      </c>
      <c r="BI195" s="11">
        <v>0.0</v>
      </c>
      <c r="BJ195" s="11">
        <v>1.0</v>
      </c>
      <c r="BK195" s="11">
        <v>0.0</v>
      </c>
      <c r="BL195" s="11">
        <v>0.0</v>
      </c>
      <c r="BM195" s="11">
        <v>0.0</v>
      </c>
      <c r="BN195" s="11">
        <v>0.0</v>
      </c>
      <c r="BO195" s="11">
        <v>0.0</v>
      </c>
      <c r="BP195" s="11">
        <v>0.0</v>
      </c>
      <c r="BQ195" s="11">
        <v>0.0</v>
      </c>
      <c r="BR195" s="11">
        <v>0.0</v>
      </c>
      <c r="BS195" s="11">
        <v>0.0</v>
      </c>
      <c r="BT195" s="11">
        <v>0.0</v>
      </c>
      <c r="BU195" s="11">
        <v>0.0</v>
      </c>
      <c r="BV195" s="11" t="s">
        <v>1292</v>
      </c>
      <c r="BW195" s="15" t="s">
        <v>319</v>
      </c>
      <c r="BX195" s="15">
        <v>0.0</v>
      </c>
      <c r="BY195" s="26">
        <v>172.0</v>
      </c>
      <c r="BZ195" s="16">
        <v>0.0</v>
      </c>
      <c r="CA195" s="26">
        <v>20.0</v>
      </c>
      <c r="CB195" s="26">
        <v>7.0</v>
      </c>
      <c r="CC195" s="15">
        <v>0.0</v>
      </c>
      <c r="CD195" s="15">
        <v>0.0</v>
      </c>
      <c r="CE195" s="15">
        <v>1.0</v>
      </c>
      <c r="CF195" s="15">
        <v>0.0</v>
      </c>
      <c r="CG195" s="15">
        <v>0.0</v>
      </c>
      <c r="CH195" s="16">
        <v>0.0</v>
      </c>
      <c r="CI195" s="16">
        <v>0.0</v>
      </c>
      <c r="CJ195" s="15">
        <f t="shared" si="3"/>
        <v>0</v>
      </c>
      <c r="CK195" s="21" t="s">
        <v>1293</v>
      </c>
      <c r="CL195" s="11" t="s">
        <v>1294</v>
      </c>
      <c r="CM195" s="11">
        <v>0.0</v>
      </c>
      <c r="CN195" s="11">
        <v>0.0</v>
      </c>
      <c r="CO195" s="11">
        <v>0.0</v>
      </c>
      <c r="CP195" s="18">
        <v>0.0</v>
      </c>
      <c r="CQ195" s="15">
        <v>0.0</v>
      </c>
      <c r="CR195" s="15" t="s">
        <v>124</v>
      </c>
      <c r="CS195" s="15">
        <v>0.0</v>
      </c>
      <c r="CT195" s="15" t="s">
        <v>124</v>
      </c>
      <c r="CU195" s="15">
        <v>1.0</v>
      </c>
      <c r="CV195" s="15" t="s">
        <v>1165</v>
      </c>
      <c r="CW195" s="11">
        <v>0.0</v>
      </c>
      <c r="CX195" s="11">
        <v>0.0</v>
      </c>
      <c r="CY195" s="11" t="s">
        <v>124</v>
      </c>
      <c r="CZ195" s="11">
        <v>0.0</v>
      </c>
      <c r="DA195" s="11" t="s">
        <v>235</v>
      </c>
      <c r="DB195" s="31"/>
    </row>
    <row r="196">
      <c r="A196" s="11" t="s">
        <v>1295</v>
      </c>
      <c r="B196" s="11" t="s">
        <v>822</v>
      </c>
      <c r="C196" s="12">
        <v>24836.0</v>
      </c>
      <c r="D196" s="13">
        <v>3.0</v>
      </c>
      <c r="E196" s="18">
        <v>0.0</v>
      </c>
      <c r="F196" s="3">
        <v>8.0</v>
      </c>
      <c r="G196" s="3">
        <v>9.0</v>
      </c>
      <c r="H196" s="3">
        <v>4.0</v>
      </c>
      <c r="I196" s="14">
        <f t="shared" si="1"/>
        <v>7</v>
      </c>
      <c r="J196" s="14">
        <f t="shared" si="2"/>
        <v>3.333333333</v>
      </c>
      <c r="K196" s="11" t="s">
        <v>182</v>
      </c>
      <c r="L196" s="13" t="s">
        <v>183</v>
      </c>
      <c r="M196" s="15" t="s">
        <v>137</v>
      </c>
      <c r="N196" s="15" t="s">
        <v>373</v>
      </c>
      <c r="O196" s="16" t="s">
        <v>162</v>
      </c>
      <c r="P196" s="16" t="s">
        <v>1296</v>
      </c>
      <c r="Q196" s="17">
        <v>0.0</v>
      </c>
      <c r="R196" s="11" t="s">
        <v>124</v>
      </c>
      <c r="S196" s="11">
        <v>0.0</v>
      </c>
      <c r="T196" s="11">
        <v>0.0</v>
      </c>
      <c r="U196" s="11" t="s">
        <v>124</v>
      </c>
      <c r="V196" s="11">
        <v>0.0</v>
      </c>
      <c r="W196" s="11" t="s">
        <v>631</v>
      </c>
      <c r="X196" s="18">
        <v>25.0</v>
      </c>
      <c r="Y196" s="18">
        <v>1.0</v>
      </c>
      <c r="Z196" s="18">
        <v>1.0</v>
      </c>
      <c r="AA196" s="18">
        <v>0.0</v>
      </c>
      <c r="AB196" s="15" t="s">
        <v>823</v>
      </c>
      <c r="AC196" s="15" t="s">
        <v>823</v>
      </c>
      <c r="AD196" s="16">
        <v>1.0</v>
      </c>
      <c r="AE196" s="16">
        <v>1.0</v>
      </c>
      <c r="AF196" s="15">
        <v>1.0</v>
      </c>
      <c r="AG196" s="15">
        <v>1.0</v>
      </c>
      <c r="AH196" s="11" t="s">
        <v>824</v>
      </c>
      <c r="AI196" s="18">
        <v>1.0</v>
      </c>
      <c r="AJ196" s="18">
        <v>1.0</v>
      </c>
      <c r="AK196" s="11">
        <v>0.0</v>
      </c>
      <c r="AL196" s="11">
        <v>0.0</v>
      </c>
      <c r="AM196" s="19">
        <v>0.0</v>
      </c>
      <c r="AN196" s="27" t="s">
        <v>128</v>
      </c>
      <c r="AO196" s="15" t="s">
        <v>129</v>
      </c>
      <c r="AP196" s="15" t="s">
        <v>129</v>
      </c>
      <c r="AQ196" s="15">
        <v>99.0</v>
      </c>
      <c r="AR196" s="15">
        <v>73.0</v>
      </c>
      <c r="AS196" s="15">
        <v>48.0</v>
      </c>
      <c r="AT196" s="15">
        <v>81.0</v>
      </c>
      <c r="AU196" s="15">
        <v>-9.0</v>
      </c>
      <c r="AV196" s="15">
        <v>31.0</v>
      </c>
      <c r="AW196" s="18">
        <v>0.0</v>
      </c>
      <c r="AX196" s="18">
        <v>0.0</v>
      </c>
      <c r="AY196" s="18">
        <v>0.0</v>
      </c>
      <c r="AZ196" s="18">
        <v>1.0</v>
      </c>
      <c r="BA196" s="18">
        <v>1.0</v>
      </c>
      <c r="BB196" s="18">
        <v>0.0</v>
      </c>
      <c r="BC196" s="11">
        <v>0.0</v>
      </c>
      <c r="BD196" s="11">
        <v>0.0</v>
      </c>
      <c r="BE196" s="11">
        <v>0.0</v>
      </c>
      <c r="BF196" s="11">
        <v>0.0</v>
      </c>
      <c r="BG196" s="11">
        <v>0.0</v>
      </c>
      <c r="BH196" s="11">
        <v>0.0</v>
      </c>
      <c r="BI196" s="11">
        <v>0.0</v>
      </c>
      <c r="BJ196" s="11">
        <v>0.0</v>
      </c>
      <c r="BK196" s="11">
        <v>0.0</v>
      </c>
      <c r="BL196" s="11">
        <v>0.0</v>
      </c>
      <c r="BM196" s="11">
        <v>0.0</v>
      </c>
      <c r="BN196" s="11">
        <v>0.0</v>
      </c>
      <c r="BO196" s="11">
        <v>0.0</v>
      </c>
      <c r="BP196" s="11">
        <v>0.0</v>
      </c>
      <c r="BQ196" s="11">
        <v>0.0</v>
      </c>
      <c r="BR196" s="11">
        <v>0.0</v>
      </c>
      <c r="BS196" s="11">
        <v>0.0</v>
      </c>
      <c r="BT196" s="11">
        <v>0.0</v>
      </c>
      <c r="BU196" s="11">
        <v>0.0</v>
      </c>
      <c r="BV196" s="11" t="s">
        <v>124</v>
      </c>
      <c r="BW196" s="15" t="s">
        <v>168</v>
      </c>
      <c r="BX196" s="15">
        <v>0.0</v>
      </c>
      <c r="BY196" s="26">
        <v>207.0</v>
      </c>
      <c r="BZ196" s="16">
        <v>0.0</v>
      </c>
      <c r="CA196" s="26">
        <v>25.0</v>
      </c>
      <c r="CB196" s="26">
        <v>0.0</v>
      </c>
      <c r="CC196" s="15">
        <v>0.0</v>
      </c>
      <c r="CD196" s="15">
        <v>0.0</v>
      </c>
      <c r="CE196" s="15">
        <v>1.0</v>
      </c>
      <c r="CF196" s="15">
        <v>0.0</v>
      </c>
      <c r="CG196" s="15">
        <v>0.0</v>
      </c>
      <c r="CH196" s="16">
        <v>0.0</v>
      </c>
      <c r="CI196" s="16">
        <v>0.0</v>
      </c>
      <c r="CJ196" s="15">
        <f t="shared" si="3"/>
        <v>0</v>
      </c>
      <c r="CK196" s="21" t="s">
        <v>1297</v>
      </c>
      <c r="CL196" s="11" t="s">
        <v>588</v>
      </c>
      <c r="CM196" s="11">
        <v>0.0</v>
      </c>
      <c r="CN196" s="11">
        <v>0.0</v>
      </c>
      <c r="CO196" s="11">
        <v>0.0</v>
      </c>
      <c r="CP196" s="18">
        <v>0.0</v>
      </c>
      <c r="CQ196" s="15">
        <v>0.0</v>
      </c>
      <c r="CR196" s="15" t="s">
        <v>124</v>
      </c>
      <c r="CS196" s="15">
        <v>0.0</v>
      </c>
      <c r="CT196" s="15" t="s">
        <v>124</v>
      </c>
      <c r="CU196" s="15">
        <v>0.0</v>
      </c>
      <c r="CV196" s="15" t="s">
        <v>124</v>
      </c>
      <c r="CW196" s="11">
        <v>0.0</v>
      </c>
      <c r="CX196" s="11">
        <v>0.0</v>
      </c>
      <c r="CY196" s="11" t="s">
        <v>124</v>
      </c>
      <c r="CZ196" s="11">
        <v>0.0</v>
      </c>
      <c r="DA196" s="11" t="s">
        <v>235</v>
      </c>
      <c r="DB196" s="31"/>
    </row>
    <row r="197">
      <c r="A197" s="11" t="s">
        <v>1298</v>
      </c>
      <c r="B197" s="11" t="s">
        <v>1299</v>
      </c>
      <c r="C197" s="12">
        <v>24857.0</v>
      </c>
      <c r="D197" s="13">
        <v>2.0</v>
      </c>
      <c r="E197" s="18">
        <v>0.0</v>
      </c>
      <c r="F197" s="3">
        <v>5.0</v>
      </c>
      <c r="G197" s="3">
        <v>5.0</v>
      </c>
      <c r="H197" s="3">
        <v>4.0</v>
      </c>
      <c r="I197" s="14">
        <f t="shared" si="1"/>
        <v>4.666666667</v>
      </c>
      <c r="J197" s="14">
        <f t="shared" si="2"/>
        <v>0.6666666667</v>
      </c>
      <c r="K197" s="11" t="s">
        <v>1300</v>
      </c>
      <c r="L197" s="13" t="s">
        <v>1301</v>
      </c>
      <c r="M197" s="15" t="s">
        <v>122</v>
      </c>
      <c r="N197" s="15" t="s">
        <v>123</v>
      </c>
      <c r="O197" s="16" t="s">
        <v>122</v>
      </c>
      <c r="P197" s="16" t="s">
        <v>373</v>
      </c>
      <c r="Q197" s="17">
        <v>0.0</v>
      </c>
      <c r="R197" s="11" t="s">
        <v>124</v>
      </c>
      <c r="S197" s="11">
        <v>0.0</v>
      </c>
      <c r="T197" s="11">
        <v>0.0</v>
      </c>
      <c r="U197" s="11" t="s">
        <v>124</v>
      </c>
      <c r="V197" s="11">
        <v>0.0</v>
      </c>
      <c r="W197" s="11" t="s">
        <v>125</v>
      </c>
      <c r="X197" s="18">
        <v>25.0</v>
      </c>
      <c r="Y197" s="18">
        <v>1.0</v>
      </c>
      <c r="Z197" s="18">
        <v>1.0</v>
      </c>
      <c r="AA197" s="18">
        <v>0.0</v>
      </c>
      <c r="AB197" s="15" t="s">
        <v>1302</v>
      </c>
      <c r="AC197" s="15" t="s">
        <v>1302</v>
      </c>
      <c r="AD197" s="16">
        <v>1.0</v>
      </c>
      <c r="AE197" s="16">
        <v>1.0</v>
      </c>
      <c r="AF197" s="15">
        <v>1.0</v>
      </c>
      <c r="AG197" s="15">
        <v>1.0</v>
      </c>
      <c r="AH197" s="11" t="s">
        <v>1302</v>
      </c>
      <c r="AI197" s="18">
        <v>1.0</v>
      </c>
      <c r="AJ197" s="18">
        <v>1.0</v>
      </c>
      <c r="AK197" s="11">
        <v>1.0</v>
      </c>
      <c r="AL197" s="11">
        <v>1.0</v>
      </c>
      <c r="AM197" s="19">
        <v>1.0</v>
      </c>
      <c r="AN197" s="27" t="s">
        <v>128</v>
      </c>
      <c r="AO197" s="15" t="s">
        <v>167</v>
      </c>
      <c r="AP197" s="15" t="s">
        <v>167</v>
      </c>
      <c r="AQ197" s="15">
        <v>82.0</v>
      </c>
      <c r="AR197" s="15">
        <v>74.0</v>
      </c>
      <c r="AS197" s="15">
        <v>63.0</v>
      </c>
      <c r="AT197" s="15">
        <v>95.0</v>
      </c>
      <c r="AU197" s="15">
        <v>-8.0</v>
      </c>
      <c r="AV197" s="15">
        <v>6.0</v>
      </c>
      <c r="AW197" s="18">
        <v>0.0</v>
      </c>
      <c r="AX197" s="18">
        <v>0.0</v>
      </c>
      <c r="AY197" s="18">
        <v>1.0</v>
      </c>
      <c r="AZ197" s="18">
        <v>1.0</v>
      </c>
      <c r="BA197" s="18">
        <v>1.0</v>
      </c>
      <c r="BB197" s="18">
        <v>1.0</v>
      </c>
      <c r="BC197" s="11">
        <v>0.0</v>
      </c>
      <c r="BD197" s="11">
        <v>0.0</v>
      </c>
      <c r="BE197" s="11">
        <v>0.0</v>
      </c>
      <c r="BF197" s="11">
        <v>0.0</v>
      </c>
      <c r="BG197" s="11">
        <v>0.0</v>
      </c>
      <c r="BH197" s="11">
        <v>0.0</v>
      </c>
      <c r="BI197" s="11">
        <v>0.0</v>
      </c>
      <c r="BJ197" s="11">
        <v>0.0</v>
      </c>
      <c r="BK197" s="11">
        <v>0.0</v>
      </c>
      <c r="BL197" s="11">
        <v>0.0</v>
      </c>
      <c r="BM197" s="11">
        <v>0.0</v>
      </c>
      <c r="BN197" s="11">
        <v>0.0</v>
      </c>
      <c r="BO197" s="11">
        <v>0.0</v>
      </c>
      <c r="BP197" s="11">
        <v>0.0</v>
      </c>
      <c r="BQ197" s="11">
        <v>0.0</v>
      </c>
      <c r="BR197" s="11">
        <v>1.0</v>
      </c>
      <c r="BS197" s="11">
        <v>0.0</v>
      </c>
      <c r="BT197" s="11">
        <v>0.0</v>
      </c>
      <c r="BU197" s="11">
        <v>0.0</v>
      </c>
      <c r="BV197" s="11" t="s">
        <v>124</v>
      </c>
      <c r="BW197" s="15" t="s">
        <v>168</v>
      </c>
      <c r="BX197" s="15">
        <v>0.0</v>
      </c>
      <c r="BY197" s="26">
        <v>175.0</v>
      </c>
      <c r="BZ197" s="16">
        <v>0.0</v>
      </c>
      <c r="CA197" s="26">
        <v>70.0</v>
      </c>
      <c r="CB197" s="26">
        <v>23.0</v>
      </c>
      <c r="CC197" s="15">
        <v>0.0</v>
      </c>
      <c r="CD197" s="15">
        <v>0.0</v>
      </c>
      <c r="CE197" s="15">
        <v>0.0</v>
      </c>
      <c r="CF197" s="15">
        <v>0.0</v>
      </c>
      <c r="CG197" s="15">
        <v>0.0</v>
      </c>
      <c r="CH197" s="16">
        <v>0.0</v>
      </c>
      <c r="CI197" s="16">
        <v>1.0</v>
      </c>
      <c r="CJ197" s="15">
        <f t="shared" si="3"/>
        <v>1</v>
      </c>
      <c r="CK197" s="21" t="s">
        <v>1303</v>
      </c>
      <c r="CL197" s="11" t="s">
        <v>258</v>
      </c>
      <c r="CM197" s="11">
        <v>0.0</v>
      </c>
      <c r="CN197" s="11">
        <v>0.0</v>
      </c>
      <c r="CO197" s="11">
        <v>0.0</v>
      </c>
      <c r="CP197" s="18">
        <v>0.0</v>
      </c>
      <c r="CQ197" s="15">
        <v>0.0</v>
      </c>
      <c r="CR197" s="15" t="s">
        <v>124</v>
      </c>
      <c r="CS197" s="15">
        <v>0.0</v>
      </c>
      <c r="CT197" s="15" t="s">
        <v>124</v>
      </c>
      <c r="CU197" s="15">
        <v>0.0</v>
      </c>
      <c r="CV197" s="15" t="s">
        <v>124</v>
      </c>
      <c r="CW197" s="11">
        <v>0.0</v>
      </c>
      <c r="CX197" s="11">
        <v>0.0</v>
      </c>
      <c r="CY197" s="11" t="s">
        <v>124</v>
      </c>
      <c r="CZ197" s="11">
        <v>0.0</v>
      </c>
      <c r="DA197" s="11" t="s">
        <v>133</v>
      </c>
      <c r="DB197" s="31"/>
    </row>
    <row r="198">
      <c r="A198" s="11" t="s">
        <v>1304</v>
      </c>
      <c r="B198" s="11" t="s">
        <v>1305</v>
      </c>
      <c r="C198" s="12">
        <v>24871.0</v>
      </c>
      <c r="D198" s="13">
        <v>2.0</v>
      </c>
      <c r="E198" s="18">
        <v>0.0</v>
      </c>
      <c r="F198" s="3">
        <v>3.0</v>
      </c>
      <c r="G198" s="3">
        <v>4.0</v>
      </c>
      <c r="H198" s="3">
        <v>6.0</v>
      </c>
      <c r="I198" s="14">
        <f t="shared" si="1"/>
        <v>4.333333333</v>
      </c>
      <c r="J198" s="14">
        <f t="shared" si="2"/>
        <v>2</v>
      </c>
      <c r="K198" s="11" t="s">
        <v>1306</v>
      </c>
      <c r="L198" s="13" t="s">
        <v>1306</v>
      </c>
      <c r="M198" s="15" t="s">
        <v>122</v>
      </c>
      <c r="N198" s="15" t="s">
        <v>1284</v>
      </c>
      <c r="O198" s="16" t="s">
        <v>122</v>
      </c>
      <c r="P198" s="16" t="s">
        <v>1307</v>
      </c>
      <c r="Q198" s="17">
        <v>0.0</v>
      </c>
      <c r="R198" s="11" t="s">
        <v>124</v>
      </c>
      <c r="S198" s="11">
        <v>0.0</v>
      </c>
      <c r="T198" s="11">
        <v>0.0</v>
      </c>
      <c r="U198" s="11" t="s">
        <v>124</v>
      </c>
      <c r="V198" s="11">
        <v>0.0</v>
      </c>
      <c r="W198" s="11" t="s">
        <v>125</v>
      </c>
      <c r="X198" s="18">
        <v>19.0</v>
      </c>
      <c r="Y198" s="18">
        <v>1.0</v>
      </c>
      <c r="Z198" s="18">
        <v>1.0</v>
      </c>
      <c r="AA198" s="18">
        <v>0.0</v>
      </c>
      <c r="AB198" s="15" t="s">
        <v>1308</v>
      </c>
      <c r="AC198" s="15" t="s">
        <v>1308</v>
      </c>
      <c r="AD198" s="16">
        <v>2.0</v>
      </c>
      <c r="AE198" s="16">
        <v>1.0</v>
      </c>
      <c r="AF198" s="15">
        <v>0.0</v>
      </c>
      <c r="AG198" s="15">
        <v>0.0</v>
      </c>
      <c r="AH198" s="11" t="s">
        <v>1309</v>
      </c>
      <c r="AI198" s="18">
        <v>1.0</v>
      </c>
      <c r="AJ198" s="18">
        <v>1.0</v>
      </c>
      <c r="AK198" s="11">
        <v>0.0</v>
      </c>
      <c r="AL198" s="11">
        <v>0.0</v>
      </c>
      <c r="AM198" s="19">
        <v>1.0</v>
      </c>
      <c r="AN198" s="27" t="s">
        <v>128</v>
      </c>
      <c r="AO198" s="15" t="s">
        <v>289</v>
      </c>
      <c r="AP198" s="15" t="s">
        <v>289</v>
      </c>
      <c r="AQ198" s="15">
        <v>111.0</v>
      </c>
      <c r="AR198" s="15">
        <v>61.0</v>
      </c>
      <c r="AS198" s="15">
        <v>50.0</v>
      </c>
      <c r="AT198" s="15">
        <v>31.0</v>
      </c>
      <c r="AU198" s="15">
        <v>-8.0</v>
      </c>
      <c r="AV198" s="15">
        <v>12.0</v>
      </c>
      <c r="AW198" s="18">
        <v>0.0</v>
      </c>
      <c r="AX198" s="18">
        <v>0.0</v>
      </c>
      <c r="AY198" s="18">
        <v>1.0</v>
      </c>
      <c r="AZ198" s="18">
        <v>1.0</v>
      </c>
      <c r="BA198" s="18">
        <v>1.0</v>
      </c>
      <c r="BB198" s="18">
        <v>0.0</v>
      </c>
      <c r="BC198" s="11">
        <v>0.0</v>
      </c>
      <c r="BD198" s="11">
        <v>0.0</v>
      </c>
      <c r="BE198" s="11">
        <v>0.0</v>
      </c>
      <c r="BF198" s="11">
        <v>0.0</v>
      </c>
      <c r="BG198" s="11">
        <v>0.0</v>
      </c>
      <c r="BH198" s="11">
        <v>0.0</v>
      </c>
      <c r="BI198" s="11">
        <v>0.0</v>
      </c>
      <c r="BJ198" s="11">
        <v>0.0</v>
      </c>
      <c r="BK198" s="11">
        <v>0.0</v>
      </c>
      <c r="BL198" s="11">
        <v>0.0</v>
      </c>
      <c r="BM198" s="11">
        <v>0.0</v>
      </c>
      <c r="BN198" s="11">
        <v>0.0</v>
      </c>
      <c r="BO198" s="11">
        <v>0.0</v>
      </c>
      <c r="BP198" s="11">
        <v>0.0</v>
      </c>
      <c r="BQ198" s="11">
        <v>0.0</v>
      </c>
      <c r="BR198" s="11">
        <v>1.0</v>
      </c>
      <c r="BS198" s="11">
        <v>0.0</v>
      </c>
      <c r="BT198" s="11">
        <v>0.0</v>
      </c>
      <c r="BU198" s="11">
        <v>0.0</v>
      </c>
      <c r="BV198" s="11" t="s">
        <v>124</v>
      </c>
      <c r="BW198" s="15" t="s">
        <v>130</v>
      </c>
      <c r="BX198" s="15">
        <v>0.0</v>
      </c>
      <c r="BY198" s="26">
        <v>147.0</v>
      </c>
      <c r="BZ198" s="16">
        <v>0.0</v>
      </c>
      <c r="CA198" s="26">
        <v>81.0</v>
      </c>
      <c r="CB198" s="26">
        <v>20.0</v>
      </c>
      <c r="CC198" s="15">
        <v>0.0</v>
      </c>
      <c r="CD198" s="15">
        <v>0.0</v>
      </c>
      <c r="CE198" s="15">
        <v>1.0</v>
      </c>
      <c r="CF198" s="15">
        <v>0.0</v>
      </c>
      <c r="CG198" s="15">
        <v>0.0</v>
      </c>
      <c r="CH198" s="16">
        <v>0.0</v>
      </c>
      <c r="CI198" s="16">
        <v>0.0</v>
      </c>
      <c r="CJ198" s="15">
        <f t="shared" si="3"/>
        <v>0</v>
      </c>
      <c r="CK198" s="21" t="s">
        <v>1310</v>
      </c>
      <c r="CL198" s="11" t="s">
        <v>1311</v>
      </c>
      <c r="CM198" s="11">
        <v>0.0</v>
      </c>
      <c r="CN198" s="11">
        <v>0.0</v>
      </c>
      <c r="CO198" s="11">
        <v>0.0</v>
      </c>
      <c r="CP198" s="18">
        <v>0.0</v>
      </c>
      <c r="CQ198" s="15">
        <v>0.0</v>
      </c>
      <c r="CR198" s="15" t="s">
        <v>124</v>
      </c>
      <c r="CS198" s="15">
        <v>0.0</v>
      </c>
      <c r="CT198" s="15" t="s">
        <v>124</v>
      </c>
      <c r="CU198" s="15">
        <v>0.0</v>
      </c>
      <c r="CV198" s="15" t="s">
        <v>124</v>
      </c>
      <c r="CW198" s="11">
        <v>0.0</v>
      </c>
      <c r="CX198" s="11">
        <v>0.0</v>
      </c>
      <c r="CY198" s="11" t="s">
        <v>124</v>
      </c>
      <c r="CZ198" s="11">
        <v>0.0</v>
      </c>
      <c r="DA198" s="11" t="s">
        <v>133</v>
      </c>
      <c r="DB198" s="31"/>
    </row>
    <row r="199">
      <c r="A199" s="11" t="s">
        <v>1312</v>
      </c>
      <c r="B199" s="11" t="s">
        <v>1313</v>
      </c>
      <c r="C199" s="12">
        <v>24878.0</v>
      </c>
      <c r="D199" s="13">
        <v>5.0</v>
      </c>
      <c r="E199" s="18">
        <v>0.0</v>
      </c>
      <c r="F199" s="3">
        <v>6.0</v>
      </c>
      <c r="G199" s="3">
        <v>5.0</v>
      </c>
      <c r="H199" s="3">
        <v>7.0</v>
      </c>
      <c r="I199" s="14">
        <f t="shared" si="1"/>
        <v>6</v>
      </c>
      <c r="J199" s="14">
        <f t="shared" si="2"/>
        <v>1.333333333</v>
      </c>
      <c r="K199" s="11" t="s">
        <v>715</v>
      </c>
      <c r="L199" s="13" t="s">
        <v>716</v>
      </c>
      <c r="M199" s="15" t="s">
        <v>137</v>
      </c>
      <c r="N199" s="15" t="s">
        <v>1314</v>
      </c>
      <c r="O199" s="16" t="s">
        <v>137</v>
      </c>
      <c r="P199" s="16" t="s">
        <v>701</v>
      </c>
      <c r="Q199" s="17">
        <v>1.0</v>
      </c>
      <c r="R199" s="11" t="s">
        <v>124</v>
      </c>
      <c r="S199" s="11">
        <v>0.0</v>
      </c>
      <c r="T199" s="11">
        <v>1.0</v>
      </c>
      <c r="U199" s="11" t="s">
        <v>124</v>
      </c>
      <c r="V199" s="11">
        <v>0.0</v>
      </c>
      <c r="W199" s="11" t="s">
        <v>1315</v>
      </c>
      <c r="X199" s="18">
        <v>42.0</v>
      </c>
      <c r="Y199" s="18">
        <v>1.0</v>
      </c>
      <c r="Z199" s="18">
        <v>1.0</v>
      </c>
      <c r="AA199" s="18">
        <v>0.0</v>
      </c>
      <c r="AB199" s="15" t="s">
        <v>1316</v>
      </c>
      <c r="AC199" s="15" t="s">
        <v>1316</v>
      </c>
      <c r="AD199" s="16">
        <v>1.0</v>
      </c>
      <c r="AE199" s="16">
        <v>1.0</v>
      </c>
      <c r="AF199" s="15">
        <v>0.0</v>
      </c>
      <c r="AG199" s="15">
        <v>0.0</v>
      </c>
      <c r="AH199" s="11" t="s">
        <v>1317</v>
      </c>
      <c r="AI199" s="18">
        <v>1.0</v>
      </c>
      <c r="AJ199" s="18">
        <v>1.0</v>
      </c>
      <c r="AK199" s="11">
        <v>1.0</v>
      </c>
      <c r="AL199" s="11">
        <v>0.0</v>
      </c>
      <c r="AM199" s="19">
        <v>0.0</v>
      </c>
      <c r="AN199" s="27" t="s">
        <v>128</v>
      </c>
      <c r="AO199" s="15" t="s">
        <v>1318</v>
      </c>
      <c r="AP199" s="15" t="s">
        <v>200</v>
      </c>
      <c r="AQ199" s="15">
        <v>104.0</v>
      </c>
      <c r="AR199" s="15">
        <v>50.0</v>
      </c>
      <c r="AS199" s="15">
        <v>48.0</v>
      </c>
      <c r="AT199" s="15">
        <v>28.0</v>
      </c>
      <c r="AU199" s="15">
        <v>-11.0</v>
      </c>
      <c r="AV199" s="15">
        <v>16.0</v>
      </c>
      <c r="AW199" s="18">
        <v>0.0</v>
      </c>
      <c r="AX199" s="18">
        <v>0.0</v>
      </c>
      <c r="AY199" s="18">
        <v>0.0</v>
      </c>
      <c r="AZ199" s="18">
        <v>1.0</v>
      </c>
      <c r="BA199" s="18">
        <v>1.0</v>
      </c>
      <c r="BB199" s="18">
        <v>1.0</v>
      </c>
      <c r="BC199" s="11">
        <v>0.0</v>
      </c>
      <c r="BD199" s="11">
        <v>0.0</v>
      </c>
      <c r="BE199" s="11">
        <v>0.0</v>
      </c>
      <c r="BF199" s="11">
        <v>0.0</v>
      </c>
      <c r="BG199" s="11">
        <v>0.0</v>
      </c>
      <c r="BH199" s="11">
        <v>0.0</v>
      </c>
      <c r="BI199" s="11">
        <v>0.0</v>
      </c>
      <c r="BJ199" s="11">
        <v>0.0</v>
      </c>
      <c r="BK199" s="11">
        <v>0.0</v>
      </c>
      <c r="BL199" s="11">
        <v>0.0</v>
      </c>
      <c r="BM199" s="11">
        <v>0.0</v>
      </c>
      <c r="BN199" s="11">
        <v>0.0</v>
      </c>
      <c r="BO199" s="11">
        <v>0.0</v>
      </c>
      <c r="BP199" s="11">
        <v>0.0</v>
      </c>
      <c r="BQ199" s="11">
        <v>0.0</v>
      </c>
      <c r="BR199" s="11">
        <v>0.0</v>
      </c>
      <c r="BS199" s="11">
        <v>0.0</v>
      </c>
      <c r="BT199" s="11">
        <v>0.0</v>
      </c>
      <c r="BU199" s="11">
        <v>0.0</v>
      </c>
      <c r="BV199" s="11" t="s">
        <v>124</v>
      </c>
      <c r="BW199" s="15" t="s">
        <v>251</v>
      </c>
      <c r="BX199" s="15">
        <v>0.0</v>
      </c>
      <c r="BY199" s="26">
        <v>151.0</v>
      </c>
      <c r="BZ199" s="16">
        <v>1.0</v>
      </c>
      <c r="CA199" s="26">
        <v>151.0</v>
      </c>
      <c r="CB199" s="26">
        <v>14.0</v>
      </c>
      <c r="CC199" s="15">
        <v>0.0</v>
      </c>
      <c r="CD199" s="15">
        <v>0.0</v>
      </c>
      <c r="CE199" s="15">
        <v>0.0</v>
      </c>
      <c r="CF199" s="15">
        <v>0.0</v>
      </c>
      <c r="CG199" s="15">
        <v>1.0</v>
      </c>
      <c r="CH199" s="16">
        <v>0.0</v>
      </c>
      <c r="CI199" s="16">
        <v>0.0</v>
      </c>
      <c r="CJ199" s="15">
        <f t="shared" si="3"/>
        <v>1</v>
      </c>
      <c r="CK199" s="40" t="s">
        <v>124</v>
      </c>
      <c r="CL199" s="11" t="s">
        <v>124</v>
      </c>
      <c r="CM199" s="11">
        <v>0.0</v>
      </c>
      <c r="CN199" s="11">
        <v>0.0</v>
      </c>
      <c r="CO199" s="11">
        <v>0.0</v>
      </c>
      <c r="CP199" s="18">
        <v>0.0</v>
      </c>
      <c r="CQ199" s="15">
        <v>0.0</v>
      </c>
      <c r="CR199" s="15" t="s">
        <v>124</v>
      </c>
      <c r="CS199" s="15">
        <v>0.0</v>
      </c>
      <c r="CT199" s="15" t="s">
        <v>124</v>
      </c>
      <c r="CU199" s="15">
        <v>0.0</v>
      </c>
      <c r="CV199" s="15" t="s">
        <v>124</v>
      </c>
      <c r="CW199" s="11">
        <v>0.0</v>
      </c>
      <c r="CX199" s="11">
        <v>0.0</v>
      </c>
      <c r="CY199" s="11" t="s">
        <v>124</v>
      </c>
      <c r="CZ199" s="11">
        <v>1.0</v>
      </c>
      <c r="DA199" s="11" t="s">
        <v>133</v>
      </c>
      <c r="DB199" s="31"/>
    </row>
    <row r="200">
      <c r="A200" s="11" t="s">
        <v>1319</v>
      </c>
      <c r="B200" s="11" t="s">
        <v>1236</v>
      </c>
      <c r="C200" s="12">
        <v>24913.0</v>
      </c>
      <c r="D200" s="13">
        <v>4.0</v>
      </c>
      <c r="E200" s="18">
        <v>0.0</v>
      </c>
      <c r="F200" s="3">
        <v>10.0</v>
      </c>
      <c r="G200" s="3">
        <v>10.0</v>
      </c>
      <c r="H200" s="3">
        <v>10.0</v>
      </c>
      <c r="I200" s="14">
        <f t="shared" si="1"/>
        <v>10</v>
      </c>
      <c r="J200" s="14">
        <f t="shared" si="2"/>
        <v>0</v>
      </c>
      <c r="K200" s="11" t="s">
        <v>1320</v>
      </c>
      <c r="L200" s="13" t="s">
        <v>1321</v>
      </c>
      <c r="M200" s="15" t="s">
        <v>216</v>
      </c>
      <c r="N200" s="15" t="s">
        <v>635</v>
      </c>
      <c r="O200" s="16" t="s">
        <v>216</v>
      </c>
      <c r="P200" s="16" t="s">
        <v>1180</v>
      </c>
      <c r="Q200" s="17">
        <v>1.0</v>
      </c>
      <c r="R200" s="11" t="s">
        <v>124</v>
      </c>
      <c r="S200" s="11">
        <v>0.0</v>
      </c>
      <c r="T200" s="11">
        <v>0.0</v>
      </c>
      <c r="U200" s="11" t="s">
        <v>124</v>
      </c>
      <c r="V200" s="11">
        <v>1.0</v>
      </c>
      <c r="W200" s="11" t="s">
        <v>125</v>
      </c>
      <c r="X200" s="18">
        <v>26.0</v>
      </c>
      <c r="Y200" s="18">
        <v>1.0</v>
      </c>
      <c r="Z200" s="18">
        <v>0.0</v>
      </c>
      <c r="AA200" s="18">
        <v>1.0</v>
      </c>
      <c r="AB200" s="15" t="s">
        <v>1322</v>
      </c>
      <c r="AC200" s="15" t="s">
        <v>1322</v>
      </c>
      <c r="AD200" s="16">
        <v>1.0</v>
      </c>
      <c r="AE200" s="16">
        <v>2.0</v>
      </c>
      <c r="AF200" s="15">
        <v>1.0</v>
      </c>
      <c r="AG200" s="15">
        <v>0.0</v>
      </c>
      <c r="AH200" s="11" t="s">
        <v>1323</v>
      </c>
      <c r="AI200" s="18">
        <v>1.0</v>
      </c>
      <c r="AJ200" s="18">
        <v>1.0</v>
      </c>
      <c r="AK200" s="11">
        <v>1.0</v>
      </c>
      <c r="AL200" s="11">
        <v>1.0</v>
      </c>
      <c r="AM200" s="19">
        <v>1.0</v>
      </c>
      <c r="AN200" s="27" t="s">
        <v>128</v>
      </c>
      <c r="AO200" s="15" t="s">
        <v>328</v>
      </c>
      <c r="AP200" s="15" t="s">
        <v>328</v>
      </c>
      <c r="AQ200" s="15">
        <v>104.0</v>
      </c>
      <c r="AR200" s="15">
        <v>37.0</v>
      </c>
      <c r="AS200" s="15">
        <v>77.0</v>
      </c>
      <c r="AT200" s="15">
        <v>54.0</v>
      </c>
      <c r="AU200" s="15">
        <v>-11.0</v>
      </c>
      <c r="AV200" s="15">
        <v>68.0</v>
      </c>
      <c r="AW200" s="18">
        <v>0.0</v>
      </c>
      <c r="AX200" s="18">
        <v>0.0</v>
      </c>
      <c r="AY200" s="18">
        <v>1.0</v>
      </c>
      <c r="AZ200" s="18">
        <v>1.0</v>
      </c>
      <c r="BA200" s="18">
        <v>0.0</v>
      </c>
      <c r="BB200" s="18">
        <v>1.0</v>
      </c>
      <c r="BC200" s="11">
        <v>0.0</v>
      </c>
      <c r="BD200" s="11">
        <v>0.0</v>
      </c>
      <c r="BE200" s="11">
        <v>0.0</v>
      </c>
      <c r="BF200" s="11">
        <v>0.0</v>
      </c>
      <c r="BG200" s="11">
        <v>0.0</v>
      </c>
      <c r="BH200" s="11">
        <v>0.0</v>
      </c>
      <c r="BI200" s="11">
        <v>0.0</v>
      </c>
      <c r="BJ200" s="11">
        <v>0.0</v>
      </c>
      <c r="BK200" s="11">
        <v>0.0</v>
      </c>
      <c r="BL200" s="11">
        <v>1.0</v>
      </c>
      <c r="BM200" s="11">
        <v>0.0</v>
      </c>
      <c r="BN200" s="11">
        <v>0.0</v>
      </c>
      <c r="BO200" s="11">
        <v>0.0</v>
      </c>
      <c r="BP200" s="11">
        <v>0.0</v>
      </c>
      <c r="BQ200" s="11">
        <v>0.0</v>
      </c>
      <c r="BR200" s="11">
        <v>0.0</v>
      </c>
      <c r="BS200" s="11">
        <v>0.0</v>
      </c>
      <c r="BT200" s="11">
        <v>0.0</v>
      </c>
      <c r="BU200" s="11">
        <v>0.0</v>
      </c>
      <c r="BV200" s="11" t="s">
        <v>1232</v>
      </c>
      <c r="BW200" s="15" t="s">
        <v>146</v>
      </c>
      <c r="BX200" s="15">
        <v>0.0</v>
      </c>
      <c r="BY200" s="26">
        <v>164.0</v>
      </c>
      <c r="BZ200" s="16">
        <v>0.0</v>
      </c>
      <c r="CA200" s="26">
        <v>34.0</v>
      </c>
      <c r="CB200" s="26">
        <v>9.0</v>
      </c>
      <c r="CC200" s="15">
        <v>0.0</v>
      </c>
      <c r="CD200" s="15">
        <v>0.0</v>
      </c>
      <c r="CE200" s="15">
        <v>1.0</v>
      </c>
      <c r="CF200" s="15">
        <v>0.0</v>
      </c>
      <c r="CG200" s="15">
        <v>0.0</v>
      </c>
      <c r="CH200" s="16">
        <v>0.0</v>
      </c>
      <c r="CI200" s="16">
        <v>0.0</v>
      </c>
      <c r="CJ200" s="15">
        <f t="shared" si="3"/>
        <v>0</v>
      </c>
      <c r="CK200" s="21" t="s">
        <v>1324</v>
      </c>
      <c r="CL200" s="11" t="s">
        <v>1325</v>
      </c>
      <c r="CM200" s="11">
        <v>0.0</v>
      </c>
      <c r="CN200" s="11">
        <v>0.0</v>
      </c>
      <c r="CO200" s="11">
        <v>0.0</v>
      </c>
      <c r="CP200" s="18">
        <v>0.0</v>
      </c>
      <c r="CQ200" s="15">
        <v>0.0</v>
      </c>
      <c r="CR200" s="15" t="s">
        <v>124</v>
      </c>
      <c r="CS200" s="15">
        <v>0.0</v>
      </c>
      <c r="CT200" s="15" t="s">
        <v>124</v>
      </c>
      <c r="CU200" s="15">
        <v>0.0</v>
      </c>
      <c r="CV200" s="15" t="s">
        <v>124</v>
      </c>
      <c r="CW200" s="11">
        <v>0.0</v>
      </c>
      <c r="CX200" s="11">
        <v>0.0</v>
      </c>
      <c r="CY200" s="11" t="s">
        <v>124</v>
      </c>
      <c r="CZ200" s="11">
        <v>0.0</v>
      </c>
      <c r="DA200" s="11" t="s">
        <v>133</v>
      </c>
      <c r="DB200" s="31"/>
    </row>
    <row r="201">
      <c r="A201" s="11" t="s">
        <v>1326</v>
      </c>
      <c r="B201" s="11" t="s">
        <v>1327</v>
      </c>
      <c r="C201" s="12">
        <v>24941.0</v>
      </c>
      <c r="D201" s="13">
        <v>5.0</v>
      </c>
      <c r="E201" s="18">
        <v>0.0</v>
      </c>
      <c r="F201" s="3">
        <v>1.0</v>
      </c>
      <c r="G201" s="3">
        <v>2.0</v>
      </c>
      <c r="H201" s="3">
        <v>1.0</v>
      </c>
      <c r="I201" s="14">
        <f t="shared" si="1"/>
        <v>1.333333333</v>
      </c>
      <c r="J201" s="14">
        <f t="shared" si="2"/>
        <v>0.6666666667</v>
      </c>
      <c r="K201" s="11" t="s">
        <v>542</v>
      </c>
      <c r="L201" s="11" t="s">
        <v>1328</v>
      </c>
      <c r="M201" s="15" t="s">
        <v>137</v>
      </c>
      <c r="N201" s="15" t="s">
        <v>138</v>
      </c>
      <c r="O201" s="16" t="s">
        <v>122</v>
      </c>
      <c r="P201" s="16" t="s">
        <v>566</v>
      </c>
      <c r="Q201" s="17">
        <v>1.0</v>
      </c>
      <c r="R201" s="11" t="s">
        <v>124</v>
      </c>
      <c r="S201" s="11">
        <v>0.0</v>
      </c>
      <c r="T201" s="11">
        <v>0.0</v>
      </c>
      <c r="U201" s="11" t="s">
        <v>124</v>
      </c>
      <c r="V201" s="11">
        <v>0.0</v>
      </c>
      <c r="W201" s="11" t="s">
        <v>125</v>
      </c>
      <c r="X201" s="18">
        <v>26.0</v>
      </c>
      <c r="Y201" s="18">
        <v>1.0</v>
      </c>
      <c r="Z201" s="18">
        <v>1.0</v>
      </c>
      <c r="AA201" s="18">
        <v>0.0</v>
      </c>
      <c r="AB201" s="15" t="s">
        <v>1329</v>
      </c>
      <c r="AC201" s="15" t="s">
        <v>1329</v>
      </c>
      <c r="AD201" s="16">
        <v>1.0</v>
      </c>
      <c r="AE201" s="16">
        <v>1.0</v>
      </c>
      <c r="AF201" s="15">
        <v>0.0</v>
      </c>
      <c r="AG201" s="15">
        <v>0.0</v>
      </c>
      <c r="AH201" s="11" t="s">
        <v>1330</v>
      </c>
      <c r="AI201" s="18">
        <v>1.0</v>
      </c>
      <c r="AJ201" s="18">
        <v>1.0</v>
      </c>
      <c r="AK201" s="11">
        <v>0.0</v>
      </c>
      <c r="AL201" s="11">
        <v>0.0</v>
      </c>
      <c r="AM201" s="19">
        <v>0.0</v>
      </c>
      <c r="AN201" s="27" t="s">
        <v>128</v>
      </c>
      <c r="AO201" s="15" t="s">
        <v>954</v>
      </c>
      <c r="AP201" s="15" t="s">
        <v>129</v>
      </c>
      <c r="AQ201" s="15">
        <v>93.0</v>
      </c>
      <c r="AR201" s="15">
        <v>28.0</v>
      </c>
      <c r="AS201" s="15">
        <v>40.0</v>
      </c>
      <c r="AT201" s="15">
        <v>60.0</v>
      </c>
      <c r="AU201" s="15">
        <v>-13.0</v>
      </c>
      <c r="AV201" s="15">
        <v>67.0</v>
      </c>
      <c r="AW201" s="18">
        <v>0.0</v>
      </c>
      <c r="AX201" s="18">
        <v>0.0</v>
      </c>
      <c r="AY201" s="18">
        <v>1.0</v>
      </c>
      <c r="AZ201" s="18">
        <v>0.0</v>
      </c>
      <c r="BA201" s="18">
        <v>1.0</v>
      </c>
      <c r="BB201" s="18">
        <v>0.0</v>
      </c>
      <c r="BC201" s="11">
        <v>0.0</v>
      </c>
      <c r="BD201" s="11">
        <v>0.0</v>
      </c>
      <c r="BE201" s="11">
        <v>0.0</v>
      </c>
      <c r="BF201" s="11">
        <v>0.0</v>
      </c>
      <c r="BG201" s="11">
        <v>0.0</v>
      </c>
      <c r="BH201" s="11">
        <v>0.0</v>
      </c>
      <c r="BI201" s="11">
        <v>0.0</v>
      </c>
      <c r="BJ201" s="11">
        <v>0.0</v>
      </c>
      <c r="BK201" s="11">
        <v>0.0</v>
      </c>
      <c r="BL201" s="11">
        <v>0.0</v>
      </c>
      <c r="BM201" s="11">
        <v>0.0</v>
      </c>
      <c r="BN201" s="11">
        <v>0.0</v>
      </c>
      <c r="BO201" s="11">
        <v>0.0</v>
      </c>
      <c r="BP201" s="11">
        <v>0.0</v>
      </c>
      <c r="BQ201" s="11">
        <v>0.0</v>
      </c>
      <c r="BR201" s="11">
        <v>0.0</v>
      </c>
      <c r="BS201" s="11">
        <v>0.0</v>
      </c>
      <c r="BT201" s="11">
        <v>0.0</v>
      </c>
      <c r="BU201" s="11">
        <v>0.0</v>
      </c>
      <c r="BV201" s="11" t="s">
        <v>124</v>
      </c>
      <c r="BW201" s="15" t="s">
        <v>130</v>
      </c>
      <c r="BX201" s="15">
        <v>0.0</v>
      </c>
      <c r="BY201" s="26">
        <v>239.0</v>
      </c>
      <c r="BZ201" s="16">
        <v>0.0</v>
      </c>
      <c r="CA201" s="26">
        <v>68.0</v>
      </c>
      <c r="CB201" s="26">
        <v>10.0</v>
      </c>
      <c r="CC201" s="15">
        <v>0.0</v>
      </c>
      <c r="CD201" s="15">
        <v>0.0</v>
      </c>
      <c r="CE201" s="15">
        <v>1.0</v>
      </c>
      <c r="CF201" s="15">
        <v>0.0</v>
      </c>
      <c r="CG201" s="15">
        <v>1.0</v>
      </c>
      <c r="CH201" s="16">
        <v>0.0</v>
      </c>
      <c r="CI201" s="16">
        <v>0.0</v>
      </c>
      <c r="CJ201" s="15">
        <f t="shared" si="3"/>
        <v>1</v>
      </c>
      <c r="CK201" s="21" t="s">
        <v>1331</v>
      </c>
      <c r="CL201" s="11" t="s">
        <v>1332</v>
      </c>
      <c r="CM201" s="11">
        <v>1.0</v>
      </c>
      <c r="CN201" s="11">
        <v>0.0</v>
      </c>
      <c r="CO201" s="11">
        <v>0.0</v>
      </c>
      <c r="CP201" s="18">
        <v>0.0</v>
      </c>
      <c r="CQ201" s="15">
        <v>0.0</v>
      </c>
      <c r="CR201" s="15" t="s">
        <v>124</v>
      </c>
      <c r="CS201" s="15">
        <v>0.0</v>
      </c>
      <c r="CT201" s="15" t="s">
        <v>124</v>
      </c>
      <c r="CU201" s="15">
        <v>0.0</v>
      </c>
      <c r="CV201" s="15" t="s">
        <v>124</v>
      </c>
      <c r="CW201" s="11">
        <v>0.0</v>
      </c>
      <c r="CX201" s="11">
        <v>0.0</v>
      </c>
      <c r="CY201" s="11" t="s">
        <v>124</v>
      </c>
      <c r="CZ201" s="11">
        <v>0.0</v>
      </c>
      <c r="DA201" s="11" t="s">
        <v>133</v>
      </c>
      <c r="DB201" s="31"/>
    </row>
    <row r="202">
      <c r="A202" s="11" t="s">
        <v>1333</v>
      </c>
      <c r="B202" s="11" t="s">
        <v>1334</v>
      </c>
      <c r="C202" s="12">
        <v>24976.0</v>
      </c>
      <c r="D202" s="13">
        <v>2.0</v>
      </c>
      <c r="E202" s="18">
        <v>0.0</v>
      </c>
      <c r="F202" s="3">
        <v>6.0</v>
      </c>
      <c r="G202" s="3">
        <v>9.0</v>
      </c>
      <c r="H202" s="3">
        <v>6.0</v>
      </c>
      <c r="I202" s="14">
        <f t="shared" si="1"/>
        <v>7</v>
      </c>
      <c r="J202" s="14">
        <f t="shared" si="2"/>
        <v>2</v>
      </c>
      <c r="K202" s="11" t="s">
        <v>303</v>
      </c>
      <c r="L202" s="13" t="s">
        <v>355</v>
      </c>
      <c r="M202" s="15" t="s">
        <v>216</v>
      </c>
      <c r="N202" s="15" t="s">
        <v>1335</v>
      </c>
      <c r="O202" s="16" t="s">
        <v>216</v>
      </c>
      <c r="P202" s="16" t="s">
        <v>1335</v>
      </c>
      <c r="Q202" s="17">
        <v>0.0</v>
      </c>
      <c r="R202" s="11" t="s">
        <v>124</v>
      </c>
      <c r="S202" s="11">
        <v>0.0</v>
      </c>
      <c r="T202" s="11">
        <v>0.0</v>
      </c>
      <c r="U202" s="11" t="s">
        <v>124</v>
      </c>
      <c r="V202" s="11">
        <v>0.0</v>
      </c>
      <c r="W202" s="11" t="s">
        <v>125</v>
      </c>
      <c r="X202" s="18">
        <v>23.0</v>
      </c>
      <c r="Y202" s="18">
        <v>1.0</v>
      </c>
      <c r="Z202" s="18">
        <v>0.0</v>
      </c>
      <c r="AA202" s="18">
        <v>1.0</v>
      </c>
      <c r="AB202" s="15" t="s">
        <v>1336</v>
      </c>
      <c r="AC202" s="15" t="s">
        <v>1336</v>
      </c>
      <c r="AD202" s="16">
        <v>1.0</v>
      </c>
      <c r="AE202" s="16">
        <v>0.0</v>
      </c>
      <c r="AF202" s="15">
        <v>1.0</v>
      </c>
      <c r="AG202" s="15">
        <v>1.0</v>
      </c>
      <c r="AH202" s="11" t="s">
        <v>1337</v>
      </c>
      <c r="AI202" s="18">
        <v>1.0</v>
      </c>
      <c r="AJ202" s="18">
        <v>0.0</v>
      </c>
      <c r="AK202" s="11">
        <v>0.0</v>
      </c>
      <c r="AL202" s="11">
        <v>0.0</v>
      </c>
      <c r="AM202" s="19">
        <v>0.0</v>
      </c>
      <c r="AN202" s="27" t="s">
        <v>128</v>
      </c>
      <c r="AO202" s="15" t="s">
        <v>367</v>
      </c>
      <c r="AP202" s="15" t="s">
        <v>367</v>
      </c>
      <c r="AQ202" s="15">
        <v>125.0</v>
      </c>
      <c r="AR202" s="15">
        <v>44.0</v>
      </c>
      <c r="AS202" s="15">
        <v>71.0</v>
      </c>
      <c r="AT202" s="15">
        <v>72.0</v>
      </c>
      <c r="AU202" s="15">
        <v>-13.0</v>
      </c>
      <c r="AV202" s="15">
        <v>24.0</v>
      </c>
      <c r="AW202" s="18">
        <v>0.0</v>
      </c>
      <c r="AX202" s="18">
        <v>1.0</v>
      </c>
      <c r="AY202" s="18">
        <v>1.0</v>
      </c>
      <c r="AZ202" s="18">
        <v>1.0</v>
      </c>
      <c r="BA202" s="18">
        <v>0.0</v>
      </c>
      <c r="BB202" s="18">
        <v>1.0</v>
      </c>
      <c r="BC202" s="11">
        <v>0.0</v>
      </c>
      <c r="BD202" s="11">
        <v>0.0</v>
      </c>
      <c r="BE202" s="11">
        <v>0.0</v>
      </c>
      <c r="BF202" s="11">
        <v>0.0</v>
      </c>
      <c r="BG202" s="11">
        <v>0.0</v>
      </c>
      <c r="BH202" s="11">
        <v>0.0</v>
      </c>
      <c r="BI202" s="11">
        <v>0.0</v>
      </c>
      <c r="BJ202" s="11">
        <v>1.0</v>
      </c>
      <c r="BK202" s="11">
        <v>0.0</v>
      </c>
      <c r="BL202" s="11">
        <v>0.0</v>
      </c>
      <c r="BM202" s="11">
        <v>0.0</v>
      </c>
      <c r="BN202" s="11">
        <v>0.0</v>
      </c>
      <c r="BO202" s="11">
        <v>0.0</v>
      </c>
      <c r="BP202" s="11">
        <v>0.0</v>
      </c>
      <c r="BQ202" s="11">
        <v>0.0</v>
      </c>
      <c r="BR202" s="11">
        <v>0.0</v>
      </c>
      <c r="BS202" s="11">
        <v>0.0</v>
      </c>
      <c r="BT202" s="11">
        <v>0.0</v>
      </c>
      <c r="BU202" s="11">
        <v>0.0</v>
      </c>
      <c r="BV202" s="11" t="s">
        <v>124</v>
      </c>
      <c r="BW202" s="15" t="s">
        <v>244</v>
      </c>
      <c r="BX202" s="15">
        <v>0.0</v>
      </c>
      <c r="BY202" s="26">
        <v>195.0</v>
      </c>
      <c r="BZ202" s="16">
        <v>0.0</v>
      </c>
      <c r="CA202" s="26">
        <v>103.0</v>
      </c>
      <c r="CB202" s="26">
        <v>37.0</v>
      </c>
      <c r="CC202" s="15">
        <v>0.0</v>
      </c>
      <c r="CD202" s="15">
        <v>0.0</v>
      </c>
      <c r="CE202" s="15">
        <v>1.0</v>
      </c>
      <c r="CF202" s="15">
        <v>0.0</v>
      </c>
      <c r="CG202" s="15">
        <v>0.0</v>
      </c>
      <c r="CH202" s="16">
        <v>0.0</v>
      </c>
      <c r="CI202" s="16">
        <v>0.0</v>
      </c>
      <c r="CJ202" s="15">
        <f t="shared" si="3"/>
        <v>0</v>
      </c>
      <c r="CK202" s="21" t="s">
        <v>1338</v>
      </c>
      <c r="CL202" s="11" t="s">
        <v>1339</v>
      </c>
      <c r="CM202" s="11">
        <v>0.0</v>
      </c>
      <c r="CN202" s="11">
        <v>1.0</v>
      </c>
      <c r="CO202" s="11">
        <v>0.0</v>
      </c>
      <c r="CP202" s="18">
        <v>0.0</v>
      </c>
      <c r="CQ202" s="15">
        <v>0.0</v>
      </c>
      <c r="CR202" s="15" t="s">
        <v>124</v>
      </c>
      <c r="CS202" s="15">
        <v>0.0</v>
      </c>
      <c r="CT202" s="15" t="s">
        <v>124</v>
      </c>
      <c r="CU202" s="15">
        <v>0.0</v>
      </c>
      <c r="CV202" s="15" t="s">
        <v>124</v>
      </c>
      <c r="CW202" s="11">
        <v>1.0</v>
      </c>
      <c r="CX202" s="11">
        <v>0.0</v>
      </c>
      <c r="CY202" s="11" t="s">
        <v>124</v>
      </c>
      <c r="CZ202" s="11">
        <v>0.0</v>
      </c>
      <c r="DA202" s="11" t="s">
        <v>133</v>
      </c>
      <c r="DB202" s="31"/>
    </row>
    <row r="203">
      <c r="A203" s="11" t="s">
        <v>1340</v>
      </c>
      <c r="B203" s="11" t="s">
        <v>1051</v>
      </c>
      <c r="C203" s="12">
        <v>24990.0</v>
      </c>
      <c r="D203" s="13">
        <v>3.0</v>
      </c>
      <c r="E203" s="18">
        <v>0.0</v>
      </c>
      <c r="F203" s="3">
        <v>6.0</v>
      </c>
      <c r="G203" s="3">
        <v>9.0</v>
      </c>
      <c r="H203" s="3">
        <v>7.0</v>
      </c>
      <c r="I203" s="14">
        <f t="shared" si="1"/>
        <v>7.333333333</v>
      </c>
      <c r="J203" s="14">
        <f t="shared" si="2"/>
        <v>2</v>
      </c>
      <c r="K203" s="11" t="s">
        <v>261</v>
      </c>
      <c r="L203" s="11" t="s">
        <v>262</v>
      </c>
      <c r="M203" s="15" t="s">
        <v>122</v>
      </c>
      <c r="N203" s="15" t="s">
        <v>1341</v>
      </c>
      <c r="O203" s="16" t="s">
        <v>1342</v>
      </c>
      <c r="P203" s="16" t="s">
        <v>1343</v>
      </c>
      <c r="Q203" s="17">
        <v>2.0</v>
      </c>
      <c r="R203" s="11" t="s">
        <v>124</v>
      </c>
      <c r="S203" s="11">
        <v>1.0</v>
      </c>
      <c r="T203" s="11">
        <v>0.0</v>
      </c>
      <c r="U203" s="11" t="s">
        <v>124</v>
      </c>
      <c r="V203" s="11">
        <v>0.0</v>
      </c>
      <c r="W203" s="11" t="s">
        <v>125</v>
      </c>
      <c r="X203" s="18">
        <f>(26+26)/2</f>
        <v>26</v>
      </c>
      <c r="Y203" s="18">
        <v>1.0</v>
      </c>
      <c r="Z203" s="18">
        <v>1.0</v>
      </c>
      <c r="AA203" s="18">
        <v>0.0</v>
      </c>
      <c r="AB203" s="15" t="s">
        <v>1053</v>
      </c>
      <c r="AC203" s="15" t="s">
        <v>1053</v>
      </c>
      <c r="AD203" s="16">
        <v>1.0</v>
      </c>
      <c r="AE203" s="16">
        <v>1.0</v>
      </c>
      <c r="AF203" s="15">
        <v>1.0</v>
      </c>
      <c r="AG203" s="15">
        <v>1.0</v>
      </c>
      <c r="AH203" s="11" t="s">
        <v>1344</v>
      </c>
      <c r="AI203" s="18">
        <v>1.0</v>
      </c>
      <c r="AJ203" s="18">
        <v>1.0</v>
      </c>
      <c r="AK203" s="11">
        <v>1.0</v>
      </c>
      <c r="AL203" s="11">
        <v>0.0</v>
      </c>
      <c r="AM203" s="19">
        <v>1.0</v>
      </c>
      <c r="AN203" s="27" t="s">
        <v>128</v>
      </c>
      <c r="AO203" s="15" t="s">
        <v>155</v>
      </c>
      <c r="AP203" s="15" t="s">
        <v>155</v>
      </c>
      <c r="AQ203" s="15">
        <v>92.0</v>
      </c>
      <c r="AR203" s="15">
        <v>46.0</v>
      </c>
      <c r="AS203" s="15">
        <v>61.0</v>
      </c>
      <c r="AT203" s="15">
        <v>81.0</v>
      </c>
      <c r="AU203" s="15">
        <v>-14.0</v>
      </c>
      <c r="AV203" s="15">
        <v>71.0</v>
      </c>
      <c r="AW203" s="18">
        <v>0.0</v>
      </c>
      <c r="AX203" s="18">
        <v>0.0</v>
      </c>
      <c r="AY203" s="18">
        <v>1.0</v>
      </c>
      <c r="AZ203" s="18">
        <v>0.0</v>
      </c>
      <c r="BA203" s="18">
        <v>0.0</v>
      </c>
      <c r="BB203" s="18">
        <v>0.0</v>
      </c>
      <c r="BC203" s="11">
        <v>0.0</v>
      </c>
      <c r="BD203" s="11">
        <v>0.0</v>
      </c>
      <c r="BE203" s="11">
        <v>0.0</v>
      </c>
      <c r="BF203" s="11">
        <v>0.0</v>
      </c>
      <c r="BG203" s="11">
        <v>0.0</v>
      </c>
      <c r="BH203" s="11">
        <v>0.0</v>
      </c>
      <c r="BI203" s="11">
        <v>0.0</v>
      </c>
      <c r="BJ203" s="11">
        <v>0.0</v>
      </c>
      <c r="BK203" s="11">
        <v>0.0</v>
      </c>
      <c r="BL203" s="11">
        <v>0.0</v>
      </c>
      <c r="BM203" s="11">
        <v>0.0</v>
      </c>
      <c r="BN203" s="11">
        <v>0.0</v>
      </c>
      <c r="BO203" s="11">
        <v>0.0</v>
      </c>
      <c r="BP203" s="11">
        <v>0.0</v>
      </c>
      <c r="BQ203" s="11">
        <v>0.0</v>
      </c>
      <c r="BR203" s="11">
        <v>0.0</v>
      </c>
      <c r="BS203" s="11">
        <v>0.0</v>
      </c>
      <c r="BT203" s="11">
        <v>0.0</v>
      </c>
      <c r="BU203" s="11">
        <v>0.0</v>
      </c>
      <c r="BV203" s="11" t="s">
        <v>124</v>
      </c>
      <c r="BW203" s="15" t="s">
        <v>319</v>
      </c>
      <c r="BX203" s="15">
        <v>0.0</v>
      </c>
      <c r="BY203" s="26">
        <v>244.0</v>
      </c>
      <c r="BZ203" s="16">
        <v>0.0</v>
      </c>
      <c r="CA203" s="26">
        <v>63.0</v>
      </c>
      <c r="CB203" s="26">
        <v>33.0</v>
      </c>
      <c r="CC203" s="15">
        <v>0.0</v>
      </c>
      <c r="CD203" s="15">
        <v>0.0</v>
      </c>
      <c r="CE203" s="15">
        <v>1.0</v>
      </c>
      <c r="CF203" s="15">
        <v>0.0</v>
      </c>
      <c r="CG203" s="15">
        <v>0.0</v>
      </c>
      <c r="CH203" s="16">
        <v>0.0</v>
      </c>
      <c r="CI203" s="16">
        <v>1.0</v>
      </c>
      <c r="CJ203" s="15">
        <f t="shared" si="3"/>
        <v>1</v>
      </c>
      <c r="CK203" s="21" t="s">
        <v>1345</v>
      </c>
      <c r="CL203" s="11" t="s">
        <v>1346</v>
      </c>
      <c r="CM203" s="11">
        <v>0.0</v>
      </c>
      <c r="CN203" s="11">
        <v>0.0</v>
      </c>
      <c r="CO203" s="11">
        <v>0.0</v>
      </c>
      <c r="CP203" s="18">
        <v>0.0</v>
      </c>
      <c r="CQ203" s="15">
        <v>0.0</v>
      </c>
      <c r="CR203" s="15" t="s">
        <v>124</v>
      </c>
      <c r="CS203" s="15">
        <v>1.0</v>
      </c>
      <c r="CT203" s="15" t="s">
        <v>1057</v>
      </c>
      <c r="CU203" s="15">
        <v>0.0</v>
      </c>
      <c r="CV203" s="15" t="s">
        <v>124</v>
      </c>
      <c r="CW203" s="11">
        <v>0.0</v>
      </c>
      <c r="CX203" s="11">
        <v>0.0</v>
      </c>
      <c r="CY203" s="11" t="s">
        <v>124</v>
      </c>
      <c r="CZ203" s="11">
        <v>0.0</v>
      </c>
      <c r="DA203" s="11" t="s">
        <v>133</v>
      </c>
      <c r="DB203" s="31"/>
    </row>
    <row r="204">
      <c r="A204" s="11" t="s">
        <v>1347</v>
      </c>
      <c r="B204" s="11" t="s">
        <v>1348</v>
      </c>
      <c r="C204" s="12">
        <v>25011.0</v>
      </c>
      <c r="D204" s="13">
        <v>4.0</v>
      </c>
      <c r="E204" s="18">
        <v>0.0</v>
      </c>
      <c r="F204" s="3">
        <v>3.0</v>
      </c>
      <c r="G204" s="3">
        <v>6.0</v>
      </c>
      <c r="H204" s="3">
        <v>4.0</v>
      </c>
      <c r="I204" s="14">
        <f t="shared" si="1"/>
        <v>4.333333333</v>
      </c>
      <c r="J204" s="14">
        <f t="shared" si="2"/>
        <v>2</v>
      </c>
      <c r="K204" s="11" t="s">
        <v>1349</v>
      </c>
      <c r="L204" s="13" t="s">
        <v>1349</v>
      </c>
      <c r="M204" s="15" t="s">
        <v>137</v>
      </c>
      <c r="N204" s="15" t="s">
        <v>138</v>
      </c>
      <c r="O204" s="16" t="s">
        <v>1119</v>
      </c>
      <c r="P204" s="16" t="s">
        <v>701</v>
      </c>
      <c r="Q204" s="17">
        <v>1.0</v>
      </c>
      <c r="R204" s="11" t="s">
        <v>124</v>
      </c>
      <c r="S204" s="11">
        <v>0.0</v>
      </c>
      <c r="T204" s="11">
        <v>0.0</v>
      </c>
      <c r="U204" s="11" t="s">
        <v>124</v>
      </c>
      <c r="V204" s="11">
        <v>0.0</v>
      </c>
      <c r="W204" s="11" t="s">
        <v>125</v>
      </c>
      <c r="X204" s="18">
        <v>33.0</v>
      </c>
      <c r="Y204" s="18">
        <v>1.0</v>
      </c>
      <c r="Z204" s="18">
        <v>1.0</v>
      </c>
      <c r="AA204" s="18">
        <v>0.0</v>
      </c>
      <c r="AB204" s="15" t="s">
        <v>1350</v>
      </c>
      <c r="AC204" s="15" t="s">
        <v>1350</v>
      </c>
      <c r="AD204" s="16">
        <v>1.0</v>
      </c>
      <c r="AE204" s="16">
        <v>1.0</v>
      </c>
      <c r="AF204" s="15">
        <v>0.0</v>
      </c>
      <c r="AG204" s="15">
        <v>0.0</v>
      </c>
      <c r="AH204" s="11" t="s">
        <v>1351</v>
      </c>
      <c r="AI204" s="18">
        <v>1.0</v>
      </c>
      <c r="AJ204" s="18">
        <v>1.0</v>
      </c>
      <c r="AK204" s="11">
        <v>1.0</v>
      </c>
      <c r="AL204" s="11">
        <v>0.0</v>
      </c>
      <c r="AM204" s="19">
        <v>0.0</v>
      </c>
      <c r="AN204" s="27" t="s">
        <v>128</v>
      </c>
      <c r="AO204" s="15" t="s">
        <v>243</v>
      </c>
      <c r="AP204" s="15" t="s">
        <v>243</v>
      </c>
      <c r="AQ204" s="15">
        <v>84.0</v>
      </c>
      <c r="AR204" s="15">
        <v>17.0</v>
      </c>
      <c r="AS204" s="15">
        <v>63.0</v>
      </c>
      <c r="AT204" s="15">
        <v>25.0</v>
      </c>
      <c r="AU204" s="15">
        <v>-13.0</v>
      </c>
      <c r="AV204" s="15">
        <v>86.0</v>
      </c>
      <c r="AW204" s="18">
        <v>0.0</v>
      </c>
      <c r="AX204" s="18">
        <v>0.0</v>
      </c>
      <c r="AY204" s="18">
        <v>1.0</v>
      </c>
      <c r="AZ204" s="18">
        <v>1.0</v>
      </c>
      <c r="BA204" s="18">
        <v>1.0</v>
      </c>
      <c r="BB204" s="18">
        <v>1.0</v>
      </c>
      <c r="BC204" s="11">
        <v>0.0</v>
      </c>
      <c r="BD204" s="11">
        <v>0.0</v>
      </c>
      <c r="BE204" s="11">
        <v>0.0</v>
      </c>
      <c r="BF204" s="11">
        <v>0.0</v>
      </c>
      <c r="BG204" s="11">
        <v>0.0</v>
      </c>
      <c r="BH204" s="11">
        <v>0.0</v>
      </c>
      <c r="BI204" s="11">
        <v>0.0</v>
      </c>
      <c r="BJ204" s="11">
        <v>0.0</v>
      </c>
      <c r="BK204" s="11">
        <v>1.0</v>
      </c>
      <c r="BL204" s="11">
        <v>0.0</v>
      </c>
      <c r="BM204" s="11">
        <v>0.0</v>
      </c>
      <c r="BN204" s="11">
        <v>0.0</v>
      </c>
      <c r="BO204" s="11">
        <v>0.0</v>
      </c>
      <c r="BP204" s="11">
        <v>0.0</v>
      </c>
      <c r="BQ204" s="11">
        <v>0.0</v>
      </c>
      <c r="BR204" s="11">
        <v>0.0</v>
      </c>
      <c r="BS204" s="11">
        <v>1.0</v>
      </c>
      <c r="BT204" s="11">
        <v>0.0</v>
      </c>
      <c r="BU204" s="11">
        <v>0.0</v>
      </c>
      <c r="BV204" s="11" t="s">
        <v>124</v>
      </c>
      <c r="BW204" s="15" t="s">
        <v>487</v>
      </c>
      <c r="BX204" s="15">
        <v>0.0</v>
      </c>
      <c r="BY204" s="26">
        <v>235.0</v>
      </c>
      <c r="BZ204" s="16">
        <v>0.0</v>
      </c>
      <c r="CA204" s="26">
        <v>61.0</v>
      </c>
      <c r="CB204" s="26">
        <v>12.0</v>
      </c>
      <c r="CC204" s="15">
        <v>0.0</v>
      </c>
      <c r="CD204" s="15">
        <v>0.0</v>
      </c>
      <c r="CE204" s="15">
        <v>1.0</v>
      </c>
      <c r="CF204" s="15">
        <v>0.0</v>
      </c>
      <c r="CG204" s="15">
        <v>1.0</v>
      </c>
      <c r="CH204" s="16">
        <v>0.0</v>
      </c>
      <c r="CI204" s="16">
        <v>0.0</v>
      </c>
      <c r="CJ204" s="15">
        <f t="shared" si="3"/>
        <v>1</v>
      </c>
      <c r="CK204" s="21" t="s">
        <v>1352</v>
      </c>
      <c r="CL204" s="11" t="s">
        <v>170</v>
      </c>
      <c r="CM204" s="11">
        <v>0.0</v>
      </c>
      <c r="CN204" s="11">
        <v>0.0</v>
      </c>
      <c r="CO204" s="11">
        <v>0.0</v>
      </c>
      <c r="CP204" s="18">
        <v>0.0</v>
      </c>
      <c r="CQ204" s="15">
        <v>0.0</v>
      </c>
      <c r="CR204" s="15" t="s">
        <v>124</v>
      </c>
      <c r="CS204" s="15">
        <v>0.0</v>
      </c>
      <c r="CT204" s="15" t="s">
        <v>124</v>
      </c>
      <c r="CU204" s="15">
        <v>0.0</v>
      </c>
      <c r="CV204" s="15" t="s">
        <v>124</v>
      </c>
      <c r="CW204" s="11">
        <v>0.0</v>
      </c>
      <c r="CX204" s="11">
        <v>0.0</v>
      </c>
      <c r="CY204" s="11" t="s">
        <v>124</v>
      </c>
      <c r="CZ204" s="11">
        <v>0.0</v>
      </c>
      <c r="DA204" s="11" t="s">
        <v>235</v>
      </c>
      <c r="DB204" s="31"/>
    </row>
    <row r="205">
      <c r="A205" s="11" t="s">
        <v>1353</v>
      </c>
      <c r="B205" s="11" t="s">
        <v>1354</v>
      </c>
      <c r="C205" s="12">
        <v>25039.0</v>
      </c>
      <c r="D205" s="13">
        <v>2.0</v>
      </c>
      <c r="E205" s="18">
        <v>0.0</v>
      </c>
      <c r="F205" s="3">
        <v>6.0</v>
      </c>
      <c r="G205" s="3">
        <v>7.0</v>
      </c>
      <c r="H205" s="3">
        <v>6.0</v>
      </c>
      <c r="I205" s="14">
        <f t="shared" si="1"/>
        <v>6.333333333</v>
      </c>
      <c r="J205" s="14">
        <f t="shared" si="2"/>
        <v>0.6666666667</v>
      </c>
      <c r="K205" s="11" t="s">
        <v>1282</v>
      </c>
      <c r="L205" s="13" t="s">
        <v>1283</v>
      </c>
      <c r="M205" s="15" t="s">
        <v>304</v>
      </c>
      <c r="N205" s="15" t="s">
        <v>1355</v>
      </c>
      <c r="O205" s="16" t="s">
        <v>216</v>
      </c>
      <c r="P205" s="16" t="s">
        <v>1356</v>
      </c>
      <c r="Q205" s="17">
        <v>1.0</v>
      </c>
      <c r="R205" s="11" t="s">
        <v>124</v>
      </c>
      <c r="S205" s="11">
        <v>0.0</v>
      </c>
      <c r="T205" s="11">
        <v>0.0</v>
      </c>
      <c r="U205" s="11" t="s">
        <v>124</v>
      </c>
      <c r="V205" s="11">
        <v>0.0</v>
      </c>
      <c r="W205" s="11" t="s">
        <v>1357</v>
      </c>
      <c r="X205" s="18">
        <v>29.0</v>
      </c>
      <c r="Y205" s="18">
        <v>1.0</v>
      </c>
      <c r="Z205" s="18">
        <v>0.0</v>
      </c>
      <c r="AA205" s="18">
        <v>1.0</v>
      </c>
      <c r="AB205" s="15" t="s">
        <v>1358</v>
      </c>
      <c r="AC205" s="15" t="s">
        <v>1358</v>
      </c>
      <c r="AD205" s="16">
        <v>1.0</v>
      </c>
      <c r="AE205" s="16">
        <v>0.0</v>
      </c>
      <c r="AF205" s="15">
        <v>0.0</v>
      </c>
      <c r="AG205" s="15">
        <v>0.0</v>
      </c>
      <c r="AH205" s="11" t="s">
        <v>1359</v>
      </c>
      <c r="AI205" s="18">
        <v>1.0</v>
      </c>
      <c r="AJ205" s="18">
        <v>1.0</v>
      </c>
      <c r="AK205" s="11">
        <v>0.0</v>
      </c>
      <c r="AL205" s="11">
        <v>0.0</v>
      </c>
      <c r="AM205" s="19">
        <v>0.0</v>
      </c>
      <c r="AN205" s="27" t="s">
        <v>128</v>
      </c>
      <c r="AO205" s="15" t="s">
        <v>318</v>
      </c>
      <c r="AP205" s="15" t="s">
        <v>318</v>
      </c>
      <c r="AQ205" s="15">
        <v>107.0</v>
      </c>
      <c r="AR205" s="15">
        <v>57.0</v>
      </c>
      <c r="AS205" s="15">
        <v>67.0</v>
      </c>
      <c r="AT205" s="15">
        <v>92.0</v>
      </c>
      <c r="AU205" s="15">
        <v>-12.0</v>
      </c>
      <c r="AV205" s="15">
        <v>38.0</v>
      </c>
      <c r="AW205" s="18">
        <v>0.0</v>
      </c>
      <c r="AX205" s="18">
        <v>0.0</v>
      </c>
      <c r="AY205" s="18">
        <v>1.0</v>
      </c>
      <c r="AZ205" s="18">
        <v>1.0</v>
      </c>
      <c r="BA205" s="18">
        <v>0.0</v>
      </c>
      <c r="BB205" s="18">
        <v>1.0</v>
      </c>
      <c r="BC205" s="11">
        <v>0.0</v>
      </c>
      <c r="BD205" s="11">
        <v>0.0</v>
      </c>
      <c r="BE205" s="11">
        <v>0.0</v>
      </c>
      <c r="BF205" s="11">
        <v>0.0</v>
      </c>
      <c r="BG205" s="11">
        <v>1.0</v>
      </c>
      <c r="BH205" s="11">
        <v>0.0</v>
      </c>
      <c r="BI205" s="11">
        <v>0.0</v>
      </c>
      <c r="BJ205" s="11">
        <v>0.0</v>
      </c>
      <c r="BK205" s="11">
        <v>0.0</v>
      </c>
      <c r="BL205" s="11">
        <v>0.0</v>
      </c>
      <c r="BM205" s="11">
        <v>0.0</v>
      </c>
      <c r="BN205" s="11">
        <v>0.0</v>
      </c>
      <c r="BO205" s="11">
        <v>0.0</v>
      </c>
      <c r="BP205" s="11">
        <v>0.0</v>
      </c>
      <c r="BQ205" s="11">
        <v>0.0</v>
      </c>
      <c r="BR205" s="11">
        <v>0.0</v>
      </c>
      <c r="BS205" s="11">
        <v>1.0</v>
      </c>
      <c r="BT205" s="11">
        <v>0.0</v>
      </c>
      <c r="BU205" s="11">
        <v>0.0</v>
      </c>
      <c r="BV205" s="11" t="s">
        <v>124</v>
      </c>
      <c r="BW205" s="15" t="s">
        <v>251</v>
      </c>
      <c r="BX205" s="15">
        <v>0.0</v>
      </c>
      <c r="BY205" s="26">
        <v>175.0</v>
      </c>
      <c r="BZ205" s="16">
        <v>1.0</v>
      </c>
      <c r="CA205" s="26">
        <v>175.0</v>
      </c>
      <c r="CB205" s="26">
        <v>2.0</v>
      </c>
      <c r="CC205" s="15">
        <v>0.0</v>
      </c>
      <c r="CD205" s="15">
        <v>0.0</v>
      </c>
      <c r="CE205" s="15">
        <v>1.0</v>
      </c>
      <c r="CF205" s="15">
        <v>0.0</v>
      </c>
      <c r="CG205" s="15">
        <v>0.0</v>
      </c>
      <c r="CH205" s="16">
        <v>0.0</v>
      </c>
      <c r="CI205" s="16">
        <v>0.0</v>
      </c>
      <c r="CJ205" s="15">
        <f t="shared" si="3"/>
        <v>0</v>
      </c>
      <c r="CK205" s="40" t="s">
        <v>124</v>
      </c>
      <c r="CL205" s="11" t="s">
        <v>124</v>
      </c>
      <c r="CM205" s="11">
        <v>0.0</v>
      </c>
      <c r="CN205" s="11">
        <v>0.0</v>
      </c>
      <c r="CO205" s="11">
        <v>0.0</v>
      </c>
      <c r="CP205" s="18">
        <v>0.0</v>
      </c>
      <c r="CQ205" s="15">
        <v>0.0</v>
      </c>
      <c r="CR205" s="15" t="s">
        <v>124</v>
      </c>
      <c r="CS205" s="15">
        <v>0.0</v>
      </c>
      <c r="CT205" s="15" t="s">
        <v>124</v>
      </c>
      <c r="CU205" s="15">
        <v>0.0</v>
      </c>
      <c r="CV205" s="15" t="s">
        <v>124</v>
      </c>
      <c r="CW205" s="11">
        <v>0.0</v>
      </c>
      <c r="CX205" s="11">
        <v>0.0</v>
      </c>
      <c r="CY205" s="11" t="s">
        <v>124</v>
      </c>
      <c r="CZ205" s="11">
        <v>0.0</v>
      </c>
      <c r="DA205" s="11" t="s">
        <v>133</v>
      </c>
      <c r="DB205" s="31"/>
    </row>
    <row r="206">
      <c r="A206" s="11" t="s">
        <v>1360</v>
      </c>
      <c r="B206" s="11" t="s">
        <v>1247</v>
      </c>
      <c r="C206" s="12">
        <v>25053.0</v>
      </c>
      <c r="D206" s="13">
        <v>2.0</v>
      </c>
      <c r="E206" s="18">
        <v>0.0</v>
      </c>
      <c r="F206" s="3">
        <v>5.0</v>
      </c>
      <c r="G206" s="3">
        <v>5.0</v>
      </c>
      <c r="H206" s="3">
        <v>7.0</v>
      </c>
      <c r="I206" s="14">
        <f t="shared" si="1"/>
        <v>5.666666667</v>
      </c>
      <c r="J206" s="14">
        <f t="shared" si="2"/>
        <v>1.333333333</v>
      </c>
      <c r="K206" s="11" t="s">
        <v>1248</v>
      </c>
      <c r="L206" s="13" t="s">
        <v>1248</v>
      </c>
      <c r="M206" s="15" t="s">
        <v>122</v>
      </c>
      <c r="N206" s="15" t="s">
        <v>123</v>
      </c>
      <c r="O206" s="16" t="s">
        <v>122</v>
      </c>
      <c r="P206" s="16" t="s">
        <v>1249</v>
      </c>
      <c r="Q206" s="17">
        <v>0.0</v>
      </c>
      <c r="R206" s="11" t="s">
        <v>124</v>
      </c>
      <c r="S206" s="11">
        <v>0.0</v>
      </c>
      <c r="T206" s="11">
        <v>0.0</v>
      </c>
      <c r="U206" s="11" t="s">
        <v>124</v>
      </c>
      <c r="V206" s="11">
        <v>0.0</v>
      </c>
      <c r="W206" s="11" t="s">
        <v>125</v>
      </c>
      <c r="X206" s="18">
        <v>24.0</v>
      </c>
      <c r="Y206" s="18">
        <v>1.0</v>
      </c>
      <c r="Z206" s="18">
        <v>1.0</v>
      </c>
      <c r="AA206" s="18">
        <v>0.0</v>
      </c>
      <c r="AB206" s="15" t="s">
        <v>1361</v>
      </c>
      <c r="AC206" s="15" t="s">
        <v>1361</v>
      </c>
      <c r="AD206" s="16">
        <v>1.0</v>
      </c>
      <c r="AE206" s="16">
        <v>1.0</v>
      </c>
      <c r="AF206" s="15">
        <v>1.0</v>
      </c>
      <c r="AG206" s="15">
        <v>1.0</v>
      </c>
      <c r="AH206" s="11" t="s">
        <v>1251</v>
      </c>
      <c r="AI206" s="18">
        <v>1.0</v>
      </c>
      <c r="AJ206" s="18">
        <v>1.0</v>
      </c>
      <c r="AK206" s="11">
        <v>0.0</v>
      </c>
      <c r="AL206" s="11">
        <v>0.0</v>
      </c>
      <c r="AM206" s="19">
        <v>0.0</v>
      </c>
      <c r="AN206" s="27" t="s">
        <v>128</v>
      </c>
      <c r="AO206" s="15" t="s">
        <v>819</v>
      </c>
      <c r="AP206" s="15" t="s">
        <v>155</v>
      </c>
      <c r="AQ206" s="15">
        <v>118.0</v>
      </c>
      <c r="AR206" s="15">
        <v>55.0</v>
      </c>
      <c r="AS206" s="15">
        <v>60.0</v>
      </c>
      <c r="AT206" s="15">
        <v>96.0</v>
      </c>
      <c r="AU206" s="15">
        <v>-14.0</v>
      </c>
      <c r="AV206" s="15">
        <v>3.0</v>
      </c>
      <c r="AW206" s="18">
        <v>0.0</v>
      </c>
      <c r="AX206" s="18">
        <v>0.0</v>
      </c>
      <c r="AY206" s="18">
        <v>0.0</v>
      </c>
      <c r="AZ206" s="18">
        <v>1.0</v>
      </c>
      <c r="BA206" s="18">
        <v>0.0</v>
      </c>
      <c r="BB206" s="18">
        <v>0.0</v>
      </c>
      <c r="BC206" s="11">
        <v>0.0</v>
      </c>
      <c r="BD206" s="11">
        <v>0.0</v>
      </c>
      <c r="BE206" s="11">
        <v>0.0</v>
      </c>
      <c r="BF206" s="11">
        <v>0.0</v>
      </c>
      <c r="BG206" s="11">
        <v>0.0</v>
      </c>
      <c r="BH206" s="11">
        <v>0.0</v>
      </c>
      <c r="BI206" s="11">
        <v>0.0</v>
      </c>
      <c r="BJ206" s="11">
        <v>0.0</v>
      </c>
      <c r="BK206" s="11">
        <v>0.0</v>
      </c>
      <c r="BL206" s="11">
        <v>0.0</v>
      </c>
      <c r="BM206" s="11">
        <v>0.0</v>
      </c>
      <c r="BN206" s="11">
        <v>0.0</v>
      </c>
      <c r="BO206" s="11">
        <v>0.0</v>
      </c>
      <c r="BP206" s="11">
        <v>0.0</v>
      </c>
      <c r="BQ206" s="11">
        <v>0.0</v>
      </c>
      <c r="BR206" s="11">
        <v>0.0</v>
      </c>
      <c r="BS206" s="11">
        <v>0.0</v>
      </c>
      <c r="BT206" s="11">
        <v>0.0</v>
      </c>
      <c r="BU206" s="11">
        <v>0.0</v>
      </c>
      <c r="BV206" s="11" t="s">
        <v>124</v>
      </c>
      <c r="BW206" s="15" t="s">
        <v>319</v>
      </c>
      <c r="BX206" s="15">
        <v>0.0</v>
      </c>
      <c r="BY206" s="26">
        <v>133.0</v>
      </c>
      <c r="BZ206" s="16">
        <v>0.0</v>
      </c>
      <c r="CA206" s="26">
        <v>14.0</v>
      </c>
      <c r="CB206" s="26">
        <v>10.0</v>
      </c>
      <c r="CC206" s="15">
        <v>0.0</v>
      </c>
      <c r="CD206" s="15">
        <v>0.0</v>
      </c>
      <c r="CE206" s="15">
        <v>1.0</v>
      </c>
      <c r="CF206" s="15">
        <v>0.0</v>
      </c>
      <c r="CG206" s="15">
        <v>0.0</v>
      </c>
      <c r="CH206" s="16">
        <v>0.0</v>
      </c>
      <c r="CI206" s="16">
        <v>1.0</v>
      </c>
      <c r="CJ206" s="15">
        <f t="shared" si="3"/>
        <v>1</v>
      </c>
      <c r="CK206" s="21" t="s">
        <v>1362</v>
      </c>
      <c r="CL206" s="11" t="s">
        <v>258</v>
      </c>
      <c r="CM206" s="11">
        <v>0.0</v>
      </c>
      <c r="CN206" s="11">
        <v>0.0</v>
      </c>
      <c r="CO206" s="11">
        <v>0.0</v>
      </c>
      <c r="CP206" s="18">
        <v>0.0</v>
      </c>
      <c r="CQ206" s="15">
        <v>0.0</v>
      </c>
      <c r="CR206" s="15" t="s">
        <v>124</v>
      </c>
      <c r="CS206" s="15">
        <v>0.0</v>
      </c>
      <c r="CT206" s="15" t="s">
        <v>124</v>
      </c>
      <c r="CU206" s="15">
        <v>0.0</v>
      </c>
      <c r="CV206" s="15" t="s">
        <v>124</v>
      </c>
      <c r="CW206" s="11">
        <v>0.0</v>
      </c>
      <c r="CX206" s="11">
        <v>0.0</v>
      </c>
      <c r="CY206" s="11" t="s">
        <v>124</v>
      </c>
      <c r="CZ206" s="11">
        <v>0.0</v>
      </c>
      <c r="DA206" s="11" t="s">
        <v>133</v>
      </c>
      <c r="DB206" s="31"/>
    </row>
    <row r="207">
      <c r="A207" s="11" t="s">
        <v>1363</v>
      </c>
      <c r="B207" s="11" t="s">
        <v>1364</v>
      </c>
      <c r="C207" s="12">
        <v>25067.0</v>
      </c>
      <c r="D207" s="13">
        <v>5.0</v>
      </c>
      <c r="E207" s="18">
        <v>0.0</v>
      </c>
      <c r="F207" s="3">
        <v>4.0</v>
      </c>
      <c r="G207" s="3">
        <v>5.0</v>
      </c>
      <c r="H207" s="3">
        <v>5.0</v>
      </c>
      <c r="I207" s="14">
        <f t="shared" si="1"/>
        <v>4.666666667</v>
      </c>
      <c r="J207" s="14">
        <f t="shared" si="2"/>
        <v>0.6666666667</v>
      </c>
      <c r="K207" s="11" t="s">
        <v>303</v>
      </c>
      <c r="L207" s="13" t="s">
        <v>355</v>
      </c>
      <c r="M207" s="15" t="s">
        <v>492</v>
      </c>
      <c r="N207" s="15" t="s">
        <v>729</v>
      </c>
      <c r="O207" s="16" t="s">
        <v>216</v>
      </c>
      <c r="P207" s="16" t="s">
        <v>635</v>
      </c>
      <c r="Q207" s="17">
        <v>0.0</v>
      </c>
      <c r="R207" s="11" t="s">
        <v>124</v>
      </c>
      <c r="S207" s="11">
        <v>0.0</v>
      </c>
      <c r="T207" s="11">
        <v>0.0</v>
      </c>
      <c r="U207" s="11" t="s">
        <v>124</v>
      </c>
      <c r="V207" s="11">
        <v>0.0</v>
      </c>
      <c r="W207" s="11" t="s">
        <v>125</v>
      </c>
      <c r="X207" s="18">
        <f>(25+22)/2</f>
        <v>23.5</v>
      </c>
      <c r="Y207" s="18">
        <v>1.0</v>
      </c>
      <c r="Z207" s="18">
        <v>1.0</v>
      </c>
      <c r="AA207" s="18">
        <v>0.0</v>
      </c>
      <c r="AB207" s="15" t="s">
        <v>1231</v>
      </c>
      <c r="AC207" s="15" t="s">
        <v>1231</v>
      </c>
      <c r="AD207" s="16">
        <v>1.0</v>
      </c>
      <c r="AE207" s="16">
        <v>1.0</v>
      </c>
      <c r="AF207" s="16">
        <v>1.0</v>
      </c>
      <c r="AG207" s="16">
        <v>1.0</v>
      </c>
      <c r="AH207" s="11" t="s">
        <v>1365</v>
      </c>
      <c r="AI207" s="18">
        <v>1.0</v>
      </c>
      <c r="AJ207" s="18">
        <v>1.0</v>
      </c>
      <c r="AK207" s="18">
        <v>1.0</v>
      </c>
      <c r="AL207" s="18">
        <v>0.0</v>
      </c>
      <c r="AM207" s="19">
        <v>1.0</v>
      </c>
      <c r="AN207" s="27" t="s">
        <v>128</v>
      </c>
      <c r="AO207" s="15" t="s">
        <v>129</v>
      </c>
      <c r="AP207" s="15" t="s">
        <v>129</v>
      </c>
      <c r="AQ207" s="15">
        <v>126.0</v>
      </c>
      <c r="AR207" s="15">
        <v>70.0</v>
      </c>
      <c r="AS207" s="15">
        <v>69.0</v>
      </c>
      <c r="AT207" s="15">
        <v>96.0</v>
      </c>
      <c r="AU207" s="15">
        <v>-8.0</v>
      </c>
      <c r="AV207" s="15">
        <v>47.0</v>
      </c>
      <c r="AW207" s="18">
        <v>0.0</v>
      </c>
      <c r="AX207" s="18">
        <v>0.0</v>
      </c>
      <c r="AY207" s="18">
        <v>1.0</v>
      </c>
      <c r="AZ207" s="18">
        <v>1.0</v>
      </c>
      <c r="BA207" s="18">
        <v>0.0</v>
      </c>
      <c r="BB207" s="18">
        <v>1.0</v>
      </c>
      <c r="BC207" s="11">
        <v>0.0</v>
      </c>
      <c r="BD207" s="11">
        <v>0.0</v>
      </c>
      <c r="BE207" s="11">
        <v>0.0</v>
      </c>
      <c r="BF207" s="11">
        <v>0.0</v>
      </c>
      <c r="BG207" s="11">
        <v>0.0</v>
      </c>
      <c r="BH207" s="11">
        <v>0.0</v>
      </c>
      <c r="BI207" s="11">
        <v>0.0</v>
      </c>
      <c r="BJ207" s="11">
        <v>0.0</v>
      </c>
      <c r="BK207" s="11">
        <v>0.0</v>
      </c>
      <c r="BL207" s="11">
        <v>0.0</v>
      </c>
      <c r="BM207" s="11">
        <v>0.0</v>
      </c>
      <c r="BN207" s="11">
        <v>0.0</v>
      </c>
      <c r="BO207" s="11">
        <v>0.0</v>
      </c>
      <c r="BP207" s="11">
        <v>0.0</v>
      </c>
      <c r="BQ207" s="11">
        <v>0.0</v>
      </c>
      <c r="BR207" s="11">
        <v>0.0</v>
      </c>
      <c r="BS207" s="11">
        <v>0.0</v>
      </c>
      <c r="BT207" s="11">
        <v>0.0</v>
      </c>
      <c r="BU207" s="11">
        <v>0.0</v>
      </c>
      <c r="BV207" s="11" t="s">
        <v>124</v>
      </c>
      <c r="BW207" s="16" t="s">
        <v>319</v>
      </c>
      <c r="BX207" s="15">
        <v>0.0</v>
      </c>
      <c r="BY207" s="26">
        <v>182.0</v>
      </c>
      <c r="BZ207" s="16">
        <v>0.0</v>
      </c>
      <c r="CA207" s="26">
        <v>50.0</v>
      </c>
      <c r="CB207" s="26">
        <v>0.0</v>
      </c>
      <c r="CC207" s="15">
        <v>0.0</v>
      </c>
      <c r="CD207" s="15">
        <v>0.0</v>
      </c>
      <c r="CE207" s="15">
        <v>1.0</v>
      </c>
      <c r="CF207" s="15">
        <v>0.0</v>
      </c>
      <c r="CG207" s="16">
        <v>0.0</v>
      </c>
      <c r="CH207" s="16">
        <v>0.0</v>
      </c>
      <c r="CI207" s="16">
        <v>0.0</v>
      </c>
      <c r="CJ207" s="15">
        <f t="shared" si="3"/>
        <v>0</v>
      </c>
      <c r="CK207" s="21" t="s">
        <v>1366</v>
      </c>
      <c r="CL207" s="11" t="s">
        <v>1367</v>
      </c>
      <c r="CM207" s="11">
        <v>0.0</v>
      </c>
      <c r="CN207" s="11">
        <v>0.0</v>
      </c>
      <c r="CO207" s="18">
        <v>0.0</v>
      </c>
      <c r="CP207" s="18">
        <v>0.0</v>
      </c>
      <c r="CQ207" s="15">
        <v>0.0</v>
      </c>
      <c r="CR207" s="15" t="s">
        <v>124</v>
      </c>
      <c r="CS207" s="15">
        <v>0.0</v>
      </c>
      <c r="CT207" s="15" t="s">
        <v>124</v>
      </c>
      <c r="CU207" s="15">
        <v>0.0</v>
      </c>
      <c r="CV207" s="15" t="s">
        <v>124</v>
      </c>
      <c r="CW207" s="11">
        <v>0.0</v>
      </c>
      <c r="CX207" s="11">
        <v>0.0</v>
      </c>
      <c r="CY207" s="11" t="s">
        <v>124</v>
      </c>
      <c r="CZ207" s="11">
        <v>0.0</v>
      </c>
      <c r="DA207" s="11" t="s">
        <v>235</v>
      </c>
      <c r="DB207" s="31"/>
    </row>
    <row r="208">
      <c r="A208" s="11" t="s">
        <v>1368</v>
      </c>
      <c r="B208" s="11" t="s">
        <v>1369</v>
      </c>
      <c r="C208" s="12">
        <v>25102.0</v>
      </c>
      <c r="D208" s="13">
        <v>1.0</v>
      </c>
      <c r="E208" s="18">
        <v>0.0</v>
      </c>
      <c r="F208" s="3">
        <v>9.0</v>
      </c>
      <c r="G208" s="3">
        <v>6.0</v>
      </c>
      <c r="H208" s="3">
        <v>10.0</v>
      </c>
      <c r="I208" s="14">
        <f t="shared" si="1"/>
        <v>8.333333333</v>
      </c>
      <c r="J208" s="14">
        <f t="shared" si="2"/>
        <v>2.666666667</v>
      </c>
      <c r="K208" s="11" t="s">
        <v>1370</v>
      </c>
      <c r="L208" s="13" t="s">
        <v>1370</v>
      </c>
      <c r="M208" s="15" t="s">
        <v>184</v>
      </c>
      <c r="N208" s="15" t="s">
        <v>265</v>
      </c>
      <c r="O208" s="16" t="s">
        <v>186</v>
      </c>
      <c r="P208" s="16" t="s">
        <v>265</v>
      </c>
      <c r="Q208" s="17">
        <v>1.0</v>
      </c>
      <c r="R208" s="11" t="s">
        <v>124</v>
      </c>
      <c r="S208" s="11">
        <v>0.0</v>
      </c>
      <c r="T208" s="11">
        <v>0.0</v>
      </c>
      <c r="U208" s="11" t="s">
        <v>124</v>
      </c>
      <c r="V208" s="11">
        <v>0.0</v>
      </c>
      <c r="W208" s="11" t="s">
        <v>125</v>
      </c>
      <c r="X208" s="18">
        <v>22.0</v>
      </c>
      <c r="Y208" s="18">
        <v>0.0</v>
      </c>
      <c r="Z208" s="18">
        <v>1.0</v>
      </c>
      <c r="AA208" s="18">
        <v>0.0</v>
      </c>
      <c r="AB208" s="15" t="s">
        <v>1371</v>
      </c>
      <c r="AC208" s="15" t="s">
        <v>1371</v>
      </c>
      <c r="AD208" s="16">
        <v>1.0</v>
      </c>
      <c r="AE208" s="16">
        <v>1.0</v>
      </c>
      <c r="AF208" s="15">
        <v>0.0</v>
      </c>
      <c r="AG208" s="15">
        <v>0.0</v>
      </c>
      <c r="AH208" s="11" t="s">
        <v>536</v>
      </c>
      <c r="AI208" s="18">
        <v>1.0</v>
      </c>
      <c r="AJ208" s="18">
        <v>1.0</v>
      </c>
      <c r="AK208" s="11">
        <v>0.0</v>
      </c>
      <c r="AL208" s="11">
        <v>0.0</v>
      </c>
      <c r="AM208" s="19">
        <v>0.0</v>
      </c>
      <c r="AN208" s="27" t="s">
        <v>128</v>
      </c>
      <c r="AO208" s="15" t="s">
        <v>1372</v>
      </c>
      <c r="AP208" s="15" t="s">
        <v>155</v>
      </c>
      <c r="AQ208" s="15">
        <v>123.0</v>
      </c>
      <c r="AR208" s="15">
        <v>67.0</v>
      </c>
      <c r="AS208" s="15">
        <v>76.0</v>
      </c>
      <c r="AT208" s="15">
        <v>87.0</v>
      </c>
      <c r="AU208" s="15">
        <v>-7.0</v>
      </c>
      <c r="AV208" s="15">
        <v>61.0</v>
      </c>
      <c r="AW208" s="18">
        <v>0.0</v>
      </c>
      <c r="AX208" s="18">
        <v>0.0</v>
      </c>
      <c r="AY208" s="18">
        <v>1.0</v>
      </c>
      <c r="AZ208" s="18">
        <v>0.0</v>
      </c>
      <c r="BA208" s="18">
        <v>0.0</v>
      </c>
      <c r="BB208" s="18">
        <v>0.0</v>
      </c>
      <c r="BC208" s="11">
        <v>0.0</v>
      </c>
      <c r="BD208" s="11">
        <v>0.0</v>
      </c>
      <c r="BE208" s="11">
        <v>0.0</v>
      </c>
      <c r="BF208" s="11">
        <v>0.0</v>
      </c>
      <c r="BG208" s="11">
        <v>0.0</v>
      </c>
      <c r="BH208" s="11">
        <v>0.0</v>
      </c>
      <c r="BI208" s="11">
        <v>0.0</v>
      </c>
      <c r="BJ208" s="11">
        <v>0.0</v>
      </c>
      <c r="BK208" s="11">
        <v>0.0</v>
      </c>
      <c r="BL208" s="11">
        <v>0.0</v>
      </c>
      <c r="BM208" s="11">
        <v>0.0</v>
      </c>
      <c r="BN208" s="11">
        <v>0.0</v>
      </c>
      <c r="BO208" s="11">
        <v>0.0</v>
      </c>
      <c r="BP208" s="11">
        <v>0.0</v>
      </c>
      <c r="BQ208" s="11">
        <v>0.0</v>
      </c>
      <c r="BR208" s="11">
        <v>0.0</v>
      </c>
      <c r="BS208" s="11">
        <v>0.0</v>
      </c>
      <c r="BT208" s="11">
        <v>0.0</v>
      </c>
      <c r="BU208" s="11">
        <v>0.0</v>
      </c>
      <c r="BV208" s="11" t="s">
        <v>124</v>
      </c>
      <c r="BW208" s="15" t="s">
        <v>130</v>
      </c>
      <c r="BX208" s="15">
        <v>0.0</v>
      </c>
      <c r="BY208" s="26">
        <v>195.0</v>
      </c>
      <c r="BZ208" s="16">
        <v>0.0</v>
      </c>
      <c r="CA208" s="26">
        <v>69.0</v>
      </c>
      <c r="CB208" s="26">
        <v>9.0</v>
      </c>
      <c r="CC208" s="15">
        <v>0.0</v>
      </c>
      <c r="CD208" s="15">
        <v>0.0</v>
      </c>
      <c r="CE208" s="15">
        <v>0.0</v>
      </c>
      <c r="CF208" s="15">
        <v>0.0</v>
      </c>
      <c r="CG208" s="15">
        <v>1.0</v>
      </c>
      <c r="CH208" s="16">
        <v>0.0</v>
      </c>
      <c r="CI208" s="16">
        <v>0.0</v>
      </c>
      <c r="CJ208" s="15">
        <f t="shared" si="3"/>
        <v>1</v>
      </c>
      <c r="CK208" s="21" t="s">
        <v>1373</v>
      </c>
      <c r="CL208" s="11" t="s">
        <v>1374</v>
      </c>
      <c r="CM208" s="11">
        <v>1.0</v>
      </c>
      <c r="CN208" s="11">
        <v>0.0</v>
      </c>
      <c r="CO208" s="11">
        <v>0.0</v>
      </c>
      <c r="CP208" s="18">
        <v>0.0</v>
      </c>
      <c r="CQ208" s="15">
        <v>0.0</v>
      </c>
      <c r="CR208" s="15" t="s">
        <v>124</v>
      </c>
      <c r="CS208" s="15">
        <v>0.0</v>
      </c>
      <c r="CT208" s="15" t="s">
        <v>124</v>
      </c>
      <c r="CU208" s="15">
        <v>0.0</v>
      </c>
      <c r="CV208" s="15" t="s">
        <v>124</v>
      </c>
      <c r="CW208" s="11">
        <v>0.0</v>
      </c>
      <c r="CX208" s="11">
        <v>0.0</v>
      </c>
      <c r="CY208" s="11" t="s">
        <v>124</v>
      </c>
      <c r="CZ208" s="11">
        <v>0.0</v>
      </c>
      <c r="DA208" s="11" t="s">
        <v>133</v>
      </c>
      <c r="DB208" s="31"/>
    </row>
    <row r="209">
      <c r="A209" s="11" t="s">
        <v>1375</v>
      </c>
      <c r="B209" s="11" t="s">
        <v>822</v>
      </c>
      <c r="C209" s="12">
        <v>25109.0</v>
      </c>
      <c r="D209" s="13">
        <v>9.0</v>
      </c>
      <c r="E209" s="18">
        <v>0.0</v>
      </c>
      <c r="F209" s="3">
        <v>8.0</v>
      </c>
      <c r="G209" s="3">
        <v>10.0</v>
      </c>
      <c r="H209" s="3">
        <v>7.0</v>
      </c>
      <c r="I209" s="14">
        <f t="shared" si="1"/>
        <v>8.333333333</v>
      </c>
      <c r="J209" s="14">
        <f t="shared" si="2"/>
        <v>2</v>
      </c>
      <c r="K209" s="11" t="s">
        <v>1376</v>
      </c>
      <c r="L209" s="13" t="s">
        <v>1376</v>
      </c>
      <c r="M209" s="15" t="s">
        <v>137</v>
      </c>
      <c r="N209" s="15" t="s">
        <v>373</v>
      </c>
      <c r="O209" s="16" t="s">
        <v>162</v>
      </c>
      <c r="P209" s="16" t="s">
        <v>173</v>
      </c>
      <c r="Q209" s="17">
        <v>0.0</v>
      </c>
      <c r="R209" s="11" t="s">
        <v>124</v>
      </c>
      <c r="S209" s="11">
        <v>0.0</v>
      </c>
      <c r="T209" s="11">
        <v>0.0</v>
      </c>
      <c r="U209" s="11" t="s">
        <v>124</v>
      </c>
      <c r="V209" s="11">
        <v>0.0</v>
      </c>
      <c r="W209" s="11" t="s">
        <v>631</v>
      </c>
      <c r="X209" s="18">
        <v>26.0</v>
      </c>
      <c r="Y209" s="18">
        <v>1.0</v>
      </c>
      <c r="Z209" s="18">
        <v>1.0</v>
      </c>
      <c r="AA209" s="18">
        <v>0.0</v>
      </c>
      <c r="AB209" s="15" t="s">
        <v>823</v>
      </c>
      <c r="AC209" s="15" t="s">
        <v>823</v>
      </c>
      <c r="AD209" s="16">
        <v>1.0</v>
      </c>
      <c r="AE209" s="16">
        <v>1.0</v>
      </c>
      <c r="AF209" s="15">
        <v>1.0</v>
      </c>
      <c r="AG209" s="15">
        <v>1.0</v>
      </c>
      <c r="AH209" s="11" t="s">
        <v>824</v>
      </c>
      <c r="AI209" s="18">
        <v>1.0</v>
      </c>
      <c r="AJ209" s="18">
        <v>1.0</v>
      </c>
      <c r="AK209" s="11">
        <v>0.0</v>
      </c>
      <c r="AL209" s="11">
        <v>0.0</v>
      </c>
      <c r="AM209" s="19">
        <v>0.0</v>
      </c>
      <c r="AN209" s="27" t="s">
        <v>128</v>
      </c>
      <c r="AO209" s="15" t="s">
        <v>318</v>
      </c>
      <c r="AP209" s="15" t="s">
        <v>318</v>
      </c>
      <c r="AQ209" s="15">
        <v>147.0</v>
      </c>
      <c r="AR209" s="15">
        <v>61.0</v>
      </c>
      <c r="AS209" s="15">
        <v>39.0</v>
      </c>
      <c r="AT209" s="15">
        <v>53.0</v>
      </c>
      <c r="AU209" s="15">
        <v>-8.0</v>
      </c>
      <c r="AV209" s="15">
        <v>1.0</v>
      </c>
      <c r="AW209" s="18">
        <v>0.0</v>
      </c>
      <c r="AX209" s="18">
        <v>0.0</v>
      </c>
      <c r="AY209" s="18">
        <v>0.0</v>
      </c>
      <c r="AZ209" s="18">
        <v>1.0</v>
      </c>
      <c r="BA209" s="18">
        <v>1.0</v>
      </c>
      <c r="BB209" s="18">
        <v>1.0</v>
      </c>
      <c r="BC209" s="11">
        <v>0.0</v>
      </c>
      <c r="BD209" s="11">
        <v>0.0</v>
      </c>
      <c r="BE209" s="11">
        <v>0.0</v>
      </c>
      <c r="BF209" s="11">
        <v>0.0</v>
      </c>
      <c r="BG209" s="11">
        <v>0.0</v>
      </c>
      <c r="BH209" s="11">
        <v>0.0</v>
      </c>
      <c r="BI209" s="11">
        <v>0.0</v>
      </c>
      <c r="BJ209" s="11">
        <v>1.0</v>
      </c>
      <c r="BK209" s="11">
        <v>0.0</v>
      </c>
      <c r="BL209" s="11">
        <v>0.0</v>
      </c>
      <c r="BM209" s="11">
        <v>0.0</v>
      </c>
      <c r="BN209" s="11">
        <v>0.0</v>
      </c>
      <c r="BO209" s="11">
        <v>0.0</v>
      </c>
      <c r="BP209" s="11">
        <v>0.0</v>
      </c>
      <c r="BQ209" s="11">
        <v>0.0</v>
      </c>
      <c r="BR209" s="11">
        <v>0.0</v>
      </c>
      <c r="BS209" s="11">
        <v>0.0</v>
      </c>
      <c r="BT209" s="11">
        <v>0.0</v>
      </c>
      <c r="BU209" s="11">
        <v>0.0</v>
      </c>
      <c r="BV209" s="11" t="s">
        <v>124</v>
      </c>
      <c r="BW209" s="15" t="s">
        <v>168</v>
      </c>
      <c r="BX209" s="15">
        <v>0.0</v>
      </c>
      <c r="BY209" s="26">
        <v>426.0</v>
      </c>
      <c r="BZ209" s="16">
        <v>0.0</v>
      </c>
      <c r="CA209" s="26">
        <v>32.0</v>
      </c>
      <c r="CB209" s="26">
        <v>0.0</v>
      </c>
      <c r="CC209" s="15">
        <v>0.0</v>
      </c>
      <c r="CD209" s="15">
        <v>0.0</v>
      </c>
      <c r="CE209" s="15">
        <v>1.0</v>
      </c>
      <c r="CF209" s="15">
        <v>0.0</v>
      </c>
      <c r="CG209" s="15">
        <v>0.0</v>
      </c>
      <c r="CH209" s="16">
        <v>0.0</v>
      </c>
      <c r="CI209" s="16">
        <v>0.0</v>
      </c>
      <c r="CJ209" s="15">
        <f t="shared" si="3"/>
        <v>0</v>
      </c>
      <c r="CK209" s="21" t="s">
        <v>1377</v>
      </c>
      <c r="CL209" s="11" t="s">
        <v>1378</v>
      </c>
      <c r="CM209" s="11">
        <v>0.0</v>
      </c>
      <c r="CN209" s="11">
        <v>0.0</v>
      </c>
      <c r="CO209" s="11">
        <v>0.0</v>
      </c>
      <c r="CP209" s="18">
        <v>0.0</v>
      </c>
      <c r="CQ209" s="15">
        <v>0.0</v>
      </c>
      <c r="CR209" s="15" t="s">
        <v>124</v>
      </c>
      <c r="CS209" s="15">
        <v>0.0</v>
      </c>
      <c r="CT209" s="15" t="s">
        <v>124</v>
      </c>
      <c r="CU209" s="15">
        <v>0.0</v>
      </c>
      <c r="CV209" s="15" t="s">
        <v>124</v>
      </c>
      <c r="CW209" s="11">
        <v>0.0</v>
      </c>
      <c r="CX209" s="11">
        <v>0.0</v>
      </c>
      <c r="CY209" s="11" t="s">
        <v>124</v>
      </c>
      <c r="CZ209" s="11">
        <v>0.0</v>
      </c>
      <c r="DA209" s="11" t="s">
        <v>133</v>
      </c>
      <c r="DB209" s="31"/>
    </row>
    <row r="210">
      <c r="A210" s="11" t="s">
        <v>1379</v>
      </c>
      <c r="B210" s="11" t="s">
        <v>1380</v>
      </c>
      <c r="C210" s="12">
        <v>25172.0</v>
      </c>
      <c r="D210" s="13">
        <v>2.0</v>
      </c>
      <c r="E210" s="18">
        <v>0.0</v>
      </c>
      <c r="F210" s="3">
        <v>10.0</v>
      </c>
      <c r="G210" s="3">
        <v>8.0</v>
      </c>
      <c r="H210" s="3">
        <v>10.0</v>
      </c>
      <c r="I210" s="14">
        <f t="shared" si="1"/>
        <v>9.333333333</v>
      </c>
      <c r="J210" s="14">
        <f t="shared" si="2"/>
        <v>1.333333333</v>
      </c>
      <c r="K210" s="11" t="s">
        <v>456</v>
      </c>
      <c r="L210" s="11" t="s">
        <v>456</v>
      </c>
      <c r="M210" s="15" t="s">
        <v>216</v>
      </c>
      <c r="N210" s="15" t="s">
        <v>1154</v>
      </c>
      <c r="O210" s="16" t="s">
        <v>216</v>
      </c>
      <c r="P210" s="16" t="s">
        <v>635</v>
      </c>
      <c r="Q210" s="17">
        <v>0.0</v>
      </c>
      <c r="R210" s="11" t="s">
        <v>124</v>
      </c>
      <c r="S210" s="11">
        <v>0.0</v>
      </c>
      <c r="T210" s="11">
        <v>0.0</v>
      </c>
      <c r="U210" s="11" t="s">
        <v>124</v>
      </c>
      <c r="V210" s="11">
        <v>0.0</v>
      </c>
      <c r="W210" s="11" t="s">
        <v>125</v>
      </c>
      <c r="X210" s="18">
        <v>24.0</v>
      </c>
      <c r="Y210" s="18">
        <v>0.0</v>
      </c>
      <c r="Z210" s="18">
        <v>0.0</v>
      </c>
      <c r="AA210" s="18">
        <v>1.0</v>
      </c>
      <c r="AB210" s="15" t="s">
        <v>1381</v>
      </c>
      <c r="AC210" s="15" t="s">
        <v>1381</v>
      </c>
      <c r="AD210" s="16">
        <v>2.0</v>
      </c>
      <c r="AE210" s="16">
        <v>2.0</v>
      </c>
      <c r="AF210" s="15">
        <v>0.0</v>
      </c>
      <c r="AG210" s="15">
        <v>0.0</v>
      </c>
      <c r="AH210" s="11" t="s">
        <v>1382</v>
      </c>
      <c r="AI210" s="18">
        <v>1.0</v>
      </c>
      <c r="AJ210" s="18">
        <v>2.0</v>
      </c>
      <c r="AK210" s="11">
        <v>0.0</v>
      </c>
      <c r="AL210" s="11">
        <v>0.0</v>
      </c>
      <c r="AM210" s="19">
        <v>1.0</v>
      </c>
      <c r="AN210" s="27" t="s">
        <v>128</v>
      </c>
      <c r="AO210" s="15" t="s">
        <v>893</v>
      </c>
      <c r="AP210" s="15" t="s">
        <v>893</v>
      </c>
      <c r="AQ210" s="15">
        <v>105.0</v>
      </c>
      <c r="AR210" s="15">
        <v>96.0</v>
      </c>
      <c r="AS210" s="15">
        <v>57.0</v>
      </c>
      <c r="AT210" s="15">
        <v>65.0</v>
      </c>
      <c r="AU210" s="15">
        <v>-1.0</v>
      </c>
      <c r="AV210" s="15">
        <v>12.0</v>
      </c>
      <c r="AW210" s="18">
        <v>0.0</v>
      </c>
      <c r="AX210" s="18">
        <v>0.0</v>
      </c>
      <c r="AY210" s="18">
        <v>1.0</v>
      </c>
      <c r="AZ210" s="18">
        <v>1.0</v>
      </c>
      <c r="BA210" s="18">
        <v>1.0</v>
      </c>
      <c r="BB210" s="18">
        <v>0.0</v>
      </c>
      <c r="BC210" s="11">
        <v>0.0</v>
      </c>
      <c r="BD210" s="11">
        <v>0.0</v>
      </c>
      <c r="BE210" s="11">
        <v>0.0</v>
      </c>
      <c r="BF210" s="11">
        <v>0.0</v>
      </c>
      <c r="BG210" s="11">
        <v>0.0</v>
      </c>
      <c r="BH210" s="11">
        <v>0.0</v>
      </c>
      <c r="BI210" s="11">
        <v>0.0</v>
      </c>
      <c r="BJ210" s="11">
        <v>0.0</v>
      </c>
      <c r="BK210" s="11">
        <v>0.0</v>
      </c>
      <c r="BL210" s="11">
        <v>0.0</v>
      </c>
      <c r="BM210" s="11">
        <v>0.0</v>
      </c>
      <c r="BN210" s="11">
        <v>0.0</v>
      </c>
      <c r="BO210" s="11">
        <v>0.0</v>
      </c>
      <c r="BP210" s="11">
        <v>0.0</v>
      </c>
      <c r="BQ210" s="11">
        <v>0.0</v>
      </c>
      <c r="BR210" s="11">
        <v>0.0</v>
      </c>
      <c r="BS210" s="11">
        <v>0.0</v>
      </c>
      <c r="BT210" s="11">
        <v>0.0</v>
      </c>
      <c r="BU210" s="11">
        <v>0.0</v>
      </c>
      <c r="BV210" s="11" t="s">
        <v>124</v>
      </c>
      <c r="BW210" s="15" t="s">
        <v>487</v>
      </c>
      <c r="BX210" s="15">
        <v>0.0</v>
      </c>
      <c r="BY210" s="26">
        <v>183.0</v>
      </c>
      <c r="BZ210" s="16">
        <v>0.0</v>
      </c>
      <c r="CA210" s="26">
        <v>19.0</v>
      </c>
      <c r="CB210" s="26">
        <v>19.0</v>
      </c>
      <c r="CC210" s="15">
        <v>0.0</v>
      </c>
      <c r="CD210" s="15">
        <v>0.0</v>
      </c>
      <c r="CE210" s="15">
        <v>1.0</v>
      </c>
      <c r="CF210" s="15">
        <v>0.0</v>
      </c>
      <c r="CG210" s="15">
        <v>0.0</v>
      </c>
      <c r="CH210" s="16">
        <v>0.0</v>
      </c>
      <c r="CI210" s="16">
        <v>0.0</v>
      </c>
      <c r="CJ210" s="15">
        <f t="shared" si="3"/>
        <v>0</v>
      </c>
      <c r="CK210" s="21" t="s">
        <v>1383</v>
      </c>
      <c r="CL210" s="11" t="s">
        <v>1384</v>
      </c>
      <c r="CM210" s="11">
        <v>0.0</v>
      </c>
      <c r="CN210" s="11">
        <v>0.0</v>
      </c>
      <c r="CO210" s="11">
        <v>0.0</v>
      </c>
      <c r="CP210" s="18">
        <v>0.0</v>
      </c>
      <c r="CQ210" s="15">
        <v>0.0</v>
      </c>
      <c r="CR210" s="15" t="s">
        <v>124</v>
      </c>
      <c r="CS210" s="15">
        <v>0.0</v>
      </c>
      <c r="CT210" s="15" t="s">
        <v>124</v>
      </c>
      <c r="CU210" s="15">
        <v>0.0</v>
      </c>
      <c r="CV210" s="15" t="s">
        <v>124</v>
      </c>
      <c r="CW210" s="11">
        <v>0.0</v>
      </c>
      <c r="CX210" s="11">
        <v>0.0</v>
      </c>
      <c r="CY210" s="11" t="s">
        <v>124</v>
      </c>
      <c r="CZ210" s="11">
        <v>0.0</v>
      </c>
      <c r="DA210" s="11" t="s">
        <v>133</v>
      </c>
      <c r="DB210" s="31"/>
    </row>
    <row r="211">
      <c r="A211" s="11" t="s">
        <v>1385</v>
      </c>
      <c r="B211" s="11" t="s">
        <v>1386</v>
      </c>
      <c r="C211" s="12">
        <v>25186.0</v>
      </c>
      <c r="D211" s="13">
        <v>7.0</v>
      </c>
      <c r="E211" s="18">
        <v>0.0</v>
      </c>
      <c r="F211" s="3">
        <v>10.0</v>
      </c>
      <c r="G211" s="3">
        <v>10.0</v>
      </c>
      <c r="H211" s="3">
        <v>10.0</v>
      </c>
      <c r="I211" s="14">
        <f t="shared" si="1"/>
        <v>10</v>
      </c>
      <c r="J211" s="14">
        <f t="shared" si="2"/>
        <v>0</v>
      </c>
      <c r="K211" s="11" t="s">
        <v>576</v>
      </c>
      <c r="L211" s="13" t="s">
        <v>456</v>
      </c>
      <c r="M211" s="15" t="s">
        <v>216</v>
      </c>
      <c r="N211" s="15" t="s">
        <v>635</v>
      </c>
      <c r="O211" s="16" t="s">
        <v>216</v>
      </c>
      <c r="P211" s="16" t="s">
        <v>1180</v>
      </c>
      <c r="Q211" s="17">
        <v>1.0</v>
      </c>
      <c r="R211" s="11" t="s">
        <v>124</v>
      </c>
      <c r="S211" s="11">
        <v>0.0</v>
      </c>
      <c r="T211" s="11">
        <v>0.0</v>
      </c>
      <c r="U211" s="11" t="s">
        <v>124</v>
      </c>
      <c r="V211" s="11">
        <v>0.0</v>
      </c>
      <c r="W211" s="11" t="s">
        <v>125</v>
      </c>
      <c r="X211" s="18">
        <v>29.0</v>
      </c>
      <c r="Y211" s="18">
        <v>1.0</v>
      </c>
      <c r="Z211" s="18">
        <v>0.0</v>
      </c>
      <c r="AA211" s="18">
        <v>1.0</v>
      </c>
      <c r="AB211" s="15" t="s">
        <v>1387</v>
      </c>
      <c r="AC211" s="15" t="s">
        <v>1387</v>
      </c>
      <c r="AD211" s="16">
        <v>1.0</v>
      </c>
      <c r="AE211" s="16">
        <v>0.0</v>
      </c>
      <c r="AF211" s="15">
        <v>0.0</v>
      </c>
      <c r="AG211" s="15">
        <v>0.0</v>
      </c>
      <c r="AH211" s="11" t="s">
        <v>1388</v>
      </c>
      <c r="AI211" s="18">
        <v>1.0</v>
      </c>
      <c r="AJ211" s="18">
        <v>0.0</v>
      </c>
      <c r="AK211" s="11">
        <v>0.0</v>
      </c>
      <c r="AL211" s="11">
        <v>0.0</v>
      </c>
      <c r="AM211" s="19">
        <v>1.0</v>
      </c>
      <c r="AN211" s="27" t="s">
        <v>128</v>
      </c>
      <c r="AO211" s="15" t="s">
        <v>1155</v>
      </c>
      <c r="AP211" s="15" t="s">
        <v>1155</v>
      </c>
      <c r="AQ211" s="15">
        <v>117.0</v>
      </c>
      <c r="AR211" s="15">
        <v>35.0</v>
      </c>
      <c r="AS211" s="15">
        <v>72.0</v>
      </c>
      <c r="AT211" s="15">
        <v>64.0</v>
      </c>
      <c r="AU211" s="15">
        <v>-11.0</v>
      </c>
      <c r="AV211" s="15">
        <v>20.0</v>
      </c>
      <c r="AW211" s="18">
        <v>0.0</v>
      </c>
      <c r="AX211" s="18">
        <v>0.0</v>
      </c>
      <c r="AY211" s="18">
        <v>1.0</v>
      </c>
      <c r="AZ211" s="18">
        <v>1.0</v>
      </c>
      <c r="BA211" s="18">
        <v>1.0</v>
      </c>
      <c r="BB211" s="18">
        <v>0.0</v>
      </c>
      <c r="BC211" s="11">
        <v>0.0</v>
      </c>
      <c r="BD211" s="11">
        <v>0.0</v>
      </c>
      <c r="BE211" s="11">
        <v>1.0</v>
      </c>
      <c r="BF211" s="11">
        <v>0.0</v>
      </c>
      <c r="BG211" s="11">
        <v>0.0</v>
      </c>
      <c r="BH211" s="11">
        <v>1.0</v>
      </c>
      <c r="BI211" s="11">
        <v>0.0</v>
      </c>
      <c r="BJ211" s="11">
        <v>0.0</v>
      </c>
      <c r="BK211" s="11">
        <v>0.0</v>
      </c>
      <c r="BL211" s="11">
        <v>0.0</v>
      </c>
      <c r="BM211" s="11">
        <v>0.0</v>
      </c>
      <c r="BN211" s="11">
        <v>0.0</v>
      </c>
      <c r="BO211" s="11">
        <v>0.0</v>
      </c>
      <c r="BP211" s="11">
        <v>0.0</v>
      </c>
      <c r="BQ211" s="11">
        <v>0.0</v>
      </c>
      <c r="BR211" s="11">
        <v>0.0</v>
      </c>
      <c r="BS211" s="11">
        <v>0.0</v>
      </c>
      <c r="BT211" s="11">
        <v>0.0</v>
      </c>
      <c r="BU211" s="11">
        <v>0.0</v>
      </c>
      <c r="BV211" s="11" t="s">
        <v>124</v>
      </c>
      <c r="BW211" s="15" t="s">
        <v>319</v>
      </c>
      <c r="BX211" s="15">
        <v>0.0</v>
      </c>
      <c r="BY211" s="26">
        <v>196.0</v>
      </c>
      <c r="BZ211" s="16">
        <v>0.0</v>
      </c>
      <c r="CA211" s="26">
        <v>38.0</v>
      </c>
      <c r="CB211" s="26">
        <v>21.0</v>
      </c>
      <c r="CC211" s="15">
        <v>0.0</v>
      </c>
      <c r="CD211" s="15">
        <v>0.0</v>
      </c>
      <c r="CE211" s="15">
        <v>1.0</v>
      </c>
      <c r="CF211" s="15">
        <v>0.0</v>
      </c>
      <c r="CG211" s="15">
        <v>1.0</v>
      </c>
      <c r="CH211" s="16">
        <v>0.0</v>
      </c>
      <c r="CI211" s="16">
        <v>0.0</v>
      </c>
      <c r="CJ211" s="15">
        <f t="shared" si="3"/>
        <v>1</v>
      </c>
      <c r="CK211" s="21" t="s">
        <v>1389</v>
      </c>
      <c r="CL211" s="11" t="s">
        <v>132</v>
      </c>
      <c r="CM211" s="11">
        <v>0.0</v>
      </c>
      <c r="CN211" s="11">
        <v>0.0</v>
      </c>
      <c r="CO211" s="11">
        <v>0.0</v>
      </c>
      <c r="CP211" s="18">
        <v>0.0</v>
      </c>
      <c r="CQ211" s="15">
        <v>0.0</v>
      </c>
      <c r="CR211" s="15" t="s">
        <v>124</v>
      </c>
      <c r="CS211" s="15">
        <v>0.0</v>
      </c>
      <c r="CT211" s="15" t="s">
        <v>124</v>
      </c>
      <c r="CU211" s="15">
        <v>0.0</v>
      </c>
      <c r="CV211" s="15" t="s">
        <v>124</v>
      </c>
      <c r="CW211" s="11">
        <v>0.0</v>
      </c>
      <c r="CX211" s="11">
        <v>0.0</v>
      </c>
      <c r="CY211" s="11" t="s">
        <v>124</v>
      </c>
      <c r="CZ211" s="11">
        <v>0.0</v>
      </c>
      <c r="DA211" s="11" t="s">
        <v>133</v>
      </c>
      <c r="DB211" s="31"/>
    </row>
    <row r="212">
      <c r="A212" s="11" t="s">
        <v>1390</v>
      </c>
      <c r="B212" s="11" t="s">
        <v>1125</v>
      </c>
      <c r="C212" s="12">
        <v>25235.0</v>
      </c>
      <c r="D212" s="13">
        <v>2.0</v>
      </c>
      <c r="E212" s="18">
        <v>0.0</v>
      </c>
      <c r="F212" s="3">
        <v>9.0</v>
      </c>
      <c r="G212" s="3">
        <v>8.0</v>
      </c>
      <c r="H212" s="3">
        <v>10.0</v>
      </c>
      <c r="I212" s="14">
        <f t="shared" si="1"/>
        <v>9</v>
      </c>
      <c r="J212" s="14">
        <f t="shared" si="2"/>
        <v>1.333333333</v>
      </c>
      <c r="K212" s="11" t="s">
        <v>591</v>
      </c>
      <c r="L212" s="11" t="s">
        <v>591</v>
      </c>
      <c r="M212" s="15" t="s">
        <v>122</v>
      </c>
      <c r="N212" s="15" t="s">
        <v>1190</v>
      </c>
      <c r="O212" s="16" t="s">
        <v>162</v>
      </c>
      <c r="P212" s="16" t="s">
        <v>173</v>
      </c>
      <c r="Q212" s="17">
        <v>0.0</v>
      </c>
      <c r="R212" s="11" t="s">
        <v>124</v>
      </c>
      <c r="S212" s="11">
        <v>0.0</v>
      </c>
      <c r="T212" s="11">
        <v>0.0</v>
      </c>
      <c r="U212" s="11" t="s">
        <v>124</v>
      </c>
      <c r="V212" s="11">
        <v>0.0</v>
      </c>
      <c r="W212" s="11" t="s">
        <v>125</v>
      </c>
      <c r="X212" s="18">
        <v>21.0</v>
      </c>
      <c r="Y212" s="18">
        <v>1.0</v>
      </c>
      <c r="Z212" s="18">
        <v>1.0</v>
      </c>
      <c r="AA212" s="18">
        <v>0.0</v>
      </c>
      <c r="AB212" s="15" t="s">
        <v>1391</v>
      </c>
      <c r="AC212" s="15" t="s">
        <v>1391</v>
      </c>
      <c r="AD212" s="16">
        <v>1.0</v>
      </c>
      <c r="AE212" s="16">
        <v>1.0</v>
      </c>
      <c r="AF212" s="15">
        <v>1.0</v>
      </c>
      <c r="AG212" s="15">
        <v>1.0</v>
      </c>
      <c r="AH212" s="11" t="s">
        <v>1392</v>
      </c>
      <c r="AI212" s="18">
        <v>1.0</v>
      </c>
      <c r="AJ212" s="18">
        <v>1.0</v>
      </c>
      <c r="AK212" s="11">
        <v>1.0</v>
      </c>
      <c r="AL212" s="11">
        <v>1.0</v>
      </c>
      <c r="AM212" s="19">
        <v>1.0</v>
      </c>
      <c r="AN212" s="27" t="s">
        <v>128</v>
      </c>
      <c r="AO212" s="15" t="s">
        <v>1393</v>
      </c>
      <c r="AP212" s="15" t="s">
        <v>177</v>
      </c>
      <c r="AQ212" s="15">
        <v>86.0</v>
      </c>
      <c r="AR212" s="15">
        <v>59.0</v>
      </c>
      <c r="AS212" s="15">
        <v>41.0</v>
      </c>
      <c r="AT212" s="15">
        <v>65.0</v>
      </c>
      <c r="AU212" s="15">
        <v>-12.0</v>
      </c>
      <c r="AV212" s="15">
        <v>25.0</v>
      </c>
      <c r="AW212" s="18">
        <v>0.0</v>
      </c>
      <c r="AX212" s="18">
        <v>0.0</v>
      </c>
      <c r="AY212" s="18">
        <v>1.0</v>
      </c>
      <c r="AZ212" s="18">
        <v>0.0</v>
      </c>
      <c r="BA212" s="18">
        <v>0.0</v>
      </c>
      <c r="BB212" s="18">
        <v>0.0</v>
      </c>
      <c r="BC212" s="11">
        <v>0.0</v>
      </c>
      <c r="BD212" s="11">
        <v>0.0</v>
      </c>
      <c r="BE212" s="11">
        <v>0.0</v>
      </c>
      <c r="BF212" s="11">
        <v>0.0</v>
      </c>
      <c r="BG212" s="11">
        <v>0.0</v>
      </c>
      <c r="BH212" s="11">
        <v>0.0</v>
      </c>
      <c r="BI212" s="11">
        <v>0.0</v>
      </c>
      <c r="BJ212" s="11">
        <v>0.0</v>
      </c>
      <c r="BK212" s="11">
        <v>0.0</v>
      </c>
      <c r="BL212" s="11">
        <v>0.0</v>
      </c>
      <c r="BM212" s="11">
        <v>0.0</v>
      </c>
      <c r="BN212" s="11">
        <v>0.0</v>
      </c>
      <c r="BO212" s="11">
        <v>0.0</v>
      </c>
      <c r="BP212" s="11">
        <v>0.0</v>
      </c>
      <c r="BQ212" s="11">
        <v>0.0</v>
      </c>
      <c r="BR212" s="11">
        <v>0.0</v>
      </c>
      <c r="BS212" s="11">
        <v>0.0</v>
      </c>
      <c r="BT212" s="11">
        <v>0.0</v>
      </c>
      <c r="BU212" s="11">
        <v>0.0</v>
      </c>
      <c r="BV212" s="11" t="s">
        <v>124</v>
      </c>
      <c r="BW212" s="15" t="s">
        <v>130</v>
      </c>
      <c r="BX212" s="15">
        <v>0.0</v>
      </c>
      <c r="BY212" s="26">
        <v>203.0</v>
      </c>
      <c r="BZ212" s="16">
        <v>0.0</v>
      </c>
      <c r="CA212" s="26">
        <v>111.0</v>
      </c>
      <c r="CB212" s="26">
        <v>0.0</v>
      </c>
      <c r="CC212" s="15">
        <v>0.0</v>
      </c>
      <c r="CD212" s="15">
        <v>0.0</v>
      </c>
      <c r="CE212" s="15">
        <v>1.0</v>
      </c>
      <c r="CF212" s="15">
        <v>0.0</v>
      </c>
      <c r="CG212" s="15">
        <v>0.0</v>
      </c>
      <c r="CH212" s="16">
        <v>0.0</v>
      </c>
      <c r="CI212" s="16">
        <v>0.0</v>
      </c>
      <c r="CJ212" s="15">
        <f t="shared" si="3"/>
        <v>0</v>
      </c>
      <c r="CK212" s="21" t="s">
        <v>1394</v>
      </c>
      <c r="CL212" s="11" t="s">
        <v>158</v>
      </c>
      <c r="CM212" s="11">
        <v>0.0</v>
      </c>
      <c r="CN212" s="11">
        <v>0.0</v>
      </c>
      <c r="CO212" s="11">
        <v>0.0</v>
      </c>
      <c r="CP212" s="18">
        <v>0.0</v>
      </c>
      <c r="CQ212" s="15">
        <v>0.0</v>
      </c>
      <c r="CR212" s="15" t="s">
        <v>124</v>
      </c>
      <c r="CS212" s="15">
        <v>0.0</v>
      </c>
      <c r="CT212" s="15" t="s">
        <v>124</v>
      </c>
      <c r="CU212" s="15">
        <v>0.0</v>
      </c>
      <c r="CV212" s="15" t="s">
        <v>124</v>
      </c>
      <c r="CW212" s="11">
        <v>0.0</v>
      </c>
      <c r="CX212" s="11">
        <v>0.0</v>
      </c>
      <c r="CY212" s="11" t="s">
        <v>124</v>
      </c>
      <c r="CZ212" s="11">
        <v>0.0</v>
      </c>
      <c r="DA212" s="11" t="s">
        <v>133</v>
      </c>
      <c r="DB212" s="31"/>
    </row>
    <row r="213">
      <c r="A213" s="11" t="s">
        <v>1395</v>
      </c>
      <c r="B213" s="11" t="s">
        <v>1396</v>
      </c>
      <c r="C213" s="12">
        <v>25249.0</v>
      </c>
      <c r="D213" s="13">
        <v>4.0</v>
      </c>
      <c r="E213" s="18">
        <v>0.0</v>
      </c>
      <c r="F213" s="3">
        <v>8.0</v>
      </c>
      <c r="G213" s="3">
        <v>9.0</v>
      </c>
      <c r="H213" s="3">
        <v>8.0</v>
      </c>
      <c r="I213" s="14">
        <f t="shared" si="1"/>
        <v>8.333333333</v>
      </c>
      <c r="J213" s="14">
        <f t="shared" si="2"/>
        <v>0.6666666667</v>
      </c>
      <c r="K213" s="11" t="s">
        <v>645</v>
      </c>
      <c r="L213" s="13" t="s">
        <v>262</v>
      </c>
      <c r="M213" s="15" t="s">
        <v>492</v>
      </c>
      <c r="N213" s="15" t="s">
        <v>729</v>
      </c>
      <c r="O213" s="16" t="s">
        <v>216</v>
      </c>
      <c r="P213" s="16" t="s">
        <v>635</v>
      </c>
      <c r="Q213" s="17">
        <v>0.0</v>
      </c>
      <c r="R213" s="11" t="s">
        <v>124</v>
      </c>
      <c r="S213" s="11">
        <v>1.0</v>
      </c>
      <c r="T213" s="11">
        <v>0.0</v>
      </c>
      <c r="U213" s="11" t="s">
        <v>124</v>
      </c>
      <c r="V213" s="11">
        <v>0.0</v>
      </c>
      <c r="W213" s="11" t="s">
        <v>125</v>
      </c>
      <c r="X213" s="18">
        <v>25.0</v>
      </c>
      <c r="Y213" s="18">
        <v>2.0</v>
      </c>
      <c r="Z213" s="18">
        <v>2.0</v>
      </c>
      <c r="AA213" s="18">
        <v>2.0</v>
      </c>
      <c r="AB213" s="15" t="s">
        <v>1397</v>
      </c>
      <c r="AC213" s="15" t="s">
        <v>1397</v>
      </c>
      <c r="AD213" s="16">
        <v>1.0</v>
      </c>
      <c r="AE213" s="16">
        <v>0.0</v>
      </c>
      <c r="AF213" s="15">
        <v>1.0</v>
      </c>
      <c r="AG213" s="15">
        <v>1.0</v>
      </c>
      <c r="AH213" s="11" t="s">
        <v>1397</v>
      </c>
      <c r="AI213" s="18">
        <v>1.0</v>
      </c>
      <c r="AJ213" s="18">
        <v>0.0</v>
      </c>
      <c r="AK213" s="11">
        <v>1.0</v>
      </c>
      <c r="AL213" s="11">
        <v>1.0</v>
      </c>
      <c r="AM213" s="19">
        <v>1.0</v>
      </c>
      <c r="AN213" s="27" t="s">
        <v>128</v>
      </c>
      <c r="AO213" s="15" t="s">
        <v>289</v>
      </c>
      <c r="AP213" s="15" t="s">
        <v>289</v>
      </c>
      <c r="AQ213" s="15">
        <v>115.0</v>
      </c>
      <c r="AR213" s="15">
        <v>62.0</v>
      </c>
      <c r="AS213" s="15">
        <v>81.0</v>
      </c>
      <c r="AT213" s="15">
        <v>77.0</v>
      </c>
      <c r="AU213" s="15">
        <v>-8.0</v>
      </c>
      <c r="AV213" s="15">
        <v>25.0</v>
      </c>
      <c r="AW213" s="18">
        <v>0.0</v>
      </c>
      <c r="AX213" s="18">
        <v>0.0</v>
      </c>
      <c r="AY213" s="18">
        <v>0.0</v>
      </c>
      <c r="AZ213" s="18">
        <v>1.0</v>
      </c>
      <c r="BA213" s="18">
        <v>0.0</v>
      </c>
      <c r="BB213" s="18">
        <v>1.0</v>
      </c>
      <c r="BC213" s="11">
        <v>0.0</v>
      </c>
      <c r="BD213" s="11">
        <v>0.0</v>
      </c>
      <c r="BE213" s="11">
        <v>0.0</v>
      </c>
      <c r="BF213" s="11">
        <v>0.0</v>
      </c>
      <c r="BG213" s="11">
        <v>0.0</v>
      </c>
      <c r="BH213" s="11">
        <v>0.0</v>
      </c>
      <c r="BI213" s="11">
        <v>0.0</v>
      </c>
      <c r="BJ213" s="11">
        <v>0.0</v>
      </c>
      <c r="BK213" s="11">
        <v>0.0</v>
      </c>
      <c r="BL213" s="11">
        <v>0.0</v>
      </c>
      <c r="BM213" s="11">
        <v>0.0</v>
      </c>
      <c r="BN213" s="11">
        <v>0.0</v>
      </c>
      <c r="BO213" s="11">
        <v>0.0</v>
      </c>
      <c r="BP213" s="11">
        <v>0.0</v>
      </c>
      <c r="BQ213" s="11">
        <v>0.0</v>
      </c>
      <c r="BR213" s="11">
        <v>0.0</v>
      </c>
      <c r="BS213" s="11">
        <v>0.0</v>
      </c>
      <c r="BT213" s="11">
        <v>0.0</v>
      </c>
      <c r="BU213" s="11">
        <v>0.0</v>
      </c>
      <c r="BV213" s="11" t="s">
        <v>124</v>
      </c>
      <c r="BW213" s="15" t="s">
        <v>168</v>
      </c>
      <c r="BX213" s="15">
        <v>0.0</v>
      </c>
      <c r="BY213" s="26">
        <v>142.0</v>
      </c>
      <c r="BZ213" s="16">
        <v>0.0</v>
      </c>
      <c r="CA213" s="26">
        <v>14.0</v>
      </c>
      <c r="CB213" s="26">
        <v>8.0</v>
      </c>
      <c r="CC213" s="15">
        <v>0.0</v>
      </c>
      <c r="CD213" s="15">
        <v>0.0</v>
      </c>
      <c r="CE213" s="15">
        <v>0.0</v>
      </c>
      <c r="CF213" s="15">
        <v>0.0</v>
      </c>
      <c r="CG213" s="15">
        <v>0.0</v>
      </c>
      <c r="CH213" s="16">
        <v>0.0</v>
      </c>
      <c r="CI213" s="16">
        <v>0.0</v>
      </c>
      <c r="CJ213" s="15">
        <f t="shared" si="3"/>
        <v>0</v>
      </c>
      <c r="CK213" s="21" t="s">
        <v>1398</v>
      </c>
      <c r="CL213" s="11" t="s">
        <v>1399</v>
      </c>
      <c r="CM213" s="11">
        <v>0.0</v>
      </c>
      <c r="CN213" s="11">
        <v>0.0</v>
      </c>
      <c r="CO213" s="11">
        <v>0.0</v>
      </c>
      <c r="CP213" s="18">
        <v>0.0</v>
      </c>
      <c r="CQ213" s="15">
        <v>0.0</v>
      </c>
      <c r="CR213" s="15" t="s">
        <v>124</v>
      </c>
      <c r="CS213" s="15">
        <v>0.0</v>
      </c>
      <c r="CT213" s="15" t="s">
        <v>124</v>
      </c>
      <c r="CU213" s="15">
        <v>0.0</v>
      </c>
      <c r="CV213" s="15" t="s">
        <v>124</v>
      </c>
      <c r="CW213" s="11">
        <v>0.0</v>
      </c>
      <c r="CX213" s="11">
        <v>0.0</v>
      </c>
      <c r="CY213" s="11" t="s">
        <v>124</v>
      </c>
      <c r="CZ213" s="11">
        <v>0.0</v>
      </c>
      <c r="DA213" s="11" t="s">
        <v>539</v>
      </c>
      <c r="DB213" s="31"/>
    </row>
    <row r="214">
      <c r="A214" s="11" t="s">
        <v>1400</v>
      </c>
      <c r="B214" s="11" t="s">
        <v>662</v>
      </c>
      <c r="C214" s="12">
        <v>25277.0</v>
      </c>
      <c r="D214" s="13">
        <v>4.0</v>
      </c>
      <c r="E214" s="18">
        <v>0.0</v>
      </c>
      <c r="F214" s="3">
        <v>6.0</v>
      </c>
      <c r="G214" s="3">
        <v>3.0</v>
      </c>
      <c r="H214" s="3">
        <v>8.0</v>
      </c>
      <c r="I214" s="14">
        <f t="shared" si="1"/>
        <v>5.666666667</v>
      </c>
      <c r="J214" s="14">
        <f t="shared" si="2"/>
        <v>3.333333333</v>
      </c>
      <c r="K214" s="11" t="s">
        <v>151</v>
      </c>
      <c r="L214" s="11" t="s">
        <v>151</v>
      </c>
      <c r="M214" s="15" t="s">
        <v>137</v>
      </c>
      <c r="N214" s="15" t="s">
        <v>373</v>
      </c>
      <c r="O214" s="16" t="s">
        <v>122</v>
      </c>
      <c r="P214" s="16" t="s">
        <v>373</v>
      </c>
      <c r="Q214" s="17">
        <v>1.0</v>
      </c>
      <c r="R214" s="11" t="s">
        <v>124</v>
      </c>
      <c r="S214" s="11">
        <v>0.0</v>
      </c>
      <c r="T214" s="11">
        <v>0.0</v>
      </c>
      <c r="U214" s="11" t="s">
        <v>124</v>
      </c>
      <c r="V214" s="11">
        <v>0.0</v>
      </c>
      <c r="W214" s="11" t="s">
        <v>125</v>
      </c>
      <c r="X214" s="18">
        <v>26.0</v>
      </c>
      <c r="Y214" s="18">
        <v>1.0</v>
      </c>
      <c r="Z214" s="18">
        <v>1.0</v>
      </c>
      <c r="AA214" s="18">
        <v>0.0</v>
      </c>
      <c r="AB214" s="15" t="s">
        <v>1401</v>
      </c>
      <c r="AC214" s="15" t="s">
        <v>1401</v>
      </c>
      <c r="AD214" s="16">
        <v>1.0</v>
      </c>
      <c r="AE214" s="16">
        <v>1.0</v>
      </c>
      <c r="AF214" s="15">
        <v>1.0</v>
      </c>
      <c r="AG214" s="15">
        <v>0.0</v>
      </c>
      <c r="AH214" s="11" t="s">
        <v>1402</v>
      </c>
      <c r="AI214" s="18">
        <v>1.0</v>
      </c>
      <c r="AJ214" s="18">
        <v>1.0</v>
      </c>
      <c r="AK214" s="11">
        <v>0.0</v>
      </c>
      <c r="AL214" s="11">
        <v>0.0</v>
      </c>
      <c r="AM214" s="19">
        <v>0.0</v>
      </c>
      <c r="AN214" s="27" t="s">
        <v>128</v>
      </c>
      <c r="AO214" s="15" t="s">
        <v>1403</v>
      </c>
      <c r="AP214" s="15" t="s">
        <v>200</v>
      </c>
      <c r="AQ214" s="15">
        <v>104.0</v>
      </c>
      <c r="AR214" s="15">
        <v>41.0</v>
      </c>
      <c r="AS214" s="15">
        <v>79.0</v>
      </c>
      <c r="AT214" s="15">
        <v>82.0</v>
      </c>
      <c r="AU214" s="15">
        <v>-11.0</v>
      </c>
      <c r="AV214" s="15">
        <v>1.0</v>
      </c>
      <c r="AW214" s="18">
        <v>0.0</v>
      </c>
      <c r="AX214" s="18">
        <v>1.0</v>
      </c>
      <c r="AY214" s="18">
        <v>1.0</v>
      </c>
      <c r="AZ214" s="18">
        <v>0.0</v>
      </c>
      <c r="BA214" s="18">
        <v>1.0</v>
      </c>
      <c r="BB214" s="18">
        <v>0.0</v>
      </c>
      <c r="BC214" s="11">
        <v>0.0</v>
      </c>
      <c r="BD214" s="11">
        <v>0.0</v>
      </c>
      <c r="BE214" s="11">
        <v>0.0</v>
      </c>
      <c r="BF214" s="11">
        <v>0.0</v>
      </c>
      <c r="BG214" s="11">
        <v>0.0</v>
      </c>
      <c r="BH214" s="11">
        <v>0.0</v>
      </c>
      <c r="BI214" s="11">
        <v>0.0</v>
      </c>
      <c r="BJ214" s="11">
        <v>0.0</v>
      </c>
      <c r="BK214" s="11">
        <v>0.0</v>
      </c>
      <c r="BL214" s="11">
        <v>0.0</v>
      </c>
      <c r="BM214" s="11">
        <v>0.0</v>
      </c>
      <c r="BN214" s="11">
        <v>0.0</v>
      </c>
      <c r="BO214" s="11">
        <v>0.0</v>
      </c>
      <c r="BP214" s="11">
        <v>0.0</v>
      </c>
      <c r="BQ214" s="11">
        <v>0.0</v>
      </c>
      <c r="BR214" s="11">
        <v>0.0</v>
      </c>
      <c r="BS214" s="11">
        <v>0.0</v>
      </c>
      <c r="BT214" s="11">
        <v>0.0</v>
      </c>
      <c r="BU214" s="11">
        <v>0.0</v>
      </c>
      <c r="BV214" s="11" t="s">
        <v>124</v>
      </c>
      <c r="BW214" s="15" t="s">
        <v>487</v>
      </c>
      <c r="BX214" s="15">
        <v>0.0</v>
      </c>
      <c r="BY214" s="26">
        <v>172.0</v>
      </c>
      <c r="BZ214" s="16">
        <v>0.0</v>
      </c>
      <c r="CA214" s="26">
        <v>62.0</v>
      </c>
      <c r="CB214" s="26">
        <v>14.0</v>
      </c>
      <c r="CC214" s="15">
        <v>0.0</v>
      </c>
      <c r="CD214" s="15">
        <v>0.0</v>
      </c>
      <c r="CE214" s="15">
        <v>1.0</v>
      </c>
      <c r="CF214" s="15">
        <v>0.0</v>
      </c>
      <c r="CG214" s="15">
        <v>0.0</v>
      </c>
      <c r="CH214" s="16">
        <v>0.0</v>
      </c>
      <c r="CI214" s="16">
        <v>0.0</v>
      </c>
      <c r="CJ214" s="15">
        <f t="shared" si="3"/>
        <v>0</v>
      </c>
      <c r="CK214" s="21" t="s">
        <v>1404</v>
      </c>
      <c r="CL214" s="11" t="s">
        <v>170</v>
      </c>
      <c r="CM214" s="11">
        <v>0.0</v>
      </c>
      <c r="CN214" s="11">
        <v>0.0</v>
      </c>
      <c r="CO214" s="11">
        <v>0.0</v>
      </c>
      <c r="CP214" s="18">
        <v>0.0</v>
      </c>
      <c r="CQ214" s="15">
        <v>0.0</v>
      </c>
      <c r="CR214" s="15" t="s">
        <v>124</v>
      </c>
      <c r="CS214" s="15">
        <v>0.0</v>
      </c>
      <c r="CT214" s="15" t="s">
        <v>124</v>
      </c>
      <c r="CU214" s="15">
        <v>0.0</v>
      </c>
      <c r="CV214" s="15" t="s">
        <v>124</v>
      </c>
      <c r="CW214" s="11">
        <v>0.0</v>
      </c>
      <c r="CX214" s="11">
        <v>0.0</v>
      </c>
      <c r="CY214" s="11" t="s">
        <v>124</v>
      </c>
      <c r="CZ214" s="11">
        <v>0.0</v>
      </c>
      <c r="DA214" s="11" t="s">
        <v>133</v>
      </c>
      <c r="DB214" s="31"/>
    </row>
    <row r="215">
      <c r="A215" s="11" t="s">
        <v>1405</v>
      </c>
      <c r="B215" s="11" t="s">
        <v>1406</v>
      </c>
      <c r="C215" s="12">
        <v>25305.0</v>
      </c>
      <c r="D215" s="13">
        <v>6.0</v>
      </c>
      <c r="E215" s="18">
        <v>0.0</v>
      </c>
      <c r="F215" s="3">
        <v>5.0</v>
      </c>
      <c r="G215" s="3">
        <v>6.0</v>
      </c>
      <c r="H215" s="3">
        <v>4.0</v>
      </c>
      <c r="I215" s="14">
        <f t="shared" si="1"/>
        <v>5</v>
      </c>
      <c r="J215" s="14">
        <f t="shared" si="2"/>
        <v>1.333333333</v>
      </c>
      <c r="K215" s="11" t="s">
        <v>1407</v>
      </c>
      <c r="L215" s="13" t="s">
        <v>1407</v>
      </c>
      <c r="M215" s="15" t="s">
        <v>137</v>
      </c>
      <c r="N215" s="15" t="s">
        <v>138</v>
      </c>
      <c r="O215" s="16" t="s">
        <v>1408</v>
      </c>
      <c r="P215" s="16" t="s">
        <v>1409</v>
      </c>
      <c r="Q215" s="17">
        <v>0.0</v>
      </c>
      <c r="R215" s="11" t="s">
        <v>124</v>
      </c>
      <c r="S215" s="11">
        <v>1.0</v>
      </c>
      <c r="T215" s="11">
        <v>0.0</v>
      </c>
      <c r="U215" s="11" t="s">
        <v>124</v>
      </c>
      <c r="V215" s="11">
        <v>0.0</v>
      </c>
      <c r="W215" s="11" t="s">
        <v>125</v>
      </c>
      <c r="X215" s="18">
        <f>(26+29)/2</f>
        <v>27.5</v>
      </c>
      <c r="Y215" s="18">
        <v>2.0</v>
      </c>
      <c r="Z215" s="18">
        <v>0.0</v>
      </c>
      <c r="AA215" s="18">
        <v>1.0</v>
      </c>
      <c r="AB215" s="15" t="s">
        <v>1410</v>
      </c>
      <c r="AC215" s="15" t="s">
        <v>1410</v>
      </c>
      <c r="AD215" s="16">
        <v>1.0</v>
      </c>
      <c r="AE215" s="16">
        <v>1.0</v>
      </c>
      <c r="AF215" s="15">
        <v>0.0</v>
      </c>
      <c r="AG215" s="15">
        <v>0.0</v>
      </c>
      <c r="AH215" s="11" t="s">
        <v>1243</v>
      </c>
      <c r="AI215" s="18">
        <v>1.0</v>
      </c>
      <c r="AJ215" s="18">
        <v>1.0</v>
      </c>
      <c r="AK215" s="11">
        <v>0.0</v>
      </c>
      <c r="AL215" s="11">
        <v>0.0</v>
      </c>
      <c r="AM215" s="19">
        <v>0.0</v>
      </c>
      <c r="AN215" s="27" t="s">
        <v>154</v>
      </c>
      <c r="AO215" s="15" t="s">
        <v>1411</v>
      </c>
      <c r="AP215" s="15" t="s">
        <v>200</v>
      </c>
      <c r="AQ215" s="15">
        <v>118.0</v>
      </c>
      <c r="AR215" s="15">
        <v>74.0</v>
      </c>
      <c r="AS215" s="15">
        <v>29.0</v>
      </c>
      <c r="AT215" s="15">
        <v>52.0</v>
      </c>
      <c r="AU215" s="15">
        <v>-6.0</v>
      </c>
      <c r="AV215" s="15">
        <v>45.0</v>
      </c>
      <c r="AW215" s="18">
        <v>0.0</v>
      </c>
      <c r="AX215" s="18">
        <v>0.0</v>
      </c>
      <c r="AY215" s="18">
        <v>0.0</v>
      </c>
      <c r="AZ215" s="18">
        <v>1.0</v>
      </c>
      <c r="BA215" s="18">
        <v>1.0</v>
      </c>
      <c r="BB215" s="18">
        <v>1.0</v>
      </c>
      <c r="BC215" s="11">
        <v>0.0</v>
      </c>
      <c r="BD215" s="11">
        <v>0.0</v>
      </c>
      <c r="BE215" s="11">
        <v>0.0</v>
      </c>
      <c r="BF215" s="11">
        <v>0.0</v>
      </c>
      <c r="BG215" s="11">
        <v>0.0</v>
      </c>
      <c r="BH215" s="11">
        <v>0.0</v>
      </c>
      <c r="BI215" s="11">
        <v>0.0</v>
      </c>
      <c r="BJ215" s="11">
        <v>0.0</v>
      </c>
      <c r="BK215" s="11">
        <v>0.0</v>
      </c>
      <c r="BL215" s="11">
        <v>0.0</v>
      </c>
      <c r="BM215" s="11">
        <v>0.0</v>
      </c>
      <c r="BN215" s="11">
        <v>0.0</v>
      </c>
      <c r="BO215" s="11">
        <v>0.0</v>
      </c>
      <c r="BP215" s="11">
        <v>0.0</v>
      </c>
      <c r="BQ215" s="11">
        <v>0.0</v>
      </c>
      <c r="BR215" s="11">
        <v>0.0</v>
      </c>
      <c r="BS215" s="11">
        <v>0.0</v>
      </c>
      <c r="BT215" s="11">
        <v>0.0</v>
      </c>
      <c r="BU215" s="11">
        <v>0.0</v>
      </c>
      <c r="BV215" s="11" t="s">
        <v>124</v>
      </c>
      <c r="BW215" s="15" t="s">
        <v>318</v>
      </c>
      <c r="BX215" s="15">
        <v>0.0</v>
      </c>
      <c r="BY215" s="26">
        <v>289.0</v>
      </c>
      <c r="BZ215" s="16">
        <v>0.0</v>
      </c>
      <c r="CA215" s="26">
        <v>37.0</v>
      </c>
      <c r="CB215" s="26">
        <v>17.0</v>
      </c>
      <c r="CC215" s="15">
        <v>0.0</v>
      </c>
      <c r="CD215" s="15">
        <v>0.0</v>
      </c>
      <c r="CE215" s="15">
        <v>1.0</v>
      </c>
      <c r="CF215" s="15">
        <v>0.0</v>
      </c>
      <c r="CG215" s="15">
        <v>1.0</v>
      </c>
      <c r="CH215" s="16">
        <v>0.0</v>
      </c>
      <c r="CI215" s="16">
        <v>0.0</v>
      </c>
      <c r="CJ215" s="15">
        <f t="shared" si="3"/>
        <v>1</v>
      </c>
      <c r="CK215" s="21" t="s">
        <v>1412</v>
      </c>
      <c r="CL215" s="11" t="s">
        <v>1413</v>
      </c>
      <c r="CM215" s="11">
        <v>0.0</v>
      </c>
      <c r="CN215" s="11">
        <v>0.0</v>
      </c>
      <c r="CO215" s="11">
        <v>0.0</v>
      </c>
      <c r="CP215" s="18">
        <v>0.0</v>
      </c>
      <c r="CQ215" s="15">
        <v>1.0</v>
      </c>
      <c r="CR215" s="15" t="s">
        <v>1414</v>
      </c>
      <c r="CS215" s="15">
        <v>0.0</v>
      </c>
      <c r="CT215" s="15" t="s">
        <v>124</v>
      </c>
      <c r="CU215" s="15">
        <v>0.0</v>
      </c>
      <c r="CV215" s="15" t="s">
        <v>124</v>
      </c>
      <c r="CW215" s="11">
        <v>0.0</v>
      </c>
      <c r="CX215" s="11">
        <v>0.0</v>
      </c>
      <c r="CY215" s="11" t="s">
        <v>124</v>
      </c>
      <c r="CZ215" s="11">
        <v>0.0</v>
      </c>
      <c r="DA215" s="11" t="s">
        <v>1415</v>
      </c>
      <c r="DB215" s="31"/>
    </row>
    <row r="216">
      <c r="A216" s="11" t="s">
        <v>1416</v>
      </c>
      <c r="B216" s="11" t="s">
        <v>822</v>
      </c>
      <c r="C216" s="12">
        <v>25347.0</v>
      </c>
      <c r="D216" s="13">
        <v>5.0</v>
      </c>
      <c r="E216" s="18">
        <v>0.0</v>
      </c>
      <c r="F216" s="3">
        <v>7.0</v>
      </c>
      <c r="G216" s="3">
        <v>7.0</v>
      </c>
      <c r="H216" s="3">
        <v>7.0</v>
      </c>
      <c r="I216" s="14">
        <f t="shared" si="1"/>
        <v>7</v>
      </c>
      <c r="J216" s="14">
        <f t="shared" si="2"/>
        <v>0</v>
      </c>
      <c r="K216" s="11" t="s">
        <v>1376</v>
      </c>
      <c r="L216" s="13" t="s">
        <v>1376</v>
      </c>
      <c r="M216" s="15" t="s">
        <v>122</v>
      </c>
      <c r="N216" s="15" t="s">
        <v>123</v>
      </c>
      <c r="O216" s="16" t="s">
        <v>162</v>
      </c>
      <c r="P216" s="16" t="s">
        <v>373</v>
      </c>
      <c r="Q216" s="17">
        <v>0.0</v>
      </c>
      <c r="R216" s="11" t="s">
        <v>1417</v>
      </c>
      <c r="S216" s="11">
        <v>0.0</v>
      </c>
      <c r="T216" s="11">
        <v>0.0</v>
      </c>
      <c r="U216" s="11" t="s">
        <v>124</v>
      </c>
      <c r="V216" s="11">
        <v>0.0</v>
      </c>
      <c r="W216" s="11" t="s">
        <v>631</v>
      </c>
      <c r="X216" s="18">
        <v>26.0</v>
      </c>
      <c r="Y216" s="18">
        <v>1.0</v>
      </c>
      <c r="Z216" s="18">
        <v>1.0</v>
      </c>
      <c r="AA216" s="18">
        <v>0.0</v>
      </c>
      <c r="AB216" s="15" t="s">
        <v>823</v>
      </c>
      <c r="AC216" s="15" t="s">
        <v>823</v>
      </c>
      <c r="AD216" s="16">
        <v>1.0</v>
      </c>
      <c r="AE216" s="16">
        <v>1.0</v>
      </c>
      <c r="AF216" s="15">
        <v>1.0</v>
      </c>
      <c r="AG216" s="15">
        <v>1.0</v>
      </c>
      <c r="AH216" s="11" t="s">
        <v>824</v>
      </c>
      <c r="AI216" s="18">
        <v>1.0</v>
      </c>
      <c r="AJ216" s="18">
        <v>1.0</v>
      </c>
      <c r="AK216" s="11">
        <v>0.0</v>
      </c>
      <c r="AL216" s="11">
        <v>0.0</v>
      </c>
      <c r="AM216" s="19">
        <v>0.0</v>
      </c>
      <c r="AN216" s="27" t="s">
        <v>128</v>
      </c>
      <c r="AO216" s="15" t="s">
        <v>155</v>
      </c>
      <c r="AP216" s="15" t="s">
        <v>155</v>
      </c>
      <c r="AQ216" s="15">
        <v>123.0</v>
      </c>
      <c r="AR216" s="15">
        <v>59.0</v>
      </c>
      <c r="AS216" s="15">
        <v>76.0</v>
      </c>
      <c r="AT216" s="15">
        <v>33.0</v>
      </c>
      <c r="AU216" s="15">
        <v>-10.0</v>
      </c>
      <c r="AV216" s="15">
        <v>49.0</v>
      </c>
      <c r="AW216" s="18">
        <v>0.0</v>
      </c>
      <c r="AX216" s="18">
        <v>0.0</v>
      </c>
      <c r="AY216" s="18">
        <v>1.0</v>
      </c>
      <c r="AZ216" s="18">
        <v>1.0</v>
      </c>
      <c r="BA216" s="18">
        <v>0.0</v>
      </c>
      <c r="BB216" s="18">
        <v>0.0</v>
      </c>
      <c r="BC216" s="11">
        <v>0.0</v>
      </c>
      <c r="BD216" s="11">
        <v>0.0</v>
      </c>
      <c r="BE216" s="11">
        <v>0.0</v>
      </c>
      <c r="BF216" s="11">
        <v>0.0</v>
      </c>
      <c r="BG216" s="11">
        <v>0.0</v>
      </c>
      <c r="BH216" s="11">
        <v>0.0</v>
      </c>
      <c r="BI216" s="11">
        <v>0.0</v>
      </c>
      <c r="BJ216" s="11">
        <v>0.0</v>
      </c>
      <c r="BK216" s="11">
        <v>0.0</v>
      </c>
      <c r="BL216" s="11">
        <v>0.0</v>
      </c>
      <c r="BM216" s="11">
        <v>0.0</v>
      </c>
      <c r="BN216" s="11">
        <v>0.0</v>
      </c>
      <c r="BO216" s="11">
        <v>0.0</v>
      </c>
      <c r="BP216" s="11">
        <v>0.0</v>
      </c>
      <c r="BQ216" s="11">
        <v>0.0</v>
      </c>
      <c r="BR216" s="11">
        <v>0.0</v>
      </c>
      <c r="BS216" s="11">
        <v>0.0</v>
      </c>
      <c r="BT216" s="11">
        <v>0.0</v>
      </c>
      <c r="BU216" s="11">
        <v>0.0</v>
      </c>
      <c r="BV216" s="11" t="s">
        <v>124</v>
      </c>
      <c r="BW216" s="15" t="s">
        <v>319</v>
      </c>
      <c r="BX216" s="15">
        <v>0.0</v>
      </c>
      <c r="BY216" s="26">
        <v>194.0</v>
      </c>
      <c r="BZ216" s="16">
        <v>0.0</v>
      </c>
      <c r="CA216" s="26">
        <v>72.0</v>
      </c>
      <c r="CB216" s="26">
        <v>8.0</v>
      </c>
      <c r="CC216" s="15">
        <v>0.0</v>
      </c>
      <c r="CD216" s="15">
        <v>0.0</v>
      </c>
      <c r="CE216" s="15">
        <v>1.0</v>
      </c>
      <c r="CF216" s="15">
        <v>0.0</v>
      </c>
      <c r="CG216" s="15">
        <v>0.0</v>
      </c>
      <c r="CH216" s="16">
        <v>0.0</v>
      </c>
      <c r="CI216" s="16">
        <v>0.0</v>
      </c>
      <c r="CJ216" s="15">
        <f t="shared" si="3"/>
        <v>0</v>
      </c>
      <c r="CK216" s="21" t="s">
        <v>1418</v>
      </c>
      <c r="CL216" s="11" t="s">
        <v>588</v>
      </c>
      <c r="CM216" s="11">
        <v>0.0</v>
      </c>
      <c r="CN216" s="11">
        <v>1.0</v>
      </c>
      <c r="CO216" s="11">
        <v>0.0</v>
      </c>
      <c r="CP216" s="18">
        <v>0.0</v>
      </c>
      <c r="CQ216" s="15">
        <v>0.0</v>
      </c>
      <c r="CR216" s="15" t="s">
        <v>124</v>
      </c>
      <c r="CS216" s="15">
        <v>0.0</v>
      </c>
      <c r="CT216" s="15" t="s">
        <v>124</v>
      </c>
      <c r="CU216" s="15">
        <v>0.0</v>
      </c>
      <c r="CV216" s="15" t="s">
        <v>124</v>
      </c>
      <c r="CW216" s="11">
        <v>0.0</v>
      </c>
      <c r="CX216" s="11">
        <v>0.0</v>
      </c>
      <c r="CY216" s="11" t="s">
        <v>124</v>
      </c>
      <c r="CZ216" s="11">
        <v>0.0</v>
      </c>
      <c r="DA216" s="11" t="s">
        <v>133</v>
      </c>
      <c r="DB216" s="31"/>
    </row>
    <row r="217">
      <c r="A217" s="11" t="s">
        <v>1419</v>
      </c>
      <c r="B217" s="11" t="s">
        <v>1420</v>
      </c>
      <c r="C217" s="12">
        <v>25382.0</v>
      </c>
      <c r="D217" s="13">
        <v>2.0</v>
      </c>
      <c r="E217" s="18">
        <v>0.0</v>
      </c>
      <c r="F217" s="3">
        <v>5.0</v>
      </c>
      <c r="G217" s="3">
        <v>5.0</v>
      </c>
      <c r="H217" s="3">
        <v>5.0</v>
      </c>
      <c r="I217" s="14">
        <f t="shared" si="1"/>
        <v>5</v>
      </c>
      <c r="J217" s="14">
        <f t="shared" si="2"/>
        <v>0</v>
      </c>
      <c r="K217" s="33" t="s">
        <v>277</v>
      </c>
      <c r="L217" s="11" t="s">
        <v>277</v>
      </c>
      <c r="M217" s="15" t="s">
        <v>137</v>
      </c>
      <c r="N217" s="15" t="s">
        <v>295</v>
      </c>
      <c r="O217" s="16" t="s">
        <v>343</v>
      </c>
      <c r="P217" s="16" t="s">
        <v>1421</v>
      </c>
      <c r="Q217" s="17">
        <v>0.0</v>
      </c>
      <c r="R217" s="11" t="s">
        <v>124</v>
      </c>
      <c r="S217" s="11">
        <v>0.0</v>
      </c>
      <c r="T217" s="11">
        <v>1.0</v>
      </c>
      <c r="U217" s="11" t="s">
        <v>124</v>
      </c>
      <c r="V217" s="11">
        <v>0.0</v>
      </c>
      <c r="W217" s="11" t="s">
        <v>125</v>
      </c>
      <c r="X217" s="18">
        <v>45.0</v>
      </c>
      <c r="Y217" s="18">
        <v>1.0</v>
      </c>
      <c r="Z217" s="18">
        <v>1.0</v>
      </c>
      <c r="AA217" s="18">
        <v>0.0</v>
      </c>
      <c r="AB217" s="15" t="s">
        <v>1422</v>
      </c>
      <c r="AC217" s="15" t="s">
        <v>1422</v>
      </c>
      <c r="AD217" s="16">
        <v>1.0</v>
      </c>
      <c r="AE217" s="16">
        <v>1.0</v>
      </c>
      <c r="AF217" s="15">
        <v>0.0</v>
      </c>
      <c r="AG217" s="15">
        <v>0.0</v>
      </c>
      <c r="AH217" s="11" t="s">
        <v>921</v>
      </c>
      <c r="AI217" s="18">
        <v>1.0</v>
      </c>
      <c r="AJ217" s="18">
        <v>1.0</v>
      </c>
      <c r="AK217" s="11">
        <v>0.0</v>
      </c>
      <c r="AL217" s="11">
        <v>0.0</v>
      </c>
      <c r="AM217" s="19">
        <v>0.0</v>
      </c>
      <c r="AN217" s="27" t="s">
        <v>166</v>
      </c>
      <c r="AO217" s="15" t="s">
        <v>893</v>
      </c>
      <c r="AP217" s="15" t="s">
        <v>893</v>
      </c>
      <c r="AQ217" s="15">
        <v>75.0</v>
      </c>
      <c r="AR217" s="15">
        <v>19.0</v>
      </c>
      <c r="AS217" s="15">
        <v>35.0</v>
      </c>
      <c r="AT217" s="15">
        <v>16.0</v>
      </c>
      <c r="AU217" s="15">
        <v>-12.0</v>
      </c>
      <c r="AV217" s="15">
        <v>99.0</v>
      </c>
      <c r="AW217" s="18">
        <v>0.0</v>
      </c>
      <c r="AX217" s="18">
        <v>0.0</v>
      </c>
      <c r="AY217" s="18">
        <v>0.0</v>
      </c>
      <c r="AZ217" s="18">
        <v>1.0</v>
      </c>
      <c r="BA217" s="18">
        <v>1.0</v>
      </c>
      <c r="BB217" s="18">
        <v>1.0</v>
      </c>
      <c r="BC217" s="11">
        <v>0.0</v>
      </c>
      <c r="BD217" s="11">
        <v>0.0</v>
      </c>
      <c r="BE217" s="11">
        <v>0.0</v>
      </c>
      <c r="BF217" s="11">
        <v>0.0</v>
      </c>
      <c r="BG217" s="11">
        <v>0.0</v>
      </c>
      <c r="BH217" s="11">
        <v>0.0</v>
      </c>
      <c r="BI217" s="11">
        <v>0.0</v>
      </c>
      <c r="BJ217" s="11">
        <v>0.0</v>
      </c>
      <c r="BK217" s="11">
        <v>0.0</v>
      </c>
      <c r="BL217" s="11">
        <v>0.0</v>
      </c>
      <c r="BM217" s="11">
        <v>0.0</v>
      </c>
      <c r="BN217" s="11">
        <v>0.0</v>
      </c>
      <c r="BO217" s="11">
        <v>0.0</v>
      </c>
      <c r="BP217" s="11">
        <v>0.0</v>
      </c>
      <c r="BQ217" s="11">
        <v>0.0</v>
      </c>
      <c r="BR217" s="11">
        <v>0.0</v>
      </c>
      <c r="BS217" s="11">
        <v>0.0</v>
      </c>
      <c r="BT217" s="11">
        <v>0.0</v>
      </c>
      <c r="BU217" s="11">
        <v>0.0</v>
      </c>
      <c r="BV217" s="11" t="s">
        <v>124</v>
      </c>
      <c r="BW217" s="15" t="s">
        <v>251</v>
      </c>
      <c r="BX217" s="15">
        <v>0.0</v>
      </c>
      <c r="BY217" s="26">
        <v>149.0</v>
      </c>
      <c r="BZ217" s="16">
        <v>1.0</v>
      </c>
      <c r="CA217" s="26">
        <v>149.0</v>
      </c>
      <c r="CB217" s="26">
        <v>14.0</v>
      </c>
      <c r="CC217" s="15">
        <v>0.0</v>
      </c>
      <c r="CD217" s="15">
        <v>0.0</v>
      </c>
      <c r="CE217" s="15">
        <v>0.0</v>
      </c>
      <c r="CF217" s="15">
        <v>0.0</v>
      </c>
      <c r="CG217" s="15">
        <v>1.0</v>
      </c>
      <c r="CH217" s="16">
        <v>0.0</v>
      </c>
      <c r="CI217" s="16">
        <v>0.0</v>
      </c>
      <c r="CJ217" s="15">
        <f t="shared" si="3"/>
        <v>1</v>
      </c>
      <c r="CK217" s="40" t="s">
        <v>124</v>
      </c>
      <c r="CL217" s="11" t="s">
        <v>124</v>
      </c>
      <c r="CM217" s="11">
        <v>0.0</v>
      </c>
      <c r="CN217" s="11">
        <v>0.0</v>
      </c>
      <c r="CO217" s="11">
        <v>0.0</v>
      </c>
      <c r="CP217" s="18">
        <v>0.0</v>
      </c>
      <c r="CQ217" s="15">
        <v>0.0</v>
      </c>
      <c r="CR217" s="15" t="s">
        <v>124</v>
      </c>
      <c r="CS217" s="15">
        <v>1.0</v>
      </c>
      <c r="CT217" s="15" t="s">
        <v>1423</v>
      </c>
      <c r="CU217" s="15">
        <v>0.0</v>
      </c>
      <c r="CV217" s="15" t="s">
        <v>124</v>
      </c>
      <c r="CW217" s="11">
        <v>0.0</v>
      </c>
      <c r="CX217" s="11">
        <v>0.0</v>
      </c>
      <c r="CY217" s="11" t="s">
        <v>124</v>
      </c>
      <c r="CZ217" s="11">
        <v>0.0</v>
      </c>
      <c r="DA217" s="11" t="s">
        <v>133</v>
      </c>
      <c r="DB217" s="31"/>
    </row>
    <row r="218">
      <c r="A218" s="11" t="s">
        <v>1424</v>
      </c>
      <c r="B218" s="11" t="s">
        <v>1425</v>
      </c>
      <c r="C218" s="12">
        <v>25396.0</v>
      </c>
      <c r="D218" s="13">
        <v>6.0</v>
      </c>
      <c r="E218" s="18">
        <v>0.0</v>
      </c>
      <c r="F218" s="26">
        <v>1.0</v>
      </c>
      <c r="G218" s="26">
        <v>2.0</v>
      </c>
      <c r="H218" s="26">
        <v>4.0</v>
      </c>
      <c r="I218" s="14">
        <f t="shared" si="1"/>
        <v>2.333333333</v>
      </c>
      <c r="J218" s="14">
        <f t="shared" si="2"/>
        <v>2</v>
      </c>
      <c r="K218" s="11" t="s">
        <v>277</v>
      </c>
      <c r="L218" s="11" t="s">
        <v>277</v>
      </c>
      <c r="M218" s="15" t="s">
        <v>122</v>
      </c>
      <c r="N218" s="15" t="s">
        <v>1109</v>
      </c>
      <c r="O218" s="16" t="s">
        <v>122</v>
      </c>
      <c r="P218" s="16" t="s">
        <v>709</v>
      </c>
      <c r="Q218" s="17">
        <v>2.0</v>
      </c>
      <c r="R218" s="11" t="s">
        <v>124</v>
      </c>
      <c r="S218" s="11">
        <v>1.0</v>
      </c>
      <c r="T218" s="11">
        <v>0.0</v>
      </c>
      <c r="U218" s="11" t="s">
        <v>124</v>
      </c>
      <c r="V218" s="11">
        <v>0.0</v>
      </c>
      <c r="W218" s="11" t="s">
        <v>125</v>
      </c>
      <c r="X218" s="18">
        <f>(25+26)/2</f>
        <v>25.5</v>
      </c>
      <c r="Y218" s="18">
        <v>1.0</v>
      </c>
      <c r="Z218" s="18">
        <v>1.0</v>
      </c>
      <c r="AA218" s="18">
        <v>0.0</v>
      </c>
      <c r="AB218" s="15" t="s">
        <v>1426</v>
      </c>
      <c r="AC218" s="15" t="s">
        <v>1426</v>
      </c>
      <c r="AD218" s="16">
        <v>1.0</v>
      </c>
      <c r="AE218" s="16">
        <v>1.0</v>
      </c>
      <c r="AF218" s="15">
        <v>1.0</v>
      </c>
      <c r="AG218" s="15">
        <v>1.0</v>
      </c>
      <c r="AH218" s="11" t="s">
        <v>1427</v>
      </c>
      <c r="AI218" s="18">
        <v>1.0</v>
      </c>
      <c r="AJ218" s="18">
        <v>1.0</v>
      </c>
      <c r="AK218" s="11">
        <v>1.0</v>
      </c>
      <c r="AL218" s="11">
        <v>1.0</v>
      </c>
      <c r="AM218" s="19">
        <v>1.0</v>
      </c>
      <c r="AN218" s="15" t="s">
        <v>154</v>
      </c>
      <c r="AO218" s="15" t="s">
        <v>1428</v>
      </c>
      <c r="AP218" s="15" t="s">
        <v>554</v>
      </c>
      <c r="AQ218" s="15">
        <v>123.0</v>
      </c>
      <c r="AR218" s="15">
        <v>62.0</v>
      </c>
      <c r="AS218" s="15">
        <v>45.0</v>
      </c>
      <c r="AT218" s="15">
        <v>50.0</v>
      </c>
      <c r="AU218" s="15">
        <v>-6.0</v>
      </c>
      <c r="AV218" s="15">
        <v>14.0</v>
      </c>
      <c r="AW218" s="18">
        <v>0.0</v>
      </c>
      <c r="AX218" s="18">
        <v>0.0</v>
      </c>
      <c r="AY218" s="18">
        <v>1.0</v>
      </c>
      <c r="AZ218" s="18">
        <v>0.0</v>
      </c>
      <c r="BA218" s="18">
        <v>1.0</v>
      </c>
      <c r="BB218" s="18">
        <v>0.0</v>
      </c>
      <c r="BC218" s="11">
        <v>0.0</v>
      </c>
      <c r="BD218" s="11">
        <v>0.0</v>
      </c>
      <c r="BE218" s="11">
        <v>0.0</v>
      </c>
      <c r="BF218" s="11">
        <v>0.0</v>
      </c>
      <c r="BG218" s="11">
        <v>0.0</v>
      </c>
      <c r="BH218" s="11">
        <v>0.0</v>
      </c>
      <c r="BI218" s="11">
        <v>0.0</v>
      </c>
      <c r="BJ218" s="11">
        <v>0.0</v>
      </c>
      <c r="BK218" s="11">
        <v>0.0</v>
      </c>
      <c r="BL218" s="11">
        <v>0.0</v>
      </c>
      <c r="BM218" s="11">
        <v>0.0</v>
      </c>
      <c r="BN218" s="11">
        <v>0.0</v>
      </c>
      <c r="BO218" s="11">
        <v>0.0</v>
      </c>
      <c r="BP218" s="11">
        <v>0.0</v>
      </c>
      <c r="BQ218" s="11">
        <v>0.0</v>
      </c>
      <c r="BR218" s="11">
        <v>0.0</v>
      </c>
      <c r="BS218" s="11">
        <v>0.0</v>
      </c>
      <c r="BT218" s="11">
        <v>0.0</v>
      </c>
      <c r="BU218" s="11">
        <v>0.0</v>
      </c>
      <c r="BV218" s="11" t="s">
        <v>124</v>
      </c>
      <c r="BW218" s="15" t="s">
        <v>227</v>
      </c>
      <c r="BX218" s="15">
        <v>0.0</v>
      </c>
      <c r="BY218" s="26">
        <v>190.0</v>
      </c>
      <c r="BZ218" s="16">
        <v>0.0</v>
      </c>
      <c r="CA218" s="26">
        <v>18.0</v>
      </c>
      <c r="CB218" s="26">
        <v>24.0</v>
      </c>
      <c r="CC218" s="15">
        <v>1.0</v>
      </c>
      <c r="CD218" s="15">
        <v>1.0</v>
      </c>
      <c r="CE218" s="15">
        <v>1.0</v>
      </c>
      <c r="CF218" s="15">
        <v>0.0</v>
      </c>
      <c r="CG218" s="15">
        <v>0.0</v>
      </c>
      <c r="CH218" s="16">
        <v>0.0</v>
      </c>
      <c r="CI218" s="16">
        <v>0.0</v>
      </c>
      <c r="CJ218" s="15">
        <f t="shared" si="3"/>
        <v>0</v>
      </c>
      <c r="CK218" s="21" t="s">
        <v>1429</v>
      </c>
      <c r="CL218" s="11" t="s">
        <v>1430</v>
      </c>
      <c r="CM218" s="11">
        <v>0.0</v>
      </c>
      <c r="CN218" s="11">
        <v>0.0</v>
      </c>
      <c r="CO218" s="11">
        <v>0.0</v>
      </c>
      <c r="CP218" s="18">
        <v>0.0</v>
      </c>
      <c r="CQ218" s="15">
        <v>0.0</v>
      </c>
      <c r="CR218" s="15" t="s">
        <v>124</v>
      </c>
      <c r="CS218" s="15">
        <v>0.0</v>
      </c>
      <c r="CT218" s="15" t="s">
        <v>124</v>
      </c>
      <c r="CU218" s="15">
        <v>0.0</v>
      </c>
      <c r="CV218" s="15" t="s">
        <v>124</v>
      </c>
      <c r="CW218" s="11">
        <v>0.0</v>
      </c>
      <c r="CX218" s="11">
        <v>0.0</v>
      </c>
      <c r="CY218" s="11" t="s">
        <v>124</v>
      </c>
      <c r="CZ218" s="11">
        <v>0.0</v>
      </c>
      <c r="DA218" s="11" t="s">
        <v>133</v>
      </c>
      <c r="DB218" s="31"/>
    </row>
    <row r="219">
      <c r="A219" s="11" t="s">
        <v>1431</v>
      </c>
      <c r="B219" s="11" t="s">
        <v>999</v>
      </c>
      <c r="C219" s="12">
        <v>25438.0</v>
      </c>
      <c r="D219" s="13">
        <v>4.0</v>
      </c>
      <c r="E219" s="18">
        <v>0.0</v>
      </c>
      <c r="F219" s="3">
        <v>8.0</v>
      </c>
      <c r="G219" s="3">
        <v>10.0</v>
      </c>
      <c r="H219" s="3">
        <v>8.0</v>
      </c>
      <c r="I219" s="14">
        <f t="shared" si="1"/>
        <v>8.666666667</v>
      </c>
      <c r="J219" s="14">
        <f t="shared" si="2"/>
        <v>1.333333333</v>
      </c>
      <c r="K219" s="11" t="s">
        <v>693</v>
      </c>
      <c r="L219" s="11" t="s">
        <v>693</v>
      </c>
      <c r="M219" s="15" t="s">
        <v>122</v>
      </c>
      <c r="N219" s="15" t="s">
        <v>1432</v>
      </c>
      <c r="O219" s="16" t="s">
        <v>122</v>
      </c>
      <c r="P219" s="16" t="s">
        <v>1433</v>
      </c>
      <c r="Q219" s="17">
        <v>0.0</v>
      </c>
      <c r="R219" s="11" t="s">
        <v>124</v>
      </c>
      <c r="S219" s="11">
        <v>0.0</v>
      </c>
      <c r="T219" s="11">
        <v>0.0</v>
      </c>
      <c r="U219" s="11" t="s">
        <v>124</v>
      </c>
      <c r="V219" s="11">
        <v>0.0</v>
      </c>
      <c r="W219" s="11" t="s">
        <v>631</v>
      </c>
      <c r="X219" s="18">
        <v>26.0</v>
      </c>
      <c r="Y219" s="18">
        <v>1.0</v>
      </c>
      <c r="Z219" s="18">
        <v>1.0</v>
      </c>
      <c r="AA219" s="18">
        <v>0.0</v>
      </c>
      <c r="AB219" s="15" t="s">
        <v>1001</v>
      </c>
      <c r="AC219" s="15" t="s">
        <v>1001</v>
      </c>
      <c r="AD219" s="16">
        <v>1.0</v>
      </c>
      <c r="AE219" s="16">
        <v>1.0</v>
      </c>
      <c r="AF219" s="15">
        <v>1.0</v>
      </c>
      <c r="AG219" s="15">
        <v>1.0</v>
      </c>
      <c r="AH219" s="11" t="s">
        <v>1434</v>
      </c>
      <c r="AI219" s="18">
        <v>1.0</v>
      </c>
      <c r="AJ219" s="18">
        <v>1.0</v>
      </c>
      <c r="AK219" s="11">
        <v>0.0</v>
      </c>
      <c r="AL219" s="11">
        <v>0.0</v>
      </c>
      <c r="AM219" s="19">
        <v>0.0</v>
      </c>
      <c r="AN219" s="27" t="s">
        <v>128</v>
      </c>
      <c r="AO219" s="15" t="s">
        <v>289</v>
      </c>
      <c r="AP219" s="15" t="s">
        <v>289</v>
      </c>
      <c r="AQ219" s="15">
        <v>114.0</v>
      </c>
      <c r="AR219" s="15">
        <v>97.0</v>
      </c>
      <c r="AS219" s="15">
        <v>37.0</v>
      </c>
      <c r="AT219" s="15">
        <v>40.0</v>
      </c>
      <c r="AU219" s="15">
        <v>-5.0</v>
      </c>
      <c r="AV219" s="15">
        <v>0.0</v>
      </c>
      <c r="AW219" s="18">
        <v>0.0</v>
      </c>
      <c r="AX219" s="18">
        <v>0.0</v>
      </c>
      <c r="AY219" s="18">
        <v>1.0</v>
      </c>
      <c r="AZ219" s="18">
        <v>0.0</v>
      </c>
      <c r="BA219" s="18">
        <v>0.0</v>
      </c>
      <c r="BB219" s="18">
        <v>1.0</v>
      </c>
      <c r="BC219" s="11">
        <v>0.0</v>
      </c>
      <c r="BD219" s="11">
        <v>0.0</v>
      </c>
      <c r="BE219" s="11">
        <v>0.0</v>
      </c>
      <c r="BF219" s="11">
        <v>0.0</v>
      </c>
      <c r="BG219" s="11">
        <v>1.0</v>
      </c>
      <c r="BH219" s="11">
        <v>0.0</v>
      </c>
      <c r="BI219" s="11">
        <v>0.0</v>
      </c>
      <c r="BJ219" s="11">
        <v>0.0</v>
      </c>
      <c r="BK219" s="11">
        <v>0.0</v>
      </c>
      <c r="BL219" s="11">
        <v>0.0</v>
      </c>
      <c r="BM219" s="11">
        <v>0.0</v>
      </c>
      <c r="BN219" s="11">
        <v>0.0</v>
      </c>
      <c r="BO219" s="11">
        <v>0.0</v>
      </c>
      <c r="BP219" s="11">
        <v>0.0</v>
      </c>
      <c r="BQ219" s="11">
        <v>0.0</v>
      </c>
      <c r="BR219" s="11">
        <v>0.0</v>
      </c>
      <c r="BS219" s="11">
        <v>0.0</v>
      </c>
      <c r="BT219" s="11">
        <v>0.0</v>
      </c>
      <c r="BU219" s="11">
        <v>0.0</v>
      </c>
      <c r="BV219" s="11" t="s">
        <v>124</v>
      </c>
      <c r="BW219" s="15" t="s">
        <v>319</v>
      </c>
      <c r="BX219" s="15">
        <v>0.0</v>
      </c>
      <c r="BY219" s="26">
        <v>183.0</v>
      </c>
      <c r="BZ219" s="16">
        <v>0.0</v>
      </c>
      <c r="CA219" s="26">
        <v>86.0</v>
      </c>
      <c r="CB219" s="26">
        <v>16.0</v>
      </c>
      <c r="CC219" s="15">
        <v>0.0</v>
      </c>
      <c r="CD219" s="15">
        <v>0.0</v>
      </c>
      <c r="CE219" s="15">
        <v>0.0</v>
      </c>
      <c r="CF219" s="15">
        <v>0.0</v>
      </c>
      <c r="CG219" s="15">
        <v>0.0</v>
      </c>
      <c r="CH219" s="16">
        <v>0.0</v>
      </c>
      <c r="CI219" s="16">
        <v>0.0</v>
      </c>
      <c r="CJ219" s="15">
        <f t="shared" si="3"/>
        <v>0</v>
      </c>
      <c r="CK219" s="21" t="s">
        <v>1435</v>
      </c>
      <c r="CL219" s="11" t="s">
        <v>258</v>
      </c>
      <c r="CM219" s="11">
        <v>0.0</v>
      </c>
      <c r="CN219" s="11">
        <v>0.0</v>
      </c>
      <c r="CO219" s="11">
        <v>1.0</v>
      </c>
      <c r="CP219" s="18">
        <v>0.0</v>
      </c>
      <c r="CQ219" s="15">
        <v>0.0</v>
      </c>
      <c r="CR219" s="15" t="s">
        <v>124</v>
      </c>
      <c r="CS219" s="15">
        <v>0.0</v>
      </c>
      <c r="CT219" s="15" t="s">
        <v>124</v>
      </c>
      <c r="CU219" s="15">
        <v>0.0</v>
      </c>
      <c r="CV219" s="15" t="s">
        <v>124</v>
      </c>
      <c r="CW219" s="11">
        <v>0.0</v>
      </c>
      <c r="CX219" s="11">
        <v>0.0</v>
      </c>
      <c r="CY219" s="11" t="s">
        <v>124</v>
      </c>
      <c r="CZ219" s="11">
        <v>0.0</v>
      </c>
      <c r="DA219" s="11" t="s">
        <v>1436</v>
      </c>
      <c r="DB219" s="31"/>
    </row>
    <row r="220">
      <c r="A220" s="11" t="s">
        <v>1437</v>
      </c>
      <c r="B220" s="11" t="s">
        <v>1438</v>
      </c>
      <c r="C220" s="12">
        <v>25466.0</v>
      </c>
      <c r="D220" s="13">
        <v>4.0</v>
      </c>
      <c r="E220" s="18">
        <v>0.0</v>
      </c>
      <c r="F220" s="3">
        <v>7.0</v>
      </c>
      <c r="G220" s="3">
        <v>4.0</v>
      </c>
      <c r="H220" s="3">
        <v>9.0</v>
      </c>
      <c r="I220" s="14">
        <f t="shared" si="1"/>
        <v>6.666666667</v>
      </c>
      <c r="J220" s="14">
        <f t="shared" si="2"/>
        <v>3.333333333</v>
      </c>
      <c r="K220" s="11" t="s">
        <v>1439</v>
      </c>
      <c r="L220" s="13" t="s">
        <v>1439</v>
      </c>
      <c r="M220" s="15" t="s">
        <v>137</v>
      </c>
      <c r="N220" s="15" t="s">
        <v>373</v>
      </c>
      <c r="O220" s="16" t="s">
        <v>162</v>
      </c>
      <c r="P220" s="16" t="s">
        <v>1440</v>
      </c>
      <c r="Q220" s="17">
        <v>0.0</v>
      </c>
      <c r="R220" s="11" t="s">
        <v>124</v>
      </c>
      <c r="S220" s="11">
        <v>1.0</v>
      </c>
      <c r="T220" s="11">
        <v>0.0</v>
      </c>
      <c r="U220" s="11" t="s">
        <v>124</v>
      </c>
      <c r="V220" s="11">
        <v>0.0</v>
      </c>
      <c r="W220" s="11" t="s">
        <v>125</v>
      </c>
      <c r="X220" s="18"/>
      <c r="Y220" s="18">
        <v>2.0</v>
      </c>
      <c r="Z220" s="18">
        <v>1.0</v>
      </c>
      <c r="AA220" s="18">
        <v>0.0</v>
      </c>
      <c r="AB220" s="15" t="s">
        <v>1441</v>
      </c>
      <c r="AC220" s="15" t="s">
        <v>1441</v>
      </c>
      <c r="AD220" s="16">
        <v>1.0</v>
      </c>
      <c r="AE220" s="16">
        <v>1.0</v>
      </c>
      <c r="AF220" s="15">
        <v>1.0</v>
      </c>
      <c r="AG220" s="15">
        <v>0.0</v>
      </c>
      <c r="AH220" s="11" t="s">
        <v>1196</v>
      </c>
      <c r="AI220" s="18">
        <v>1.0</v>
      </c>
      <c r="AJ220" s="18">
        <v>1.0</v>
      </c>
      <c r="AK220" s="11">
        <v>0.0</v>
      </c>
      <c r="AL220" s="11">
        <v>0.0</v>
      </c>
      <c r="AM220" s="19">
        <v>1.0</v>
      </c>
      <c r="AN220" s="27" t="s">
        <v>128</v>
      </c>
      <c r="AO220" s="15" t="s">
        <v>328</v>
      </c>
      <c r="AP220" s="15" t="s">
        <v>328</v>
      </c>
      <c r="AQ220" s="15">
        <v>122.0</v>
      </c>
      <c r="AR220" s="15">
        <v>87.0</v>
      </c>
      <c r="AS220" s="15">
        <v>74.0</v>
      </c>
      <c r="AT220" s="15">
        <v>97.0</v>
      </c>
      <c r="AU220" s="15">
        <v>-3.0</v>
      </c>
      <c r="AV220" s="15">
        <v>47.0</v>
      </c>
      <c r="AW220" s="18">
        <v>0.0</v>
      </c>
      <c r="AX220" s="18">
        <v>0.0</v>
      </c>
      <c r="AY220" s="18">
        <v>1.0</v>
      </c>
      <c r="AZ220" s="18">
        <v>1.0</v>
      </c>
      <c r="BA220" s="18">
        <v>0.0</v>
      </c>
      <c r="BB220" s="18">
        <v>0.0</v>
      </c>
      <c r="BC220" s="11">
        <v>0.0</v>
      </c>
      <c r="BD220" s="11">
        <v>0.0</v>
      </c>
      <c r="BE220" s="11">
        <v>0.0</v>
      </c>
      <c r="BF220" s="11">
        <v>0.0</v>
      </c>
      <c r="BG220" s="11">
        <v>0.0</v>
      </c>
      <c r="BH220" s="11">
        <v>0.0</v>
      </c>
      <c r="BI220" s="11">
        <v>0.0</v>
      </c>
      <c r="BJ220" s="11">
        <v>1.0</v>
      </c>
      <c r="BK220" s="11">
        <v>0.0</v>
      </c>
      <c r="BL220" s="11">
        <v>0.0</v>
      </c>
      <c r="BM220" s="11">
        <v>0.0</v>
      </c>
      <c r="BN220" s="11">
        <v>0.0</v>
      </c>
      <c r="BO220" s="11">
        <v>0.0</v>
      </c>
      <c r="BP220" s="11">
        <v>0.0</v>
      </c>
      <c r="BQ220" s="11">
        <v>0.0</v>
      </c>
      <c r="BR220" s="11">
        <v>0.0</v>
      </c>
      <c r="BS220" s="11">
        <v>0.0</v>
      </c>
      <c r="BT220" s="11">
        <v>0.0</v>
      </c>
      <c r="BU220" s="11">
        <v>0.0</v>
      </c>
      <c r="BV220" s="11" t="s">
        <v>124</v>
      </c>
      <c r="BW220" s="15" t="s">
        <v>146</v>
      </c>
      <c r="BX220" s="15">
        <v>0.0</v>
      </c>
      <c r="BY220" s="26">
        <v>168.0</v>
      </c>
      <c r="BZ220" s="16">
        <v>0.0</v>
      </c>
      <c r="CA220" s="26">
        <v>18.0</v>
      </c>
      <c r="CB220" s="26">
        <v>8.0</v>
      </c>
      <c r="CC220" s="15">
        <v>0.0</v>
      </c>
      <c r="CD220" s="15">
        <v>0.0</v>
      </c>
      <c r="CE220" s="15">
        <v>1.0</v>
      </c>
      <c r="CF220" s="15">
        <v>0.0</v>
      </c>
      <c r="CG220" s="15">
        <v>0.0</v>
      </c>
      <c r="CH220" s="16">
        <v>0.0</v>
      </c>
      <c r="CI220" s="16">
        <v>0.0</v>
      </c>
      <c r="CJ220" s="15">
        <f t="shared" si="3"/>
        <v>0</v>
      </c>
      <c r="CK220" s="21" t="s">
        <v>1442</v>
      </c>
      <c r="CL220" s="11" t="s">
        <v>170</v>
      </c>
      <c r="CM220" s="11">
        <v>0.0</v>
      </c>
      <c r="CN220" s="11">
        <v>0.0</v>
      </c>
      <c r="CO220" s="11">
        <v>0.0</v>
      </c>
      <c r="CP220" s="18">
        <v>0.0</v>
      </c>
      <c r="CQ220" s="15">
        <v>0.0</v>
      </c>
      <c r="CR220" s="15" t="s">
        <v>124</v>
      </c>
      <c r="CS220" s="15">
        <v>0.0</v>
      </c>
      <c r="CT220" s="15" t="s">
        <v>124</v>
      </c>
      <c r="CU220" s="15">
        <v>1.0</v>
      </c>
      <c r="CV220" s="15" t="s">
        <v>1443</v>
      </c>
      <c r="CW220" s="11">
        <v>0.0</v>
      </c>
      <c r="CX220" s="11">
        <v>0.0</v>
      </c>
      <c r="CY220" s="11" t="s">
        <v>124</v>
      </c>
      <c r="CZ220" s="11">
        <v>0.0</v>
      </c>
      <c r="DA220" s="11" t="s">
        <v>133</v>
      </c>
      <c r="DB220" s="31"/>
    </row>
    <row r="221">
      <c r="A221" s="11" t="s">
        <v>1444</v>
      </c>
      <c r="B221" s="11" t="s">
        <v>951</v>
      </c>
      <c r="C221" s="12">
        <v>25494.0</v>
      </c>
      <c r="D221" s="13">
        <v>2.0</v>
      </c>
      <c r="E221" s="18">
        <v>0.0</v>
      </c>
      <c r="F221" s="3">
        <v>9.0</v>
      </c>
      <c r="G221" s="3">
        <v>6.0</v>
      </c>
      <c r="H221" s="3">
        <v>9.0</v>
      </c>
      <c r="I221" s="14">
        <f t="shared" si="1"/>
        <v>8</v>
      </c>
      <c r="J221" s="14">
        <f t="shared" si="2"/>
        <v>2</v>
      </c>
      <c r="K221" s="11" t="s">
        <v>952</v>
      </c>
      <c r="L221" s="13" t="s">
        <v>456</v>
      </c>
      <c r="M221" s="15" t="s">
        <v>216</v>
      </c>
      <c r="N221" s="15" t="s">
        <v>1335</v>
      </c>
      <c r="O221" s="16" t="s">
        <v>216</v>
      </c>
      <c r="P221" s="16" t="s">
        <v>635</v>
      </c>
      <c r="Q221" s="17">
        <v>0.0</v>
      </c>
      <c r="R221" s="11" t="s">
        <v>124</v>
      </c>
      <c r="S221" s="11">
        <v>1.0</v>
      </c>
      <c r="T221" s="11">
        <v>0.0</v>
      </c>
      <c r="U221" s="11" t="s">
        <v>124</v>
      </c>
      <c r="V221" s="11">
        <v>0.0</v>
      </c>
      <c r="W221" s="11" t="s">
        <v>125</v>
      </c>
      <c r="X221" s="18">
        <v>26.0</v>
      </c>
      <c r="Y221" s="18">
        <v>1.0</v>
      </c>
      <c r="Z221" s="18">
        <v>0.0</v>
      </c>
      <c r="AA221" s="18">
        <v>1.0</v>
      </c>
      <c r="AB221" s="15" t="s">
        <v>1387</v>
      </c>
      <c r="AC221" s="15" t="s">
        <v>1387</v>
      </c>
      <c r="AD221" s="16">
        <v>1.0</v>
      </c>
      <c r="AE221" s="16">
        <v>0.0</v>
      </c>
      <c r="AF221" s="15">
        <v>0.0</v>
      </c>
      <c r="AG221" s="15">
        <v>0.0</v>
      </c>
      <c r="AH221" s="11" t="s">
        <v>1388</v>
      </c>
      <c r="AI221" s="18">
        <v>1.0</v>
      </c>
      <c r="AJ221" s="18">
        <v>0.0</v>
      </c>
      <c r="AK221" s="11">
        <v>0.0</v>
      </c>
      <c r="AL221" s="11">
        <v>0.0</v>
      </c>
      <c r="AM221" s="19">
        <v>1.0</v>
      </c>
      <c r="AN221" s="27" t="s">
        <v>154</v>
      </c>
      <c r="AO221" s="15" t="s">
        <v>778</v>
      </c>
      <c r="AP221" s="15" t="s">
        <v>778</v>
      </c>
      <c r="AQ221" s="15">
        <v>109.0</v>
      </c>
      <c r="AR221" s="15">
        <v>69.0</v>
      </c>
      <c r="AS221" s="15">
        <v>68.0</v>
      </c>
      <c r="AT221" s="15">
        <v>71.0</v>
      </c>
      <c r="AU221" s="15">
        <v>-13.0</v>
      </c>
      <c r="AV221" s="15">
        <v>56.0</v>
      </c>
      <c r="AW221" s="18">
        <v>0.0</v>
      </c>
      <c r="AX221" s="18">
        <v>0.0</v>
      </c>
      <c r="AY221" s="18">
        <v>1.0</v>
      </c>
      <c r="AZ221" s="18">
        <v>1.0</v>
      </c>
      <c r="BA221" s="18">
        <v>0.0</v>
      </c>
      <c r="BB221" s="18">
        <v>1.0</v>
      </c>
      <c r="BC221" s="11">
        <v>0.0</v>
      </c>
      <c r="BD221" s="11">
        <v>0.0</v>
      </c>
      <c r="BE221" s="11">
        <v>0.0</v>
      </c>
      <c r="BF221" s="11">
        <v>0.0</v>
      </c>
      <c r="BG221" s="11">
        <v>0.0</v>
      </c>
      <c r="BH221" s="11">
        <v>1.0</v>
      </c>
      <c r="BI221" s="11">
        <v>0.0</v>
      </c>
      <c r="BJ221" s="11">
        <v>1.0</v>
      </c>
      <c r="BK221" s="11">
        <v>0.0</v>
      </c>
      <c r="BL221" s="11">
        <v>0.0</v>
      </c>
      <c r="BM221" s="11">
        <v>0.0</v>
      </c>
      <c r="BN221" s="11">
        <v>0.0</v>
      </c>
      <c r="BO221" s="11">
        <v>0.0</v>
      </c>
      <c r="BP221" s="11">
        <v>0.0</v>
      </c>
      <c r="BQ221" s="11">
        <v>0.0</v>
      </c>
      <c r="BR221" s="11">
        <v>0.0</v>
      </c>
      <c r="BS221" s="11">
        <v>0.0</v>
      </c>
      <c r="BT221" s="11">
        <v>0.0</v>
      </c>
      <c r="BU221" s="11">
        <v>0.0</v>
      </c>
      <c r="BV221" s="11" t="s">
        <v>124</v>
      </c>
      <c r="BW221" s="15" t="s">
        <v>487</v>
      </c>
      <c r="BX221" s="15">
        <v>0.0</v>
      </c>
      <c r="BY221" s="26">
        <v>175.0</v>
      </c>
      <c r="BZ221" s="16">
        <v>0.0</v>
      </c>
      <c r="CA221" s="26">
        <v>35.0</v>
      </c>
      <c r="CB221" s="26">
        <v>23.0</v>
      </c>
      <c r="CC221" s="15">
        <v>0.0</v>
      </c>
      <c r="CD221" s="15">
        <v>0.0</v>
      </c>
      <c r="CE221" s="15">
        <v>1.0</v>
      </c>
      <c r="CF221" s="15">
        <v>0.0</v>
      </c>
      <c r="CG221" s="15">
        <v>0.0</v>
      </c>
      <c r="CH221" s="16">
        <v>0.0</v>
      </c>
      <c r="CI221" s="16">
        <v>0.0</v>
      </c>
      <c r="CJ221" s="15">
        <f t="shared" si="3"/>
        <v>0</v>
      </c>
      <c r="CK221" s="21" t="s">
        <v>1445</v>
      </c>
      <c r="CL221" s="11" t="s">
        <v>158</v>
      </c>
      <c r="CM221" s="11">
        <v>0.0</v>
      </c>
      <c r="CN221" s="11">
        <v>1.0</v>
      </c>
      <c r="CO221" s="11">
        <v>0.0</v>
      </c>
      <c r="CP221" s="18">
        <v>0.0</v>
      </c>
      <c r="CQ221" s="15">
        <v>0.0</v>
      </c>
      <c r="CR221" s="15" t="s">
        <v>124</v>
      </c>
      <c r="CS221" s="15">
        <v>0.0</v>
      </c>
      <c r="CT221" s="15" t="s">
        <v>124</v>
      </c>
      <c r="CU221" s="15">
        <v>0.0</v>
      </c>
      <c r="CV221" s="15" t="s">
        <v>124</v>
      </c>
      <c r="CW221" s="11">
        <v>0.0</v>
      </c>
      <c r="CX221" s="11">
        <v>0.0</v>
      </c>
      <c r="CY221" s="11" t="s">
        <v>124</v>
      </c>
      <c r="CZ221" s="11">
        <v>0.0</v>
      </c>
      <c r="DA221" s="11" t="s">
        <v>133</v>
      </c>
      <c r="DB221" s="31"/>
    </row>
    <row r="222">
      <c r="A222" s="11" t="s">
        <v>1446</v>
      </c>
      <c r="B222" s="11" t="s">
        <v>276</v>
      </c>
      <c r="C222" s="12">
        <v>25508.0</v>
      </c>
      <c r="D222" s="13">
        <v>1.0</v>
      </c>
      <c r="E222" s="18">
        <v>0.0</v>
      </c>
      <c r="F222" s="3">
        <v>8.0</v>
      </c>
      <c r="G222" s="3">
        <v>8.0</v>
      </c>
      <c r="H222" s="3">
        <v>9.0</v>
      </c>
      <c r="I222" s="14">
        <f t="shared" si="1"/>
        <v>8.333333333</v>
      </c>
      <c r="J222" s="14">
        <f t="shared" si="2"/>
        <v>0.6666666667</v>
      </c>
      <c r="K222" s="11" t="s">
        <v>277</v>
      </c>
      <c r="L222" s="11" t="s">
        <v>277</v>
      </c>
      <c r="M222" s="15" t="s">
        <v>137</v>
      </c>
      <c r="N222" s="15" t="s">
        <v>373</v>
      </c>
      <c r="O222" s="16" t="s">
        <v>122</v>
      </c>
      <c r="P222" s="16" t="s">
        <v>123</v>
      </c>
      <c r="Q222" s="17">
        <v>1.0</v>
      </c>
      <c r="R222" s="11" t="s">
        <v>124</v>
      </c>
      <c r="S222" s="11">
        <v>0.0</v>
      </c>
      <c r="T222" s="11">
        <v>0.0</v>
      </c>
      <c r="U222" s="11" t="s">
        <v>124</v>
      </c>
      <c r="V222" s="11">
        <v>0.0</v>
      </c>
      <c r="W222" s="11" t="s">
        <v>125</v>
      </c>
      <c r="X222" s="18">
        <v>34.0</v>
      </c>
      <c r="Y222" s="18">
        <v>1.0</v>
      </c>
      <c r="Z222" s="18">
        <v>1.0</v>
      </c>
      <c r="AA222" s="18">
        <v>0.0</v>
      </c>
      <c r="AB222" s="15" t="s">
        <v>1447</v>
      </c>
      <c r="AC222" s="15" t="s">
        <v>1447</v>
      </c>
      <c r="AD222" s="16">
        <v>1.0</v>
      </c>
      <c r="AE222" s="16">
        <v>1.0</v>
      </c>
      <c r="AF222" s="15">
        <v>0.0</v>
      </c>
      <c r="AG222" s="15">
        <v>0.0</v>
      </c>
      <c r="AH222" s="11" t="s">
        <v>1448</v>
      </c>
      <c r="AI222" s="18">
        <v>1.0</v>
      </c>
      <c r="AJ222" s="18">
        <v>1.0</v>
      </c>
      <c r="AK222" s="11">
        <v>1.0</v>
      </c>
      <c r="AL222" s="11">
        <v>0.0</v>
      </c>
      <c r="AM222" s="19">
        <v>0.0</v>
      </c>
      <c r="AN222" s="27" t="s">
        <v>1449</v>
      </c>
      <c r="AO222" s="15" t="s">
        <v>289</v>
      </c>
      <c r="AP222" s="15" t="s">
        <v>289</v>
      </c>
      <c r="AQ222" s="15">
        <v>117.0</v>
      </c>
      <c r="AR222" s="15">
        <v>38.0</v>
      </c>
      <c r="AS222" s="15">
        <v>49.0</v>
      </c>
      <c r="AT222" s="15">
        <v>71.0</v>
      </c>
      <c r="AU222" s="15">
        <v>-11.0</v>
      </c>
      <c r="AV222" s="15">
        <v>4.0</v>
      </c>
      <c r="AW222" s="18">
        <v>0.0</v>
      </c>
      <c r="AX222" s="18">
        <v>0.0</v>
      </c>
      <c r="AY222" s="18">
        <v>1.0</v>
      </c>
      <c r="AZ222" s="18">
        <v>1.0</v>
      </c>
      <c r="BA222" s="18">
        <v>1.0</v>
      </c>
      <c r="BB222" s="18">
        <v>1.0</v>
      </c>
      <c r="BC222" s="11">
        <v>0.0</v>
      </c>
      <c r="BD222" s="11">
        <v>0.0</v>
      </c>
      <c r="BE222" s="11">
        <v>0.0</v>
      </c>
      <c r="BF222" s="11">
        <v>0.0</v>
      </c>
      <c r="BG222" s="11">
        <v>0.0</v>
      </c>
      <c r="BH222" s="11">
        <v>0.0</v>
      </c>
      <c r="BI222" s="11">
        <v>0.0</v>
      </c>
      <c r="BJ222" s="11">
        <v>0.0</v>
      </c>
      <c r="BK222" s="11">
        <v>0.0</v>
      </c>
      <c r="BL222" s="11">
        <v>0.0</v>
      </c>
      <c r="BM222" s="11">
        <v>0.0</v>
      </c>
      <c r="BN222" s="11">
        <v>0.0</v>
      </c>
      <c r="BO222" s="11">
        <v>0.0</v>
      </c>
      <c r="BP222" s="11">
        <v>0.0</v>
      </c>
      <c r="BQ222" s="11">
        <v>0.0</v>
      </c>
      <c r="BR222" s="11">
        <v>0.0</v>
      </c>
      <c r="BS222" s="11">
        <v>0.0</v>
      </c>
      <c r="BT222" s="11">
        <v>0.0</v>
      </c>
      <c r="BU222" s="11">
        <v>0.0</v>
      </c>
      <c r="BV222" s="11" t="s">
        <v>124</v>
      </c>
      <c r="BW222" s="15" t="s">
        <v>146</v>
      </c>
      <c r="BX222" s="15">
        <v>0.0</v>
      </c>
      <c r="BY222" s="26">
        <v>261.0</v>
      </c>
      <c r="BZ222" s="16">
        <v>0.0</v>
      </c>
      <c r="CA222" s="26">
        <v>33.0</v>
      </c>
      <c r="CB222" s="26">
        <v>5.0</v>
      </c>
      <c r="CC222" s="15">
        <v>0.0</v>
      </c>
      <c r="CD222" s="15">
        <v>0.0</v>
      </c>
      <c r="CE222" s="15">
        <v>1.0</v>
      </c>
      <c r="CF222" s="15">
        <v>0.0</v>
      </c>
      <c r="CG222" s="15">
        <v>1.0</v>
      </c>
      <c r="CH222" s="16">
        <v>0.0</v>
      </c>
      <c r="CI222" s="16">
        <v>0.0</v>
      </c>
      <c r="CJ222" s="15">
        <f t="shared" si="3"/>
        <v>1</v>
      </c>
      <c r="CK222" s="21" t="s">
        <v>1450</v>
      </c>
      <c r="CL222" s="11" t="s">
        <v>1451</v>
      </c>
      <c r="CM222" s="11">
        <v>0.0</v>
      </c>
      <c r="CN222" s="11">
        <v>0.0</v>
      </c>
      <c r="CO222" s="11">
        <v>0.0</v>
      </c>
      <c r="CP222" s="18">
        <v>0.0</v>
      </c>
      <c r="CQ222" s="15">
        <v>0.0</v>
      </c>
      <c r="CR222" s="15" t="s">
        <v>124</v>
      </c>
      <c r="CS222" s="15">
        <v>0.0</v>
      </c>
      <c r="CT222" s="15" t="s">
        <v>124</v>
      </c>
      <c r="CU222" s="15">
        <v>0.0</v>
      </c>
      <c r="CV222" s="15" t="s">
        <v>124</v>
      </c>
      <c r="CW222" s="11">
        <v>0.0</v>
      </c>
      <c r="CX222" s="11">
        <v>0.0</v>
      </c>
      <c r="CY222" s="11" t="s">
        <v>124</v>
      </c>
      <c r="CZ222" s="11">
        <v>0.0</v>
      </c>
      <c r="DA222" s="11" t="s">
        <v>235</v>
      </c>
      <c r="DB222" s="31"/>
    </row>
    <row r="223">
      <c r="A223" s="11" t="s">
        <v>1452</v>
      </c>
      <c r="B223" s="11" t="s">
        <v>1406</v>
      </c>
      <c r="C223" s="12">
        <v>25515.0</v>
      </c>
      <c r="D223" s="13">
        <v>3.0</v>
      </c>
      <c r="E223" s="18">
        <v>0.0</v>
      </c>
      <c r="F223" s="3">
        <v>5.0</v>
      </c>
      <c r="G223" s="3">
        <v>7.0</v>
      </c>
      <c r="H223" s="3">
        <v>3.0</v>
      </c>
      <c r="I223" s="14">
        <f t="shared" si="1"/>
        <v>5</v>
      </c>
      <c r="J223" s="14">
        <f t="shared" si="2"/>
        <v>2.666666667</v>
      </c>
      <c r="K223" s="11" t="s">
        <v>1407</v>
      </c>
      <c r="L223" s="13" t="s">
        <v>1407</v>
      </c>
      <c r="M223" s="34" t="s">
        <v>137</v>
      </c>
      <c r="N223" s="34" t="s">
        <v>456</v>
      </c>
      <c r="O223" s="16" t="s">
        <v>216</v>
      </c>
      <c r="P223" s="16" t="s">
        <v>635</v>
      </c>
      <c r="Q223" s="17">
        <v>0.0</v>
      </c>
      <c r="R223" s="11" t="s">
        <v>124</v>
      </c>
      <c r="S223" s="11">
        <v>0.0</v>
      </c>
      <c r="T223" s="11">
        <v>0.0</v>
      </c>
      <c r="U223" s="11" t="s">
        <v>124</v>
      </c>
      <c r="V223" s="11">
        <v>0.0</v>
      </c>
      <c r="W223" s="11" t="s">
        <v>125</v>
      </c>
      <c r="X223" s="18">
        <f>(27+30)/2</f>
        <v>28.5</v>
      </c>
      <c r="Y223" s="18">
        <v>2.0</v>
      </c>
      <c r="Z223" s="18">
        <v>0.0</v>
      </c>
      <c r="AA223" s="18">
        <v>1.0</v>
      </c>
      <c r="AB223" s="15" t="s">
        <v>1453</v>
      </c>
      <c r="AC223" s="15" t="s">
        <v>1453</v>
      </c>
      <c r="AD223" s="16">
        <v>0.0</v>
      </c>
      <c r="AE223" s="16">
        <v>1.0</v>
      </c>
      <c r="AF223" s="15">
        <v>0.0</v>
      </c>
      <c r="AG223" s="15">
        <v>0.0</v>
      </c>
      <c r="AH223" s="11" t="s">
        <v>1243</v>
      </c>
      <c r="AI223" s="18">
        <v>1.0</v>
      </c>
      <c r="AJ223" s="18">
        <v>1.0</v>
      </c>
      <c r="AK223" s="11">
        <v>0.0</v>
      </c>
      <c r="AL223" s="11">
        <v>0.0</v>
      </c>
      <c r="AM223" s="19">
        <v>0.0</v>
      </c>
      <c r="AN223" s="27" t="s">
        <v>128</v>
      </c>
      <c r="AO223" s="15" t="s">
        <v>129</v>
      </c>
      <c r="AP223" s="15" t="s">
        <v>129</v>
      </c>
      <c r="AQ223" s="15">
        <v>118.0</v>
      </c>
      <c r="AR223" s="15">
        <v>67.0</v>
      </c>
      <c r="AS223" s="15">
        <v>48.0</v>
      </c>
      <c r="AT223" s="15">
        <v>62.0</v>
      </c>
      <c r="AU223" s="15">
        <v>-5.0</v>
      </c>
      <c r="AV223" s="15">
        <v>55.0</v>
      </c>
      <c r="AW223" s="18">
        <v>0.0</v>
      </c>
      <c r="AX223" s="18">
        <v>0.0</v>
      </c>
      <c r="AY223" s="18">
        <v>0.0</v>
      </c>
      <c r="AZ223" s="18">
        <v>1.0</v>
      </c>
      <c r="BA223" s="18">
        <v>1.0</v>
      </c>
      <c r="BB223" s="18">
        <v>1.0</v>
      </c>
      <c r="BC223" s="11">
        <v>0.0</v>
      </c>
      <c r="BD223" s="11">
        <v>0.0</v>
      </c>
      <c r="BE223" s="11">
        <v>0.0</v>
      </c>
      <c r="BF223" s="11">
        <v>0.0</v>
      </c>
      <c r="BG223" s="11">
        <v>0.0</v>
      </c>
      <c r="BH223" s="11">
        <v>0.0</v>
      </c>
      <c r="BI223" s="11">
        <v>0.0</v>
      </c>
      <c r="BJ223" s="11">
        <v>0.0</v>
      </c>
      <c r="BK223" s="11">
        <v>0.0</v>
      </c>
      <c r="BL223" s="11">
        <v>0.0</v>
      </c>
      <c r="BM223" s="11">
        <v>0.0</v>
      </c>
      <c r="BN223" s="11">
        <v>0.0</v>
      </c>
      <c r="BO223" s="11">
        <v>0.0</v>
      </c>
      <c r="BP223" s="11">
        <v>0.0</v>
      </c>
      <c r="BQ223" s="11">
        <v>0.0</v>
      </c>
      <c r="BR223" s="11">
        <v>0.0</v>
      </c>
      <c r="BS223" s="11">
        <v>0.0</v>
      </c>
      <c r="BT223" s="11">
        <v>0.0</v>
      </c>
      <c r="BU223" s="11">
        <v>0.0</v>
      </c>
      <c r="BV223" s="11" t="s">
        <v>124</v>
      </c>
      <c r="BW223" s="15" t="s">
        <v>130</v>
      </c>
      <c r="BX223" s="15">
        <v>0.0</v>
      </c>
      <c r="BY223" s="26">
        <v>165.0</v>
      </c>
      <c r="BZ223" s="16">
        <v>0.0</v>
      </c>
      <c r="CA223" s="26">
        <v>10.0</v>
      </c>
      <c r="CB223" s="26">
        <v>10.0</v>
      </c>
      <c r="CC223" s="15">
        <v>0.0</v>
      </c>
      <c r="CD223" s="15">
        <v>0.0</v>
      </c>
      <c r="CE223" s="15">
        <v>1.0</v>
      </c>
      <c r="CF223" s="15">
        <v>0.0</v>
      </c>
      <c r="CG223" s="15">
        <v>1.0</v>
      </c>
      <c r="CH223" s="16">
        <v>0.0</v>
      </c>
      <c r="CI223" s="16">
        <v>0.0</v>
      </c>
      <c r="CJ223" s="15">
        <f t="shared" si="3"/>
        <v>1</v>
      </c>
      <c r="CK223" s="21" t="s">
        <v>1454</v>
      </c>
      <c r="CL223" s="11" t="s">
        <v>855</v>
      </c>
      <c r="CM223" s="11">
        <v>0.0</v>
      </c>
      <c r="CN223" s="11">
        <v>0.0</v>
      </c>
      <c r="CO223" s="11">
        <v>0.0</v>
      </c>
      <c r="CP223" s="18">
        <v>0.0</v>
      </c>
      <c r="CQ223" s="15">
        <v>0.0</v>
      </c>
      <c r="CR223" s="15" t="s">
        <v>124</v>
      </c>
      <c r="CS223" s="15">
        <v>0.0</v>
      </c>
      <c r="CT223" s="15" t="s">
        <v>124</v>
      </c>
      <c r="CU223" s="15">
        <v>0.0</v>
      </c>
      <c r="CV223" s="15" t="s">
        <v>124</v>
      </c>
      <c r="CW223" s="11">
        <v>0.0</v>
      </c>
      <c r="CX223" s="11">
        <v>0.0</v>
      </c>
      <c r="CY223" s="11" t="s">
        <v>124</v>
      </c>
      <c r="CZ223" s="11">
        <v>0.0</v>
      </c>
      <c r="DA223" s="11" t="s">
        <v>133</v>
      </c>
      <c r="DB223" s="31"/>
    </row>
    <row r="224">
      <c r="A224" s="11" t="s">
        <v>1455</v>
      </c>
      <c r="B224" s="11" t="s">
        <v>822</v>
      </c>
      <c r="C224" s="12">
        <v>25536.0</v>
      </c>
      <c r="D224" s="13">
        <v>1.0</v>
      </c>
      <c r="E224" s="18">
        <v>0.0</v>
      </c>
      <c r="F224" s="3">
        <v>8.0</v>
      </c>
      <c r="G224" s="3">
        <v>10.0</v>
      </c>
      <c r="H224" s="3">
        <v>8.0</v>
      </c>
      <c r="I224" s="14">
        <f t="shared" si="1"/>
        <v>8.666666667</v>
      </c>
      <c r="J224" s="14">
        <f t="shared" si="2"/>
        <v>1.333333333</v>
      </c>
      <c r="K224" s="11" t="s">
        <v>1376</v>
      </c>
      <c r="L224" s="13" t="s">
        <v>1376</v>
      </c>
      <c r="M224" s="15" t="s">
        <v>122</v>
      </c>
      <c r="N224" s="15" t="s">
        <v>122</v>
      </c>
      <c r="O224" s="16" t="s">
        <v>122</v>
      </c>
      <c r="P224" s="16" t="s">
        <v>373</v>
      </c>
      <c r="Q224" s="17">
        <v>0.0</v>
      </c>
      <c r="R224" s="11" t="s">
        <v>124</v>
      </c>
      <c r="S224" s="11">
        <v>0.0</v>
      </c>
      <c r="T224" s="11">
        <v>0.0</v>
      </c>
      <c r="U224" s="11" t="s">
        <v>124</v>
      </c>
      <c r="V224" s="11">
        <v>0.0</v>
      </c>
      <c r="W224" s="11" t="s">
        <v>631</v>
      </c>
      <c r="X224" s="18">
        <v>29.0</v>
      </c>
      <c r="Y224" s="18">
        <v>1.0</v>
      </c>
      <c r="Z224" s="18">
        <v>1.0</v>
      </c>
      <c r="AA224" s="18">
        <v>0.0</v>
      </c>
      <c r="AB224" s="15" t="s">
        <v>823</v>
      </c>
      <c r="AC224" s="15" t="s">
        <v>823</v>
      </c>
      <c r="AD224" s="16">
        <v>1.0</v>
      </c>
      <c r="AE224" s="16">
        <v>1.0</v>
      </c>
      <c r="AF224" s="15">
        <v>1.0</v>
      </c>
      <c r="AG224" s="15">
        <v>1.0</v>
      </c>
      <c r="AH224" s="11" t="s">
        <v>824</v>
      </c>
      <c r="AI224" s="18">
        <v>1.0</v>
      </c>
      <c r="AJ224" s="18">
        <v>1.0</v>
      </c>
      <c r="AK224" s="11">
        <v>0.0</v>
      </c>
      <c r="AL224" s="11">
        <v>0.0</v>
      </c>
      <c r="AM224" s="19">
        <v>0.0</v>
      </c>
      <c r="AN224" s="27" t="s">
        <v>128</v>
      </c>
      <c r="AO224" s="15" t="s">
        <v>1456</v>
      </c>
      <c r="AP224" s="15" t="s">
        <v>1456</v>
      </c>
      <c r="AQ224" s="15">
        <v>165.0</v>
      </c>
      <c r="AR224" s="15">
        <v>38.0</v>
      </c>
      <c r="AS224" s="15">
        <v>53.0</v>
      </c>
      <c r="AT224" s="15">
        <v>19.0</v>
      </c>
      <c r="AU224" s="15">
        <v>-12.0</v>
      </c>
      <c r="AV224" s="15">
        <v>3.0</v>
      </c>
      <c r="AW224" s="18">
        <v>0.0</v>
      </c>
      <c r="AX224" s="18">
        <v>1.0</v>
      </c>
      <c r="AY224" s="18">
        <v>1.0</v>
      </c>
      <c r="AZ224" s="18">
        <v>0.0</v>
      </c>
      <c r="BA224" s="18">
        <v>0.0</v>
      </c>
      <c r="BB224" s="18">
        <v>0.0</v>
      </c>
      <c r="BC224" s="11">
        <v>0.0</v>
      </c>
      <c r="BD224" s="11">
        <v>0.0</v>
      </c>
      <c r="BE224" s="11">
        <v>0.0</v>
      </c>
      <c r="BF224" s="11">
        <v>0.0</v>
      </c>
      <c r="BG224" s="11">
        <v>0.0</v>
      </c>
      <c r="BH224" s="11">
        <v>0.0</v>
      </c>
      <c r="BI224" s="11">
        <v>0.0</v>
      </c>
      <c r="BJ224" s="11">
        <v>0.0</v>
      </c>
      <c r="BK224" s="11">
        <v>0.0</v>
      </c>
      <c r="BL224" s="11">
        <v>0.0</v>
      </c>
      <c r="BM224" s="11">
        <v>0.0</v>
      </c>
      <c r="BN224" s="11">
        <v>0.0</v>
      </c>
      <c r="BO224" s="11">
        <v>0.0</v>
      </c>
      <c r="BP224" s="11">
        <v>0.0</v>
      </c>
      <c r="BQ224" s="11">
        <v>0.0</v>
      </c>
      <c r="BR224" s="11">
        <v>0.0</v>
      </c>
      <c r="BS224" s="11">
        <v>0.0</v>
      </c>
      <c r="BT224" s="11">
        <v>0.0</v>
      </c>
      <c r="BU224" s="11">
        <v>0.0</v>
      </c>
      <c r="BV224" s="11" t="s">
        <v>124</v>
      </c>
      <c r="BW224" s="15" t="s">
        <v>319</v>
      </c>
      <c r="BX224" s="15">
        <v>0.0</v>
      </c>
      <c r="BY224" s="26">
        <v>259.0</v>
      </c>
      <c r="BZ224" s="16">
        <v>0.0</v>
      </c>
      <c r="CA224" s="26">
        <v>114.0</v>
      </c>
      <c r="CB224" s="26">
        <v>19.0</v>
      </c>
      <c r="CC224" s="15">
        <v>0.0</v>
      </c>
      <c r="CD224" s="15">
        <v>0.0</v>
      </c>
      <c r="CE224" s="15">
        <v>1.0</v>
      </c>
      <c r="CF224" s="15">
        <v>0.0</v>
      </c>
      <c r="CG224" s="15">
        <v>0.0</v>
      </c>
      <c r="CH224" s="16">
        <v>0.0</v>
      </c>
      <c r="CI224" s="16">
        <v>1.0</v>
      </c>
      <c r="CJ224" s="15">
        <f t="shared" si="3"/>
        <v>1</v>
      </c>
      <c r="CK224" s="21" t="s">
        <v>1457</v>
      </c>
      <c r="CL224" s="11" t="s">
        <v>588</v>
      </c>
      <c r="CM224" s="11">
        <v>0.0</v>
      </c>
      <c r="CN224" s="11">
        <v>0.0</v>
      </c>
      <c r="CO224" s="11">
        <v>0.0</v>
      </c>
      <c r="CP224" s="18">
        <v>0.0</v>
      </c>
      <c r="CQ224" s="15">
        <v>0.0</v>
      </c>
      <c r="CR224" s="15" t="s">
        <v>124</v>
      </c>
      <c r="CS224" s="15">
        <v>0.0</v>
      </c>
      <c r="CT224" s="15" t="s">
        <v>124</v>
      </c>
      <c r="CU224" s="15">
        <v>0.0</v>
      </c>
      <c r="CV224" s="15" t="s">
        <v>124</v>
      </c>
      <c r="CW224" s="11">
        <v>0.0</v>
      </c>
      <c r="CX224" s="11">
        <v>0.0</v>
      </c>
      <c r="CY224" s="11" t="s">
        <v>1458</v>
      </c>
      <c r="CZ224" s="11">
        <v>0.0</v>
      </c>
      <c r="DA224" s="11" t="s">
        <v>133</v>
      </c>
      <c r="DB224" s="31"/>
    </row>
    <row r="225">
      <c r="A225" s="11" t="s">
        <v>1459</v>
      </c>
      <c r="B225" s="11" t="s">
        <v>1460</v>
      </c>
      <c r="C225" s="12">
        <v>25543.0</v>
      </c>
      <c r="D225" s="13">
        <v>2.0</v>
      </c>
      <c r="E225" s="18">
        <v>0.0</v>
      </c>
      <c r="F225" s="3">
        <v>4.0</v>
      </c>
      <c r="G225" s="3">
        <v>5.0</v>
      </c>
      <c r="H225" s="3">
        <v>4.0</v>
      </c>
      <c r="I225" s="14">
        <f t="shared" si="1"/>
        <v>4.333333333</v>
      </c>
      <c r="J225" s="14">
        <f t="shared" si="2"/>
        <v>0.6666666667</v>
      </c>
      <c r="K225" s="11" t="s">
        <v>968</v>
      </c>
      <c r="L225" s="13" t="s">
        <v>716</v>
      </c>
      <c r="M225" s="15" t="s">
        <v>137</v>
      </c>
      <c r="N225" s="15" t="s">
        <v>373</v>
      </c>
      <c r="O225" s="16" t="s">
        <v>162</v>
      </c>
      <c r="P225" s="16" t="s">
        <v>729</v>
      </c>
      <c r="Q225" s="17">
        <v>0.0</v>
      </c>
      <c r="R225" s="11" t="s">
        <v>124</v>
      </c>
      <c r="S225" s="11">
        <v>1.0</v>
      </c>
      <c r="T225" s="11">
        <v>0.0</v>
      </c>
      <c r="U225" s="11" t="s">
        <v>124</v>
      </c>
      <c r="V225" s="11">
        <v>0.0</v>
      </c>
      <c r="W225" s="11" t="s">
        <v>125</v>
      </c>
      <c r="X225" s="18">
        <v>26.0</v>
      </c>
      <c r="Y225" s="18">
        <v>1.0</v>
      </c>
      <c r="Z225" s="18">
        <v>1.0</v>
      </c>
      <c r="AA225" s="18">
        <v>0.0</v>
      </c>
      <c r="AB225" s="15" t="s">
        <v>1461</v>
      </c>
      <c r="AC225" s="15" t="s">
        <v>1461</v>
      </c>
      <c r="AD225" s="16">
        <v>1.0</v>
      </c>
      <c r="AE225" s="16">
        <v>1.0</v>
      </c>
      <c r="AF225" s="15">
        <v>1.0</v>
      </c>
      <c r="AG225" s="15">
        <v>1.0</v>
      </c>
      <c r="AH225" s="11" t="s">
        <v>1309</v>
      </c>
      <c r="AI225" s="18">
        <v>1.0</v>
      </c>
      <c r="AJ225" s="18">
        <v>1.0</v>
      </c>
      <c r="AK225" s="11">
        <v>1.0</v>
      </c>
      <c r="AL225" s="11">
        <v>1.0</v>
      </c>
      <c r="AM225" s="19">
        <v>1.0</v>
      </c>
      <c r="AN225" s="27" t="s">
        <v>128</v>
      </c>
      <c r="AO225" s="15" t="s">
        <v>471</v>
      </c>
      <c r="AP225" s="15" t="s">
        <v>200</v>
      </c>
      <c r="AQ225" s="15">
        <v>115.0</v>
      </c>
      <c r="AR225" s="15">
        <v>92.0</v>
      </c>
      <c r="AS225" s="15">
        <v>64.0</v>
      </c>
      <c r="AT225" s="15">
        <v>51.0</v>
      </c>
      <c r="AU225" s="15">
        <v>-7.0</v>
      </c>
      <c r="AV225" s="15">
        <v>1.0</v>
      </c>
      <c r="AW225" s="18">
        <v>0.0</v>
      </c>
      <c r="AX225" s="18">
        <v>0.0</v>
      </c>
      <c r="AY225" s="18">
        <v>0.0</v>
      </c>
      <c r="AZ225" s="18">
        <v>1.0</v>
      </c>
      <c r="BA225" s="18">
        <v>0.0</v>
      </c>
      <c r="BB225" s="18">
        <v>0.0</v>
      </c>
      <c r="BC225" s="11">
        <v>0.0</v>
      </c>
      <c r="BD225" s="11">
        <v>0.0</v>
      </c>
      <c r="BE225" s="11">
        <v>0.0</v>
      </c>
      <c r="BF225" s="11">
        <v>0.0</v>
      </c>
      <c r="BG225" s="11">
        <v>0.0</v>
      </c>
      <c r="BH225" s="11">
        <v>0.0</v>
      </c>
      <c r="BI225" s="11">
        <v>0.0</v>
      </c>
      <c r="BJ225" s="11">
        <v>0.0</v>
      </c>
      <c r="BK225" s="11">
        <v>0.0</v>
      </c>
      <c r="BL225" s="11">
        <v>0.0</v>
      </c>
      <c r="BM225" s="11">
        <v>0.0</v>
      </c>
      <c r="BN225" s="11">
        <v>0.0</v>
      </c>
      <c r="BO225" s="11">
        <v>0.0</v>
      </c>
      <c r="BP225" s="11">
        <v>0.0</v>
      </c>
      <c r="BQ225" s="11">
        <v>0.0</v>
      </c>
      <c r="BR225" s="11">
        <v>0.0</v>
      </c>
      <c r="BS225" s="11">
        <v>0.0</v>
      </c>
      <c r="BT225" s="11">
        <v>0.0</v>
      </c>
      <c r="BU225" s="11">
        <v>0.0</v>
      </c>
      <c r="BV225" s="11" t="s">
        <v>124</v>
      </c>
      <c r="BW225" s="15" t="s">
        <v>487</v>
      </c>
      <c r="BX225" s="15">
        <v>0.0</v>
      </c>
      <c r="BY225" s="26">
        <v>225.0</v>
      </c>
      <c r="BZ225" s="16">
        <v>0.0</v>
      </c>
      <c r="CA225" s="26">
        <v>24.0</v>
      </c>
      <c r="CB225" s="26">
        <v>18.0</v>
      </c>
      <c r="CC225" s="15">
        <v>0.0</v>
      </c>
      <c r="CD225" s="15">
        <v>0.0</v>
      </c>
      <c r="CE225" s="15">
        <v>1.0</v>
      </c>
      <c r="CF225" s="15">
        <v>0.0</v>
      </c>
      <c r="CG225" s="15">
        <v>0.0</v>
      </c>
      <c r="CH225" s="16">
        <v>0.0</v>
      </c>
      <c r="CI225" s="16">
        <v>0.0</v>
      </c>
      <c r="CJ225" s="15">
        <f t="shared" si="3"/>
        <v>0</v>
      </c>
      <c r="CK225" s="29" t="s">
        <v>1462</v>
      </c>
      <c r="CL225" s="11" t="s">
        <v>132</v>
      </c>
      <c r="CM225" s="11">
        <v>0.0</v>
      </c>
      <c r="CN225" s="11">
        <v>0.0</v>
      </c>
      <c r="CO225" s="11">
        <v>0.0</v>
      </c>
      <c r="CP225" s="18">
        <v>0.0</v>
      </c>
      <c r="CQ225" s="15">
        <v>0.0</v>
      </c>
      <c r="CR225" s="15" t="s">
        <v>124</v>
      </c>
      <c r="CS225" s="15">
        <v>0.0</v>
      </c>
      <c r="CT225" s="15" t="s">
        <v>124</v>
      </c>
      <c r="CU225" s="15">
        <v>0.0</v>
      </c>
      <c r="CV225" s="15" t="s">
        <v>124</v>
      </c>
      <c r="CW225" s="11">
        <v>0.0</v>
      </c>
      <c r="CX225" s="11">
        <v>0.0</v>
      </c>
      <c r="CY225" s="11" t="s">
        <v>124</v>
      </c>
      <c r="CZ225" s="11">
        <v>0.0</v>
      </c>
      <c r="DA225" s="11" t="s">
        <v>133</v>
      </c>
      <c r="DB225" s="31"/>
    </row>
    <row r="226">
      <c r="A226" s="11" t="s">
        <v>1463</v>
      </c>
      <c r="B226" s="11" t="s">
        <v>1464</v>
      </c>
      <c r="C226" s="12">
        <v>25557.0</v>
      </c>
      <c r="D226" s="13">
        <v>1.0</v>
      </c>
      <c r="E226" s="18">
        <v>0.0</v>
      </c>
      <c r="F226" s="3">
        <v>9.0</v>
      </c>
      <c r="G226" s="3">
        <v>6.0</v>
      </c>
      <c r="H226" s="3">
        <v>9.0</v>
      </c>
      <c r="I226" s="14">
        <f t="shared" si="1"/>
        <v>8</v>
      </c>
      <c r="J226" s="14">
        <f t="shared" si="2"/>
        <v>2</v>
      </c>
      <c r="K226" s="11" t="s">
        <v>355</v>
      </c>
      <c r="L226" s="11" t="s">
        <v>355</v>
      </c>
      <c r="M226" s="15" t="s">
        <v>184</v>
      </c>
      <c r="N226" s="15" t="s">
        <v>185</v>
      </c>
      <c r="O226" s="16" t="s">
        <v>362</v>
      </c>
      <c r="P226" s="16" t="s">
        <v>709</v>
      </c>
      <c r="Q226" s="17">
        <v>0.0</v>
      </c>
      <c r="R226" s="11" t="s">
        <v>124</v>
      </c>
      <c r="S226" s="11">
        <v>0.0</v>
      </c>
      <c r="T226" s="11">
        <v>0.0</v>
      </c>
      <c r="U226" s="11" t="s">
        <v>124</v>
      </c>
      <c r="V226" s="11">
        <v>0.0</v>
      </c>
      <c r="W226" s="11" t="s">
        <v>125</v>
      </c>
      <c r="X226" s="18">
        <f>(31+32+33)/3</f>
        <v>32</v>
      </c>
      <c r="Y226" s="18">
        <v>2.0</v>
      </c>
      <c r="Z226" s="18">
        <v>1.0</v>
      </c>
      <c r="AA226" s="18">
        <v>0.0</v>
      </c>
      <c r="AB226" s="15" t="s">
        <v>1465</v>
      </c>
      <c r="AC226" s="15" t="s">
        <v>1465</v>
      </c>
      <c r="AD226" s="16">
        <v>1.0</v>
      </c>
      <c r="AE226" s="16">
        <v>1.0</v>
      </c>
      <c r="AF226" s="15">
        <v>0.0</v>
      </c>
      <c r="AG226" s="15">
        <v>0.0</v>
      </c>
      <c r="AH226" s="11" t="s">
        <v>1466</v>
      </c>
      <c r="AI226" s="18">
        <v>1.0</v>
      </c>
      <c r="AJ226" s="18">
        <v>1.0</v>
      </c>
      <c r="AK226" s="11">
        <v>0.0</v>
      </c>
      <c r="AL226" s="11">
        <v>0.0</v>
      </c>
      <c r="AM226" s="19">
        <v>0.0</v>
      </c>
      <c r="AN226" s="27" t="s">
        <v>128</v>
      </c>
      <c r="AO226" s="15" t="s">
        <v>155</v>
      </c>
      <c r="AP226" s="15" t="s">
        <v>155</v>
      </c>
      <c r="AQ226" s="15">
        <v>133.0</v>
      </c>
      <c r="AR226" s="15">
        <v>17.0</v>
      </c>
      <c r="AS226" s="15">
        <v>41.0</v>
      </c>
      <c r="AT226" s="15">
        <v>38.0</v>
      </c>
      <c r="AU226" s="15">
        <v>-17.0</v>
      </c>
      <c r="AV226" s="15">
        <v>80.0</v>
      </c>
      <c r="AW226" s="18">
        <v>0.0</v>
      </c>
      <c r="AX226" s="18">
        <v>0.0</v>
      </c>
      <c r="AY226" s="18">
        <v>1.0</v>
      </c>
      <c r="AZ226" s="18">
        <v>0.0</v>
      </c>
      <c r="BA226" s="18">
        <v>0.0</v>
      </c>
      <c r="BB226" s="18">
        <v>0.0</v>
      </c>
      <c r="BC226" s="11">
        <v>0.0</v>
      </c>
      <c r="BD226" s="11">
        <v>0.0</v>
      </c>
      <c r="BE226" s="11">
        <v>0.0</v>
      </c>
      <c r="BF226" s="11">
        <v>0.0</v>
      </c>
      <c r="BG226" s="11">
        <v>0.0</v>
      </c>
      <c r="BH226" s="11">
        <v>0.0</v>
      </c>
      <c r="BI226" s="11">
        <v>0.0</v>
      </c>
      <c r="BJ226" s="11">
        <v>0.0</v>
      </c>
      <c r="BK226" s="11">
        <v>0.0</v>
      </c>
      <c r="BL226" s="11">
        <v>0.0</v>
      </c>
      <c r="BM226" s="11">
        <v>0.0</v>
      </c>
      <c r="BN226" s="11">
        <v>0.0</v>
      </c>
      <c r="BO226" s="11">
        <v>0.0</v>
      </c>
      <c r="BP226" s="11">
        <v>0.0</v>
      </c>
      <c r="BQ226" s="11">
        <v>0.0</v>
      </c>
      <c r="BR226" s="11">
        <v>0.0</v>
      </c>
      <c r="BS226" s="11">
        <v>0.0</v>
      </c>
      <c r="BT226" s="11">
        <v>0.0</v>
      </c>
      <c r="BU226" s="11">
        <v>0.0</v>
      </c>
      <c r="BV226" s="11" t="s">
        <v>124</v>
      </c>
      <c r="BW226" s="15" t="s">
        <v>319</v>
      </c>
      <c r="BX226" s="15">
        <v>0.0</v>
      </c>
      <c r="BY226" s="26">
        <v>207.0</v>
      </c>
      <c r="BZ226" s="16">
        <v>0.0</v>
      </c>
      <c r="CA226" s="26">
        <v>10.0</v>
      </c>
      <c r="CB226" s="26">
        <v>10.0</v>
      </c>
      <c r="CC226" s="15">
        <v>0.0</v>
      </c>
      <c r="CD226" s="15">
        <v>0.0</v>
      </c>
      <c r="CE226" s="15">
        <v>0.0</v>
      </c>
      <c r="CF226" s="15">
        <v>0.0</v>
      </c>
      <c r="CG226" s="15">
        <v>1.0</v>
      </c>
      <c r="CH226" s="16">
        <v>0.0</v>
      </c>
      <c r="CI226" s="16">
        <v>0.0</v>
      </c>
      <c r="CJ226" s="15">
        <f t="shared" si="3"/>
        <v>1</v>
      </c>
      <c r="CK226" s="21" t="s">
        <v>1467</v>
      </c>
      <c r="CL226" s="11" t="s">
        <v>861</v>
      </c>
      <c r="CM226" s="11">
        <v>0.0</v>
      </c>
      <c r="CN226" s="11">
        <v>0.0</v>
      </c>
      <c r="CO226" s="11">
        <v>0.0</v>
      </c>
      <c r="CP226" s="18">
        <v>0.0</v>
      </c>
      <c r="CQ226" s="15">
        <v>0.0</v>
      </c>
      <c r="CR226" s="15" t="s">
        <v>124</v>
      </c>
      <c r="CS226" s="15">
        <v>0.0</v>
      </c>
      <c r="CT226" s="15" t="s">
        <v>124</v>
      </c>
      <c r="CU226" s="15">
        <v>0.0</v>
      </c>
      <c r="CV226" s="15" t="s">
        <v>124</v>
      </c>
      <c r="CW226" s="11">
        <v>0.0</v>
      </c>
      <c r="CX226" s="11">
        <v>0.0</v>
      </c>
      <c r="CY226" s="11" t="s">
        <v>124</v>
      </c>
      <c r="CZ226" s="11">
        <v>0.0</v>
      </c>
      <c r="DA226" s="11" t="s">
        <v>133</v>
      </c>
      <c r="DB226" s="31"/>
    </row>
    <row r="227">
      <c r="A227" s="11" t="s">
        <v>1468</v>
      </c>
      <c r="B227" s="11" t="s">
        <v>1380</v>
      </c>
      <c r="C227" s="12">
        <v>25564.0</v>
      </c>
      <c r="D227" s="13">
        <v>1.0</v>
      </c>
      <c r="E227" s="18">
        <v>0.0</v>
      </c>
      <c r="F227" s="3">
        <v>6.0</v>
      </c>
      <c r="G227" s="3">
        <v>7.0</v>
      </c>
      <c r="H227" s="3">
        <v>8.0</v>
      </c>
      <c r="I227" s="14">
        <f t="shared" si="1"/>
        <v>7</v>
      </c>
      <c r="J227" s="14">
        <f t="shared" si="2"/>
        <v>1.333333333</v>
      </c>
      <c r="K227" s="11" t="s">
        <v>456</v>
      </c>
      <c r="L227" s="11" t="s">
        <v>456</v>
      </c>
      <c r="M227" s="15" t="s">
        <v>216</v>
      </c>
      <c r="N227" s="15" t="s">
        <v>635</v>
      </c>
      <c r="O227" s="16" t="s">
        <v>216</v>
      </c>
      <c r="P227" s="16" t="s">
        <v>635</v>
      </c>
      <c r="Q227" s="17">
        <v>0.0</v>
      </c>
      <c r="R227" s="11" t="s">
        <v>124</v>
      </c>
      <c r="S227" s="11">
        <v>0.0</v>
      </c>
      <c r="T227" s="11">
        <v>0.0</v>
      </c>
      <c r="U227" s="11" t="s">
        <v>124</v>
      </c>
      <c r="V227" s="11">
        <v>0.0</v>
      </c>
      <c r="W227" s="11" t="s">
        <v>125</v>
      </c>
      <c r="X227" s="18">
        <v>25.0</v>
      </c>
      <c r="Y227" s="18">
        <v>0.0</v>
      </c>
      <c r="Z227" s="18">
        <v>0.0</v>
      </c>
      <c r="AA227" s="18">
        <v>1.0</v>
      </c>
      <c r="AB227" s="15" t="s">
        <v>1469</v>
      </c>
      <c r="AC227" s="15" t="s">
        <v>1469</v>
      </c>
      <c r="AD227" s="16">
        <v>1.0</v>
      </c>
      <c r="AE227" s="16">
        <v>0.0</v>
      </c>
      <c r="AF227" s="15">
        <v>0.0</v>
      </c>
      <c r="AG227" s="15">
        <v>0.0</v>
      </c>
      <c r="AH227" s="11" t="s">
        <v>1470</v>
      </c>
      <c r="AI227" s="18">
        <v>1.0</v>
      </c>
      <c r="AJ227" s="18">
        <v>0.0</v>
      </c>
      <c r="AK227" s="11">
        <v>0.0</v>
      </c>
      <c r="AL227" s="11">
        <v>0.0</v>
      </c>
      <c r="AM227" s="19">
        <v>1.0</v>
      </c>
      <c r="AN227" s="27" t="s">
        <v>128</v>
      </c>
      <c r="AO227" s="15" t="s">
        <v>243</v>
      </c>
      <c r="AP227" s="15" t="s">
        <v>243</v>
      </c>
      <c r="AQ227" s="15">
        <v>107.0</v>
      </c>
      <c r="AR227" s="15">
        <v>54.0</v>
      </c>
      <c r="AS227" s="15">
        <v>68.0</v>
      </c>
      <c r="AT227" s="15">
        <v>83.0</v>
      </c>
      <c r="AU227" s="15">
        <v>-12.0</v>
      </c>
      <c r="AV227" s="15">
        <v>14.0</v>
      </c>
      <c r="AW227" s="18">
        <v>0.0</v>
      </c>
      <c r="AX227" s="18">
        <v>0.0</v>
      </c>
      <c r="AY227" s="18">
        <v>0.0</v>
      </c>
      <c r="AZ227" s="18">
        <v>0.0</v>
      </c>
      <c r="BA227" s="18">
        <v>1.0</v>
      </c>
      <c r="BB227" s="18">
        <v>1.0</v>
      </c>
      <c r="BC227" s="11">
        <v>0.0</v>
      </c>
      <c r="BD227" s="11">
        <v>0.0</v>
      </c>
      <c r="BE227" s="11">
        <v>0.0</v>
      </c>
      <c r="BF227" s="11">
        <v>0.0</v>
      </c>
      <c r="BG227" s="11">
        <v>0.0</v>
      </c>
      <c r="BH227" s="11">
        <v>0.0</v>
      </c>
      <c r="BI227" s="11">
        <v>0.0</v>
      </c>
      <c r="BJ227" s="11">
        <v>0.0</v>
      </c>
      <c r="BK227" s="11">
        <v>0.0</v>
      </c>
      <c r="BL227" s="11">
        <v>0.0</v>
      </c>
      <c r="BM227" s="11">
        <v>0.0</v>
      </c>
      <c r="BN227" s="11">
        <v>0.0</v>
      </c>
      <c r="BO227" s="11">
        <v>0.0</v>
      </c>
      <c r="BP227" s="11">
        <v>0.0</v>
      </c>
      <c r="BQ227" s="11">
        <v>0.0</v>
      </c>
      <c r="BR227" s="11">
        <v>0.0</v>
      </c>
      <c r="BS227" s="11">
        <v>0.0</v>
      </c>
      <c r="BT227" s="11">
        <v>0.0</v>
      </c>
      <c r="BU227" s="11">
        <v>0.0</v>
      </c>
      <c r="BV227" s="11" t="s">
        <v>124</v>
      </c>
      <c r="BW227" s="15" t="s">
        <v>146</v>
      </c>
      <c r="BX227" s="15">
        <v>0.0</v>
      </c>
      <c r="BY227" s="26">
        <v>194.0</v>
      </c>
      <c r="BZ227" s="16">
        <v>0.0</v>
      </c>
      <c r="CA227" s="26">
        <v>28.0</v>
      </c>
      <c r="CB227" s="26">
        <v>26.0</v>
      </c>
      <c r="CC227" s="15">
        <v>0.0</v>
      </c>
      <c r="CD227" s="15">
        <v>0.0</v>
      </c>
      <c r="CE227" s="15">
        <v>1.0</v>
      </c>
      <c r="CF227" s="15">
        <v>0.0</v>
      </c>
      <c r="CG227" s="15">
        <v>1.0</v>
      </c>
      <c r="CH227" s="16">
        <v>0.0</v>
      </c>
      <c r="CI227" s="16">
        <v>0.0</v>
      </c>
      <c r="CJ227" s="15">
        <f t="shared" si="3"/>
        <v>1</v>
      </c>
      <c r="CK227" s="21" t="s">
        <v>1471</v>
      </c>
      <c r="CL227" s="11" t="s">
        <v>158</v>
      </c>
      <c r="CM227" s="11">
        <v>0.0</v>
      </c>
      <c r="CN227" s="11">
        <v>0.0</v>
      </c>
      <c r="CO227" s="11">
        <v>0.0</v>
      </c>
      <c r="CP227" s="18">
        <v>0.0</v>
      </c>
      <c r="CQ227" s="15">
        <v>0.0</v>
      </c>
      <c r="CR227" s="15" t="s">
        <v>124</v>
      </c>
      <c r="CS227" s="15">
        <v>0.0</v>
      </c>
      <c r="CT227" s="15" t="s">
        <v>124</v>
      </c>
      <c r="CU227" s="15">
        <v>0.0</v>
      </c>
      <c r="CV227" s="15" t="s">
        <v>124</v>
      </c>
      <c r="CW227" s="11">
        <v>0.0</v>
      </c>
      <c r="CX227" s="11">
        <v>0.0</v>
      </c>
      <c r="CY227" s="11" t="s">
        <v>124</v>
      </c>
      <c r="CZ227" s="11">
        <v>0.0</v>
      </c>
      <c r="DA227" s="11" t="s">
        <v>133</v>
      </c>
      <c r="DB227" s="31"/>
    </row>
    <row r="228">
      <c r="A228" s="11" t="s">
        <v>1472</v>
      </c>
      <c r="B228" s="11" t="s">
        <v>1473</v>
      </c>
      <c r="C228" s="12">
        <v>25571.0</v>
      </c>
      <c r="D228" s="13">
        <v>4.0</v>
      </c>
      <c r="E228" s="18">
        <v>0.0</v>
      </c>
      <c r="F228" s="3">
        <v>8.0</v>
      </c>
      <c r="G228" s="3">
        <v>7.0</v>
      </c>
      <c r="H228" s="3">
        <v>4.0</v>
      </c>
      <c r="I228" s="14">
        <f t="shared" si="1"/>
        <v>6.333333333</v>
      </c>
      <c r="J228" s="14">
        <f t="shared" si="2"/>
        <v>2.666666667</v>
      </c>
      <c r="K228" s="11" t="s">
        <v>455</v>
      </c>
      <c r="L228" s="13" t="s">
        <v>455</v>
      </c>
      <c r="M228" s="15" t="s">
        <v>137</v>
      </c>
      <c r="N228" s="15" t="s">
        <v>138</v>
      </c>
      <c r="O228" s="16" t="s">
        <v>1342</v>
      </c>
      <c r="P228" s="16" t="s">
        <v>1173</v>
      </c>
      <c r="Q228" s="17">
        <v>1.0</v>
      </c>
      <c r="R228" s="11" t="s">
        <v>124</v>
      </c>
      <c r="S228" s="11">
        <v>0.0</v>
      </c>
      <c r="T228" s="11">
        <v>0.0</v>
      </c>
      <c r="U228" s="11" t="s">
        <v>124</v>
      </c>
      <c r="V228" s="11">
        <v>0.0</v>
      </c>
      <c r="W228" s="11" t="s">
        <v>125</v>
      </c>
      <c r="X228" s="18">
        <v>27.0</v>
      </c>
      <c r="Y228" s="18">
        <v>1.0</v>
      </c>
      <c r="Z228" s="18">
        <v>1.0</v>
      </c>
      <c r="AA228" s="18">
        <v>0.0</v>
      </c>
      <c r="AB228" s="15" t="s">
        <v>1350</v>
      </c>
      <c r="AC228" s="15" t="s">
        <v>1350</v>
      </c>
      <c r="AD228" s="16">
        <v>1.0</v>
      </c>
      <c r="AE228" s="16">
        <v>1.0</v>
      </c>
      <c r="AF228" s="15">
        <v>0.0</v>
      </c>
      <c r="AG228" s="15">
        <v>0.0</v>
      </c>
      <c r="AH228" s="11" t="s">
        <v>1350</v>
      </c>
      <c r="AI228" s="18">
        <v>1.0</v>
      </c>
      <c r="AJ228" s="18">
        <v>1.0</v>
      </c>
      <c r="AK228" s="11">
        <v>0.0</v>
      </c>
      <c r="AL228" s="11">
        <v>0.0</v>
      </c>
      <c r="AM228" s="19">
        <v>1.0</v>
      </c>
      <c r="AN228" s="27" t="s">
        <v>128</v>
      </c>
      <c r="AO228" s="15" t="s">
        <v>318</v>
      </c>
      <c r="AP228" s="15" t="s">
        <v>318</v>
      </c>
      <c r="AQ228" s="15">
        <v>106.0</v>
      </c>
      <c r="AR228" s="15">
        <v>49.0</v>
      </c>
      <c r="AS228" s="15">
        <v>51.0</v>
      </c>
      <c r="AT228" s="15">
        <v>70.0</v>
      </c>
      <c r="AU228" s="15">
        <v>-8.0</v>
      </c>
      <c r="AV228" s="15">
        <v>87.0</v>
      </c>
      <c r="AW228" s="18">
        <v>0.0</v>
      </c>
      <c r="AX228" s="18">
        <v>0.0</v>
      </c>
      <c r="AY228" s="18">
        <v>0.0</v>
      </c>
      <c r="AZ228" s="18">
        <v>0.0</v>
      </c>
      <c r="BA228" s="18">
        <v>1.0</v>
      </c>
      <c r="BB228" s="18">
        <v>1.0</v>
      </c>
      <c r="BC228" s="11">
        <v>0.0</v>
      </c>
      <c r="BD228" s="11">
        <v>0.0</v>
      </c>
      <c r="BE228" s="11">
        <v>0.0</v>
      </c>
      <c r="BF228" s="11">
        <v>0.0</v>
      </c>
      <c r="BG228" s="11">
        <v>0.0</v>
      </c>
      <c r="BH228" s="11">
        <v>0.0</v>
      </c>
      <c r="BI228" s="11">
        <v>0.0</v>
      </c>
      <c r="BJ228" s="11">
        <v>0.0</v>
      </c>
      <c r="BK228" s="11">
        <v>0.0</v>
      </c>
      <c r="BL228" s="11">
        <v>0.0</v>
      </c>
      <c r="BM228" s="11">
        <v>0.0</v>
      </c>
      <c r="BN228" s="11">
        <v>0.0</v>
      </c>
      <c r="BO228" s="11">
        <v>0.0</v>
      </c>
      <c r="BP228" s="11">
        <v>0.0</v>
      </c>
      <c r="BQ228" s="11">
        <v>0.0</v>
      </c>
      <c r="BR228" s="11">
        <v>0.0</v>
      </c>
      <c r="BS228" s="11">
        <v>0.0</v>
      </c>
      <c r="BT228" s="11">
        <v>1.0</v>
      </c>
      <c r="BU228" s="11">
        <v>0.0</v>
      </c>
      <c r="BV228" s="11" t="s">
        <v>124</v>
      </c>
      <c r="BW228" s="15" t="s">
        <v>168</v>
      </c>
      <c r="BX228" s="15">
        <v>0.0</v>
      </c>
      <c r="BY228" s="26">
        <v>177.0</v>
      </c>
      <c r="BZ228" s="16">
        <v>0.0</v>
      </c>
      <c r="CA228" s="26">
        <v>63.0</v>
      </c>
      <c r="CB228" s="26">
        <v>5.0</v>
      </c>
      <c r="CC228" s="15">
        <v>0.0</v>
      </c>
      <c r="CD228" s="15">
        <v>0.0</v>
      </c>
      <c r="CE228" s="15">
        <v>1.0</v>
      </c>
      <c r="CF228" s="15">
        <v>0.0</v>
      </c>
      <c r="CG228" s="15">
        <v>0.0</v>
      </c>
      <c r="CH228" s="16">
        <v>0.0</v>
      </c>
      <c r="CI228" s="16">
        <v>0.0</v>
      </c>
      <c r="CJ228" s="15">
        <f t="shared" si="3"/>
        <v>0</v>
      </c>
      <c r="CK228" s="21" t="s">
        <v>1474</v>
      </c>
      <c r="CL228" s="11" t="s">
        <v>1475</v>
      </c>
      <c r="CM228" s="11">
        <v>0.0</v>
      </c>
      <c r="CN228" s="11">
        <v>0.0</v>
      </c>
      <c r="CO228" s="11">
        <v>0.0</v>
      </c>
      <c r="CP228" s="18">
        <v>0.0</v>
      </c>
      <c r="CQ228" s="15">
        <v>0.0</v>
      </c>
      <c r="CR228" s="15" t="s">
        <v>124</v>
      </c>
      <c r="CS228" s="15">
        <v>0.0</v>
      </c>
      <c r="CT228" s="15" t="s">
        <v>1476</v>
      </c>
      <c r="CU228" s="15">
        <v>0.0</v>
      </c>
      <c r="CV228" s="15" t="s">
        <v>124</v>
      </c>
      <c r="CW228" s="11">
        <v>0.0</v>
      </c>
      <c r="CX228" s="11">
        <v>0.0</v>
      </c>
      <c r="CY228" s="11" t="s">
        <v>124</v>
      </c>
      <c r="CZ228" s="11">
        <v>0.0</v>
      </c>
      <c r="DA228" s="11" t="s">
        <v>133</v>
      </c>
      <c r="DB228" s="31"/>
    </row>
    <row r="229">
      <c r="A229" s="11" t="s">
        <v>1477</v>
      </c>
      <c r="B229" s="11" t="s">
        <v>1478</v>
      </c>
      <c r="C229" s="12">
        <v>25599.0</v>
      </c>
      <c r="D229" s="13">
        <v>1.0</v>
      </c>
      <c r="E229" s="18">
        <v>0.0</v>
      </c>
      <c r="F229" s="3">
        <v>10.0</v>
      </c>
      <c r="G229" s="3">
        <v>10.0</v>
      </c>
      <c r="H229" s="3">
        <v>10.0</v>
      </c>
      <c r="I229" s="14">
        <f t="shared" si="1"/>
        <v>10</v>
      </c>
      <c r="J229" s="14">
        <f t="shared" si="2"/>
        <v>0</v>
      </c>
      <c r="K229" s="11" t="s">
        <v>456</v>
      </c>
      <c r="L229" s="11" t="s">
        <v>456</v>
      </c>
      <c r="M229" s="15" t="s">
        <v>137</v>
      </c>
      <c r="N229" s="15" t="s">
        <v>456</v>
      </c>
      <c r="O229" s="16" t="s">
        <v>216</v>
      </c>
      <c r="P229" s="16" t="s">
        <v>635</v>
      </c>
      <c r="Q229" s="17">
        <v>0.0</v>
      </c>
      <c r="R229" s="11" t="s">
        <v>124</v>
      </c>
      <c r="S229" s="11">
        <v>1.0</v>
      </c>
      <c r="T229" s="11">
        <v>0.0</v>
      </c>
      <c r="U229" s="11" t="s">
        <v>124</v>
      </c>
      <c r="V229" s="11">
        <v>0.0</v>
      </c>
      <c r="W229" s="11" t="s">
        <v>125</v>
      </c>
      <c r="X229" s="18">
        <v>11.0</v>
      </c>
      <c r="Y229" s="18">
        <v>1.0</v>
      </c>
      <c r="Z229" s="18">
        <v>0.0</v>
      </c>
      <c r="AA229" s="18">
        <v>1.0</v>
      </c>
      <c r="AB229" s="15" t="s">
        <v>1479</v>
      </c>
      <c r="AC229" s="15" t="s">
        <v>1479</v>
      </c>
      <c r="AD229" s="16">
        <v>1.0</v>
      </c>
      <c r="AE229" s="16">
        <v>2.0</v>
      </c>
      <c r="AF229" s="15">
        <v>0.0</v>
      </c>
      <c r="AG229" s="15">
        <v>0.0</v>
      </c>
      <c r="AH229" s="11" t="s">
        <v>1479</v>
      </c>
      <c r="AI229" s="18">
        <v>1.0</v>
      </c>
      <c r="AJ229" s="18">
        <v>2.0</v>
      </c>
      <c r="AK229" s="11">
        <v>0.0</v>
      </c>
      <c r="AL229" s="11">
        <v>0.0</v>
      </c>
      <c r="AM229" s="19">
        <v>1.0</v>
      </c>
      <c r="AN229" s="27" t="s">
        <v>128</v>
      </c>
      <c r="AO229" s="15" t="s">
        <v>210</v>
      </c>
      <c r="AP229" s="15" t="s">
        <v>210</v>
      </c>
      <c r="AQ229" s="15">
        <v>98.0</v>
      </c>
      <c r="AR229" s="15">
        <v>54.0</v>
      </c>
      <c r="AS229" s="15">
        <v>64.0</v>
      </c>
      <c r="AT229" s="15">
        <v>94.0</v>
      </c>
      <c r="AU229" s="15">
        <v>-13.0</v>
      </c>
      <c r="AV229" s="15">
        <v>49.0</v>
      </c>
      <c r="AW229" s="18">
        <v>0.0</v>
      </c>
      <c r="AX229" s="18">
        <v>1.0</v>
      </c>
      <c r="AY229" s="18">
        <v>1.0</v>
      </c>
      <c r="AZ229" s="18">
        <v>1.0</v>
      </c>
      <c r="BA229" s="18">
        <v>1.0</v>
      </c>
      <c r="BB229" s="18">
        <v>0.0</v>
      </c>
      <c r="BC229" s="11">
        <v>0.0</v>
      </c>
      <c r="BD229" s="11">
        <v>0.0</v>
      </c>
      <c r="BE229" s="11">
        <v>1.0</v>
      </c>
      <c r="BF229" s="11">
        <v>0.0</v>
      </c>
      <c r="BG229" s="11">
        <v>0.0</v>
      </c>
      <c r="BH229" s="11">
        <v>0.0</v>
      </c>
      <c r="BI229" s="11">
        <v>0.0</v>
      </c>
      <c r="BJ229" s="11">
        <v>1.0</v>
      </c>
      <c r="BK229" s="11">
        <v>0.0</v>
      </c>
      <c r="BL229" s="11">
        <v>0.0</v>
      </c>
      <c r="BM229" s="11">
        <v>0.0</v>
      </c>
      <c r="BN229" s="11">
        <v>0.0</v>
      </c>
      <c r="BO229" s="11">
        <v>0.0</v>
      </c>
      <c r="BP229" s="11">
        <v>0.0</v>
      </c>
      <c r="BQ229" s="11">
        <v>0.0</v>
      </c>
      <c r="BR229" s="11">
        <v>0.0</v>
      </c>
      <c r="BS229" s="11">
        <v>0.0</v>
      </c>
      <c r="BT229" s="11">
        <v>0.0</v>
      </c>
      <c r="BU229" s="11">
        <v>0.0</v>
      </c>
      <c r="BV229" s="11" t="s">
        <v>124</v>
      </c>
      <c r="BW229" s="15" t="s">
        <v>146</v>
      </c>
      <c r="BX229" s="15">
        <v>0.0</v>
      </c>
      <c r="BY229" s="26">
        <v>180.0</v>
      </c>
      <c r="BZ229" s="16">
        <v>0.0</v>
      </c>
      <c r="CA229" s="26">
        <v>20.0</v>
      </c>
      <c r="CB229" s="26">
        <v>30.0</v>
      </c>
      <c r="CC229" s="15">
        <v>0.0</v>
      </c>
      <c r="CD229" s="15">
        <v>0.0</v>
      </c>
      <c r="CE229" s="15">
        <v>1.0</v>
      </c>
      <c r="CF229" s="15">
        <v>0.0</v>
      </c>
      <c r="CG229" s="15">
        <v>0.0</v>
      </c>
      <c r="CH229" s="16">
        <v>0.0</v>
      </c>
      <c r="CI229" s="16">
        <v>0.0</v>
      </c>
      <c r="CJ229" s="15">
        <f t="shared" si="3"/>
        <v>0</v>
      </c>
      <c r="CK229" s="21" t="s">
        <v>1480</v>
      </c>
      <c r="CL229" s="11" t="s">
        <v>132</v>
      </c>
      <c r="CM229" s="11">
        <v>0.0</v>
      </c>
      <c r="CN229" s="11">
        <v>0.0</v>
      </c>
      <c r="CO229" s="11">
        <v>0.0</v>
      </c>
      <c r="CP229" s="18">
        <v>0.0</v>
      </c>
      <c r="CQ229" s="15">
        <v>0.0</v>
      </c>
      <c r="CR229" s="15" t="s">
        <v>124</v>
      </c>
      <c r="CS229" s="15">
        <v>0.0</v>
      </c>
      <c r="CT229" s="15" t="s">
        <v>124</v>
      </c>
      <c r="CU229" s="15">
        <v>0.0</v>
      </c>
      <c r="CV229" s="15" t="s">
        <v>124</v>
      </c>
      <c r="CW229" s="11">
        <v>0.0</v>
      </c>
      <c r="CX229" s="11">
        <v>0.0</v>
      </c>
      <c r="CY229" s="11" t="s">
        <v>124</v>
      </c>
      <c r="CZ229" s="11">
        <v>0.0</v>
      </c>
      <c r="DA229" s="11" t="s">
        <v>133</v>
      </c>
      <c r="DB229" s="31"/>
    </row>
    <row r="230">
      <c r="A230" s="11" t="s">
        <v>229</v>
      </c>
      <c r="B230" s="11" t="s">
        <v>1481</v>
      </c>
      <c r="C230" s="12">
        <v>25606.0</v>
      </c>
      <c r="D230" s="13">
        <v>1.0</v>
      </c>
      <c r="E230" s="18">
        <v>0.0</v>
      </c>
      <c r="F230" s="3">
        <v>5.0</v>
      </c>
      <c r="G230" s="3">
        <v>5.0</v>
      </c>
      <c r="H230" s="3">
        <v>7.0</v>
      </c>
      <c r="I230" s="14">
        <f t="shared" si="1"/>
        <v>5.666666667</v>
      </c>
      <c r="J230" s="14">
        <f t="shared" si="2"/>
        <v>1.333333333</v>
      </c>
      <c r="K230" s="11" t="s">
        <v>1482</v>
      </c>
      <c r="L230" s="13" t="s">
        <v>1482</v>
      </c>
      <c r="M230" s="15" t="s">
        <v>122</v>
      </c>
      <c r="N230" s="15" t="s">
        <v>122</v>
      </c>
      <c r="O230" s="16" t="s">
        <v>122</v>
      </c>
      <c r="P230" s="16" t="s">
        <v>373</v>
      </c>
      <c r="Q230" s="17">
        <v>0.0</v>
      </c>
      <c r="R230" s="11" t="s">
        <v>124</v>
      </c>
      <c r="S230" s="11">
        <v>1.0</v>
      </c>
      <c r="T230" s="11">
        <v>0.0</v>
      </c>
      <c r="U230" s="11" t="s">
        <v>124</v>
      </c>
      <c r="V230" s="11">
        <v>0.0</v>
      </c>
      <c r="W230" s="11" t="s">
        <v>1483</v>
      </c>
      <c r="X230" s="18">
        <v>24.0</v>
      </c>
      <c r="Y230" s="18">
        <v>2.0</v>
      </c>
      <c r="Z230" s="18">
        <v>1.0</v>
      </c>
      <c r="AA230" s="18">
        <v>0.0</v>
      </c>
      <c r="AB230" s="15" t="s">
        <v>1484</v>
      </c>
      <c r="AC230" s="15" t="s">
        <v>1484</v>
      </c>
      <c r="AD230" s="16">
        <v>1.0</v>
      </c>
      <c r="AE230" s="16">
        <v>1.0</v>
      </c>
      <c r="AF230" s="15">
        <v>1.0</v>
      </c>
      <c r="AG230" s="15">
        <v>1.0</v>
      </c>
      <c r="AH230" s="11" t="s">
        <v>1485</v>
      </c>
      <c r="AI230" s="18">
        <v>2.0</v>
      </c>
      <c r="AJ230" s="18">
        <v>1.0</v>
      </c>
      <c r="AK230" s="11">
        <v>1.0</v>
      </c>
      <c r="AL230" s="11">
        <v>1.0</v>
      </c>
      <c r="AM230" s="19">
        <v>1.0</v>
      </c>
      <c r="AN230" s="27" t="s">
        <v>128</v>
      </c>
      <c r="AO230" s="15" t="s">
        <v>413</v>
      </c>
      <c r="AP230" s="15" t="s">
        <v>413</v>
      </c>
      <c r="AQ230" s="15">
        <v>128.0</v>
      </c>
      <c r="AR230" s="15">
        <v>76.0</v>
      </c>
      <c r="AS230" s="15">
        <v>69.0</v>
      </c>
      <c r="AT230" s="15">
        <v>96.0</v>
      </c>
      <c r="AU230" s="15">
        <v>-6.0</v>
      </c>
      <c r="AV230" s="15">
        <v>46.0</v>
      </c>
      <c r="AW230" s="18">
        <v>0.0</v>
      </c>
      <c r="AX230" s="18">
        <v>0.0</v>
      </c>
      <c r="AY230" s="18">
        <v>1.0</v>
      </c>
      <c r="AZ230" s="18">
        <v>1.0</v>
      </c>
      <c r="BA230" s="18">
        <v>0.0</v>
      </c>
      <c r="BB230" s="18">
        <v>0.0</v>
      </c>
      <c r="BC230" s="11">
        <v>0.0</v>
      </c>
      <c r="BD230" s="11">
        <v>0.0</v>
      </c>
      <c r="BE230" s="11">
        <v>0.0</v>
      </c>
      <c r="BF230" s="11">
        <v>0.0</v>
      </c>
      <c r="BG230" s="11">
        <v>0.0</v>
      </c>
      <c r="BH230" s="11">
        <v>0.0</v>
      </c>
      <c r="BI230" s="11">
        <v>0.0</v>
      </c>
      <c r="BJ230" s="11">
        <v>0.0</v>
      </c>
      <c r="BK230" s="11">
        <v>0.0</v>
      </c>
      <c r="BL230" s="11">
        <v>0.0</v>
      </c>
      <c r="BM230" s="11">
        <v>0.0</v>
      </c>
      <c r="BN230" s="11">
        <v>0.0</v>
      </c>
      <c r="BO230" s="11">
        <v>0.0</v>
      </c>
      <c r="BP230" s="11">
        <v>0.0</v>
      </c>
      <c r="BQ230" s="11">
        <v>0.0</v>
      </c>
      <c r="BR230" s="11">
        <v>0.0</v>
      </c>
      <c r="BS230" s="11">
        <v>0.0</v>
      </c>
      <c r="BT230" s="11">
        <v>0.0</v>
      </c>
      <c r="BU230" s="11">
        <v>0.0</v>
      </c>
      <c r="BV230" s="11" t="s">
        <v>124</v>
      </c>
      <c r="BW230" s="15" t="s">
        <v>319</v>
      </c>
      <c r="BX230" s="15">
        <v>0.0</v>
      </c>
      <c r="BY230" s="26">
        <v>187.0</v>
      </c>
      <c r="BZ230" s="16">
        <v>0.0</v>
      </c>
      <c r="CA230" s="26">
        <v>71.0</v>
      </c>
      <c r="CB230" s="26">
        <v>18.0</v>
      </c>
      <c r="CC230" s="15">
        <v>0.0</v>
      </c>
      <c r="CD230" s="15">
        <v>0.0</v>
      </c>
      <c r="CE230" s="15">
        <v>1.0</v>
      </c>
      <c r="CF230" s="15">
        <v>0.0</v>
      </c>
      <c r="CG230" s="15">
        <v>0.0</v>
      </c>
      <c r="CH230" s="16">
        <v>0.0</v>
      </c>
      <c r="CI230" s="16">
        <v>1.0</v>
      </c>
      <c r="CJ230" s="15">
        <f t="shared" si="3"/>
        <v>1</v>
      </c>
      <c r="CK230" s="21" t="s">
        <v>1486</v>
      </c>
      <c r="CL230" s="11" t="s">
        <v>258</v>
      </c>
      <c r="CM230" s="11">
        <v>0.0</v>
      </c>
      <c r="CN230" s="11">
        <v>0.0</v>
      </c>
      <c r="CO230" s="11">
        <v>0.0</v>
      </c>
      <c r="CP230" s="18">
        <v>0.0</v>
      </c>
      <c r="CQ230" s="15">
        <v>0.0</v>
      </c>
      <c r="CR230" s="15" t="s">
        <v>124</v>
      </c>
      <c r="CS230" s="15">
        <v>0.0</v>
      </c>
      <c r="CT230" s="15" t="s">
        <v>124</v>
      </c>
      <c r="CU230" s="15">
        <v>0.0</v>
      </c>
      <c r="CV230" s="15" t="s">
        <v>124</v>
      </c>
      <c r="CW230" s="11">
        <v>0.0</v>
      </c>
      <c r="CX230" s="11">
        <v>1.0</v>
      </c>
      <c r="CY230" s="11" t="s">
        <v>124</v>
      </c>
      <c r="CZ230" s="11">
        <v>0.0</v>
      </c>
      <c r="DA230" s="11" t="s">
        <v>1487</v>
      </c>
      <c r="DB230" s="31"/>
    </row>
    <row r="231">
      <c r="A231" s="11" t="s">
        <v>1488</v>
      </c>
      <c r="B231" s="11" t="s">
        <v>1396</v>
      </c>
      <c r="C231" s="12">
        <v>25613.0</v>
      </c>
      <c r="D231" s="13">
        <v>2.0</v>
      </c>
      <c r="E231" s="18">
        <v>0.0</v>
      </c>
      <c r="F231" s="3">
        <v>7.0</v>
      </c>
      <c r="G231" s="3">
        <v>7.0</v>
      </c>
      <c r="H231" s="3">
        <v>8.0</v>
      </c>
      <c r="I231" s="14">
        <f t="shared" si="1"/>
        <v>7.333333333</v>
      </c>
      <c r="J231" s="14">
        <f t="shared" si="2"/>
        <v>0.6666666667</v>
      </c>
      <c r="K231" s="11" t="s">
        <v>645</v>
      </c>
      <c r="L231" s="13" t="s">
        <v>262</v>
      </c>
      <c r="M231" s="15" t="s">
        <v>216</v>
      </c>
      <c r="N231" s="15" t="s">
        <v>1335</v>
      </c>
      <c r="O231" s="16" t="s">
        <v>216</v>
      </c>
      <c r="P231" s="16" t="s">
        <v>1335</v>
      </c>
      <c r="Q231" s="17">
        <v>0.0</v>
      </c>
      <c r="R231" s="11" t="s">
        <v>124</v>
      </c>
      <c r="S231" s="11">
        <v>0.0</v>
      </c>
      <c r="T231" s="11">
        <v>0.0</v>
      </c>
      <c r="U231" s="11" t="s">
        <v>124</v>
      </c>
      <c r="V231" s="11">
        <v>0.0</v>
      </c>
      <c r="W231" s="11" t="s">
        <v>125</v>
      </c>
      <c r="X231" s="18">
        <v>28.0</v>
      </c>
      <c r="Y231" s="18">
        <v>2.0</v>
      </c>
      <c r="Z231" s="18">
        <v>2.0</v>
      </c>
      <c r="AA231" s="18">
        <v>2.0</v>
      </c>
      <c r="AB231" s="15" t="s">
        <v>1397</v>
      </c>
      <c r="AC231" s="15" t="s">
        <v>1397</v>
      </c>
      <c r="AD231" s="16">
        <v>1.0</v>
      </c>
      <c r="AE231" s="16">
        <v>0.0</v>
      </c>
      <c r="AF231" s="15">
        <v>1.0</v>
      </c>
      <c r="AG231" s="15">
        <v>1.0</v>
      </c>
      <c r="AH231" s="11" t="s">
        <v>1397</v>
      </c>
      <c r="AI231" s="18">
        <v>1.0</v>
      </c>
      <c r="AJ231" s="18">
        <v>0.0</v>
      </c>
      <c r="AK231" s="11">
        <v>1.0</v>
      </c>
      <c r="AL231" s="11">
        <v>1.0</v>
      </c>
      <c r="AM231" s="19">
        <v>1.0</v>
      </c>
      <c r="AN231" s="27" t="s">
        <v>128</v>
      </c>
      <c r="AO231" s="15" t="s">
        <v>189</v>
      </c>
      <c r="AP231" s="15" t="s">
        <v>189</v>
      </c>
      <c r="AQ231" s="15">
        <v>106.0</v>
      </c>
      <c r="AR231" s="15">
        <v>71.0</v>
      </c>
      <c r="AS231" s="15">
        <v>90.0</v>
      </c>
      <c r="AT231" s="15">
        <v>90.0</v>
      </c>
      <c r="AU231" s="15">
        <v>-13.0</v>
      </c>
      <c r="AV231" s="15">
        <v>30.0</v>
      </c>
      <c r="AW231" s="18">
        <v>0.0</v>
      </c>
      <c r="AX231" s="18">
        <v>1.0</v>
      </c>
      <c r="AY231" s="18">
        <v>1.0</v>
      </c>
      <c r="AZ231" s="18">
        <v>0.0</v>
      </c>
      <c r="BA231" s="18">
        <v>0.0</v>
      </c>
      <c r="BB231" s="18">
        <v>1.0</v>
      </c>
      <c r="BC231" s="11">
        <v>0.0</v>
      </c>
      <c r="BD231" s="11">
        <v>0.0</v>
      </c>
      <c r="BE231" s="11">
        <v>0.0</v>
      </c>
      <c r="BF231" s="11">
        <v>0.0</v>
      </c>
      <c r="BG231" s="11">
        <v>0.0</v>
      </c>
      <c r="BH231" s="11">
        <v>0.0</v>
      </c>
      <c r="BI231" s="11">
        <v>0.0</v>
      </c>
      <c r="BJ231" s="11">
        <v>0.0</v>
      </c>
      <c r="BK231" s="11">
        <v>0.0</v>
      </c>
      <c r="BL231" s="11">
        <v>0.0</v>
      </c>
      <c r="BM231" s="11">
        <v>0.0</v>
      </c>
      <c r="BN231" s="11">
        <v>0.0</v>
      </c>
      <c r="BO231" s="11">
        <v>0.0</v>
      </c>
      <c r="BP231" s="11">
        <v>0.0</v>
      </c>
      <c r="BQ231" s="11">
        <v>0.0</v>
      </c>
      <c r="BR231" s="11">
        <v>0.0</v>
      </c>
      <c r="BS231" s="11">
        <v>0.0</v>
      </c>
      <c r="BT231" s="11">
        <v>0.0</v>
      </c>
      <c r="BU231" s="11">
        <v>0.0</v>
      </c>
      <c r="BV231" s="11" t="s">
        <v>124</v>
      </c>
      <c r="BW231" s="15" t="s">
        <v>319</v>
      </c>
      <c r="BX231" s="15">
        <v>0.0</v>
      </c>
      <c r="BY231" s="26">
        <v>288.0</v>
      </c>
      <c r="BZ231" s="16">
        <v>0.0</v>
      </c>
      <c r="CA231" s="26">
        <v>136.0</v>
      </c>
      <c r="CB231" s="26">
        <v>18.0</v>
      </c>
      <c r="CC231" s="15">
        <v>0.0</v>
      </c>
      <c r="CD231" s="15">
        <v>0.0</v>
      </c>
      <c r="CE231" s="15">
        <v>0.0</v>
      </c>
      <c r="CF231" s="15">
        <v>0.0</v>
      </c>
      <c r="CG231" s="15">
        <v>0.0</v>
      </c>
      <c r="CH231" s="16">
        <v>0.0</v>
      </c>
      <c r="CI231" s="16">
        <v>0.0</v>
      </c>
      <c r="CJ231" s="15">
        <f t="shared" si="3"/>
        <v>0</v>
      </c>
      <c r="CK231" s="21" t="s">
        <v>1489</v>
      </c>
      <c r="CL231" s="11" t="s">
        <v>1490</v>
      </c>
      <c r="CM231" s="11">
        <v>0.0</v>
      </c>
      <c r="CN231" s="11">
        <v>0.0</v>
      </c>
      <c r="CO231" s="11">
        <v>0.0</v>
      </c>
      <c r="CP231" s="18">
        <v>0.0</v>
      </c>
      <c r="CQ231" s="15">
        <v>0.0</v>
      </c>
      <c r="CR231" s="15" t="s">
        <v>124</v>
      </c>
      <c r="CS231" s="15">
        <v>0.0</v>
      </c>
      <c r="CT231" s="15" t="s">
        <v>124</v>
      </c>
      <c r="CU231" s="15">
        <v>0.0</v>
      </c>
      <c r="CV231" s="15" t="s">
        <v>124</v>
      </c>
      <c r="CW231" s="11">
        <v>0.0</v>
      </c>
      <c r="CX231" s="11">
        <v>0.0</v>
      </c>
      <c r="CY231" s="11" t="s">
        <v>1491</v>
      </c>
      <c r="CZ231" s="11">
        <v>0.0</v>
      </c>
      <c r="DA231" s="11" t="s">
        <v>507</v>
      </c>
      <c r="DB231" s="31"/>
    </row>
    <row r="232">
      <c r="A232" s="11" t="s">
        <v>1492</v>
      </c>
      <c r="B232" s="11" t="s">
        <v>1051</v>
      </c>
      <c r="C232" s="12">
        <v>25627.0</v>
      </c>
      <c r="D232" s="13">
        <v>6.0</v>
      </c>
      <c r="E232" s="18">
        <v>0.0</v>
      </c>
      <c r="F232" s="3">
        <v>10.0</v>
      </c>
      <c r="G232" s="3">
        <v>10.0</v>
      </c>
      <c r="H232" s="3">
        <v>10.0</v>
      </c>
      <c r="I232" s="14">
        <f t="shared" si="1"/>
        <v>10</v>
      </c>
      <c r="J232" s="14">
        <f t="shared" si="2"/>
        <v>0</v>
      </c>
      <c r="K232" s="11" t="s">
        <v>261</v>
      </c>
      <c r="L232" s="11" t="s">
        <v>262</v>
      </c>
      <c r="M232" s="15" t="s">
        <v>137</v>
      </c>
      <c r="N232" s="15" t="s">
        <v>1493</v>
      </c>
      <c r="O232" s="16" t="s">
        <v>139</v>
      </c>
      <c r="P232" s="16" t="s">
        <v>441</v>
      </c>
      <c r="Q232" s="17">
        <v>2.0</v>
      </c>
      <c r="R232" s="11" t="s">
        <v>124</v>
      </c>
      <c r="S232" s="11">
        <v>0.0</v>
      </c>
      <c r="T232" s="11">
        <v>0.0</v>
      </c>
      <c r="U232" s="11" t="s">
        <v>124</v>
      </c>
      <c r="V232" s="11">
        <v>0.0</v>
      </c>
      <c r="W232" s="11" t="s">
        <v>125</v>
      </c>
      <c r="X232" s="18">
        <f>(28+28)/2</f>
        <v>28</v>
      </c>
      <c r="Y232" s="18">
        <v>1.0</v>
      </c>
      <c r="Z232" s="18">
        <v>1.0</v>
      </c>
      <c r="AA232" s="18">
        <v>0.0</v>
      </c>
      <c r="AB232" s="15" t="s">
        <v>1053</v>
      </c>
      <c r="AC232" s="15" t="s">
        <v>1053</v>
      </c>
      <c r="AD232" s="16">
        <v>1.0</v>
      </c>
      <c r="AE232" s="16">
        <v>1.0</v>
      </c>
      <c r="AF232" s="15">
        <v>1.0</v>
      </c>
      <c r="AG232" s="15">
        <v>1.0</v>
      </c>
      <c r="AH232" s="11" t="s">
        <v>1344</v>
      </c>
      <c r="AI232" s="18">
        <v>1.0</v>
      </c>
      <c r="AJ232" s="18">
        <v>1.0</v>
      </c>
      <c r="AK232" s="11">
        <v>1.0</v>
      </c>
      <c r="AL232" s="11">
        <v>0.0</v>
      </c>
      <c r="AM232" s="19">
        <v>1.0</v>
      </c>
      <c r="AN232" s="27" t="s">
        <v>128</v>
      </c>
      <c r="AO232" s="15" t="s">
        <v>167</v>
      </c>
      <c r="AP232" s="15" t="s">
        <v>167</v>
      </c>
      <c r="AQ232" s="15">
        <v>80.0</v>
      </c>
      <c r="AR232" s="15">
        <v>21.0</v>
      </c>
      <c r="AS232" s="15">
        <v>15.0</v>
      </c>
      <c r="AT232" s="15">
        <v>26.0</v>
      </c>
      <c r="AU232" s="15">
        <v>-14.0</v>
      </c>
      <c r="AV232" s="15">
        <v>82.0</v>
      </c>
      <c r="AW232" s="18">
        <v>0.0</v>
      </c>
      <c r="AX232" s="18">
        <v>0.0</v>
      </c>
      <c r="AY232" s="18">
        <v>0.0</v>
      </c>
      <c r="AZ232" s="18">
        <v>1.0</v>
      </c>
      <c r="BA232" s="18">
        <v>1.0</v>
      </c>
      <c r="BB232" s="18">
        <v>0.0</v>
      </c>
      <c r="BC232" s="11">
        <v>0.0</v>
      </c>
      <c r="BD232" s="11">
        <v>0.0</v>
      </c>
      <c r="BE232" s="11">
        <v>0.0</v>
      </c>
      <c r="BF232" s="11">
        <v>0.0</v>
      </c>
      <c r="BG232" s="11">
        <v>0.0</v>
      </c>
      <c r="BH232" s="11">
        <v>0.0</v>
      </c>
      <c r="BI232" s="11">
        <v>0.0</v>
      </c>
      <c r="BJ232" s="11">
        <v>0.0</v>
      </c>
      <c r="BK232" s="11">
        <v>0.0</v>
      </c>
      <c r="BL232" s="11">
        <v>0.0</v>
      </c>
      <c r="BM232" s="11">
        <v>0.0</v>
      </c>
      <c r="BN232" s="11">
        <v>0.0</v>
      </c>
      <c r="BO232" s="11">
        <v>0.0</v>
      </c>
      <c r="BP232" s="11">
        <v>0.0</v>
      </c>
      <c r="BQ232" s="11">
        <v>0.0</v>
      </c>
      <c r="BR232" s="11">
        <v>0.0</v>
      </c>
      <c r="BS232" s="11">
        <v>0.0</v>
      </c>
      <c r="BT232" s="11">
        <v>0.0</v>
      </c>
      <c r="BU232" s="11">
        <v>0.0</v>
      </c>
      <c r="BV232" s="11" t="s">
        <v>124</v>
      </c>
      <c r="BW232" s="15" t="s">
        <v>319</v>
      </c>
      <c r="BX232" s="15">
        <v>0.0</v>
      </c>
      <c r="BY232" s="26">
        <v>293.0</v>
      </c>
      <c r="BZ232" s="16">
        <v>0.0</v>
      </c>
      <c r="CA232" s="26">
        <v>86.0</v>
      </c>
      <c r="CB232" s="26">
        <v>23.0</v>
      </c>
      <c r="CC232" s="15">
        <v>0.0</v>
      </c>
      <c r="CD232" s="15">
        <v>0.0</v>
      </c>
      <c r="CE232" s="15">
        <v>0.0</v>
      </c>
      <c r="CF232" s="15">
        <v>0.0</v>
      </c>
      <c r="CG232" s="15">
        <v>0.0</v>
      </c>
      <c r="CH232" s="16">
        <v>0.0</v>
      </c>
      <c r="CI232" s="16">
        <v>0.0</v>
      </c>
      <c r="CJ232" s="15">
        <f t="shared" si="3"/>
        <v>0</v>
      </c>
      <c r="CK232" s="21" t="s">
        <v>1494</v>
      </c>
      <c r="CL232" s="11" t="s">
        <v>1495</v>
      </c>
      <c r="CM232" s="11">
        <v>0.0</v>
      </c>
      <c r="CN232" s="11">
        <v>0.0</v>
      </c>
      <c r="CO232" s="11">
        <v>0.0</v>
      </c>
      <c r="CP232" s="18">
        <v>0.0</v>
      </c>
      <c r="CQ232" s="15">
        <v>0.0</v>
      </c>
      <c r="CR232" s="15" t="s">
        <v>124</v>
      </c>
      <c r="CS232" s="15">
        <v>0.0</v>
      </c>
      <c r="CT232" s="15" t="s">
        <v>124</v>
      </c>
      <c r="CU232" s="15">
        <v>0.0</v>
      </c>
      <c r="CV232" s="15" t="s">
        <v>124</v>
      </c>
      <c r="CW232" s="11">
        <v>0.0</v>
      </c>
      <c r="CX232" s="11">
        <v>0.0</v>
      </c>
      <c r="CY232" s="11" t="s">
        <v>124</v>
      </c>
      <c r="CZ232" s="11">
        <v>0.0</v>
      </c>
      <c r="DA232" s="11" t="s">
        <v>235</v>
      </c>
      <c r="DB232" s="31"/>
    </row>
    <row r="233">
      <c r="A233" s="11" t="s">
        <v>1496</v>
      </c>
      <c r="B233" s="11" t="s">
        <v>822</v>
      </c>
      <c r="C233" s="12">
        <v>25669.0</v>
      </c>
      <c r="D233" s="13">
        <v>2.0</v>
      </c>
      <c r="E233" s="18">
        <v>0.0</v>
      </c>
      <c r="F233" s="3">
        <v>10.0</v>
      </c>
      <c r="G233" s="3">
        <v>8.0</v>
      </c>
      <c r="H233" s="3">
        <v>8.0</v>
      </c>
      <c r="I233" s="14">
        <f t="shared" si="1"/>
        <v>8.666666667</v>
      </c>
      <c r="J233" s="14">
        <f t="shared" si="2"/>
        <v>1.333333333</v>
      </c>
      <c r="K233" s="11" t="s">
        <v>1376</v>
      </c>
      <c r="L233" s="13" t="s">
        <v>1376</v>
      </c>
      <c r="M233" s="15" t="s">
        <v>518</v>
      </c>
      <c r="N233" s="15" t="s">
        <v>1497</v>
      </c>
      <c r="O233" s="16" t="s">
        <v>122</v>
      </c>
      <c r="P233" s="16" t="s">
        <v>373</v>
      </c>
      <c r="Q233" s="17">
        <v>0.0</v>
      </c>
      <c r="R233" s="11" t="s">
        <v>124</v>
      </c>
      <c r="S233" s="11">
        <v>0.0</v>
      </c>
      <c r="T233" s="11">
        <v>0.0</v>
      </c>
      <c r="U233" s="11" t="s">
        <v>124</v>
      </c>
      <c r="V233" s="11">
        <v>0.0</v>
      </c>
      <c r="W233" s="11" t="s">
        <v>631</v>
      </c>
      <c r="X233" s="18">
        <v>27.0</v>
      </c>
      <c r="Y233" s="18">
        <v>1.0</v>
      </c>
      <c r="Z233" s="18">
        <v>1.0</v>
      </c>
      <c r="AA233" s="18">
        <v>0.0</v>
      </c>
      <c r="AB233" s="15" t="s">
        <v>823</v>
      </c>
      <c r="AC233" s="15" t="s">
        <v>823</v>
      </c>
      <c r="AD233" s="16">
        <v>1.0</v>
      </c>
      <c r="AE233" s="16">
        <v>1.0</v>
      </c>
      <c r="AF233" s="15">
        <v>1.0</v>
      </c>
      <c r="AG233" s="15">
        <v>1.0</v>
      </c>
      <c r="AH233" s="11" t="s">
        <v>824</v>
      </c>
      <c r="AI233" s="18">
        <v>1.0</v>
      </c>
      <c r="AJ233" s="18">
        <v>1.0</v>
      </c>
      <c r="AK233" s="11">
        <v>0.0</v>
      </c>
      <c r="AL233" s="11">
        <v>0.0</v>
      </c>
      <c r="AM233" s="19">
        <v>0.0</v>
      </c>
      <c r="AN233" s="27" t="s">
        <v>128</v>
      </c>
      <c r="AO233" s="15" t="s">
        <v>129</v>
      </c>
      <c r="AP233" s="15" t="s">
        <v>129</v>
      </c>
      <c r="AQ233" s="15">
        <v>143.0</v>
      </c>
      <c r="AR233" s="15">
        <v>40.0</v>
      </c>
      <c r="AS233" s="15">
        <v>44.0</v>
      </c>
      <c r="AT233" s="15">
        <v>41.0</v>
      </c>
      <c r="AU233" s="15">
        <v>-8.0</v>
      </c>
      <c r="AV233" s="15">
        <v>63.0</v>
      </c>
      <c r="AW233" s="18">
        <v>0.0</v>
      </c>
      <c r="AX233" s="18">
        <v>0.0</v>
      </c>
      <c r="AY233" s="18">
        <v>0.0</v>
      </c>
      <c r="AZ233" s="18">
        <v>1.0</v>
      </c>
      <c r="BA233" s="18">
        <v>0.0</v>
      </c>
      <c r="BB233" s="18">
        <v>0.0</v>
      </c>
      <c r="BC233" s="11">
        <v>0.0</v>
      </c>
      <c r="BD233" s="11">
        <v>0.0</v>
      </c>
      <c r="BE233" s="11">
        <v>0.0</v>
      </c>
      <c r="BF233" s="11">
        <v>0.0</v>
      </c>
      <c r="BG233" s="11">
        <v>0.0</v>
      </c>
      <c r="BH233" s="11">
        <v>1.0</v>
      </c>
      <c r="BI233" s="11">
        <v>0.0</v>
      </c>
      <c r="BJ233" s="11">
        <v>0.0</v>
      </c>
      <c r="BK233" s="11">
        <v>0.0</v>
      </c>
      <c r="BL233" s="11">
        <v>0.0</v>
      </c>
      <c r="BM233" s="11">
        <v>0.0</v>
      </c>
      <c r="BN233" s="11">
        <v>0.0</v>
      </c>
      <c r="BO233" s="11">
        <v>0.0</v>
      </c>
      <c r="BP233" s="11">
        <v>0.0</v>
      </c>
      <c r="BQ233" s="11">
        <v>0.0</v>
      </c>
      <c r="BR233" s="11">
        <v>0.0</v>
      </c>
      <c r="BS233" s="11">
        <v>0.0</v>
      </c>
      <c r="BT233" s="11">
        <v>0.0</v>
      </c>
      <c r="BU233" s="11">
        <v>0.0</v>
      </c>
      <c r="BV233" s="11" t="s">
        <v>124</v>
      </c>
      <c r="BW233" s="15" t="s">
        <v>319</v>
      </c>
      <c r="BX233" s="15">
        <v>0.0</v>
      </c>
      <c r="BY233" s="26">
        <v>230.0</v>
      </c>
      <c r="BZ233" s="16">
        <v>0.0</v>
      </c>
      <c r="CA233" s="26">
        <v>83.0</v>
      </c>
      <c r="CB233" s="26">
        <v>13.0</v>
      </c>
      <c r="CC233" s="15">
        <v>0.0</v>
      </c>
      <c r="CD233" s="15">
        <v>0.0</v>
      </c>
      <c r="CE233" s="15">
        <v>0.0</v>
      </c>
      <c r="CF233" s="15">
        <v>0.0</v>
      </c>
      <c r="CG233" s="15">
        <v>0.0</v>
      </c>
      <c r="CH233" s="16">
        <v>0.0</v>
      </c>
      <c r="CI233" s="16">
        <v>0.0</v>
      </c>
      <c r="CJ233" s="15">
        <f t="shared" si="3"/>
        <v>0</v>
      </c>
      <c r="CK233" s="21" t="s">
        <v>1498</v>
      </c>
      <c r="CL233" s="11" t="s">
        <v>1499</v>
      </c>
      <c r="CM233" s="11">
        <v>0.0</v>
      </c>
      <c r="CN233" s="11">
        <v>0.0</v>
      </c>
      <c r="CO233" s="11">
        <v>0.0</v>
      </c>
      <c r="CP233" s="18">
        <v>0.0</v>
      </c>
      <c r="CQ233" s="15">
        <v>0.0</v>
      </c>
      <c r="CR233" s="15" t="s">
        <v>124</v>
      </c>
      <c r="CS233" s="15">
        <v>0.0</v>
      </c>
      <c r="CT233" s="15" t="s">
        <v>124</v>
      </c>
      <c r="CU233" s="15">
        <v>0.0</v>
      </c>
      <c r="CV233" s="15" t="s">
        <v>124</v>
      </c>
      <c r="CW233" s="11">
        <v>0.0</v>
      </c>
      <c r="CX233" s="11">
        <v>0.0</v>
      </c>
      <c r="CY233" s="11" t="s">
        <v>124</v>
      </c>
      <c r="CZ233" s="11">
        <v>0.0</v>
      </c>
      <c r="DA233" s="11" t="s">
        <v>235</v>
      </c>
      <c r="DB233" s="31"/>
    </row>
    <row r="234">
      <c r="A234" s="11" t="s">
        <v>151</v>
      </c>
      <c r="B234" s="11" t="s">
        <v>1478</v>
      </c>
      <c r="C234" s="12">
        <v>25683.0</v>
      </c>
      <c r="D234" s="13">
        <v>2.0</v>
      </c>
      <c r="E234" s="18">
        <v>0.0</v>
      </c>
      <c r="F234" s="3">
        <v>8.0</v>
      </c>
      <c r="G234" s="3">
        <v>9.0</v>
      </c>
      <c r="H234" s="3">
        <v>10.0</v>
      </c>
      <c r="I234" s="14">
        <f t="shared" si="1"/>
        <v>9</v>
      </c>
      <c r="J234" s="14">
        <f t="shared" si="2"/>
        <v>1.333333333</v>
      </c>
      <c r="K234" s="11" t="s">
        <v>456</v>
      </c>
      <c r="L234" s="11" t="s">
        <v>456</v>
      </c>
      <c r="M234" s="15" t="s">
        <v>137</v>
      </c>
      <c r="N234" s="15" t="s">
        <v>456</v>
      </c>
      <c r="O234" s="16" t="s">
        <v>216</v>
      </c>
      <c r="P234" s="16" t="s">
        <v>635</v>
      </c>
      <c r="Q234" s="17">
        <v>0.0</v>
      </c>
      <c r="R234" s="11" t="s">
        <v>124</v>
      </c>
      <c r="S234" s="11">
        <v>1.0</v>
      </c>
      <c r="T234" s="11">
        <v>0.0</v>
      </c>
      <c r="U234" s="11" t="s">
        <v>124</v>
      </c>
      <c r="V234" s="11">
        <v>0.0</v>
      </c>
      <c r="W234" s="11" t="s">
        <v>125</v>
      </c>
      <c r="X234" s="18">
        <v>11.0</v>
      </c>
      <c r="Y234" s="18">
        <v>1.0</v>
      </c>
      <c r="Z234" s="18">
        <v>0.0</v>
      </c>
      <c r="AA234" s="18">
        <v>1.0</v>
      </c>
      <c r="AB234" s="15" t="s">
        <v>1479</v>
      </c>
      <c r="AC234" s="15" t="s">
        <v>1479</v>
      </c>
      <c r="AD234" s="16">
        <v>1.0</v>
      </c>
      <c r="AE234" s="16">
        <v>2.0</v>
      </c>
      <c r="AF234" s="15">
        <v>0.0</v>
      </c>
      <c r="AG234" s="15">
        <v>0.0</v>
      </c>
      <c r="AH234" s="11" t="s">
        <v>1479</v>
      </c>
      <c r="AI234" s="18">
        <v>1.0</v>
      </c>
      <c r="AJ234" s="18">
        <v>2.0</v>
      </c>
      <c r="AK234" s="11">
        <v>0.0</v>
      </c>
      <c r="AL234" s="11">
        <v>0.0</v>
      </c>
      <c r="AM234" s="19">
        <v>1.0</v>
      </c>
      <c r="AN234" s="27" t="s">
        <v>128</v>
      </c>
      <c r="AO234" s="15" t="s">
        <v>210</v>
      </c>
      <c r="AP234" s="15" t="s">
        <v>210</v>
      </c>
      <c r="AQ234" s="15">
        <v>94.0</v>
      </c>
      <c r="AR234" s="15">
        <v>81.0</v>
      </c>
      <c r="AS234" s="15">
        <v>71.0</v>
      </c>
      <c r="AT234" s="15">
        <v>95.0</v>
      </c>
      <c r="AU234" s="15">
        <v>-8.0</v>
      </c>
      <c r="AV234" s="15">
        <v>45.0</v>
      </c>
      <c r="AW234" s="18">
        <v>0.0</v>
      </c>
      <c r="AX234" s="18">
        <v>0.0</v>
      </c>
      <c r="AY234" s="18">
        <v>1.0</v>
      </c>
      <c r="AZ234" s="18">
        <v>1.0</v>
      </c>
      <c r="BA234" s="18">
        <v>0.0</v>
      </c>
      <c r="BB234" s="18">
        <v>0.0</v>
      </c>
      <c r="BC234" s="11">
        <v>0.0</v>
      </c>
      <c r="BD234" s="11">
        <v>0.0</v>
      </c>
      <c r="BE234" s="11">
        <v>1.0</v>
      </c>
      <c r="BF234" s="11">
        <v>0.0</v>
      </c>
      <c r="BG234" s="11">
        <v>0.0</v>
      </c>
      <c r="BH234" s="11">
        <v>0.0</v>
      </c>
      <c r="BI234" s="11">
        <v>0.0</v>
      </c>
      <c r="BJ234" s="11">
        <v>1.0</v>
      </c>
      <c r="BK234" s="11">
        <v>0.0</v>
      </c>
      <c r="BL234" s="11">
        <v>0.0</v>
      </c>
      <c r="BM234" s="11">
        <v>0.0</v>
      </c>
      <c r="BN234" s="11">
        <v>0.0</v>
      </c>
      <c r="BO234" s="11">
        <v>0.0</v>
      </c>
      <c r="BP234" s="11">
        <v>0.0</v>
      </c>
      <c r="BQ234" s="11">
        <v>0.0</v>
      </c>
      <c r="BR234" s="11">
        <v>0.0</v>
      </c>
      <c r="BS234" s="11">
        <v>0.0</v>
      </c>
      <c r="BT234" s="11">
        <v>0.0</v>
      </c>
      <c r="BU234" s="11">
        <v>0.0</v>
      </c>
      <c r="BV234" s="11" t="s">
        <v>124</v>
      </c>
      <c r="BW234" s="15" t="s">
        <v>146</v>
      </c>
      <c r="BX234" s="15">
        <v>0.0</v>
      </c>
      <c r="BY234" s="26">
        <v>175.0</v>
      </c>
      <c r="BZ234" s="16">
        <v>0.0</v>
      </c>
      <c r="CA234" s="26">
        <v>8.0</v>
      </c>
      <c r="CB234" s="26">
        <v>1.0</v>
      </c>
      <c r="CC234" s="15">
        <v>0.0</v>
      </c>
      <c r="CD234" s="15">
        <v>0.0</v>
      </c>
      <c r="CE234" s="15">
        <v>1.0</v>
      </c>
      <c r="CF234" s="15">
        <v>0.0</v>
      </c>
      <c r="CG234" s="15">
        <v>0.0</v>
      </c>
      <c r="CH234" s="16">
        <v>0.0</v>
      </c>
      <c r="CI234" s="16">
        <v>0.0</v>
      </c>
      <c r="CJ234" s="15">
        <f t="shared" si="3"/>
        <v>0</v>
      </c>
      <c r="CK234" s="21" t="s">
        <v>1500</v>
      </c>
      <c r="CL234" s="11" t="s">
        <v>170</v>
      </c>
      <c r="CM234" s="11">
        <v>0.0</v>
      </c>
      <c r="CN234" s="11">
        <v>0.0</v>
      </c>
      <c r="CO234" s="11">
        <v>0.0</v>
      </c>
      <c r="CP234" s="18">
        <v>0.0</v>
      </c>
      <c r="CQ234" s="15">
        <v>0.0</v>
      </c>
      <c r="CR234" s="15" t="s">
        <v>124</v>
      </c>
      <c r="CS234" s="15">
        <v>0.0</v>
      </c>
      <c r="CT234" s="15" t="s">
        <v>124</v>
      </c>
      <c r="CU234" s="15">
        <v>0.0</v>
      </c>
      <c r="CV234" s="15" t="s">
        <v>124</v>
      </c>
      <c r="CW234" s="11">
        <v>0.0</v>
      </c>
      <c r="CX234" s="11">
        <v>0.0</v>
      </c>
      <c r="CY234" s="11" t="s">
        <v>124</v>
      </c>
      <c r="CZ234" s="11">
        <v>0.0</v>
      </c>
      <c r="DA234" s="11" t="s">
        <v>133</v>
      </c>
      <c r="DB234" s="31"/>
    </row>
    <row r="235">
      <c r="A235" s="11" t="s">
        <v>1501</v>
      </c>
      <c r="B235" s="11" t="s">
        <v>1502</v>
      </c>
      <c r="C235" s="12">
        <v>25697.0</v>
      </c>
      <c r="D235" s="13">
        <v>3.0</v>
      </c>
      <c r="E235" s="18">
        <v>0.0</v>
      </c>
      <c r="F235" s="3">
        <v>6.0</v>
      </c>
      <c r="G235" s="3">
        <v>5.0</v>
      </c>
      <c r="H235" s="3">
        <v>9.0</v>
      </c>
      <c r="I235" s="14">
        <f t="shared" si="1"/>
        <v>6.666666667</v>
      </c>
      <c r="J235" s="14">
        <f t="shared" si="2"/>
        <v>2.666666667</v>
      </c>
      <c r="K235" s="33" t="s">
        <v>277</v>
      </c>
      <c r="L235" s="11" t="s">
        <v>277</v>
      </c>
      <c r="M235" s="15" t="s">
        <v>122</v>
      </c>
      <c r="N235" s="15" t="s">
        <v>122</v>
      </c>
      <c r="O235" s="16" t="s">
        <v>122</v>
      </c>
      <c r="P235" s="16" t="s">
        <v>663</v>
      </c>
      <c r="Q235" s="17">
        <v>0.0</v>
      </c>
      <c r="R235" s="11" t="s">
        <v>124</v>
      </c>
      <c r="S235" s="11">
        <v>0.0</v>
      </c>
      <c r="T235" s="11">
        <v>0.0</v>
      </c>
      <c r="U235" s="11" t="s">
        <v>124</v>
      </c>
      <c r="V235" s="11">
        <v>0.0</v>
      </c>
      <c r="W235" s="11" t="s">
        <v>273</v>
      </c>
      <c r="X235" s="18">
        <v>22.0</v>
      </c>
      <c r="Y235" s="18">
        <v>1.0</v>
      </c>
      <c r="Z235" s="18">
        <v>1.0</v>
      </c>
      <c r="AA235" s="18">
        <v>0.0</v>
      </c>
      <c r="AB235" s="15" t="s">
        <v>1503</v>
      </c>
      <c r="AC235" s="15" t="s">
        <v>1503</v>
      </c>
      <c r="AD235" s="16">
        <v>1.0</v>
      </c>
      <c r="AE235" s="16">
        <v>1.0</v>
      </c>
      <c r="AF235" s="15">
        <v>1.0</v>
      </c>
      <c r="AG235" s="15">
        <v>1.0</v>
      </c>
      <c r="AH235" s="11" t="s">
        <v>1504</v>
      </c>
      <c r="AI235" s="18">
        <v>1.0</v>
      </c>
      <c r="AJ235" s="18">
        <v>1.0</v>
      </c>
      <c r="AK235" s="11">
        <v>0.0</v>
      </c>
      <c r="AL235" s="11">
        <v>0.0</v>
      </c>
      <c r="AM235" s="19">
        <v>0.0</v>
      </c>
      <c r="AN235" s="27" t="s">
        <v>128</v>
      </c>
      <c r="AO235" s="15" t="s">
        <v>570</v>
      </c>
      <c r="AP235" s="15" t="s">
        <v>570</v>
      </c>
      <c r="AQ235" s="15">
        <v>93.0</v>
      </c>
      <c r="AR235" s="15">
        <v>84.0</v>
      </c>
      <c r="AS235" s="15">
        <v>54.0</v>
      </c>
      <c r="AT235" s="15">
        <v>88.0</v>
      </c>
      <c r="AU235" s="15">
        <v>-8.0</v>
      </c>
      <c r="AV235" s="15">
        <v>4.0</v>
      </c>
      <c r="AW235" s="18">
        <v>0.0</v>
      </c>
      <c r="AX235" s="18">
        <v>0.0</v>
      </c>
      <c r="AY235" s="18">
        <v>1.0</v>
      </c>
      <c r="AZ235" s="18">
        <v>0.0</v>
      </c>
      <c r="BA235" s="18">
        <v>0.0</v>
      </c>
      <c r="BB235" s="18">
        <v>0.0</v>
      </c>
      <c r="BC235" s="11">
        <v>0.0</v>
      </c>
      <c r="BD235" s="11">
        <v>0.0</v>
      </c>
      <c r="BE235" s="11">
        <v>0.0</v>
      </c>
      <c r="BF235" s="11">
        <v>0.0</v>
      </c>
      <c r="BG235" s="11">
        <v>0.0</v>
      </c>
      <c r="BH235" s="11">
        <v>0.0</v>
      </c>
      <c r="BI235" s="11">
        <v>0.0</v>
      </c>
      <c r="BJ235" s="11">
        <v>0.0</v>
      </c>
      <c r="BK235" s="11">
        <v>0.0</v>
      </c>
      <c r="BL235" s="11">
        <v>0.0</v>
      </c>
      <c r="BM235" s="11">
        <v>0.0</v>
      </c>
      <c r="BN235" s="11">
        <v>0.0</v>
      </c>
      <c r="BO235" s="11">
        <v>0.0</v>
      </c>
      <c r="BP235" s="11">
        <v>0.0</v>
      </c>
      <c r="BQ235" s="11">
        <v>0.0</v>
      </c>
      <c r="BR235" s="11">
        <v>0.0</v>
      </c>
      <c r="BS235" s="11">
        <v>0.0</v>
      </c>
      <c r="BT235" s="11">
        <v>0.0</v>
      </c>
      <c r="BU235" s="11">
        <v>0.0</v>
      </c>
      <c r="BV235" s="11" t="s">
        <v>124</v>
      </c>
      <c r="BW235" s="15" t="s">
        <v>130</v>
      </c>
      <c r="BX235" s="15">
        <v>0.0</v>
      </c>
      <c r="BY235" s="26">
        <v>231.0</v>
      </c>
      <c r="BZ235" s="16">
        <v>0.0</v>
      </c>
      <c r="CA235" s="26">
        <v>83.0</v>
      </c>
      <c r="CB235" s="26">
        <v>22.0</v>
      </c>
      <c r="CC235" s="15">
        <v>0.0</v>
      </c>
      <c r="CD235" s="15">
        <v>0.0</v>
      </c>
      <c r="CE235" s="15">
        <v>0.0</v>
      </c>
      <c r="CF235" s="15">
        <v>0.0</v>
      </c>
      <c r="CG235" s="15">
        <v>0.0</v>
      </c>
      <c r="CH235" s="16">
        <v>0.0</v>
      </c>
      <c r="CI235" s="16">
        <v>0.0</v>
      </c>
      <c r="CJ235" s="15">
        <f t="shared" si="3"/>
        <v>0</v>
      </c>
      <c r="CK235" s="21" t="s">
        <v>1505</v>
      </c>
      <c r="CL235" s="11" t="s">
        <v>1183</v>
      </c>
      <c r="CM235" s="11">
        <v>0.0</v>
      </c>
      <c r="CN235" s="11">
        <v>0.0</v>
      </c>
      <c r="CO235" s="11">
        <v>0.0</v>
      </c>
      <c r="CP235" s="18">
        <v>0.0</v>
      </c>
      <c r="CQ235" s="15">
        <v>0.0</v>
      </c>
      <c r="CR235" s="15" t="s">
        <v>124</v>
      </c>
      <c r="CS235" s="15">
        <v>0.0</v>
      </c>
      <c r="CT235" s="15" t="s">
        <v>124</v>
      </c>
      <c r="CU235" s="15">
        <v>0.0</v>
      </c>
      <c r="CV235" s="15" t="s">
        <v>124</v>
      </c>
      <c r="CW235" s="11">
        <v>0.0</v>
      </c>
      <c r="CX235" s="11">
        <v>0.0</v>
      </c>
      <c r="CY235" s="11" t="s">
        <v>1506</v>
      </c>
      <c r="CZ235" s="11">
        <v>0.0</v>
      </c>
      <c r="DA235" s="11" t="s">
        <v>133</v>
      </c>
      <c r="DB235" s="31"/>
    </row>
    <row r="236">
      <c r="A236" s="11" t="s">
        <v>1507</v>
      </c>
      <c r="B236" s="11" t="s">
        <v>1508</v>
      </c>
      <c r="C236" s="12">
        <v>25718.0</v>
      </c>
      <c r="D236" s="13">
        <v>2.0</v>
      </c>
      <c r="E236" s="18">
        <v>0.0</v>
      </c>
      <c r="F236" s="3">
        <v>3.0</v>
      </c>
      <c r="G236" s="3">
        <v>3.0</v>
      </c>
      <c r="H236" s="3">
        <v>2.0</v>
      </c>
      <c r="I236" s="14">
        <f t="shared" si="1"/>
        <v>2.666666667</v>
      </c>
      <c r="J236" s="14">
        <f t="shared" si="2"/>
        <v>0.6666666667</v>
      </c>
      <c r="K236" s="11" t="s">
        <v>1509</v>
      </c>
      <c r="L236" s="13" t="s">
        <v>1509</v>
      </c>
      <c r="M236" s="15" t="s">
        <v>216</v>
      </c>
      <c r="N236" s="15" t="s">
        <v>1510</v>
      </c>
      <c r="O236" s="16" t="s">
        <v>162</v>
      </c>
      <c r="P236" s="16" t="s">
        <v>1173</v>
      </c>
      <c r="Q236" s="17">
        <v>1.0</v>
      </c>
      <c r="R236" s="11" t="s">
        <v>124</v>
      </c>
      <c r="S236" s="11">
        <v>0.0</v>
      </c>
      <c r="T236" s="11">
        <v>0.0</v>
      </c>
      <c r="U236" s="11" t="s">
        <v>124</v>
      </c>
      <c r="V236" s="11">
        <v>0.0</v>
      </c>
      <c r="W236" s="11" t="s">
        <v>125</v>
      </c>
      <c r="X236" s="18">
        <v>31.0</v>
      </c>
      <c r="Y236" s="18">
        <v>1.0</v>
      </c>
      <c r="Z236" s="18">
        <v>1.0</v>
      </c>
      <c r="AA236" s="18">
        <v>0.0</v>
      </c>
      <c r="AB236" s="15" t="s">
        <v>1508</v>
      </c>
      <c r="AC236" s="15" t="s">
        <v>1508</v>
      </c>
      <c r="AD236" s="16">
        <v>1.0</v>
      </c>
      <c r="AE236" s="16">
        <v>1.0</v>
      </c>
      <c r="AF236" s="15">
        <v>1.0</v>
      </c>
      <c r="AG236" s="15">
        <v>1.0</v>
      </c>
      <c r="AH236" s="11" t="s">
        <v>1508</v>
      </c>
      <c r="AI236" s="18">
        <v>1.0</v>
      </c>
      <c r="AJ236" s="18">
        <v>1.0</v>
      </c>
      <c r="AK236" s="11">
        <v>1.0</v>
      </c>
      <c r="AL236" s="11">
        <v>1.0</v>
      </c>
      <c r="AM236" s="19">
        <v>1.0</v>
      </c>
      <c r="AN236" s="27" t="s">
        <v>128</v>
      </c>
      <c r="AO236" s="15" t="s">
        <v>1511</v>
      </c>
      <c r="AP236" s="15" t="s">
        <v>318</v>
      </c>
      <c r="AQ236" s="15">
        <v>112.0</v>
      </c>
      <c r="AR236" s="15">
        <v>38.0</v>
      </c>
      <c r="AS236" s="15">
        <v>37.0</v>
      </c>
      <c r="AT236" s="15">
        <v>72.0</v>
      </c>
      <c r="AU236" s="15">
        <v>-15.0</v>
      </c>
      <c r="AV236" s="15">
        <v>51.0</v>
      </c>
      <c r="AW236" s="18">
        <v>0.0</v>
      </c>
      <c r="AX236" s="18">
        <v>0.0</v>
      </c>
      <c r="AY236" s="18">
        <v>0.0</v>
      </c>
      <c r="AZ236" s="18">
        <v>1.0</v>
      </c>
      <c r="BA236" s="18">
        <v>1.0</v>
      </c>
      <c r="BB236" s="18">
        <v>1.0</v>
      </c>
      <c r="BC236" s="11">
        <v>0.0</v>
      </c>
      <c r="BD236" s="11">
        <v>0.0</v>
      </c>
      <c r="BE236" s="11">
        <v>0.0</v>
      </c>
      <c r="BF236" s="11">
        <v>0.0</v>
      </c>
      <c r="BG236" s="11">
        <v>0.0</v>
      </c>
      <c r="BH236" s="11">
        <v>0.0</v>
      </c>
      <c r="BI236" s="11">
        <v>0.0</v>
      </c>
      <c r="BJ236" s="11">
        <v>1.0</v>
      </c>
      <c r="BK236" s="11">
        <v>0.0</v>
      </c>
      <c r="BL236" s="11">
        <v>0.0</v>
      </c>
      <c r="BM236" s="11">
        <v>0.0</v>
      </c>
      <c r="BN236" s="11">
        <v>0.0</v>
      </c>
      <c r="BO236" s="11">
        <v>0.0</v>
      </c>
      <c r="BP236" s="11">
        <v>0.0</v>
      </c>
      <c r="BQ236" s="11">
        <v>0.0</v>
      </c>
      <c r="BR236" s="11">
        <v>0.0</v>
      </c>
      <c r="BS236" s="11">
        <v>0.0</v>
      </c>
      <c r="BT236" s="11">
        <v>0.0</v>
      </c>
      <c r="BU236" s="11">
        <v>0.0</v>
      </c>
      <c r="BV236" s="11" t="s">
        <v>124</v>
      </c>
      <c r="BW236" s="15" t="s">
        <v>190</v>
      </c>
      <c r="BX236" s="15">
        <v>0.0</v>
      </c>
      <c r="BY236" s="26">
        <v>209.0</v>
      </c>
      <c r="BZ236" s="16">
        <v>0.0</v>
      </c>
      <c r="CA236" s="26">
        <v>12.0</v>
      </c>
      <c r="CB236" s="26">
        <v>20.0</v>
      </c>
      <c r="CC236" s="15">
        <v>1.0</v>
      </c>
      <c r="CD236" s="15">
        <v>0.0</v>
      </c>
      <c r="CE236" s="15">
        <v>1.0</v>
      </c>
      <c r="CF236" s="15">
        <v>0.0</v>
      </c>
      <c r="CG236" s="15">
        <v>0.0</v>
      </c>
      <c r="CH236" s="16">
        <v>0.0</v>
      </c>
      <c r="CI236" s="16">
        <v>0.0</v>
      </c>
      <c r="CJ236" s="15">
        <f t="shared" si="3"/>
        <v>0</v>
      </c>
      <c r="CK236" s="21" t="s">
        <v>1512</v>
      </c>
      <c r="CL236" s="11" t="s">
        <v>1513</v>
      </c>
      <c r="CM236" s="11">
        <v>0.0</v>
      </c>
      <c r="CN236" s="11">
        <v>0.0</v>
      </c>
      <c r="CO236" s="11">
        <v>0.0</v>
      </c>
      <c r="CP236" s="18">
        <v>0.0</v>
      </c>
      <c r="CQ236" s="15">
        <v>0.0</v>
      </c>
      <c r="CR236" s="15" t="s">
        <v>124</v>
      </c>
      <c r="CS236" s="15">
        <v>0.0</v>
      </c>
      <c r="CT236" s="15" t="s">
        <v>124</v>
      </c>
      <c r="CU236" s="15">
        <v>0.0</v>
      </c>
      <c r="CV236" s="15" t="s">
        <v>124</v>
      </c>
      <c r="CW236" s="11">
        <v>0.0</v>
      </c>
      <c r="CX236" s="11">
        <v>0.0</v>
      </c>
      <c r="CY236" s="11" t="s">
        <v>124</v>
      </c>
      <c r="CZ236" s="11">
        <v>0.0</v>
      </c>
      <c r="DA236" s="11" t="s">
        <v>133</v>
      </c>
      <c r="DB236" s="31"/>
    </row>
    <row r="237">
      <c r="A237" s="11" t="s">
        <v>1514</v>
      </c>
      <c r="B237" s="11" t="s">
        <v>822</v>
      </c>
      <c r="C237" s="12">
        <v>25732.0</v>
      </c>
      <c r="D237" s="13">
        <v>2.0</v>
      </c>
      <c r="E237" s="18">
        <v>0.0</v>
      </c>
      <c r="F237" s="3">
        <v>6.0</v>
      </c>
      <c r="G237" s="3">
        <v>7.0</v>
      </c>
      <c r="H237" s="3">
        <v>5.0</v>
      </c>
      <c r="I237" s="14">
        <f t="shared" si="1"/>
        <v>6</v>
      </c>
      <c r="J237" s="14">
        <f t="shared" si="2"/>
        <v>1.333333333</v>
      </c>
      <c r="K237" s="11" t="s">
        <v>1376</v>
      </c>
      <c r="L237" s="13" t="s">
        <v>1376</v>
      </c>
      <c r="M237" s="15" t="s">
        <v>137</v>
      </c>
      <c r="N237" s="15" t="s">
        <v>196</v>
      </c>
      <c r="O237" s="16" t="s">
        <v>122</v>
      </c>
      <c r="P237" s="16" t="s">
        <v>173</v>
      </c>
      <c r="Q237" s="17">
        <v>0.0</v>
      </c>
      <c r="R237" s="11" t="s">
        <v>124</v>
      </c>
      <c r="S237" s="11">
        <v>0.0</v>
      </c>
      <c r="T237" s="11">
        <v>0.0</v>
      </c>
      <c r="U237" s="11" t="s">
        <v>124</v>
      </c>
      <c r="V237" s="11">
        <v>0.0</v>
      </c>
      <c r="W237" s="11" t="s">
        <v>631</v>
      </c>
      <c r="X237" s="18">
        <v>28.0</v>
      </c>
      <c r="Y237" s="18">
        <v>1.0</v>
      </c>
      <c r="Z237" s="18">
        <v>1.0</v>
      </c>
      <c r="AA237" s="18">
        <v>0.0</v>
      </c>
      <c r="AB237" s="15" t="s">
        <v>823</v>
      </c>
      <c r="AC237" s="15" t="s">
        <v>823</v>
      </c>
      <c r="AD237" s="16">
        <v>1.0</v>
      </c>
      <c r="AE237" s="16">
        <v>1.0</v>
      </c>
      <c r="AF237" s="15">
        <v>1.0</v>
      </c>
      <c r="AG237" s="15">
        <v>1.0</v>
      </c>
      <c r="AH237" s="11" t="s">
        <v>197</v>
      </c>
      <c r="AI237" s="18">
        <v>1.0</v>
      </c>
      <c r="AJ237" s="18">
        <v>1.0</v>
      </c>
      <c r="AK237" s="11">
        <v>0.0</v>
      </c>
      <c r="AL237" s="11">
        <v>0.0</v>
      </c>
      <c r="AM237" s="19">
        <v>0.0</v>
      </c>
      <c r="AN237" s="27" t="s">
        <v>128</v>
      </c>
      <c r="AO237" s="15" t="s">
        <v>167</v>
      </c>
      <c r="AP237" s="15" t="s">
        <v>167</v>
      </c>
      <c r="AQ237" s="15">
        <v>133.0</v>
      </c>
      <c r="AR237" s="15">
        <v>37.0</v>
      </c>
      <c r="AS237" s="15">
        <v>33.0</v>
      </c>
      <c r="AT237" s="15">
        <v>31.0</v>
      </c>
      <c r="AU237" s="15">
        <v>-9.0</v>
      </c>
      <c r="AV237" s="15">
        <v>67.0</v>
      </c>
      <c r="AW237" s="18">
        <v>0.0</v>
      </c>
      <c r="AX237" s="18">
        <v>0.0</v>
      </c>
      <c r="AY237" s="18">
        <v>0.0</v>
      </c>
      <c r="AZ237" s="18">
        <v>1.0</v>
      </c>
      <c r="BA237" s="18">
        <v>1.0</v>
      </c>
      <c r="BB237" s="18">
        <v>1.0</v>
      </c>
      <c r="BC237" s="11">
        <v>0.0</v>
      </c>
      <c r="BD237" s="11">
        <v>0.0</v>
      </c>
      <c r="BE237" s="11">
        <v>0.0</v>
      </c>
      <c r="BF237" s="11">
        <v>0.0</v>
      </c>
      <c r="BG237" s="11">
        <v>0.0</v>
      </c>
      <c r="BH237" s="11">
        <v>0.0</v>
      </c>
      <c r="BI237" s="11">
        <v>0.0</v>
      </c>
      <c r="BJ237" s="11">
        <v>0.0</v>
      </c>
      <c r="BK237" s="11">
        <v>0.0</v>
      </c>
      <c r="BL237" s="11">
        <v>0.0</v>
      </c>
      <c r="BM237" s="11">
        <v>0.0</v>
      </c>
      <c r="BN237" s="11">
        <v>0.0</v>
      </c>
      <c r="BO237" s="11">
        <v>0.0</v>
      </c>
      <c r="BP237" s="11">
        <v>0.0</v>
      </c>
      <c r="BQ237" s="11">
        <v>0.0</v>
      </c>
      <c r="BR237" s="11">
        <v>0.0</v>
      </c>
      <c r="BS237" s="11">
        <v>0.0</v>
      </c>
      <c r="BT237" s="11">
        <v>0.0</v>
      </c>
      <c r="BU237" s="11">
        <v>0.0</v>
      </c>
      <c r="BV237" s="11" t="s">
        <v>124</v>
      </c>
      <c r="BW237" s="15" t="s">
        <v>168</v>
      </c>
      <c r="BX237" s="15">
        <v>0.0</v>
      </c>
      <c r="BY237" s="26">
        <v>220.0</v>
      </c>
      <c r="BZ237" s="16">
        <v>0.0</v>
      </c>
      <c r="CA237" s="26">
        <v>21.0</v>
      </c>
      <c r="CB237" s="26">
        <v>0.0</v>
      </c>
      <c r="CC237" s="15">
        <v>0.0</v>
      </c>
      <c r="CD237" s="15">
        <v>0.0</v>
      </c>
      <c r="CE237" s="15">
        <v>0.0</v>
      </c>
      <c r="CF237" s="15">
        <v>0.0</v>
      </c>
      <c r="CG237" s="15">
        <v>0.0</v>
      </c>
      <c r="CH237" s="16">
        <v>0.0</v>
      </c>
      <c r="CI237" s="16">
        <v>0.0</v>
      </c>
      <c r="CJ237" s="15">
        <f t="shared" si="3"/>
        <v>0</v>
      </c>
      <c r="CK237" s="21" t="s">
        <v>1515</v>
      </c>
      <c r="CL237" s="11" t="s">
        <v>1516</v>
      </c>
      <c r="CM237" s="11">
        <v>0.0</v>
      </c>
      <c r="CN237" s="11">
        <v>0.0</v>
      </c>
      <c r="CO237" s="11">
        <v>0.0</v>
      </c>
      <c r="CP237" s="18">
        <v>0.0</v>
      </c>
      <c r="CQ237" s="15">
        <v>0.0</v>
      </c>
      <c r="CR237" s="15" t="s">
        <v>124</v>
      </c>
      <c r="CS237" s="15">
        <v>0.0</v>
      </c>
      <c r="CT237" s="15" t="s">
        <v>124</v>
      </c>
      <c r="CU237" s="15">
        <v>0.0</v>
      </c>
      <c r="CV237" s="15" t="s">
        <v>124</v>
      </c>
      <c r="CW237" s="11">
        <v>0.0</v>
      </c>
      <c r="CX237" s="11">
        <v>0.0</v>
      </c>
      <c r="CY237" s="11" t="s">
        <v>1517</v>
      </c>
      <c r="CZ237" s="11">
        <v>0.0</v>
      </c>
      <c r="DA237" s="11" t="s">
        <v>235</v>
      </c>
      <c r="DB237" s="31"/>
    </row>
    <row r="238">
      <c r="A238" s="11" t="s">
        <v>1518</v>
      </c>
      <c r="B238" s="11" t="s">
        <v>1478</v>
      </c>
      <c r="C238" s="12">
        <v>25746.0</v>
      </c>
      <c r="D238" s="13">
        <v>2.0</v>
      </c>
      <c r="E238" s="18">
        <v>0.0</v>
      </c>
      <c r="F238" s="3">
        <v>5.0</v>
      </c>
      <c r="G238" s="3">
        <v>6.0</v>
      </c>
      <c r="H238" s="3">
        <v>9.0</v>
      </c>
      <c r="I238" s="14">
        <f t="shared" si="1"/>
        <v>6.666666667</v>
      </c>
      <c r="J238" s="14">
        <f t="shared" si="2"/>
        <v>2.666666667</v>
      </c>
      <c r="K238" s="11" t="s">
        <v>456</v>
      </c>
      <c r="L238" s="11" t="s">
        <v>456</v>
      </c>
      <c r="M238" s="15" t="s">
        <v>137</v>
      </c>
      <c r="N238" s="15" t="s">
        <v>456</v>
      </c>
      <c r="O238" s="16" t="s">
        <v>577</v>
      </c>
      <c r="P238" s="16" t="s">
        <v>635</v>
      </c>
      <c r="Q238" s="17">
        <v>0.0</v>
      </c>
      <c r="R238" s="11" t="s">
        <v>124</v>
      </c>
      <c r="S238" s="11">
        <v>1.0</v>
      </c>
      <c r="T238" s="11">
        <v>0.0</v>
      </c>
      <c r="U238" s="11" t="s">
        <v>124</v>
      </c>
      <c r="V238" s="11">
        <v>0.0</v>
      </c>
      <c r="W238" s="11" t="s">
        <v>125</v>
      </c>
      <c r="X238" s="18">
        <v>11.0</v>
      </c>
      <c r="Y238" s="18">
        <v>1.0</v>
      </c>
      <c r="Z238" s="18">
        <v>0.0</v>
      </c>
      <c r="AA238" s="18">
        <v>1.0</v>
      </c>
      <c r="AB238" s="15" t="s">
        <v>1479</v>
      </c>
      <c r="AC238" s="15" t="s">
        <v>1479</v>
      </c>
      <c r="AD238" s="16">
        <v>1.0</v>
      </c>
      <c r="AE238" s="16">
        <v>2.0</v>
      </c>
      <c r="AF238" s="15">
        <v>0.0</v>
      </c>
      <c r="AG238" s="15">
        <v>0.0</v>
      </c>
      <c r="AH238" s="11" t="s">
        <v>1479</v>
      </c>
      <c r="AI238" s="18">
        <v>1.0</v>
      </c>
      <c r="AJ238" s="18">
        <v>2.0</v>
      </c>
      <c r="AK238" s="11">
        <v>0.0</v>
      </c>
      <c r="AL238" s="11">
        <v>0.0</v>
      </c>
      <c r="AM238" s="19">
        <v>1.0</v>
      </c>
      <c r="AN238" s="27" t="s">
        <v>128</v>
      </c>
      <c r="AO238" s="15" t="s">
        <v>289</v>
      </c>
      <c r="AP238" s="15" t="s">
        <v>289</v>
      </c>
      <c r="AQ238" s="15">
        <v>114.0</v>
      </c>
      <c r="AR238" s="15">
        <v>70.0</v>
      </c>
      <c r="AS238" s="15">
        <v>75.0</v>
      </c>
      <c r="AT238" s="15">
        <v>95.0</v>
      </c>
      <c r="AU238" s="15">
        <v>-11.0</v>
      </c>
      <c r="AV238" s="15">
        <v>36.0</v>
      </c>
      <c r="AW238" s="18">
        <v>0.0</v>
      </c>
      <c r="AX238" s="18">
        <v>0.0</v>
      </c>
      <c r="AY238" s="18">
        <v>1.0</v>
      </c>
      <c r="AZ238" s="18">
        <v>0.0</v>
      </c>
      <c r="BA238" s="18">
        <v>1.0</v>
      </c>
      <c r="BB238" s="18">
        <v>1.0</v>
      </c>
      <c r="BC238" s="11">
        <v>0.0</v>
      </c>
      <c r="BD238" s="11">
        <v>0.0</v>
      </c>
      <c r="BE238" s="11">
        <v>0.0</v>
      </c>
      <c r="BF238" s="11">
        <v>0.0</v>
      </c>
      <c r="BG238" s="11">
        <v>0.0</v>
      </c>
      <c r="BH238" s="11">
        <v>0.0</v>
      </c>
      <c r="BI238" s="11">
        <v>0.0</v>
      </c>
      <c r="BJ238" s="11">
        <v>1.0</v>
      </c>
      <c r="BK238" s="11">
        <v>0.0</v>
      </c>
      <c r="BL238" s="11">
        <v>0.0</v>
      </c>
      <c r="BM238" s="11">
        <v>0.0</v>
      </c>
      <c r="BN238" s="11">
        <v>0.0</v>
      </c>
      <c r="BO238" s="11">
        <v>0.0</v>
      </c>
      <c r="BP238" s="11">
        <v>0.0</v>
      </c>
      <c r="BQ238" s="11">
        <v>0.0</v>
      </c>
      <c r="BR238" s="11">
        <v>0.0</v>
      </c>
      <c r="BS238" s="11">
        <v>0.0</v>
      </c>
      <c r="BT238" s="11">
        <v>0.0</v>
      </c>
      <c r="BU238" s="11">
        <v>0.0</v>
      </c>
      <c r="BV238" s="11" t="s">
        <v>124</v>
      </c>
      <c r="BW238" s="15" t="s">
        <v>146</v>
      </c>
      <c r="BX238" s="15">
        <v>0.0</v>
      </c>
      <c r="BY238" s="26">
        <v>180.0</v>
      </c>
      <c r="BZ238" s="16">
        <v>0.0</v>
      </c>
      <c r="CA238" s="26">
        <v>15.0</v>
      </c>
      <c r="CB238" s="26">
        <v>18.0</v>
      </c>
      <c r="CC238" s="15">
        <v>0.0</v>
      </c>
      <c r="CD238" s="15">
        <v>0.0</v>
      </c>
      <c r="CE238" s="15">
        <v>1.0</v>
      </c>
      <c r="CF238" s="15">
        <v>0.0</v>
      </c>
      <c r="CG238" s="15">
        <v>0.0</v>
      </c>
      <c r="CH238" s="16">
        <v>0.0</v>
      </c>
      <c r="CI238" s="16">
        <v>0.0</v>
      </c>
      <c r="CJ238" s="15">
        <f t="shared" si="3"/>
        <v>0</v>
      </c>
      <c r="CK238" s="38" t="s">
        <v>1519</v>
      </c>
      <c r="CL238" s="11" t="s">
        <v>687</v>
      </c>
      <c r="CM238" s="11">
        <v>0.0</v>
      </c>
      <c r="CN238" s="11">
        <v>0.0</v>
      </c>
      <c r="CO238" s="11">
        <v>0.0</v>
      </c>
      <c r="CP238" s="18">
        <v>0.0</v>
      </c>
      <c r="CQ238" s="15">
        <v>0.0</v>
      </c>
      <c r="CR238" s="15" t="s">
        <v>124</v>
      </c>
      <c r="CS238" s="15">
        <v>0.0</v>
      </c>
      <c r="CT238" s="15" t="s">
        <v>124</v>
      </c>
      <c r="CU238" s="15">
        <v>0.0</v>
      </c>
      <c r="CV238" s="15" t="s">
        <v>124</v>
      </c>
      <c r="CW238" s="11">
        <v>0.0</v>
      </c>
      <c r="CX238" s="11">
        <v>0.0</v>
      </c>
      <c r="CY238" s="11" t="s">
        <v>124</v>
      </c>
      <c r="CZ238" s="11">
        <v>0.0</v>
      </c>
      <c r="DA238" s="11" t="s">
        <v>133</v>
      </c>
      <c r="DB238" s="31"/>
    </row>
    <row r="239">
      <c r="A239" s="11" t="s">
        <v>1520</v>
      </c>
      <c r="B239" s="13" t="s">
        <v>1521</v>
      </c>
      <c r="C239" s="12">
        <v>25760.0</v>
      </c>
      <c r="D239" s="13">
        <v>2.0</v>
      </c>
      <c r="E239" s="18">
        <v>0.0</v>
      </c>
      <c r="F239" s="3">
        <v>6.0</v>
      </c>
      <c r="G239" s="3">
        <v>6.0</v>
      </c>
      <c r="H239" s="3">
        <v>9.0</v>
      </c>
      <c r="I239" s="14">
        <f t="shared" si="1"/>
        <v>7</v>
      </c>
      <c r="J239" s="14">
        <f t="shared" si="2"/>
        <v>2</v>
      </c>
      <c r="K239" s="11" t="s">
        <v>1018</v>
      </c>
      <c r="L239" s="11" t="s">
        <v>151</v>
      </c>
      <c r="M239" s="15" t="s">
        <v>122</v>
      </c>
      <c r="N239" s="15" t="s">
        <v>1190</v>
      </c>
      <c r="O239" s="16" t="s">
        <v>162</v>
      </c>
      <c r="P239" s="16" t="s">
        <v>1522</v>
      </c>
      <c r="Q239" s="17">
        <v>0.0</v>
      </c>
      <c r="R239" s="11" t="s">
        <v>124</v>
      </c>
      <c r="S239" s="11">
        <v>0.0</v>
      </c>
      <c r="T239" s="11">
        <v>0.0</v>
      </c>
      <c r="U239" s="11" t="s">
        <v>124</v>
      </c>
      <c r="V239" s="11">
        <v>0.0</v>
      </c>
      <c r="W239" s="11" t="s">
        <v>125</v>
      </c>
      <c r="X239" s="18">
        <f>(29+29+28)/3</f>
        <v>28.66666667</v>
      </c>
      <c r="Y239" s="18">
        <v>1.0</v>
      </c>
      <c r="Z239" s="18">
        <v>2.0</v>
      </c>
      <c r="AA239" s="18">
        <v>2.0</v>
      </c>
      <c r="AB239" s="3" t="s">
        <v>1523</v>
      </c>
      <c r="AC239" s="3" t="s">
        <v>1523</v>
      </c>
      <c r="AD239" s="16">
        <v>1.0</v>
      </c>
      <c r="AE239" s="16">
        <v>1.0</v>
      </c>
      <c r="AF239" s="16">
        <v>0.0</v>
      </c>
      <c r="AG239" s="15">
        <v>0.0</v>
      </c>
      <c r="AH239" s="11" t="s">
        <v>1524</v>
      </c>
      <c r="AI239" s="18">
        <v>1.0</v>
      </c>
      <c r="AJ239" s="18">
        <v>1.0</v>
      </c>
      <c r="AK239" s="18">
        <v>0.0</v>
      </c>
      <c r="AL239" s="11">
        <v>0.0</v>
      </c>
      <c r="AM239" s="19">
        <v>0.0</v>
      </c>
      <c r="AN239" s="15" t="s">
        <v>1525</v>
      </c>
      <c r="AO239" s="15" t="s">
        <v>210</v>
      </c>
      <c r="AP239" s="15" t="s">
        <v>210</v>
      </c>
      <c r="AQ239" s="15">
        <v>120.0</v>
      </c>
      <c r="AR239" s="15">
        <v>67.0</v>
      </c>
      <c r="AS239" s="15">
        <v>67.0</v>
      </c>
      <c r="AT239" s="15">
        <v>82.0</v>
      </c>
      <c r="AU239" s="15">
        <v>-14.0</v>
      </c>
      <c r="AV239" s="15">
        <v>38.0</v>
      </c>
      <c r="AW239" s="18">
        <v>0.0</v>
      </c>
      <c r="AX239" s="18">
        <v>0.0</v>
      </c>
      <c r="AY239" s="18">
        <v>1.0</v>
      </c>
      <c r="AZ239" s="18">
        <v>1.0</v>
      </c>
      <c r="BA239" s="18">
        <v>0.0</v>
      </c>
      <c r="BB239" s="18">
        <v>0.0</v>
      </c>
      <c r="BC239" s="11">
        <v>0.0</v>
      </c>
      <c r="BD239" s="11">
        <v>0.0</v>
      </c>
      <c r="BE239" s="11">
        <v>0.0</v>
      </c>
      <c r="BF239" s="11">
        <v>0.0</v>
      </c>
      <c r="BG239" s="11">
        <v>0.0</v>
      </c>
      <c r="BH239" s="11">
        <v>0.0</v>
      </c>
      <c r="BI239" s="11">
        <v>0.0</v>
      </c>
      <c r="BJ239" s="11">
        <v>0.0</v>
      </c>
      <c r="BK239" s="11">
        <v>0.0</v>
      </c>
      <c r="BL239" s="11">
        <v>0.0</v>
      </c>
      <c r="BM239" s="11">
        <v>0.0</v>
      </c>
      <c r="BN239" s="11">
        <v>0.0</v>
      </c>
      <c r="BO239" s="11">
        <v>0.0</v>
      </c>
      <c r="BP239" s="11">
        <v>0.0</v>
      </c>
      <c r="BQ239" s="11">
        <v>0.0</v>
      </c>
      <c r="BR239" s="11">
        <v>0.0</v>
      </c>
      <c r="BS239" s="11">
        <v>0.0</v>
      </c>
      <c r="BT239" s="11">
        <v>0.0</v>
      </c>
      <c r="BU239" s="11">
        <v>0.0</v>
      </c>
      <c r="BV239" s="11" t="s">
        <v>124</v>
      </c>
      <c r="BW239" s="16" t="s">
        <v>319</v>
      </c>
      <c r="BX239" s="15">
        <v>0.0</v>
      </c>
      <c r="BY239" s="26">
        <v>199.0</v>
      </c>
      <c r="BZ239" s="16">
        <v>0.0</v>
      </c>
      <c r="CA239" s="26">
        <v>43.0</v>
      </c>
      <c r="CB239" s="26">
        <v>10.0</v>
      </c>
      <c r="CC239" s="15">
        <v>0.0</v>
      </c>
      <c r="CD239" s="15">
        <v>0.0</v>
      </c>
      <c r="CE239" s="15">
        <v>0.0</v>
      </c>
      <c r="CF239" s="15">
        <v>0.0</v>
      </c>
      <c r="CG239" s="16">
        <v>1.0</v>
      </c>
      <c r="CH239" s="16">
        <v>0.0</v>
      </c>
      <c r="CI239" s="16">
        <v>0.0</v>
      </c>
      <c r="CJ239" s="15">
        <f t="shared" si="3"/>
        <v>1</v>
      </c>
      <c r="CK239" s="29" t="s">
        <v>1526</v>
      </c>
      <c r="CL239" s="11" t="s">
        <v>1527</v>
      </c>
      <c r="CM239" s="11">
        <v>0.0</v>
      </c>
      <c r="CN239" s="11">
        <v>0.0</v>
      </c>
      <c r="CO239" s="18">
        <v>0.0</v>
      </c>
      <c r="CP239" s="18">
        <v>0.0</v>
      </c>
      <c r="CQ239" s="15">
        <v>0.0</v>
      </c>
      <c r="CR239" s="15" t="s">
        <v>124</v>
      </c>
      <c r="CS239" s="15">
        <v>0.0</v>
      </c>
      <c r="CT239" s="15" t="s">
        <v>124</v>
      </c>
      <c r="CU239" s="15">
        <v>0.0</v>
      </c>
      <c r="CV239" s="15" t="s">
        <v>124</v>
      </c>
      <c r="CW239" s="11">
        <v>0.0</v>
      </c>
      <c r="CX239" s="11">
        <v>0.0</v>
      </c>
      <c r="CY239" s="11" t="s">
        <v>124</v>
      </c>
      <c r="CZ239" s="11">
        <v>0.0</v>
      </c>
      <c r="DA239" s="11" t="s">
        <v>235</v>
      </c>
      <c r="DB239" s="31"/>
    </row>
    <row r="240">
      <c r="A240" s="11" t="s">
        <v>1528</v>
      </c>
      <c r="B240" s="13" t="s">
        <v>1529</v>
      </c>
      <c r="C240" s="12">
        <v>25774.0</v>
      </c>
      <c r="D240" s="13">
        <v>4.0</v>
      </c>
      <c r="E240" s="18">
        <v>0.0</v>
      </c>
      <c r="F240" s="3">
        <v>7.0</v>
      </c>
      <c r="G240" s="3">
        <v>7.0</v>
      </c>
      <c r="H240" s="3">
        <v>3.0</v>
      </c>
      <c r="I240" s="14">
        <f t="shared" si="1"/>
        <v>5.666666667</v>
      </c>
      <c r="J240" s="14">
        <f t="shared" si="2"/>
        <v>2.666666667</v>
      </c>
      <c r="K240" s="11" t="s">
        <v>1349</v>
      </c>
      <c r="L240" s="13" t="s">
        <v>1349</v>
      </c>
      <c r="M240" s="15" t="s">
        <v>137</v>
      </c>
      <c r="N240" s="15" t="s">
        <v>196</v>
      </c>
      <c r="O240" s="16" t="s">
        <v>162</v>
      </c>
      <c r="P240" s="16" t="s">
        <v>1530</v>
      </c>
      <c r="Q240" s="17">
        <v>2.0</v>
      </c>
      <c r="R240" s="11" t="s">
        <v>124</v>
      </c>
      <c r="S240" s="11">
        <v>0.0</v>
      </c>
      <c r="T240" s="11">
        <v>0.0</v>
      </c>
      <c r="U240" s="11" t="s">
        <v>124</v>
      </c>
      <c r="V240" s="11">
        <v>0.0</v>
      </c>
      <c r="W240" s="11" t="s">
        <v>125</v>
      </c>
      <c r="X240" s="18">
        <v>21.0</v>
      </c>
      <c r="Y240" s="18">
        <v>2.0</v>
      </c>
      <c r="Z240" s="18">
        <v>1.0</v>
      </c>
      <c r="AA240" s="18">
        <v>0.0</v>
      </c>
      <c r="AB240" s="15" t="s">
        <v>1350</v>
      </c>
      <c r="AC240" s="15" t="s">
        <v>1350</v>
      </c>
      <c r="AD240" s="16">
        <v>1.0</v>
      </c>
      <c r="AE240" s="16">
        <v>1.0</v>
      </c>
      <c r="AF240" s="16">
        <v>0.0</v>
      </c>
      <c r="AG240" s="15">
        <v>0.0</v>
      </c>
      <c r="AH240" s="11" t="s">
        <v>1531</v>
      </c>
      <c r="AI240" s="18">
        <v>1.0</v>
      </c>
      <c r="AJ240" s="18">
        <v>1.0</v>
      </c>
      <c r="AK240" s="18">
        <v>0.0</v>
      </c>
      <c r="AL240" s="11">
        <v>0.0</v>
      </c>
      <c r="AM240" s="19">
        <v>0.0</v>
      </c>
      <c r="AN240" s="27" t="s">
        <v>128</v>
      </c>
      <c r="AO240" s="15" t="s">
        <v>1532</v>
      </c>
      <c r="AP240" s="15" t="s">
        <v>289</v>
      </c>
      <c r="AQ240" s="15">
        <v>89.0</v>
      </c>
      <c r="AR240" s="15">
        <v>25.0</v>
      </c>
      <c r="AS240" s="15">
        <v>53.0</v>
      </c>
      <c r="AT240" s="15">
        <v>24.0</v>
      </c>
      <c r="AU240" s="15">
        <v>-15.0</v>
      </c>
      <c r="AV240" s="15">
        <v>71.0</v>
      </c>
      <c r="AW240" s="18">
        <v>0.0</v>
      </c>
      <c r="AX240" s="18">
        <v>0.0</v>
      </c>
      <c r="AY240" s="18">
        <v>0.0</v>
      </c>
      <c r="AZ240" s="18">
        <v>1.0</v>
      </c>
      <c r="BA240" s="18">
        <v>1.0</v>
      </c>
      <c r="BB240" s="18">
        <v>1.0</v>
      </c>
      <c r="BC240" s="11">
        <v>0.0</v>
      </c>
      <c r="BD240" s="11">
        <v>0.0</v>
      </c>
      <c r="BE240" s="11">
        <v>0.0</v>
      </c>
      <c r="BF240" s="11">
        <v>0.0</v>
      </c>
      <c r="BG240" s="11">
        <v>0.0</v>
      </c>
      <c r="BH240" s="11">
        <v>0.0</v>
      </c>
      <c r="BI240" s="11">
        <v>0.0</v>
      </c>
      <c r="BJ240" s="11">
        <v>0.0</v>
      </c>
      <c r="BK240" s="11">
        <v>0.0</v>
      </c>
      <c r="BL240" s="11">
        <v>0.0</v>
      </c>
      <c r="BM240" s="11">
        <v>0.0</v>
      </c>
      <c r="BN240" s="11">
        <v>0.0</v>
      </c>
      <c r="BO240" s="11">
        <v>0.0</v>
      </c>
      <c r="BP240" s="11">
        <v>0.0</v>
      </c>
      <c r="BQ240" s="11">
        <v>0.0</v>
      </c>
      <c r="BR240" s="11">
        <v>0.0</v>
      </c>
      <c r="BS240" s="11">
        <v>0.0</v>
      </c>
      <c r="BT240" s="11">
        <v>0.0</v>
      </c>
      <c r="BU240" s="11">
        <v>0.0</v>
      </c>
      <c r="BV240" s="11" t="s">
        <v>124</v>
      </c>
      <c r="BW240" s="16" t="s">
        <v>168</v>
      </c>
      <c r="BX240" s="15">
        <v>0.0</v>
      </c>
      <c r="BY240" s="26">
        <v>220.0</v>
      </c>
      <c r="BZ240" s="16">
        <v>0.0</v>
      </c>
      <c r="CA240" s="26">
        <v>42.0</v>
      </c>
      <c r="CB240" s="26">
        <v>9.0</v>
      </c>
      <c r="CC240" s="15">
        <v>0.0</v>
      </c>
      <c r="CD240" s="15">
        <v>0.0</v>
      </c>
      <c r="CE240" s="15">
        <v>0.0</v>
      </c>
      <c r="CF240" s="15">
        <v>0.0</v>
      </c>
      <c r="CG240" s="16">
        <v>1.0</v>
      </c>
      <c r="CH240" s="16">
        <v>0.0</v>
      </c>
      <c r="CI240" s="16">
        <v>0.0</v>
      </c>
      <c r="CJ240" s="15">
        <f t="shared" si="3"/>
        <v>1</v>
      </c>
      <c r="CK240" s="29" t="s">
        <v>1533</v>
      </c>
      <c r="CL240" s="11" t="s">
        <v>170</v>
      </c>
      <c r="CM240" s="11">
        <v>0.0</v>
      </c>
      <c r="CN240" s="11">
        <v>0.0</v>
      </c>
      <c r="CO240" s="18">
        <v>0.0</v>
      </c>
      <c r="CP240" s="18">
        <v>0.0</v>
      </c>
      <c r="CQ240" s="15">
        <v>0.0</v>
      </c>
      <c r="CR240" s="15" t="s">
        <v>124</v>
      </c>
      <c r="CS240" s="15">
        <v>0.0</v>
      </c>
      <c r="CT240" s="15" t="s">
        <v>124</v>
      </c>
      <c r="CU240" s="15">
        <v>0.0</v>
      </c>
      <c r="CV240" s="15" t="s">
        <v>124</v>
      </c>
      <c r="CW240" s="11">
        <v>0.0</v>
      </c>
      <c r="CX240" s="11">
        <v>0.0</v>
      </c>
      <c r="CY240" s="11" t="s">
        <v>124</v>
      </c>
      <c r="CZ240" s="11">
        <v>0.0</v>
      </c>
      <c r="DA240" s="11" t="s">
        <v>133</v>
      </c>
      <c r="DB240" s="31"/>
    </row>
    <row r="241">
      <c r="A241" s="11" t="s">
        <v>1534</v>
      </c>
      <c r="B241" s="13" t="s">
        <v>1535</v>
      </c>
      <c r="C241" s="12">
        <v>25802.0</v>
      </c>
      <c r="D241" s="13">
        <v>1.0</v>
      </c>
      <c r="E241" s="18">
        <v>0.0</v>
      </c>
      <c r="F241" s="3">
        <v>4.0</v>
      </c>
      <c r="G241" s="3">
        <v>5.0</v>
      </c>
      <c r="H241" s="3">
        <v>3.0</v>
      </c>
      <c r="I241" s="14">
        <f t="shared" si="1"/>
        <v>4</v>
      </c>
      <c r="J241" s="14">
        <f t="shared" si="2"/>
        <v>1.333333333</v>
      </c>
      <c r="K241" s="11" t="s">
        <v>1248</v>
      </c>
      <c r="L241" s="11" t="s">
        <v>355</v>
      </c>
      <c r="M241" s="15" t="s">
        <v>122</v>
      </c>
      <c r="N241" s="15" t="s">
        <v>1173</v>
      </c>
      <c r="O241" s="16" t="s">
        <v>162</v>
      </c>
      <c r="P241" s="16" t="s">
        <v>373</v>
      </c>
      <c r="Q241" s="17">
        <v>0.0</v>
      </c>
      <c r="R241" s="11" t="s">
        <v>124</v>
      </c>
      <c r="S241" s="11">
        <v>0.0</v>
      </c>
      <c r="T241" s="11">
        <v>0.0</v>
      </c>
      <c r="U241" s="11" t="s">
        <v>124</v>
      </c>
      <c r="V241" s="11">
        <v>0.0</v>
      </c>
      <c r="W241" s="11" t="s">
        <v>125</v>
      </c>
      <c r="X241" s="18">
        <f>(29+27)/2</f>
        <v>28</v>
      </c>
      <c r="Y241" s="18">
        <v>1.0</v>
      </c>
      <c r="Z241" s="18">
        <v>1.0</v>
      </c>
      <c r="AA241" s="18">
        <v>0.0</v>
      </c>
      <c r="AB241" s="3" t="s">
        <v>1536</v>
      </c>
      <c r="AC241" s="3" t="s">
        <v>1536</v>
      </c>
      <c r="AD241" s="16">
        <v>1.0</v>
      </c>
      <c r="AE241" s="16">
        <v>1.0</v>
      </c>
      <c r="AF241" s="16">
        <v>1.0</v>
      </c>
      <c r="AG241" s="15">
        <v>1.0</v>
      </c>
      <c r="AH241" s="11" t="s">
        <v>1537</v>
      </c>
      <c r="AI241" s="18">
        <v>1.0</v>
      </c>
      <c r="AJ241" s="18">
        <v>1.0</v>
      </c>
      <c r="AK241" s="18">
        <v>1.0</v>
      </c>
      <c r="AL241" s="18">
        <v>1.0</v>
      </c>
      <c r="AM241" s="19">
        <v>1.0</v>
      </c>
      <c r="AN241" s="27" t="s">
        <v>128</v>
      </c>
      <c r="AO241" s="15" t="s">
        <v>189</v>
      </c>
      <c r="AP241" s="15" t="s">
        <v>189</v>
      </c>
      <c r="AQ241" s="15">
        <v>84.0</v>
      </c>
      <c r="AR241" s="15">
        <v>36.0</v>
      </c>
      <c r="AS241" s="15">
        <v>63.0</v>
      </c>
      <c r="AT241" s="15">
        <v>47.0</v>
      </c>
      <c r="AU241" s="15">
        <v>-11.0</v>
      </c>
      <c r="AV241" s="15">
        <v>66.0</v>
      </c>
      <c r="AW241" s="18">
        <v>0.0</v>
      </c>
      <c r="AX241" s="18">
        <v>0.0</v>
      </c>
      <c r="AY241" s="18">
        <v>1.0</v>
      </c>
      <c r="AZ241" s="18">
        <v>0.0</v>
      </c>
      <c r="BA241" s="18">
        <v>1.0</v>
      </c>
      <c r="BB241" s="18">
        <v>0.0</v>
      </c>
      <c r="BC241" s="11">
        <v>0.0</v>
      </c>
      <c r="BD241" s="11">
        <v>0.0</v>
      </c>
      <c r="BE241" s="11">
        <v>0.0</v>
      </c>
      <c r="BF241" s="11">
        <v>0.0</v>
      </c>
      <c r="BG241" s="11">
        <v>0.0</v>
      </c>
      <c r="BH241" s="11">
        <v>0.0</v>
      </c>
      <c r="BI241" s="11">
        <v>0.0</v>
      </c>
      <c r="BJ241" s="11">
        <v>0.0</v>
      </c>
      <c r="BK241" s="11">
        <v>0.0</v>
      </c>
      <c r="BL241" s="11">
        <v>0.0</v>
      </c>
      <c r="BM241" s="11">
        <v>0.0</v>
      </c>
      <c r="BN241" s="11">
        <v>0.0</v>
      </c>
      <c r="BO241" s="11">
        <v>0.0</v>
      </c>
      <c r="BP241" s="11">
        <v>0.0</v>
      </c>
      <c r="BQ241" s="11">
        <v>0.0</v>
      </c>
      <c r="BR241" s="11">
        <v>0.0</v>
      </c>
      <c r="BS241" s="11">
        <v>0.0</v>
      </c>
      <c r="BT241" s="11">
        <v>0.0</v>
      </c>
      <c r="BU241" s="11">
        <v>0.0</v>
      </c>
      <c r="BV241" s="11" t="s">
        <v>124</v>
      </c>
      <c r="BW241" s="15" t="s">
        <v>130</v>
      </c>
      <c r="BX241" s="15">
        <v>0.0</v>
      </c>
      <c r="BY241" s="26">
        <v>192.0</v>
      </c>
      <c r="BZ241" s="16">
        <v>0.0</v>
      </c>
      <c r="CA241" s="26">
        <v>55.0</v>
      </c>
      <c r="CB241" s="26">
        <v>13.0</v>
      </c>
      <c r="CC241" s="15">
        <v>0.0</v>
      </c>
      <c r="CD241" s="15">
        <v>0.0</v>
      </c>
      <c r="CE241" s="15">
        <v>1.0</v>
      </c>
      <c r="CF241" s="15">
        <v>0.0</v>
      </c>
      <c r="CG241" s="16">
        <v>0.0</v>
      </c>
      <c r="CH241" s="16">
        <v>0.0</v>
      </c>
      <c r="CI241" s="16">
        <v>0.0</v>
      </c>
      <c r="CJ241" s="15">
        <f t="shared" si="3"/>
        <v>0</v>
      </c>
      <c r="CK241" s="29" t="s">
        <v>1538</v>
      </c>
      <c r="CL241" s="11" t="s">
        <v>901</v>
      </c>
      <c r="CM241" s="11">
        <v>0.0</v>
      </c>
      <c r="CN241" s="11">
        <v>0.0</v>
      </c>
      <c r="CO241" s="18">
        <v>0.0</v>
      </c>
      <c r="CP241" s="18">
        <v>0.0</v>
      </c>
      <c r="CQ241" s="15">
        <v>0.0</v>
      </c>
      <c r="CR241" s="15" t="s">
        <v>124</v>
      </c>
      <c r="CS241" s="15">
        <v>0.0</v>
      </c>
      <c r="CT241" s="15" t="s">
        <v>124</v>
      </c>
      <c r="CU241" s="15">
        <v>0.0</v>
      </c>
      <c r="CV241" s="15" t="s">
        <v>124</v>
      </c>
      <c r="CW241" s="11">
        <v>0.0</v>
      </c>
      <c r="CX241" s="11">
        <v>0.0</v>
      </c>
      <c r="CY241" s="11" t="s">
        <v>124</v>
      </c>
      <c r="CZ241" s="11">
        <v>0.0</v>
      </c>
      <c r="DA241" s="11" t="s">
        <v>133</v>
      </c>
      <c r="DB241" s="31"/>
    </row>
    <row r="242">
      <c r="A242" s="11" t="s">
        <v>269</v>
      </c>
      <c r="B242" s="13" t="s">
        <v>1539</v>
      </c>
      <c r="C242" s="12">
        <v>25809.0</v>
      </c>
      <c r="D242" s="13">
        <v>3.0</v>
      </c>
      <c r="E242" s="18">
        <v>0.0</v>
      </c>
      <c r="F242" s="3">
        <v>10.0</v>
      </c>
      <c r="G242" s="3">
        <v>8.0</v>
      </c>
      <c r="H242" s="3">
        <v>9.0</v>
      </c>
      <c r="I242" s="14">
        <f t="shared" si="1"/>
        <v>9</v>
      </c>
      <c r="J242" s="14">
        <f t="shared" si="2"/>
        <v>1.333333333</v>
      </c>
      <c r="K242" s="11" t="s">
        <v>952</v>
      </c>
      <c r="L242" s="13" t="s">
        <v>456</v>
      </c>
      <c r="M242" s="15" t="s">
        <v>216</v>
      </c>
      <c r="N242" s="15" t="s">
        <v>1335</v>
      </c>
      <c r="O242" s="16" t="s">
        <v>216</v>
      </c>
      <c r="P242" s="16" t="s">
        <v>1540</v>
      </c>
      <c r="Q242" s="17">
        <v>1.0</v>
      </c>
      <c r="R242" s="11" t="s">
        <v>124</v>
      </c>
      <c r="S242" s="11">
        <v>0.0</v>
      </c>
      <c r="T242" s="11">
        <v>0.0</v>
      </c>
      <c r="U242" s="11" t="s">
        <v>124</v>
      </c>
      <c r="V242" s="11">
        <v>0.0</v>
      </c>
      <c r="W242" s="11" t="s">
        <v>125</v>
      </c>
      <c r="X242" s="18">
        <v>28.0</v>
      </c>
      <c r="Y242" s="18">
        <v>1.0</v>
      </c>
      <c r="Z242" s="18">
        <v>0.0</v>
      </c>
      <c r="AA242" s="18">
        <v>1.0</v>
      </c>
      <c r="AB242" s="3" t="s">
        <v>1387</v>
      </c>
      <c r="AC242" s="3" t="s">
        <v>1387</v>
      </c>
      <c r="AD242" s="16">
        <v>1.0</v>
      </c>
      <c r="AE242" s="16">
        <v>0.0</v>
      </c>
      <c r="AF242" s="16">
        <v>0.0</v>
      </c>
      <c r="AG242" s="15">
        <v>0.0</v>
      </c>
      <c r="AH242" s="11" t="s">
        <v>1388</v>
      </c>
      <c r="AI242" s="18">
        <v>1.0</v>
      </c>
      <c r="AJ242" s="18">
        <v>0.0</v>
      </c>
      <c r="AK242" s="18">
        <v>0.0</v>
      </c>
      <c r="AL242" s="11">
        <v>0.0</v>
      </c>
      <c r="AM242" s="19">
        <v>1.0</v>
      </c>
      <c r="AN242" s="27" t="s">
        <v>128</v>
      </c>
      <c r="AO242" s="15" t="s">
        <v>1155</v>
      </c>
      <c r="AP242" s="15" t="s">
        <v>1155</v>
      </c>
      <c r="AQ242" s="15">
        <v>109.0</v>
      </c>
      <c r="AR242" s="15">
        <v>67.0</v>
      </c>
      <c r="AS242" s="15">
        <v>59.0</v>
      </c>
      <c r="AT242" s="15">
        <v>74.0</v>
      </c>
      <c r="AU242" s="15">
        <v>-12.0</v>
      </c>
      <c r="AV242" s="15">
        <v>9.0</v>
      </c>
      <c r="AW242" s="18">
        <v>0.0</v>
      </c>
      <c r="AX242" s="18">
        <v>0.0</v>
      </c>
      <c r="AY242" s="18">
        <v>1.0</v>
      </c>
      <c r="AZ242" s="18">
        <v>0.0</v>
      </c>
      <c r="BA242" s="18">
        <v>0.0</v>
      </c>
      <c r="BB242" s="18">
        <v>1.0</v>
      </c>
      <c r="BC242" s="11">
        <v>0.0</v>
      </c>
      <c r="BD242" s="11">
        <v>0.0</v>
      </c>
      <c r="BE242" s="11">
        <v>0.0</v>
      </c>
      <c r="BF242" s="11">
        <v>0.0</v>
      </c>
      <c r="BG242" s="11">
        <v>0.0</v>
      </c>
      <c r="BH242" s="11">
        <v>0.0</v>
      </c>
      <c r="BI242" s="11">
        <v>0.0</v>
      </c>
      <c r="BJ242" s="11">
        <v>1.0</v>
      </c>
      <c r="BK242" s="11">
        <v>0.0</v>
      </c>
      <c r="BL242" s="11">
        <v>0.0</v>
      </c>
      <c r="BM242" s="11">
        <v>0.0</v>
      </c>
      <c r="BN242" s="11">
        <v>0.0</v>
      </c>
      <c r="BO242" s="11">
        <v>0.0</v>
      </c>
      <c r="BP242" s="11">
        <v>0.0</v>
      </c>
      <c r="BQ242" s="11">
        <v>0.0</v>
      </c>
      <c r="BR242" s="11">
        <v>0.0</v>
      </c>
      <c r="BS242" s="11">
        <v>0.0</v>
      </c>
      <c r="BT242" s="11">
        <v>0.0</v>
      </c>
      <c r="BU242" s="11">
        <v>0.0</v>
      </c>
      <c r="BV242" s="11" t="s">
        <v>1541</v>
      </c>
      <c r="BW242" s="16" t="s">
        <v>319</v>
      </c>
      <c r="BX242" s="15">
        <v>0.0</v>
      </c>
      <c r="BY242" s="26">
        <v>200.0</v>
      </c>
      <c r="BZ242" s="16">
        <v>0.0</v>
      </c>
      <c r="CA242" s="26">
        <v>4.0</v>
      </c>
      <c r="CB242" s="26">
        <v>4.0</v>
      </c>
      <c r="CC242" s="15">
        <v>0.0</v>
      </c>
      <c r="CD242" s="15">
        <v>0.0</v>
      </c>
      <c r="CE242" s="15">
        <v>1.0</v>
      </c>
      <c r="CF242" s="15">
        <v>0.0</v>
      </c>
      <c r="CG242" s="16">
        <v>1.0</v>
      </c>
      <c r="CH242" s="16">
        <v>0.0</v>
      </c>
      <c r="CI242" s="16">
        <v>0.0</v>
      </c>
      <c r="CJ242" s="15">
        <f t="shared" si="3"/>
        <v>1</v>
      </c>
      <c r="CK242" s="29" t="s">
        <v>1542</v>
      </c>
      <c r="CL242" s="11" t="s">
        <v>1543</v>
      </c>
      <c r="CM242" s="11">
        <v>0.0</v>
      </c>
      <c r="CN242" s="11">
        <v>0.0</v>
      </c>
      <c r="CO242" s="18">
        <v>0.0</v>
      </c>
      <c r="CP242" s="18">
        <v>0.0</v>
      </c>
      <c r="CQ242" s="15">
        <v>0.0</v>
      </c>
      <c r="CR242" s="15" t="s">
        <v>124</v>
      </c>
      <c r="CS242" s="15">
        <v>0.0</v>
      </c>
      <c r="CT242" s="15" t="s">
        <v>124</v>
      </c>
      <c r="CU242" s="15">
        <v>0.0</v>
      </c>
      <c r="CV242" s="15" t="s">
        <v>124</v>
      </c>
      <c r="CW242" s="11">
        <v>0.0</v>
      </c>
      <c r="CX242" s="11">
        <v>0.0</v>
      </c>
      <c r="CY242" s="11" t="s">
        <v>124</v>
      </c>
      <c r="CZ242" s="11">
        <v>0.0</v>
      </c>
      <c r="DA242" s="11" t="s">
        <v>133</v>
      </c>
      <c r="DB242" s="31"/>
    </row>
    <row r="243">
      <c r="A243" s="11" t="s">
        <v>1544</v>
      </c>
      <c r="B243" s="13" t="s">
        <v>1545</v>
      </c>
      <c r="C243" s="12">
        <v>25830.0</v>
      </c>
      <c r="D243" s="13">
        <v>3.0</v>
      </c>
      <c r="E243" s="18">
        <v>0.0</v>
      </c>
      <c r="F243" s="3">
        <v>4.0</v>
      </c>
      <c r="G243" s="3">
        <v>6.0</v>
      </c>
      <c r="H243" s="3">
        <v>8.0</v>
      </c>
      <c r="I243" s="14">
        <f t="shared" si="1"/>
        <v>6</v>
      </c>
      <c r="J243" s="14">
        <f t="shared" si="2"/>
        <v>2.666666667</v>
      </c>
      <c r="K243" s="11" t="s">
        <v>456</v>
      </c>
      <c r="L243" s="11" t="s">
        <v>456</v>
      </c>
      <c r="M243" s="15" t="s">
        <v>216</v>
      </c>
      <c r="N243" s="15" t="s">
        <v>635</v>
      </c>
      <c r="O243" s="16" t="s">
        <v>216</v>
      </c>
      <c r="P243" s="16" t="s">
        <v>635</v>
      </c>
      <c r="Q243" s="17">
        <v>1.0</v>
      </c>
      <c r="R243" s="11" t="s">
        <v>124</v>
      </c>
      <c r="S243" s="11">
        <v>0.0</v>
      </c>
      <c r="T243" s="11">
        <v>0.0</v>
      </c>
      <c r="U243" s="11" t="s">
        <v>124</v>
      </c>
      <c r="V243" s="11">
        <v>0.0</v>
      </c>
      <c r="W243" s="11" t="s">
        <v>125</v>
      </c>
      <c r="X243" s="18">
        <v>26.0</v>
      </c>
      <c r="Y243" s="18">
        <v>0.0</v>
      </c>
      <c r="Z243" s="18">
        <v>0.0</v>
      </c>
      <c r="AA243" s="18">
        <v>1.0</v>
      </c>
      <c r="AB243" s="3" t="s">
        <v>1546</v>
      </c>
      <c r="AC243" s="3" t="s">
        <v>1546</v>
      </c>
      <c r="AD243" s="16">
        <v>2.0</v>
      </c>
      <c r="AE243" s="16">
        <v>0.0</v>
      </c>
      <c r="AF243" s="16">
        <v>0.0</v>
      </c>
      <c r="AG243" s="15">
        <v>0.0</v>
      </c>
      <c r="AH243" s="13" t="s">
        <v>1546</v>
      </c>
      <c r="AI243" s="18">
        <v>2.0</v>
      </c>
      <c r="AJ243" s="18">
        <v>0.0</v>
      </c>
      <c r="AK243" s="18">
        <v>0.0</v>
      </c>
      <c r="AL243" s="11">
        <v>0.0</v>
      </c>
      <c r="AM243" s="19">
        <v>1.0</v>
      </c>
      <c r="AN243" s="27" t="s">
        <v>128</v>
      </c>
      <c r="AO243" s="15" t="s">
        <v>1547</v>
      </c>
      <c r="AP243" s="15" t="s">
        <v>200</v>
      </c>
      <c r="AQ243" s="15">
        <v>99.0</v>
      </c>
      <c r="AR243" s="15">
        <v>79.0</v>
      </c>
      <c r="AS243" s="15">
        <v>39.0</v>
      </c>
      <c r="AT243" s="15">
        <v>38.0</v>
      </c>
      <c r="AU243" s="15">
        <v>-5.0</v>
      </c>
      <c r="AV243" s="15">
        <v>19.0</v>
      </c>
      <c r="AW243" s="18">
        <v>0.0</v>
      </c>
      <c r="AX243" s="18">
        <v>0.0</v>
      </c>
      <c r="AY243" s="18">
        <v>0.0</v>
      </c>
      <c r="AZ243" s="18">
        <v>1.0</v>
      </c>
      <c r="BA243" s="18">
        <v>1.0</v>
      </c>
      <c r="BB243" s="18">
        <v>1.0</v>
      </c>
      <c r="BC243" s="11">
        <v>0.0</v>
      </c>
      <c r="BD243" s="11">
        <v>0.0</v>
      </c>
      <c r="BE243" s="11">
        <v>0.0</v>
      </c>
      <c r="BF243" s="11">
        <v>0.0</v>
      </c>
      <c r="BG243" s="11">
        <v>0.0</v>
      </c>
      <c r="BH243" s="11">
        <v>0.0</v>
      </c>
      <c r="BI243" s="11">
        <v>0.0</v>
      </c>
      <c r="BJ243" s="11">
        <v>0.0</v>
      </c>
      <c r="BK243" s="11">
        <v>0.0</v>
      </c>
      <c r="BL243" s="11">
        <v>0.0</v>
      </c>
      <c r="BM243" s="11">
        <v>0.0</v>
      </c>
      <c r="BN243" s="11">
        <v>0.0</v>
      </c>
      <c r="BO243" s="11">
        <v>0.0</v>
      </c>
      <c r="BP243" s="11">
        <v>0.0</v>
      </c>
      <c r="BQ243" s="11">
        <v>0.0</v>
      </c>
      <c r="BR243" s="11">
        <v>0.0</v>
      </c>
      <c r="BS243" s="11">
        <v>0.0</v>
      </c>
      <c r="BT243" s="11">
        <v>0.0</v>
      </c>
      <c r="BU243" s="11">
        <v>0.0</v>
      </c>
      <c r="BV243" s="11" t="s">
        <v>124</v>
      </c>
      <c r="BW243" s="16" t="s">
        <v>190</v>
      </c>
      <c r="BX243" s="15">
        <v>0.0</v>
      </c>
      <c r="BY243" s="26">
        <v>205.0</v>
      </c>
      <c r="BZ243" s="16">
        <v>0.0</v>
      </c>
      <c r="CA243" s="26">
        <v>25.0</v>
      </c>
      <c r="CB243" s="26">
        <v>36.0</v>
      </c>
      <c r="CC243" s="15">
        <v>1.0</v>
      </c>
      <c r="CD243" s="15">
        <v>0.0</v>
      </c>
      <c r="CE243" s="15">
        <v>1.0</v>
      </c>
      <c r="CF243" s="15">
        <v>0.0</v>
      </c>
      <c r="CG243" s="16">
        <v>1.0</v>
      </c>
      <c r="CH243" s="16">
        <v>0.0</v>
      </c>
      <c r="CI243" s="16">
        <v>0.0</v>
      </c>
      <c r="CJ243" s="15">
        <f t="shared" si="3"/>
        <v>1</v>
      </c>
      <c r="CK243" s="29" t="s">
        <v>1548</v>
      </c>
      <c r="CL243" s="11" t="s">
        <v>170</v>
      </c>
      <c r="CM243" s="11">
        <v>0.0</v>
      </c>
      <c r="CN243" s="11">
        <v>1.0</v>
      </c>
      <c r="CO243" s="18">
        <v>0.0</v>
      </c>
      <c r="CP243" s="18">
        <v>0.0</v>
      </c>
      <c r="CQ243" s="15">
        <v>0.0</v>
      </c>
      <c r="CR243" s="15" t="s">
        <v>124</v>
      </c>
      <c r="CS243" s="15">
        <v>0.0</v>
      </c>
      <c r="CT243" s="15" t="s">
        <v>124</v>
      </c>
      <c r="CU243" s="15">
        <v>0.0</v>
      </c>
      <c r="CV243" s="15" t="s">
        <v>124</v>
      </c>
      <c r="CW243" s="11">
        <v>0.0</v>
      </c>
      <c r="CX243" s="11">
        <v>0.0</v>
      </c>
      <c r="CY243" s="11" t="s">
        <v>124</v>
      </c>
      <c r="CZ243" s="11">
        <v>0.0</v>
      </c>
      <c r="DA243" s="11" t="s">
        <v>133</v>
      </c>
      <c r="DB243" s="31"/>
    </row>
    <row r="244">
      <c r="A244" s="11" t="s">
        <v>1549</v>
      </c>
      <c r="B244" s="13" t="s">
        <v>1195</v>
      </c>
      <c r="C244" s="12">
        <v>25851.0</v>
      </c>
      <c r="D244" s="13">
        <v>1.0</v>
      </c>
      <c r="E244" s="18">
        <v>0.0</v>
      </c>
      <c r="F244" s="3">
        <v>7.0</v>
      </c>
      <c r="G244" s="3">
        <v>8.0</v>
      </c>
      <c r="H244" s="3">
        <v>5.0</v>
      </c>
      <c r="I244" s="14">
        <f t="shared" si="1"/>
        <v>6.666666667</v>
      </c>
      <c r="J244" s="14">
        <f t="shared" si="2"/>
        <v>2</v>
      </c>
      <c r="K244" s="11" t="s">
        <v>1282</v>
      </c>
      <c r="L244" s="13" t="s">
        <v>1283</v>
      </c>
      <c r="M244" s="15" t="s">
        <v>137</v>
      </c>
      <c r="N244" s="15" t="s">
        <v>373</v>
      </c>
      <c r="O244" s="16" t="s">
        <v>122</v>
      </c>
      <c r="P244" s="16" t="s">
        <v>1173</v>
      </c>
      <c r="Q244" s="17">
        <v>1.0</v>
      </c>
      <c r="R244" s="11" t="s">
        <v>124</v>
      </c>
      <c r="S244" s="11">
        <v>0.0</v>
      </c>
      <c r="T244" s="11">
        <v>0.0</v>
      </c>
      <c r="U244" s="11" t="s">
        <v>124</v>
      </c>
      <c r="V244" s="11">
        <v>0.0</v>
      </c>
      <c r="W244" s="11" t="s">
        <v>125</v>
      </c>
      <c r="X244" s="18">
        <v>29.0</v>
      </c>
      <c r="Y244" s="18">
        <v>1.0</v>
      </c>
      <c r="Z244" s="18">
        <v>1.0</v>
      </c>
      <c r="AA244" s="18">
        <v>0.0</v>
      </c>
      <c r="AB244" s="3" t="s">
        <v>1195</v>
      </c>
      <c r="AC244" s="3" t="s">
        <v>1195</v>
      </c>
      <c r="AD244" s="16">
        <v>1.0</v>
      </c>
      <c r="AE244" s="16">
        <v>1.0</v>
      </c>
      <c r="AF244" s="16">
        <v>1.0</v>
      </c>
      <c r="AG244" s="15">
        <v>1.0</v>
      </c>
      <c r="AH244" s="11" t="s">
        <v>1550</v>
      </c>
      <c r="AI244" s="18">
        <v>1.0</v>
      </c>
      <c r="AJ244" s="18">
        <v>1.0</v>
      </c>
      <c r="AK244" s="18">
        <v>0.0</v>
      </c>
      <c r="AL244" s="11">
        <v>0.0</v>
      </c>
      <c r="AM244" s="19">
        <v>0.0</v>
      </c>
      <c r="AN244" s="27" t="s">
        <v>128</v>
      </c>
      <c r="AO244" s="15" t="s">
        <v>1551</v>
      </c>
      <c r="AP244" s="15" t="s">
        <v>243</v>
      </c>
      <c r="AQ244" s="15">
        <v>128.0</v>
      </c>
      <c r="AR244" s="15">
        <v>49.0</v>
      </c>
      <c r="AS244" s="15">
        <v>56.0</v>
      </c>
      <c r="AT244" s="15">
        <v>86.0</v>
      </c>
      <c r="AU244" s="15">
        <v>-15.0</v>
      </c>
      <c r="AV244" s="15">
        <v>35.0</v>
      </c>
      <c r="AW244" s="18">
        <v>0.0</v>
      </c>
      <c r="AX244" s="18">
        <v>0.0</v>
      </c>
      <c r="AY244" s="18">
        <v>1.0</v>
      </c>
      <c r="AZ244" s="18">
        <v>0.0</v>
      </c>
      <c r="BA244" s="18">
        <v>1.0</v>
      </c>
      <c r="BB244" s="18">
        <v>1.0</v>
      </c>
      <c r="BC244" s="11">
        <v>0.0</v>
      </c>
      <c r="BD244" s="11">
        <v>0.0</v>
      </c>
      <c r="BE244" s="11">
        <v>0.0</v>
      </c>
      <c r="BF244" s="11">
        <v>0.0</v>
      </c>
      <c r="BG244" s="11">
        <v>0.0</v>
      </c>
      <c r="BH244" s="11">
        <v>0.0</v>
      </c>
      <c r="BI244" s="11">
        <v>0.0</v>
      </c>
      <c r="BJ244" s="11">
        <v>1.0</v>
      </c>
      <c r="BK244" s="11">
        <v>0.0</v>
      </c>
      <c r="BL244" s="11">
        <v>0.0</v>
      </c>
      <c r="BM244" s="11">
        <v>0.0</v>
      </c>
      <c r="BN244" s="11">
        <v>0.0</v>
      </c>
      <c r="BO244" s="11">
        <v>0.0</v>
      </c>
      <c r="BP244" s="11">
        <v>0.0</v>
      </c>
      <c r="BQ244" s="11">
        <v>0.0</v>
      </c>
      <c r="BR244" s="11">
        <v>0.0</v>
      </c>
      <c r="BS244" s="11">
        <v>0.0</v>
      </c>
      <c r="BT244" s="11">
        <v>0.0</v>
      </c>
      <c r="BU244" s="11">
        <v>0.0</v>
      </c>
      <c r="BV244" s="11" t="s">
        <v>124</v>
      </c>
      <c r="BW244" s="15" t="s">
        <v>487</v>
      </c>
      <c r="BX244" s="15">
        <v>0.0</v>
      </c>
      <c r="BY244" s="26">
        <v>180.0</v>
      </c>
      <c r="BZ244" s="16">
        <v>0.0</v>
      </c>
      <c r="CA244" s="26">
        <v>12.0</v>
      </c>
      <c r="CB244" s="26">
        <v>8.0</v>
      </c>
      <c r="CC244" s="15">
        <v>0.0</v>
      </c>
      <c r="CD244" s="15">
        <v>0.0</v>
      </c>
      <c r="CE244" s="15">
        <v>1.0</v>
      </c>
      <c r="CF244" s="15">
        <v>0.0</v>
      </c>
      <c r="CG244" s="16">
        <v>0.0</v>
      </c>
      <c r="CH244" s="16">
        <v>0.0</v>
      </c>
      <c r="CI244" s="16">
        <v>0.0</v>
      </c>
      <c r="CJ244" s="15">
        <f t="shared" si="3"/>
        <v>0</v>
      </c>
      <c r="CK244" s="29" t="s">
        <v>1552</v>
      </c>
      <c r="CL244" s="11" t="s">
        <v>170</v>
      </c>
      <c r="CM244" s="11">
        <v>0.0</v>
      </c>
      <c r="CN244" s="11">
        <v>0.0</v>
      </c>
      <c r="CO244" s="18">
        <v>0.0</v>
      </c>
      <c r="CP244" s="18">
        <v>0.0</v>
      </c>
      <c r="CQ244" s="15">
        <v>0.0</v>
      </c>
      <c r="CR244" s="15" t="s">
        <v>124</v>
      </c>
      <c r="CS244" s="15">
        <v>0.0</v>
      </c>
      <c r="CT244" s="15" t="s">
        <v>124</v>
      </c>
      <c r="CU244" s="15">
        <v>0.0</v>
      </c>
      <c r="CV244" s="15" t="s">
        <v>124</v>
      </c>
      <c r="CW244" s="11">
        <v>0.0</v>
      </c>
      <c r="CX244" s="11">
        <v>0.0</v>
      </c>
      <c r="CY244" s="11" t="s">
        <v>124</v>
      </c>
      <c r="CZ244" s="11">
        <v>0.0</v>
      </c>
      <c r="DA244" s="11" t="s">
        <v>133</v>
      </c>
      <c r="DB244" s="31"/>
    </row>
    <row r="245">
      <c r="A245" s="11" t="s">
        <v>1553</v>
      </c>
      <c r="B245" s="13" t="s">
        <v>1478</v>
      </c>
      <c r="C245" s="12">
        <v>25858.0</v>
      </c>
      <c r="D245" s="13">
        <v>5.0</v>
      </c>
      <c r="E245" s="18">
        <v>0.0</v>
      </c>
      <c r="F245" s="3">
        <v>7.0</v>
      </c>
      <c r="G245" s="3">
        <v>7.0</v>
      </c>
      <c r="H245" s="3">
        <v>10.0</v>
      </c>
      <c r="I245" s="14">
        <f t="shared" si="1"/>
        <v>8</v>
      </c>
      <c r="J245" s="14">
        <f t="shared" si="2"/>
        <v>2</v>
      </c>
      <c r="K245" s="11" t="s">
        <v>456</v>
      </c>
      <c r="L245" s="11" t="s">
        <v>456</v>
      </c>
      <c r="M245" s="15" t="s">
        <v>216</v>
      </c>
      <c r="N245" s="15" t="s">
        <v>1510</v>
      </c>
      <c r="O245" s="16" t="s">
        <v>216</v>
      </c>
      <c r="P245" s="16" t="s">
        <v>635</v>
      </c>
      <c r="Q245" s="17">
        <v>0.0</v>
      </c>
      <c r="R245" s="11" t="s">
        <v>124</v>
      </c>
      <c r="S245" s="11">
        <v>1.0</v>
      </c>
      <c r="T245" s="11">
        <v>0.0</v>
      </c>
      <c r="U245" s="11" t="s">
        <v>124</v>
      </c>
      <c r="V245" s="11">
        <v>0.0</v>
      </c>
      <c r="W245" s="11" t="s">
        <v>125</v>
      </c>
      <c r="X245" s="18">
        <v>12.0</v>
      </c>
      <c r="Y245" s="18">
        <v>1.0</v>
      </c>
      <c r="Z245" s="18">
        <v>0.0</v>
      </c>
      <c r="AA245" s="18">
        <v>1.0</v>
      </c>
      <c r="AB245" s="3" t="s">
        <v>1554</v>
      </c>
      <c r="AC245" s="3" t="s">
        <v>1554</v>
      </c>
      <c r="AD245" s="16">
        <v>1.0</v>
      </c>
      <c r="AE245" s="16">
        <v>0.0</v>
      </c>
      <c r="AF245" s="16">
        <v>0.0</v>
      </c>
      <c r="AG245" s="15">
        <v>0.0</v>
      </c>
      <c r="AH245" s="11" t="s">
        <v>1555</v>
      </c>
      <c r="AI245" s="18">
        <v>1.0</v>
      </c>
      <c r="AJ245" s="18">
        <v>0.0</v>
      </c>
      <c r="AK245" s="18">
        <v>0.0</v>
      </c>
      <c r="AL245" s="11">
        <v>0.0</v>
      </c>
      <c r="AM245" s="19">
        <v>1.0</v>
      </c>
      <c r="AN245" s="27" t="s">
        <v>128</v>
      </c>
      <c r="AO245" s="15" t="s">
        <v>318</v>
      </c>
      <c r="AP245" s="15" t="s">
        <v>318</v>
      </c>
      <c r="AQ245" s="15">
        <v>93.0</v>
      </c>
      <c r="AR245" s="15">
        <v>51.0</v>
      </c>
      <c r="AS245" s="15">
        <v>51.0</v>
      </c>
      <c r="AT245" s="15">
        <v>33.0</v>
      </c>
      <c r="AU245" s="15">
        <v>-7.0</v>
      </c>
      <c r="AV245" s="15">
        <v>59.0</v>
      </c>
      <c r="AW245" s="18">
        <v>1.0</v>
      </c>
      <c r="AX245" s="18">
        <v>0.0</v>
      </c>
      <c r="AY245" s="18">
        <v>0.0</v>
      </c>
      <c r="AZ245" s="18">
        <v>1.0</v>
      </c>
      <c r="BA245" s="18">
        <v>0.0</v>
      </c>
      <c r="BB245" s="18">
        <v>0.0</v>
      </c>
      <c r="BC245" s="11">
        <v>0.0</v>
      </c>
      <c r="BD245" s="11">
        <v>0.0</v>
      </c>
      <c r="BE245" s="11">
        <v>0.0</v>
      </c>
      <c r="BF245" s="11">
        <v>0.0</v>
      </c>
      <c r="BG245" s="11">
        <v>0.0</v>
      </c>
      <c r="BH245" s="11">
        <v>0.0</v>
      </c>
      <c r="BI245" s="11">
        <v>0.0</v>
      </c>
      <c r="BJ245" s="11">
        <v>0.0</v>
      </c>
      <c r="BK245" s="11">
        <v>0.0</v>
      </c>
      <c r="BL245" s="11">
        <v>0.0</v>
      </c>
      <c r="BM245" s="11">
        <v>0.0</v>
      </c>
      <c r="BN245" s="11">
        <v>0.0</v>
      </c>
      <c r="BO245" s="11">
        <v>0.0</v>
      </c>
      <c r="BP245" s="11">
        <v>0.0</v>
      </c>
      <c r="BQ245" s="11">
        <v>0.0</v>
      </c>
      <c r="BR245" s="11">
        <v>0.0</v>
      </c>
      <c r="BS245" s="11">
        <v>0.0</v>
      </c>
      <c r="BT245" s="11">
        <v>0.0</v>
      </c>
      <c r="BU245" s="11">
        <v>0.0</v>
      </c>
      <c r="BV245" s="11" t="s">
        <v>124</v>
      </c>
      <c r="BW245" s="16" t="s">
        <v>168</v>
      </c>
      <c r="BX245" s="15">
        <v>0.0</v>
      </c>
      <c r="BY245" s="26">
        <v>238.0</v>
      </c>
      <c r="BZ245" s="16">
        <v>0.0</v>
      </c>
      <c r="CA245" s="26">
        <v>12.0</v>
      </c>
      <c r="CB245" s="26">
        <v>12.0</v>
      </c>
      <c r="CC245" s="15">
        <v>0.0</v>
      </c>
      <c r="CD245" s="15">
        <v>0.0</v>
      </c>
      <c r="CE245" s="15">
        <v>1.0</v>
      </c>
      <c r="CF245" s="15">
        <v>0.0</v>
      </c>
      <c r="CG245" s="16">
        <v>0.0</v>
      </c>
      <c r="CH245" s="16">
        <v>0.0</v>
      </c>
      <c r="CI245" s="16">
        <v>0.0</v>
      </c>
      <c r="CJ245" s="15">
        <f t="shared" si="3"/>
        <v>0</v>
      </c>
      <c r="CK245" s="29" t="s">
        <v>1556</v>
      </c>
      <c r="CL245" s="11" t="s">
        <v>170</v>
      </c>
      <c r="CM245" s="11">
        <v>0.0</v>
      </c>
      <c r="CN245" s="11">
        <v>0.0</v>
      </c>
      <c r="CO245" s="18">
        <v>0.0</v>
      </c>
      <c r="CP245" s="18">
        <v>0.0</v>
      </c>
      <c r="CQ245" s="15">
        <v>0.0</v>
      </c>
      <c r="CR245" s="15" t="s">
        <v>124</v>
      </c>
      <c r="CS245" s="15">
        <v>0.0</v>
      </c>
      <c r="CT245" s="15" t="s">
        <v>124</v>
      </c>
      <c r="CU245" s="15">
        <v>0.0</v>
      </c>
      <c r="CV245" s="15" t="s">
        <v>124</v>
      </c>
      <c r="CW245" s="11">
        <v>0.0</v>
      </c>
      <c r="CX245" s="11">
        <v>1.0</v>
      </c>
      <c r="CY245" s="11" t="s">
        <v>124</v>
      </c>
      <c r="CZ245" s="11">
        <v>0.0</v>
      </c>
      <c r="DA245" s="11" t="s">
        <v>133</v>
      </c>
      <c r="DB245" s="31"/>
    </row>
    <row r="246">
      <c r="A246" s="11" t="s">
        <v>1557</v>
      </c>
      <c r="B246" s="11" t="s">
        <v>1558</v>
      </c>
      <c r="C246" s="12">
        <v>25893.0</v>
      </c>
      <c r="D246" s="13">
        <v>3.0</v>
      </c>
      <c r="E246" s="18">
        <v>0.0</v>
      </c>
      <c r="F246" s="3">
        <v>4.0</v>
      </c>
      <c r="G246" s="3">
        <v>5.0</v>
      </c>
      <c r="H246" s="3">
        <v>7.0</v>
      </c>
      <c r="I246" s="14">
        <f t="shared" si="1"/>
        <v>5.333333333</v>
      </c>
      <c r="J246" s="14">
        <f t="shared" si="2"/>
        <v>2</v>
      </c>
      <c r="K246" s="11" t="s">
        <v>1268</v>
      </c>
      <c r="L246" s="13" t="s">
        <v>1559</v>
      </c>
      <c r="M246" s="15" t="s">
        <v>137</v>
      </c>
      <c r="N246" s="15" t="s">
        <v>1560</v>
      </c>
      <c r="O246" s="16" t="s">
        <v>162</v>
      </c>
      <c r="P246" s="16" t="s">
        <v>373</v>
      </c>
      <c r="Q246" s="17">
        <v>0.0</v>
      </c>
      <c r="R246" s="11" t="s">
        <v>124</v>
      </c>
      <c r="S246" s="11">
        <v>0.0</v>
      </c>
      <c r="T246" s="11">
        <v>0.0</v>
      </c>
      <c r="U246" s="11" t="s">
        <v>124</v>
      </c>
      <c r="V246" s="11">
        <v>0.0</v>
      </c>
      <c r="W246" s="11" t="s">
        <v>125</v>
      </c>
      <c r="X246" s="18">
        <v>20.0</v>
      </c>
      <c r="Y246" s="18">
        <v>2.0</v>
      </c>
      <c r="Z246" s="18">
        <v>1.0</v>
      </c>
      <c r="AA246" s="18">
        <v>0.0</v>
      </c>
      <c r="AB246" s="3" t="s">
        <v>1561</v>
      </c>
      <c r="AC246" s="3" t="s">
        <v>1561</v>
      </c>
      <c r="AD246" s="16">
        <v>1.0</v>
      </c>
      <c r="AE246" s="16">
        <v>1.0</v>
      </c>
      <c r="AF246" s="16">
        <v>0.0</v>
      </c>
      <c r="AG246" s="15">
        <v>0.0</v>
      </c>
      <c r="AH246" s="11" t="s">
        <v>1562</v>
      </c>
      <c r="AI246" s="18">
        <v>1.0</v>
      </c>
      <c r="AJ246" s="18">
        <v>1.0</v>
      </c>
      <c r="AK246" s="18">
        <v>0.0</v>
      </c>
      <c r="AL246" s="11">
        <v>0.0</v>
      </c>
      <c r="AM246" s="19">
        <v>0.0</v>
      </c>
      <c r="AN246" s="27" t="s">
        <v>128</v>
      </c>
      <c r="AO246" s="15" t="s">
        <v>1563</v>
      </c>
      <c r="AP246" s="15" t="s">
        <v>200</v>
      </c>
      <c r="AQ246" s="15">
        <v>102.0</v>
      </c>
      <c r="AR246" s="15">
        <v>47.0</v>
      </c>
      <c r="AS246" s="15">
        <v>43.0</v>
      </c>
      <c r="AT246" s="15">
        <v>78.0</v>
      </c>
      <c r="AU246" s="15">
        <v>-12.0</v>
      </c>
      <c r="AV246" s="15">
        <v>42.0</v>
      </c>
      <c r="AW246" s="18">
        <v>0.0</v>
      </c>
      <c r="AX246" s="18">
        <v>0.0</v>
      </c>
      <c r="AY246" s="18">
        <v>0.0</v>
      </c>
      <c r="AZ246" s="18">
        <v>1.0</v>
      </c>
      <c r="BA246" s="18">
        <v>0.0</v>
      </c>
      <c r="BB246" s="18">
        <v>0.0</v>
      </c>
      <c r="BC246" s="11">
        <v>0.0</v>
      </c>
      <c r="BD246" s="11">
        <v>0.0</v>
      </c>
      <c r="BE246" s="11">
        <v>0.0</v>
      </c>
      <c r="BF246" s="11">
        <v>0.0</v>
      </c>
      <c r="BG246" s="11">
        <v>0.0</v>
      </c>
      <c r="BH246" s="11">
        <v>0.0</v>
      </c>
      <c r="BI246" s="11">
        <v>0.0</v>
      </c>
      <c r="BJ246" s="11">
        <v>0.0</v>
      </c>
      <c r="BK246" s="11">
        <v>0.0</v>
      </c>
      <c r="BL246" s="11">
        <v>0.0</v>
      </c>
      <c r="BM246" s="11">
        <v>0.0</v>
      </c>
      <c r="BN246" s="11">
        <v>0.0</v>
      </c>
      <c r="BO246" s="11">
        <v>0.0</v>
      </c>
      <c r="BP246" s="11">
        <v>0.0</v>
      </c>
      <c r="BQ246" s="11">
        <v>0.0</v>
      </c>
      <c r="BR246" s="11">
        <v>0.0</v>
      </c>
      <c r="BS246" s="11">
        <v>0.0</v>
      </c>
      <c r="BT246" s="11">
        <v>0.0</v>
      </c>
      <c r="BU246" s="11">
        <v>0.0</v>
      </c>
      <c r="BV246" s="11" t="s">
        <v>124</v>
      </c>
      <c r="BW246" s="16" t="s">
        <v>1564</v>
      </c>
      <c r="BX246" s="15">
        <v>0.0</v>
      </c>
      <c r="BY246" s="26">
        <v>173.0</v>
      </c>
      <c r="BZ246" s="16">
        <v>0.0</v>
      </c>
      <c r="CA246" s="26">
        <v>31.0</v>
      </c>
      <c r="CB246" s="26">
        <v>9.0</v>
      </c>
      <c r="CC246" s="15">
        <v>0.0</v>
      </c>
      <c r="CD246" s="15">
        <v>0.0</v>
      </c>
      <c r="CE246" s="15">
        <v>1.0</v>
      </c>
      <c r="CF246" s="15">
        <v>0.0</v>
      </c>
      <c r="CG246" s="16">
        <v>0.0</v>
      </c>
      <c r="CH246" s="16">
        <v>0.0</v>
      </c>
      <c r="CI246" s="16">
        <v>0.0</v>
      </c>
      <c r="CJ246" s="15">
        <f t="shared" si="3"/>
        <v>0</v>
      </c>
      <c r="CK246" s="29" t="s">
        <v>1565</v>
      </c>
      <c r="CL246" s="11" t="s">
        <v>170</v>
      </c>
      <c r="CM246" s="11">
        <v>0.0</v>
      </c>
      <c r="CN246" s="11">
        <v>0.0</v>
      </c>
      <c r="CO246" s="18">
        <v>0.0</v>
      </c>
      <c r="CP246" s="18">
        <v>0.0</v>
      </c>
      <c r="CQ246" s="15">
        <v>0.0</v>
      </c>
      <c r="CR246" s="15" t="s">
        <v>124</v>
      </c>
      <c r="CS246" s="15">
        <v>0.0</v>
      </c>
      <c r="CT246" s="15" t="s">
        <v>124</v>
      </c>
      <c r="CU246" s="15">
        <v>1.0</v>
      </c>
      <c r="CV246" s="15" t="s">
        <v>1558</v>
      </c>
      <c r="CW246" s="11">
        <v>0.0</v>
      </c>
      <c r="CX246" s="11">
        <v>0.0</v>
      </c>
      <c r="CY246" s="11" t="s">
        <v>124</v>
      </c>
      <c r="CZ246" s="11">
        <v>0.0</v>
      </c>
      <c r="DA246" s="11" t="s">
        <v>235</v>
      </c>
      <c r="DB246" s="31"/>
    </row>
    <row r="247">
      <c r="A247" s="11" t="s">
        <v>1566</v>
      </c>
      <c r="B247" s="11" t="s">
        <v>1567</v>
      </c>
      <c r="C247" s="12">
        <v>25914.0</v>
      </c>
      <c r="D247" s="13">
        <v>2.0</v>
      </c>
      <c r="E247" s="18">
        <v>0.0</v>
      </c>
      <c r="F247" s="3">
        <v>6.0</v>
      </c>
      <c r="G247" s="3">
        <v>7.0</v>
      </c>
      <c r="H247" s="3">
        <v>9.0</v>
      </c>
      <c r="I247" s="14">
        <f t="shared" si="1"/>
        <v>7.333333333</v>
      </c>
      <c r="J247" s="14">
        <f t="shared" si="2"/>
        <v>2</v>
      </c>
      <c r="K247" s="11" t="s">
        <v>576</v>
      </c>
      <c r="L247" s="13" t="s">
        <v>456</v>
      </c>
      <c r="M247" s="34" t="s">
        <v>137</v>
      </c>
      <c r="N247" s="34" t="s">
        <v>456</v>
      </c>
      <c r="O247" s="16" t="s">
        <v>492</v>
      </c>
      <c r="P247" s="16" t="s">
        <v>605</v>
      </c>
      <c r="Q247" s="17">
        <v>0.0</v>
      </c>
      <c r="R247" s="11" t="s">
        <v>124</v>
      </c>
      <c r="S247" s="11">
        <v>0.0</v>
      </c>
      <c r="T247" s="11">
        <v>0.0</v>
      </c>
      <c r="U247" s="11" t="s">
        <v>124</v>
      </c>
      <c r="V247" s="11">
        <v>0.0</v>
      </c>
      <c r="W247" s="11" t="s">
        <v>125</v>
      </c>
      <c r="X247" s="18">
        <v>30.0</v>
      </c>
      <c r="Y247" s="18">
        <v>2.0</v>
      </c>
      <c r="Z247" s="18">
        <v>0.0</v>
      </c>
      <c r="AA247" s="18">
        <v>1.0</v>
      </c>
      <c r="AB247" s="3" t="s">
        <v>1568</v>
      </c>
      <c r="AC247" s="3" t="s">
        <v>1568</v>
      </c>
      <c r="AD247" s="16">
        <v>1.0</v>
      </c>
      <c r="AE247" s="16">
        <v>0.0</v>
      </c>
      <c r="AF247" s="16">
        <v>1.0</v>
      </c>
      <c r="AG247" s="16">
        <v>0.0</v>
      </c>
      <c r="AH247" s="11" t="s">
        <v>1569</v>
      </c>
      <c r="AI247" s="18">
        <v>1.0</v>
      </c>
      <c r="AJ247" s="18">
        <v>0.0</v>
      </c>
      <c r="AK247" s="18">
        <v>1.0</v>
      </c>
      <c r="AL247" s="18">
        <v>0.0</v>
      </c>
      <c r="AM247" s="19">
        <v>1.0</v>
      </c>
      <c r="AN247" s="27" t="s">
        <v>128</v>
      </c>
      <c r="AO247" s="15" t="s">
        <v>243</v>
      </c>
      <c r="AP247" s="15" t="s">
        <v>243</v>
      </c>
      <c r="AQ247" s="15">
        <v>128.0</v>
      </c>
      <c r="AR247" s="15">
        <v>61.0</v>
      </c>
      <c r="AS247" s="15">
        <v>59.0</v>
      </c>
      <c r="AT247" s="15">
        <v>95.0</v>
      </c>
      <c r="AU247" s="15">
        <v>-10.0</v>
      </c>
      <c r="AV247" s="15">
        <v>15.0</v>
      </c>
      <c r="AW247" s="18">
        <v>0.0</v>
      </c>
      <c r="AX247" s="18">
        <v>0.0</v>
      </c>
      <c r="AY247" s="18">
        <v>0.0</v>
      </c>
      <c r="AZ247" s="18">
        <v>1.0</v>
      </c>
      <c r="BA247" s="18">
        <v>0.0</v>
      </c>
      <c r="BB247" s="18">
        <v>0.0</v>
      </c>
      <c r="BC247" s="11">
        <v>0.0</v>
      </c>
      <c r="BD247" s="11">
        <v>0.0</v>
      </c>
      <c r="BE247" s="11">
        <v>0.0</v>
      </c>
      <c r="BF247" s="11">
        <v>0.0</v>
      </c>
      <c r="BG247" s="11">
        <v>0.0</v>
      </c>
      <c r="BH247" s="11">
        <v>0.0</v>
      </c>
      <c r="BI247" s="11">
        <v>0.0</v>
      </c>
      <c r="BJ247" s="11">
        <v>0.0</v>
      </c>
      <c r="BK247" s="11">
        <v>0.0</v>
      </c>
      <c r="BL247" s="11">
        <v>0.0</v>
      </c>
      <c r="BM247" s="11">
        <v>0.0</v>
      </c>
      <c r="BN247" s="11">
        <v>0.0</v>
      </c>
      <c r="BO247" s="11">
        <v>0.0</v>
      </c>
      <c r="BP247" s="11">
        <v>0.0</v>
      </c>
      <c r="BQ247" s="11">
        <v>0.0</v>
      </c>
      <c r="BR247" s="11">
        <v>0.0</v>
      </c>
      <c r="BS247" s="11">
        <v>0.0</v>
      </c>
      <c r="BT247" s="11">
        <v>0.0</v>
      </c>
      <c r="BU247" s="11">
        <v>0.0</v>
      </c>
      <c r="BV247" s="11" t="s">
        <v>124</v>
      </c>
      <c r="BW247" s="16" t="s">
        <v>130</v>
      </c>
      <c r="BX247" s="15">
        <v>0.0</v>
      </c>
      <c r="BY247" s="26">
        <v>182.0</v>
      </c>
      <c r="BZ247" s="16">
        <v>0.0</v>
      </c>
      <c r="CA247" s="26">
        <v>23.0</v>
      </c>
      <c r="CB247" s="26">
        <v>13.0</v>
      </c>
      <c r="CC247" s="15">
        <v>0.0</v>
      </c>
      <c r="CD247" s="15">
        <v>0.0</v>
      </c>
      <c r="CE247" s="15">
        <v>1.0</v>
      </c>
      <c r="CF247" s="15">
        <v>0.0</v>
      </c>
      <c r="CG247" s="16">
        <v>0.0</v>
      </c>
      <c r="CH247" s="16">
        <v>0.0</v>
      </c>
      <c r="CI247" s="16">
        <v>0.0</v>
      </c>
      <c r="CJ247" s="15">
        <f t="shared" si="3"/>
        <v>0</v>
      </c>
      <c r="CK247" s="29" t="s">
        <v>1570</v>
      </c>
      <c r="CL247" s="11" t="s">
        <v>132</v>
      </c>
      <c r="CM247" s="11">
        <v>0.0</v>
      </c>
      <c r="CN247" s="11">
        <v>0.0</v>
      </c>
      <c r="CO247" s="18">
        <v>0.0</v>
      </c>
      <c r="CP247" s="18">
        <v>0.0</v>
      </c>
      <c r="CQ247" s="15">
        <v>0.0</v>
      </c>
      <c r="CR247" s="15" t="s">
        <v>124</v>
      </c>
      <c r="CS247" s="15">
        <v>0.0</v>
      </c>
      <c r="CT247" s="15" t="s">
        <v>124</v>
      </c>
      <c r="CU247" s="15">
        <v>0.0</v>
      </c>
      <c r="CV247" s="15" t="s">
        <v>124</v>
      </c>
      <c r="CW247" s="11">
        <v>0.0</v>
      </c>
      <c r="CX247" s="11">
        <v>0.0</v>
      </c>
      <c r="CY247" s="11" t="s">
        <v>124</v>
      </c>
      <c r="CZ247" s="11">
        <v>0.0</v>
      </c>
      <c r="DA247" s="11" t="s">
        <v>133</v>
      </c>
      <c r="DB247" s="31"/>
    </row>
    <row r="248">
      <c r="A248" s="11" t="s">
        <v>1571</v>
      </c>
      <c r="B248" s="13" t="s">
        <v>1572</v>
      </c>
      <c r="C248" s="12">
        <v>25928.0</v>
      </c>
      <c r="D248" s="13">
        <v>4.0</v>
      </c>
      <c r="E248" s="18">
        <v>0.0</v>
      </c>
      <c r="F248" s="3">
        <v>9.0</v>
      </c>
      <c r="G248" s="3">
        <v>9.0</v>
      </c>
      <c r="H248" s="3">
        <v>7.0</v>
      </c>
      <c r="I248" s="14">
        <f t="shared" si="1"/>
        <v>8.333333333</v>
      </c>
      <c r="J248" s="14">
        <f t="shared" si="2"/>
        <v>1.333333333</v>
      </c>
      <c r="K248" s="11" t="s">
        <v>1376</v>
      </c>
      <c r="L248" s="13" t="s">
        <v>1376</v>
      </c>
      <c r="M248" s="15" t="s">
        <v>122</v>
      </c>
      <c r="N248" s="15" t="s">
        <v>121</v>
      </c>
      <c r="O248" s="16" t="s">
        <v>122</v>
      </c>
      <c r="P248" s="16" t="s">
        <v>373</v>
      </c>
      <c r="Q248" s="17">
        <v>1.0</v>
      </c>
      <c r="R248" s="11" t="s">
        <v>124</v>
      </c>
      <c r="S248" s="11">
        <v>0.0</v>
      </c>
      <c r="T248" s="11">
        <v>0.0</v>
      </c>
      <c r="U248" s="11" t="s">
        <v>124</v>
      </c>
      <c r="V248" s="11">
        <v>0.0</v>
      </c>
      <c r="W248" s="11" t="s">
        <v>631</v>
      </c>
      <c r="X248" s="18">
        <v>27.0</v>
      </c>
      <c r="Y248" s="18">
        <v>1.0</v>
      </c>
      <c r="Z248" s="18">
        <v>1.0</v>
      </c>
      <c r="AA248" s="18">
        <v>0.0</v>
      </c>
      <c r="AB248" s="3" t="s">
        <v>1572</v>
      </c>
      <c r="AC248" s="3" t="s">
        <v>1572</v>
      </c>
      <c r="AD248" s="16">
        <v>1.0</v>
      </c>
      <c r="AE248" s="16">
        <v>1.0</v>
      </c>
      <c r="AF248" s="16">
        <v>1.0</v>
      </c>
      <c r="AG248" s="15">
        <v>1.0</v>
      </c>
      <c r="AH248" s="11" t="s">
        <v>1573</v>
      </c>
      <c r="AI248" s="18">
        <v>1.0</v>
      </c>
      <c r="AJ248" s="18">
        <v>1.0</v>
      </c>
      <c r="AK248" s="18">
        <v>1.0</v>
      </c>
      <c r="AL248" s="11">
        <v>0.0</v>
      </c>
      <c r="AM248" s="19">
        <v>1.0</v>
      </c>
      <c r="AN248" s="27" t="s">
        <v>128</v>
      </c>
      <c r="AO248" s="15" t="s">
        <v>1574</v>
      </c>
      <c r="AP248" s="15" t="s">
        <v>189</v>
      </c>
      <c r="AQ248" s="15">
        <v>121.0</v>
      </c>
      <c r="AR248" s="15">
        <v>70.0</v>
      </c>
      <c r="AS248" s="15">
        <v>54.0</v>
      </c>
      <c r="AT248" s="15">
        <v>58.0</v>
      </c>
      <c r="AU248" s="15">
        <v>-9.0</v>
      </c>
      <c r="AV248" s="15">
        <v>8.0</v>
      </c>
      <c r="AW248" s="18">
        <v>0.0</v>
      </c>
      <c r="AX248" s="18">
        <v>0.0</v>
      </c>
      <c r="AY248" s="18">
        <v>1.0</v>
      </c>
      <c r="AZ248" s="18">
        <v>1.0</v>
      </c>
      <c r="BA248" s="18">
        <v>1.0</v>
      </c>
      <c r="BB248" s="18">
        <v>0.0</v>
      </c>
      <c r="BC248" s="11">
        <v>0.0</v>
      </c>
      <c r="BD248" s="11">
        <v>0.0</v>
      </c>
      <c r="BE248" s="11">
        <v>0.0</v>
      </c>
      <c r="BF248" s="11">
        <v>0.0</v>
      </c>
      <c r="BG248" s="11">
        <v>0.0</v>
      </c>
      <c r="BH248" s="11">
        <v>0.0</v>
      </c>
      <c r="BI248" s="11">
        <v>0.0</v>
      </c>
      <c r="BJ248" s="11">
        <v>0.0</v>
      </c>
      <c r="BK248" s="11">
        <v>0.0</v>
      </c>
      <c r="BL248" s="11">
        <v>0.0</v>
      </c>
      <c r="BM248" s="11">
        <v>0.0</v>
      </c>
      <c r="BN248" s="11">
        <v>0.0</v>
      </c>
      <c r="BO248" s="11">
        <v>0.0</v>
      </c>
      <c r="BP248" s="11">
        <v>0.0</v>
      </c>
      <c r="BQ248" s="11">
        <v>0.0</v>
      </c>
      <c r="BR248" s="11">
        <v>0.0</v>
      </c>
      <c r="BS248" s="11">
        <v>0.0</v>
      </c>
      <c r="BT248" s="11">
        <v>0.0</v>
      </c>
      <c r="BU248" s="11">
        <v>0.0</v>
      </c>
      <c r="BV248" s="11" t="s">
        <v>124</v>
      </c>
      <c r="BW248" s="15" t="s">
        <v>244</v>
      </c>
      <c r="BX248" s="15">
        <v>0.0</v>
      </c>
      <c r="BY248" s="26">
        <v>281.0</v>
      </c>
      <c r="BZ248" s="16">
        <v>0.0</v>
      </c>
      <c r="CA248" s="26">
        <v>47.0</v>
      </c>
      <c r="CB248" s="26">
        <v>31.0</v>
      </c>
      <c r="CC248" s="15">
        <v>0.0</v>
      </c>
      <c r="CD248" s="15">
        <v>0.0</v>
      </c>
      <c r="CE248" s="15">
        <v>1.0</v>
      </c>
      <c r="CF248" s="15">
        <v>0.0</v>
      </c>
      <c r="CG248" s="16">
        <v>0.0</v>
      </c>
      <c r="CH248" s="16">
        <v>0.0</v>
      </c>
      <c r="CI248" s="16">
        <v>1.0</v>
      </c>
      <c r="CJ248" s="15">
        <f t="shared" si="3"/>
        <v>1</v>
      </c>
      <c r="CK248" s="29" t="s">
        <v>1575</v>
      </c>
      <c r="CL248" s="11" t="s">
        <v>997</v>
      </c>
      <c r="CM248" s="11">
        <v>0.0</v>
      </c>
      <c r="CN248" s="11">
        <v>0.0</v>
      </c>
      <c r="CO248" s="18">
        <v>0.0</v>
      </c>
      <c r="CP248" s="18">
        <v>0.0</v>
      </c>
      <c r="CQ248" s="15">
        <v>0.0</v>
      </c>
      <c r="CR248" s="15" t="s">
        <v>124</v>
      </c>
      <c r="CS248" s="15">
        <v>0.0</v>
      </c>
      <c r="CT248" s="15" t="s">
        <v>124</v>
      </c>
      <c r="CU248" s="15">
        <v>0.0</v>
      </c>
      <c r="CV248" s="15" t="s">
        <v>124</v>
      </c>
      <c r="CW248" s="11">
        <v>0.0</v>
      </c>
      <c r="CX248" s="11">
        <v>0.0</v>
      </c>
      <c r="CY248" s="11" t="s">
        <v>1576</v>
      </c>
      <c r="CZ248" s="11">
        <v>0.0</v>
      </c>
      <c r="DA248" s="11" t="s">
        <v>133</v>
      </c>
      <c r="DB248" s="31"/>
    </row>
    <row r="249">
      <c r="A249" s="11" t="s">
        <v>1577</v>
      </c>
      <c r="B249" s="11" t="s">
        <v>1578</v>
      </c>
      <c r="C249" s="12">
        <v>25956.0</v>
      </c>
      <c r="D249" s="13">
        <v>3.0</v>
      </c>
      <c r="E249" s="18">
        <v>0.0</v>
      </c>
      <c r="F249" s="3">
        <v>5.0</v>
      </c>
      <c r="G249" s="3">
        <v>5.0</v>
      </c>
      <c r="H249" s="3">
        <v>1.0</v>
      </c>
      <c r="I249" s="14">
        <f t="shared" si="1"/>
        <v>3.666666667</v>
      </c>
      <c r="J249" s="14">
        <f t="shared" si="2"/>
        <v>2.666666667</v>
      </c>
      <c r="K249" s="11" t="s">
        <v>1268</v>
      </c>
      <c r="L249" s="13" t="s">
        <v>1559</v>
      </c>
      <c r="M249" s="15" t="s">
        <v>137</v>
      </c>
      <c r="N249" s="15" t="s">
        <v>138</v>
      </c>
      <c r="O249" s="16" t="s">
        <v>122</v>
      </c>
      <c r="P249" s="16" t="s">
        <v>373</v>
      </c>
      <c r="Q249" s="17">
        <v>0.0</v>
      </c>
      <c r="R249" s="11" t="s">
        <v>124</v>
      </c>
      <c r="S249" s="11">
        <v>0.0</v>
      </c>
      <c r="T249" s="11">
        <v>0.0</v>
      </c>
      <c r="U249" s="11" t="s">
        <v>124</v>
      </c>
      <c r="V249" s="11">
        <v>0.0</v>
      </c>
      <c r="W249" s="11" t="s">
        <v>125</v>
      </c>
      <c r="X249" s="18">
        <v>26.0</v>
      </c>
      <c r="Y249" s="18">
        <v>2.0</v>
      </c>
      <c r="Z249" s="18">
        <v>2.0</v>
      </c>
      <c r="AA249" s="18">
        <v>2.0</v>
      </c>
      <c r="AB249" s="15" t="s">
        <v>1579</v>
      </c>
      <c r="AC249" s="15" t="s">
        <v>1579</v>
      </c>
      <c r="AD249" s="16">
        <v>1.0</v>
      </c>
      <c r="AE249" s="16">
        <v>1.0</v>
      </c>
      <c r="AF249" s="16">
        <v>0.0</v>
      </c>
      <c r="AG249" s="15">
        <v>0.0</v>
      </c>
      <c r="AH249" s="11" t="s">
        <v>1580</v>
      </c>
      <c r="AI249" s="18">
        <v>1.0</v>
      </c>
      <c r="AJ249" s="18">
        <v>1.0</v>
      </c>
      <c r="AK249" s="18">
        <v>0.0</v>
      </c>
      <c r="AL249" s="11">
        <v>0.0</v>
      </c>
      <c r="AM249" s="19">
        <v>0.0</v>
      </c>
      <c r="AN249" s="27" t="s">
        <v>128</v>
      </c>
      <c r="AO249" s="15" t="s">
        <v>1551</v>
      </c>
      <c r="AP249" s="15" t="s">
        <v>243</v>
      </c>
      <c r="AQ249" s="15">
        <v>123.0</v>
      </c>
      <c r="AR249" s="15">
        <v>58.0</v>
      </c>
      <c r="AS249" s="15">
        <v>78.0</v>
      </c>
      <c r="AT249" s="15">
        <v>93.0</v>
      </c>
      <c r="AU249" s="15">
        <v>-10.0</v>
      </c>
      <c r="AV249" s="15">
        <v>15.0</v>
      </c>
      <c r="AW249" s="18">
        <v>0.0</v>
      </c>
      <c r="AX249" s="18">
        <v>0.0</v>
      </c>
      <c r="AY249" s="18">
        <v>1.0</v>
      </c>
      <c r="AZ249" s="18">
        <v>1.0</v>
      </c>
      <c r="BA249" s="18">
        <v>0.0</v>
      </c>
      <c r="BB249" s="18">
        <v>1.0</v>
      </c>
      <c r="BC249" s="11">
        <v>0.0</v>
      </c>
      <c r="BD249" s="11">
        <v>0.0</v>
      </c>
      <c r="BE249" s="11">
        <v>0.0</v>
      </c>
      <c r="BF249" s="11">
        <v>0.0</v>
      </c>
      <c r="BG249" s="11">
        <v>0.0</v>
      </c>
      <c r="BH249" s="11">
        <v>0.0</v>
      </c>
      <c r="BI249" s="11">
        <v>0.0</v>
      </c>
      <c r="BJ249" s="11">
        <v>0.0</v>
      </c>
      <c r="BK249" s="11">
        <v>0.0</v>
      </c>
      <c r="BL249" s="11">
        <v>0.0</v>
      </c>
      <c r="BM249" s="11">
        <v>0.0</v>
      </c>
      <c r="BN249" s="11">
        <v>0.0</v>
      </c>
      <c r="BO249" s="11">
        <v>0.0</v>
      </c>
      <c r="BP249" s="11">
        <v>0.0</v>
      </c>
      <c r="BQ249" s="11">
        <v>0.0</v>
      </c>
      <c r="BR249" s="11">
        <v>0.0</v>
      </c>
      <c r="BS249" s="11">
        <v>0.0</v>
      </c>
      <c r="BT249" s="11">
        <v>0.0</v>
      </c>
      <c r="BU249" s="11">
        <v>0.0</v>
      </c>
      <c r="BV249" s="11" t="s">
        <v>124</v>
      </c>
      <c r="BW249" s="16" t="s">
        <v>319</v>
      </c>
      <c r="BX249" s="15">
        <v>0.0</v>
      </c>
      <c r="BY249" s="26">
        <v>180.0</v>
      </c>
      <c r="BZ249" s="16">
        <v>0.0</v>
      </c>
      <c r="CA249" s="26">
        <v>32.0</v>
      </c>
      <c r="CB249" s="26">
        <v>8.0</v>
      </c>
      <c r="CC249" s="15">
        <v>0.0</v>
      </c>
      <c r="CD249" s="15">
        <v>0.0</v>
      </c>
      <c r="CE249" s="15">
        <v>1.0</v>
      </c>
      <c r="CF249" s="15">
        <v>0.0</v>
      </c>
      <c r="CG249" s="16">
        <v>0.0</v>
      </c>
      <c r="CH249" s="16">
        <v>0.0</v>
      </c>
      <c r="CI249" s="16">
        <v>0.0</v>
      </c>
      <c r="CJ249" s="15">
        <f t="shared" si="3"/>
        <v>0</v>
      </c>
      <c r="CK249" s="29" t="s">
        <v>1581</v>
      </c>
      <c r="CL249" s="11" t="s">
        <v>158</v>
      </c>
      <c r="CM249" s="11">
        <v>0.0</v>
      </c>
      <c r="CN249" s="11">
        <v>0.0</v>
      </c>
      <c r="CO249" s="18">
        <v>0.0</v>
      </c>
      <c r="CP249" s="18">
        <v>0.0</v>
      </c>
      <c r="CQ249" s="15">
        <v>0.0</v>
      </c>
      <c r="CR249" s="15" t="s">
        <v>124</v>
      </c>
      <c r="CS249" s="15">
        <v>0.0</v>
      </c>
      <c r="CT249" s="15" t="s">
        <v>124</v>
      </c>
      <c r="CU249" s="15">
        <v>0.0</v>
      </c>
      <c r="CV249" s="15" t="s">
        <v>124</v>
      </c>
      <c r="CW249" s="11">
        <v>0.0</v>
      </c>
      <c r="CX249" s="11">
        <v>0.0</v>
      </c>
      <c r="CY249" s="11" t="s">
        <v>124</v>
      </c>
      <c r="CZ249" s="11">
        <v>0.0</v>
      </c>
      <c r="DA249" s="11" t="s">
        <v>133</v>
      </c>
      <c r="DB249" s="31"/>
    </row>
    <row r="250">
      <c r="A250" s="11" t="s">
        <v>1582</v>
      </c>
      <c r="B250" s="11" t="s">
        <v>1583</v>
      </c>
      <c r="C250" s="12">
        <v>25977.0</v>
      </c>
      <c r="D250" s="13">
        <v>5.0</v>
      </c>
      <c r="E250" s="18">
        <v>0.0</v>
      </c>
      <c r="F250" s="3">
        <v>6.0</v>
      </c>
      <c r="G250" s="3">
        <v>4.0</v>
      </c>
      <c r="H250" s="3">
        <v>6.0</v>
      </c>
      <c r="I250" s="14">
        <f t="shared" si="1"/>
        <v>5.333333333</v>
      </c>
      <c r="J250" s="14">
        <f t="shared" si="2"/>
        <v>1.333333333</v>
      </c>
      <c r="K250" s="11" t="s">
        <v>161</v>
      </c>
      <c r="L250" s="13" t="s">
        <v>161</v>
      </c>
      <c r="M250" s="34" t="s">
        <v>137</v>
      </c>
      <c r="N250" s="34" t="s">
        <v>456</v>
      </c>
      <c r="O250" s="16" t="s">
        <v>162</v>
      </c>
      <c r="P250" s="16" t="s">
        <v>373</v>
      </c>
      <c r="Q250" s="17">
        <v>0.0</v>
      </c>
      <c r="R250" s="11" t="s">
        <v>124</v>
      </c>
      <c r="S250" s="11">
        <v>1.0</v>
      </c>
      <c r="T250" s="11">
        <v>0.0</v>
      </c>
      <c r="U250" s="11" t="s">
        <v>124</v>
      </c>
      <c r="V250" s="11">
        <v>0.0</v>
      </c>
      <c r="W250" s="11" t="s">
        <v>125</v>
      </c>
      <c r="X250" s="18">
        <f>(17+13)/2</f>
        <v>15</v>
      </c>
      <c r="Y250" s="18">
        <v>1.0</v>
      </c>
      <c r="Z250" s="18">
        <v>1.0</v>
      </c>
      <c r="AA250" s="18">
        <v>0.0</v>
      </c>
      <c r="AB250" s="3" t="s">
        <v>1584</v>
      </c>
      <c r="AC250" s="3" t="s">
        <v>1584</v>
      </c>
      <c r="AD250" s="16">
        <v>1.0</v>
      </c>
      <c r="AE250" s="16">
        <v>0.0</v>
      </c>
      <c r="AF250" s="16">
        <v>0.0</v>
      </c>
      <c r="AG250" s="15">
        <v>0.0</v>
      </c>
      <c r="AH250" s="11" t="s">
        <v>1585</v>
      </c>
      <c r="AI250" s="18">
        <v>1.0</v>
      </c>
      <c r="AJ250" s="18">
        <v>1.0</v>
      </c>
      <c r="AK250" s="18">
        <v>0.0</v>
      </c>
      <c r="AL250" s="11">
        <v>0.0</v>
      </c>
      <c r="AM250" s="19">
        <v>0.0</v>
      </c>
      <c r="AN250" s="27" t="s">
        <v>128</v>
      </c>
      <c r="AO250" s="15" t="s">
        <v>129</v>
      </c>
      <c r="AP250" s="15" t="s">
        <v>129</v>
      </c>
      <c r="AQ250" s="15">
        <v>101.0</v>
      </c>
      <c r="AR250" s="15">
        <v>57.0</v>
      </c>
      <c r="AS250" s="15">
        <v>60.0</v>
      </c>
      <c r="AT250" s="15">
        <v>92.0</v>
      </c>
      <c r="AU250" s="15">
        <v>-7.0</v>
      </c>
      <c r="AV250" s="15">
        <v>38.0</v>
      </c>
      <c r="AW250" s="18">
        <v>0.0</v>
      </c>
      <c r="AX250" s="18">
        <v>0.0</v>
      </c>
      <c r="AY250" s="18">
        <v>1.0</v>
      </c>
      <c r="AZ250" s="18">
        <v>1.0</v>
      </c>
      <c r="BA250" s="18">
        <v>1.0</v>
      </c>
      <c r="BB250" s="18">
        <v>0.0</v>
      </c>
      <c r="BC250" s="11">
        <v>0.0</v>
      </c>
      <c r="BD250" s="11">
        <v>0.0</v>
      </c>
      <c r="BE250" s="11">
        <v>0.0</v>
      </c>
      <c r="BF250" s="11">
        <v>0.0</v>
      </c>
      <c r="BG250" s="11">
        <v>0.0</v>
      </c>
      <c r="BH250" s="11">
        <v>0.0</v>
      </c>
      <c r="BI250" s="11">
        <v>0.0</v>
      </c>
      <c r="BJ250" s="11">
        <v>0.0</v>
      </c>
      <c r="BK250" s="11">
        <v>0.0</v>
      </c>
      <c r="BL250" s="11">
        <v>0.0</v>
      </c>
      <c r="BM250" s="11">
        <v>0.0</v>
      </c>
      <c r="BN250" s="11">
        <v>0.0</v>
      </c>
      <c r="BO250" s="11">
        <v>0.0</v>
      </c>
      <c r="BP250" s="11">
        <v>0.0</v>
      </c>
      <c r="BQ250" s="11">
        <v>0.0</v>
      </c>
      <c r="BR250" s="11">
        <v>0.0</v>
      </c>
      <c r="BS250" s="11">
        <v>0.0</v>
      </c>
      <c r="BT250" s="11">
        <v>0.0</v>
      </c>
      <c r="BU250" s="11">
        <v>0.0</v>
      </c>
      <c r="BV250" s="11" t="s">
        <v>124</v>
      </c>
      <c r="BW250" s="16" t="s">
        <v>319</v>
      </c>
      <c r="BX250" s="15">
        <v>0.0</v>
      </c>
      <c r="BY250" s="26">
        <v>165.0</v>
      </c>
      <c r="BZ250" s="16">
        <v>0.0</v>
      </c>
      <c r="CA250" s="26">
        <v>29.0</v>
      </c>
      <c r="CB250" s="26">
        <v>10.0</v>
      </c>
      <c r="CC250" s="15">
        <v>0.0</v>
      </c>
      <c r="CD250" s="15">
        <v>0.0</v>
      </c>
      <c r="CE250" s="15">
        <v>1.0</v>
      </c>
      <c r="CF250" s="15">
        <v>0.0</v>
      </c>
      <c r="CG250" s="16">
        <v>0.0</v>
      </c>
      <c r="CH250" s="16">
        <v>0.0</v>
      </c>
      <c r="CI250" s="16">
        <v>0.0</v>
      </c>
      <c r="CJ250" s="15">
        <f t="shared" si="3"/>
        <v>0</v>
      </c>
      <c r="CK250" s="29" t="s">
        <v>1586</v>
      </c>
      <c r="CL250" s="11" t="s">
        <v>1587</v>
      </c>
      <c r="CM250" s="11">
        <v>0.0</v>
      </c>
      <c r="CN250" s="11">
        <v>0.0</v>
      </c>
      <c r="CO250" s="18">
        <v>0.0</v>
      </c>
      <c r="CP250" s="18">
        <v>0.0</v>
      </c>
      <c r="CQ250" s="15">
        <v>0.0</v>
      </c>
      <c r="CR250" s="15" t="s">
        <v>124</v>
      </c>
      <c r="CS250" s="15">
        <v>0.0</v>
      </c>
      <c r="CT250" s="15" t="s">
        <v>124</v>
      </c>
      <c r="CU250" s="15">
        <v>0.0</v>
      </c>
      <c r="CV250" s="15" t="s">
        <v>124</v>
      </c>
      <c r="CW250" s="11">
        <v>0.0</v>
      </c>
      <c r="CX250" s="11">
        <v>0.0</v>
      </c>
      <c r="CY250" s="11" t="s">
        <v>124</v>
      </c>
      <c r="CZ250" s="11">
        <v>0.0</v>
      </c>
      <c r="DA250" s="11" t="s">
        <v>133</v>
      </c>
      <c r="DB250" s="31"/>
    </row>
    <row r="251">
      <c r="A251" s="11" t="s">
        <v>1588</v>
      </c>
      <c r="B251" s="11" t="s">
        <v>1589</v>
      </c>
      <c r="C251" s="12">
        <v>26012.0</v>
      </c>
      <c r="D251" s="13">
        <v>2.0</v>
      </c>
      <c r="E251" s="18">
        <v>0.0</v>
      </c>
      <c r="F251" s="3">
        <v>10.0</v>
      </c>
      <c r="G251" s="3">
        <v>10.0</v>
      </c>
      <c r="H251" s="3">
        <v>10.0</v>
      </c>
      <c r="I251" s="14">
        <f t="shared" si="1"/>
        <v>10</v>
      </c>
      <c r="J251" s="14">
        <f t="shared" si="2"/>
        <v>0</v>
      </c>
      <c r="K251" s="11" t="s">
        <v>261</v>
      </c>
      <c r="L251" s="11" t="s">
        <v>262</v>
      </c>
      <c r="M251" s="15" t="s">
        <v>122</v>
      </c>
      <c r="N251" s="15" t="s">
        <v>566</v>
      </c>
      <c r="O251" s="16" t="s">
        <v>122</v>
      </c>
      <c r="P251" s="16" t="s">
        <v>1432</v>
      </c>
      <c r="Q251" s="17">
        <v>1.0</v>
      </c>
      <c r="R251" s="11" t="s">
        <v>124</v>
      </c>
      <c r="S251" s="11">
        <v>0.0</v>
      </c>
      <c r="T251" s="11">
        <v>0.0</v>
      </c>
      <c r="U251" s="11" t="s">
        <v>124</v>
      </c>
      <c r="V251" s="11">
        <v>1.0</v>
      </c>
      <c r="W251" s="11" t="s">
        <v>125</v>
      </c>
      <c r="X251" s="18">
        <v>27.0</v>
      </c>
      <c r="Y251" s="18">
        <v>0.0</v>
      </c>
      <c r="Z251" s="18">
        <v>1.0</v>
      </c>
      <c r="AA251" s="18">
        <v>0.0</v>
      </c>
      <c r="AB251" s="3" t="s">
        <v>1590</v>
      </c>
      <c r="AC251" s="3" t="s">
        <v>1590</v>
      </c>
      <c r="AD251" s="16">
        <v>1.0</v>
      </c>
      <c r="AE251" s="16">
        <v>1.0</v>
      </c>
      <c r="AF251" s="16">
        <v>0.0</v>
      </c>
      <c r="AG251" s="15">
        <v>0.0</v>
      </c>
      <c r="AH251" s="11" t="s">
        <v>1251</v>
      </c>
      <c r="AI251" s="18">
        <v>1.0</v>
      </c>
      <c r="AJ251" s="18">
        <v>1.0</v>
      </c>
      <c r="AK251" s="18">
        <v>0.0</v>
      </c>
      <c r="AL251" s="11">
        <v>0.0</v>
      </c>
      <c r="AM251" s="19">
        <v>0.0</v>
      </c>
      <c r="AN251" s="27" t="s">
        <v>128</v>
      </c>
      <c r="AO251" s="15" t="s">
        <v>1591</v>
      </c>
      <c r="AP251" s="15" t="s">
        <v>289</v>
      </c>
      <c r="AQ251" s="15">
        <v>93.0</v>
      </c>
      <c r="AR251" s="15">
        <v>46.0</v>
      </c>
      <c r="AS251" s="15">
        <v>45.0</v>
      </c>
      <c r="AT251" s="15">
        <v>66.0</v>
      </c>
      <c r="AU251" s="15">
        <v>-11.0</v>
      </c>
      <c r="AV251" s="15">
        <v>30.0</v>
      </c>
      <c r="AW251" s="18">
        <v>0.0</v>
      </c>
      <c r="AX251" s="18">
        <v>0.0</v>
      </c>
      <c r="AY251" s="18">
        <v>1.0</v>
      </c>
      <c r="AZ251" s="18">
        <v>1.0</v>
      </c>
      <c r="BA251" s="18">
        <v>0.0</v>
      </c>
      <c r="BB251" s="18">
        <v>0.0</v>
      </c>
      <c r="BC251" s="11">
        <v>0.0</v>
      </c>
      <c r="BD251" s="11">
        <v>0.0</v>
      </c>
      <c r="BE251" s="11">
        <v>0.0</v>
      </c>
      <c r="BF251" s="11">
        <v>0.0</v>
      </c>
      <c r="BG251" s="11">
        <v>0.0</v>
      </c>
      <c r="BH251" s="11">
        <v>0.0</v>
      </c>
      <c r="BI251" s="11">
        <v>0.0</v>
      </c>
      <c r="BJ251" s="11">
        <v>0.0</v>
      </c>
      <c r="BK251" s="11">
        <v>0.0</v>
      </c>
      <c r="BL251" s="11">
        <v>0.0</v>
      </c>
      <c r="BM251" s="11">
        <v>0.0</v>
      </c>
      <c r="BN251" s="11">
        <v>0.0</v>
      </c>
      <c r="BO251" s="11">
        <v>0.0</v>
      </c>
      <c r="BP251" s="11">
        <v>0.0</v>
      </c>
      <c r="BQ251" s="11">
        <v>0.0</v>
      </c>
      <c r="BR251" s="11">
        <v>0.0</v>
      </c>
      <c r="BS251" s="11">
        <v>0.0</v>
      </c>
      <c r="BT251" s="11">
        <v>0.0</v>
      </c>
      <c r="BU251" s="11">
        <v>0.0</v>
      </c>
      <c r="BV251" s="11" t="s">
        <v>124</v>
      </c>
      <c r="BW251" s="16" t="s">
        <v>319</v>
      </c>
      <c r="BX251" s="15">
        <v>0.0</v>
      </c>
      <c r="BY251" s="26">
        <v>271.0</v>
      </c>
      <c r="BZ251" s="16">
        <v>0.0</v>
      </c>
      <c r="CA251" s="26">
        <v>74.0</v>
      </c>
      <c r="CB251" s="26">
        <v>5.0</v>
      </c>
      <c r="CC251" s="15">
        <v>0.0</v>
      </c>
      <c r="CD251" s="15">
        <v>0.0</v>
      </c>
      <c r="CE251" s="15">
        <v>0.0</v>
      </c>
      <c r="CF251" s="15">
        <v>0.0</v>
      </c>
      <c r="CG251" s="16">
        <v>1.0</v>
      </c>
      <c r="CH251" s="16">
        <v>0.0</v>
      </c>
      <c r="CI251" s="16">
        <v>0.0</v>
      </c>
      <c r="CJ251" s="15">
        <f t="shared" si="3"/>
        <v>1</v>
      </c>
      <c r="CK251" s="29" t="s">
        <v>1592</v>
      </c>
      <c r="CL251" s="11" t="s">
        <v>861</v>
      </c>
      <c r="CM251" s="11">
        <v>1.0</v>
      </c>
      <c r="CN251" s="11">
        <v>0.0</v>
      </c>
      <c r="CO251" s="18">
        <v>0.0</v>
      </c>
      <c r="CP251" s="18">
        <v>0.0</v>
      </c>
      <c r="CQ251" s="15">
        <v>0.0</v>
      </c>
      <c r="CR251" s="15" t="s">
        <v>124</v>
      </c>
      <c r="CS251" s="15">
        <v>0.0</v>
      </c>
      <c r="CT251" s="15" t="s">
        <v>124</v>
      </c>
      <c r="CU251" s="15">
        <v>0.0</v>
      </c>
      <c r="CV251" s="15" t="s">
        <v>124</v>
      </c>
      <c r="CW251" s="11">
        <v>0.0</v>
      </c>
      <c r="CX251" s="11">
        <v>0.0</v>
      </c>
      <c r="CY251" s="11" t="s">
        <v>124</v>
      </c>
      <c r="CZ251" s="11">
        <v>0.0</v>
      </c>
      <c r="DA251" s="11" t="s">
        <v>133</v>
      </c>
      <c r="DB251" s="31"/>
    </row>
    <row r="252">
      <c r="A252" s="11" t="s">
        <v>1593</v>
      </c>
      <c r="B252" s="11" t="s">
        <v>951</v>
      </c>
      <c r="C252" s="12">
        <v>26026.0</v>
      </c>
      <c r="D252" s="13">
        <v>2.0</v>
      </c>
      <c r="E252" s="18">
        <v>0.0</v>
      </c>
      <c r="F252" s="3">
        <v>10.0</v>
      </c>
      <c r="G252" s="3">
        <v>10.0</v>
      </c>
      <c r="H252" s="3">
        <v>10.0</v>
      </c>
      <c r="I252" s="14">
        <f t="shared" si="1"/>
        <v>10</v>
      </c>
      <c r="J252" s="14">
        <f t="shared" si="2"/>
        <v>0</v>
      </c>
      <c r="K252" s="11" t="s">
        <v>952</v>
      </c>
      <c r="L252" s="13" t="s">
        <v>456</v>
      </c>
      <c r="M252" s="15" t="s">
        <v>216</v>
      </c>
      <c r="N252" s="15" t="s">
        <v>635</v>
      </c>
      <c r="O252" s="16" t="s">
        <v>577</v>
      </c>
      <c r="P252" s="16" t="s">
        <v>1594</v>
      </c>
      <c r="Q252" s="17">
        <v>0.0</v>
      </c>
      <c r="R252" s="11" t="s">
        <v>124</v>
      </c>
      <c r="S252" s="11">
        <v>1.0</v>
      </c>
      <c r="T252" s="11">
        <v>0.0</v>
      </c>
      <c r="U252" s="11" t="s">
        <v>124</v>
      </c>
      <c r="V252" s="11">
        <v>0.0</v>
      </c>
      <c r="W252" s="11" t="s">
        <v>125</v>
      </c>
      <c r="X252" s="18">
        <v>31.0</v>
      </c>
      <c r="Y252" s="18">
        <v>1.0</v>
      </c>
      <c r="Z252" s="18">
        <v>0.0</v>
      </c>
      <c r="AA252" s="18">
        <v>1.0</v>
      </c>
      <c r="AB252" s="3" t="s">
        <v>1387</v>
      </c>
      <c r="AC252" s="3" t="s">
        <v>1387</v>
      </c>
      <c r="AD252" s="16">
        <v>1.0</v>
      </c>
      <c r="AE252" s="16">
        <v>0.0</v>
      </c>
      <c r="AF252" s="16">
        <v>0.0</v>
      </c>
      <c r="AG252" s="15">
        <v>0.0</v>
      </c>
      <c r="AH252" s="11" t="s">
        <v>1388</v>
      </c>
      <c r="AI252" s="18">
        <v>1.0</v>
      </c>
      <c r="AJ252" s="18">
        <v>0.0</v>
      </c>
      <c r="AK252" s="18">
        <v>0.0</v>
      </c>
      <c r="AL252" s="11">
        <v>0.0</v>
      </c>
      <c r="AM252" s="19">
        <v>1.0</v>
      </c>
      <c r="AN252" s="27" t="s">
        <v>128</v>
      </c>
      <c r="AO252" s="15" t="s">
        <v>129</v>
      </c>
      <c r="AP252" s="15" t="s">
        <v>129</v>
      </c>
      <c r="AQ252" s="15">
        <v>92.0</v>
      </c>
      <c r="AR252" s="15">
        <v>24.0</v>
      </c>
      <c r="AS252" s="15">
        <v>43.0</v>
      </c>
      <c r="AT252" s="15">
        <v>46.0</v>
      </c>
      <c r="AU252" s="15">
        <v>-15.0</v>
      </c>
      <c r="AV252" s="15">
        <v>90.0</v>
      </c>
      <c r="AW252" s="18">
        <v>0.0</v>
      </c>
      <c r="AX252" s="18">
        <v>0.0</v>
      </c>
      <c r="AY252" s="18">
        <v>1.0</v>
      </c>
      <c r="AZ252" s="18">
        <v>0.0</v>
      </c>
      <c r="BA252" s="18">
        <v>1.0</v>
      </c>
      <c r="BB252" s="18">
        <v>1.0</v>
      </c>
      <c r="BC252" s="11">
        <v>0.0</v>
      </c>
      <c r="BD252" s="11">
        <v>0.0</v>
      </c>
      <c r="BE252" s="11">
        <v>0.0</v>
      </c>
      <c r="BF252" s="11">
        <v>0.0</v>
      </c>
      <c r="BG252" s="11">
        <v>0.0</v>
      </c>
      <c r="BH252" s="11">
        <v>0.0</v>
      </c>
      <c r="BI252" s="11">
        <v>0.0</v>
      </c>
      <c r="BJ252" s="11">
        <v>0.0</v>
      </c>
      <c r="BK252" s="11">
        <v>0.0</v>
      </c>
      <c r="BL252" s="11">
        <v>0.0</v>
      </c>
      <c r="BM252" s="11">
        <v>0.0</v>
      </c>
      <c r="BN252" s="11">
        <v>0.0</v>
      </c>
      <c r="BO252" s="11">
        <v>0.0</v>
      </c>
      <c r="BP252" s="11">
        <v>0.0</v>
      </c>
      <c r="BQ252" s="11">
        <v>0.0</v>
      </c>
      <c r="BR252" s="11">
        <v>0.0</v>
      </c>
      <c r="BS252" s="11">
        <v>0.0</v>
      </c>
      <c r="BT252" s="11">
        <v>0.0</v>
      </c>
      <c r="BU252" s="11">
        <v>0.0</v>
      </c>
      <c r="BV252" s="11" t="s">
        <v>124</v>
      </c>
      <c r="BW252" s="16" t="s">
        <v>146</v>
      </c>
      <c r="BX252" s="15">
        <v>0.0</v>
      </c>
      <c r="BY252" s="26">
        <v>228.0</v>
      </c>
      <c r="BZ252" s="16">
        <v>0.0</v>
      </c>
      <c r="CA252" s="26">
        <v>30.0</v>
      </c>
      <c r="CB252" s="26">
        <v>24.0</v>
      </c>
      <c r="CC252" s="15">
        <v>0.0</v>
      </c>
      <c r="CD252" s="15">
        <v>0.0</v>
      </c>
      <c r="CE252" s="15">
        <v>1.0</v>
      </c>
      <c r="CF252" s="15">
        <v>0.0</v>
      </c>
      <c r="CG252" s="16">
        <v>0.0</v>
      </c>
      <c r="CH252" s="16">
        <v>0.0</v>
      </c>
      <c r="CI252" s="16">
        <v>0.0</v>
      </c>
      <c r="CJ252" s="15">
        <f t="shared" si="3"/>
        <v>0</v>
      </c>
      <c r="CK252" s="29" t="s">
        <v>1595</v>
      </c>
      <c r="CL252" s="11" t="s">
        <v>132</v>
      </c>
      <c r="CM252" s="11">
        <v>0.0</v>
      </c>
      <c r="CN252" s="11">
        <v>0.0</v>
      </c>
      <c r="CO252" s="18">
        <v>0.0</v>
      </c>
      <c r="CP252" s="18">
        <v>0.0</v>
      </c>
      <c r="CQ252" s="15">
        <v>0.0</v>
      </c>
      <c r="CR252" s="15" t="s">
        <v>124</v>
      </c>
      <c r="CS252" s="15">
        <v>0.0</v>
      </c>
      <c r="CT252" s="15" t="s">
        <v>124</v>
      </c>
      <c r="CU252" s="15">
        <v>0.0</v>
      </c>
      <c r="CV252" s="15" t="s">
        <v>124</v>
      </c>
      <c r="CW252" s="11">
        <v>0.0</v>
      </c>
      <c r="CX252" s="11">
        <v>0.0</v>
      </c>
      <c r="CY252" s="11" t="s">
        <v>124</v>
      </c>
      <c r="CZ252" s="11">
        <v>0.0</v>
      </c>
      <c r="DA252" s="11" t="s">
        <v>133</v>
      </c>
      <c r="DB252" s="31"/>
    </row>
    <row r="253">
      <c r="A253" s="11" t="s">
        <v>1596</v>
      </c>
      <c r="B253" s="11" t="s">
        <v>1521</v>
      </c>
      <c r="C253" s="12">
        <v>26040.0</v>
      </c>
      <c r="D253" s="13">
        <v>6.0</v>
      </c>
      <c r="E253" s="18">
        <v>0.0</v>
      </c>
      <c r="F253" s="3">
        <v>7.0</v>
      </c>
      <c r="G253" s="3">
        <v>5.0</v>
      </c>
      <c r="H253" s="3">
        <v>5.0</v>
      </c>
      <c r="I253" s="14">
        <f t="shared" si="1"/>
        <v>5.666666667</v>
      </c>
      <c r="J253" s="14">
        <f t="shared" si="2"/>
        <v>1.333333333</v>
      </c>
      <c r="K253" s="11" t="s">
        <v>1018</v>
      </c>
      <c r="L253" s="11" t="s">
        <v>151</v>
      </c>
      <c r="M253" s="15" t="s">
        <v>122</v>
      </c>
      <c r="N253" s="15" t="s">
        <v>373</v>
      </c>
      <c r="O253" s="16" t="s">
        <v>122</v>
      </c>
      <c r="P253" s="16" t="s">
        <v>373</v>
      </c>
      <c r="Q253" s="17">
        <v>0.0</v>
      </c>
      <c r="R253" s="11" t="s">
        <v>124</v>
      </c>
      <c r="S253" s="11">
        <v>0.0</v>
      </c>
      <c r="T253" s="11">
        <v>0.0</v>
      </c>
      <c r="U253" s="11" t="s">
        <v>124</v>
      </c>
      <c r="V253" s="11">
        <v>0.0</v>
      </c>
      <c r="W253" s="11" t="s">
        <v>125</v>
      </c>
      <c r="X253" s="18">
        <f>(30+29+29)/3</f>
        <v>29.33333333</v>
      </c>
      <c r="Y253" s="18">
        <v>1.0</v>
      </c>
      <c r="Z253" s="18">
        <v>2.0</v>
      </c>
      <c r="AA253" s="18">
        <v>2.0</v>
      </c>
      <c r="AB253" s="3" t="s">
        <v>1597</v>
      </c>
      <c r="AC253" s="3" t="s">
        <v>1597</v>
      </c>
      <c r="AD253" s="16">
        <v>1.0</v>
      </c>
      <c r="AE253" s="16">
        <v>1.0</v>
      </c>
      <c r="AF253" s="16">
        <v>0.0</v>
      </c>
      <c r="AG253" s="15">
        <v>0.0</v>
      </c>
      <c r="AH253" s="11" t="s">
        <v>1598</v>
      </c>
      <c r="AI253" s="18">
        <v>1.0</v>
      </c>
      <c r="AJ253" s="18">
        <v>1.0</v>
      </c>
      <c r="AK253" s="18">
        <v>0.0</v>
      </c>
      <c r="AL253" s="11">
        <v>0.0</v>
      </c>
      <c r="AM253" s="19">
        <v>0.0</v>
      </c>
      <c r="AN253" s="27" t="s">
        <v>128</v>
      </c>
      <c r="AO253" s="15" t="s">
        <v>1599</v>
      </c>
      <c r="AP253" s="15" t="s">
        <v>328</v>
      </c>
      <c r="AQ253" s="15">
        <v>127.0</v>
      </c>
      <c r="AR253" s="15">
        <v>67.0</v>
      </c>
      <c r="AS253" s="15">
        <v>65.0</v>
      </c>
      <c r="AT253" s="15">
        <v>97.0</v>
      </c>
      <c r="AU253" s="15">
        <v>-12.0</v>
      </c>
      <c r="AV253" s="15">
        <v>47.0</v>
      </c>
      <c r="AW253" s="18">
        <v>0.0</v>
      </c>
      <c r="AX253" s="18">
        <v>0.0</v>
      </c>
      <c r="AY253" s="18">
        <v>1.0</v>
      </c>
      <c r="AZ253" s="18">
        <v>1.0</v>
      </c>
      <c r="BA253" s="18">
        <v>0.0</v>
      </c>
      <c r="BB253" s="18">
        <v>0.0</v>
      </c>
      <c r="BC253" s="11">
        <v>0.0</v>
      </c>
      <c r="BD253" s="11">
        <v>0.0</v>
      </c>
      <c r="BE253" s="11">
        <v>0.0</v>
      </c>
      <c r="BF253" s="11">
        <v>0.0</v>
      </c>
      <c r="BG253" s="11">
        <v>0.0</v>
      </c>
      <c r="BH253" s="11">
        <v>0.0</v>
      </c>
      <c r="BI253" s="11">
        <v>0.0</v>
      </c>
      <c r="BJ253" s="11">
        <v>0.0</v>
      </c>
      <c r="BK253" s="11">
        <v>0.0</v>
      </c>
      <c r="BL253" s="11">
        <v>0.0</v>
      </c>
      <c r="BM253" s="11">
        <v>0.0</v>
      </c>
      <c r="BN253" s="11">
        <v>0.0</v>
      </c>
      <c r="BO253" s="11">
        <v>0.0</v>
      </c>
      <c r="BP253" s="11">
        <v>0.0</v>
      </c>
      <c r="BQ253" s="11">
        <v>0.0</v>
      </c>
      <c r="BR253" s="11">
        <v>0.0</v>
      </c>
      <c r="BS253" s="11">
        <v>0.0</v>
      </c>
      <c r="BT253" s="11">
        <v>0.0</v>
      </c>
      <c r="BU253" s="11">
        <v>0.0</v>
      </c>
      <c r="BV253" s="11" t="s">
        <v>124</v>
      </c>
      <c r="BW253" s="16" t="s">
        <v>319</v>
      </c>
      <c r="BX253" s="15">
        <v>0.0</v>
      </c>
      <c r="BY253" s="26">
        <v>197.0</v>
      </c>
      <c r="BZ253" s="16">
        <v>0.0</v>
      </c>
      <c r="CA253" s="26">
        <v>21.0</v>
      </c>
      <c r="CB253" s="26">
        <v>5.0</v>
      </c>
      <c r="CC253" s="15">
        <v>0.0</v>
      </c>
      <c r="CD253" s="15">
        <v>0.0</v>
      </c>
      <c r="CE253" s="15">
        <v>1.0</v>
      </c>
      <c r="CF253" s="15">
        <v>0.0</v>
      </c>
      <c r="CG253" s="16">
        <v>0.0</v>
      </c>
      <c r="CH253" s="16">
        <v>0.0</v>
      </c>
      <c r="CI253" s="16">
        <v>0.0</v>
      </c>
      <c r="CJ253" s="15">
        <f t="shared" si="3"/>
        <v>0</v>
      </c>
      <c r="CK253" s="29" t="s">
        <v>1600</v>
      </c>
      <c r="CL253" s="11" t="s">
        <v>588</v>
      </c>
      <c r="CM253" s="11">
        <v>0.0</v>
      </c>
      <c r="CN253" s="11">
        <v>0.0</v>
      </c>
      <c r="CO253" s="18">
        <v>0.0</v>
      </c>
      <c r="CP253" s="18">
        <v>0.0</v>
      </c>
      <c r="CQ253" s="15">
        <v>0.0</v>
      </c>
      <c r="CR253" s="15" t="s">
        <v>124</v>
      </c>
      <c r="CS253" s="15">
        <v>0.0</v>
      </c>
      <c r="CT253" s="15" t="s">
        <v>124</v>
      </c>
      <c r="CU253" s="15">
        <v>0.0</v>
      </c>
      <c r="CV253" s="15" t="s">
        <v>124</v>
      </c>
      <c r="CW253" s="11">
        <v>0.0</v>
      </c>
      <c r="CX253" s="11">
        <v>0.0</v>
      </c>
      <c r="CY253" s="11" t="s">
        <v>124</v>
      </c>
      <c r="CZ253" s="11">
        <v>0.0</v>
      </c>
      <c r="DA253" s="11" t="s">
        <v>133</v>
      </c>
      <c r="DB253" s="31"/>
    </row>
    <row r="254">
      <c r="A254" s="11" t="s">
        <v>1601</v>
      </c>
      <c r="B254" s="11" t="s">
        <v>999</v>
      </c>
      <c r="C254" s="12">
        <v>26082.0</v>
      </c>
      <c r="D254" s="13">
        <v>2.0</v>
      </c>
      <c r="E254" s="18">
        <v>0.0</v>
      </c>
      <c r="F254" s="3">
        <v>8.0</v>
      </c>
      <c r="G254" s="3">
        <v>8.0</v>
      </c>
      <c r="H254" s="3">
        <v>7.0</v>
      </c>
      <c r="I254" s="14">
        <f t="shared" si="1"/>
        <v>7.666666667</v>
      </c>
      <c r="J254" s="14">
        <f t="shared" si="2"/>
        <v>0.6666666667</v>
      </c>
      <c r="K254" s="11" t="s">
        <v>1602</v>
      </c>
      <c r="L254" s="13" t="s">
        <v>1602</v>
      </c>
      <c r="M254" s="15" t="s">
        <v>122</v>
      </c>
      <c r="N254" s="15" t="s">
        <v>123</v>
      </c>
      <c r="O254" s="16" t="s">
        <v>122</v>
      </c>
      <c r="P254" s="16" t="s">
        <v>373</v>
      </c>
      <c r="Q254" s="17">
        <v>0.0</v>
      </c>
      <c r="R254" s="11" t="s">
        <v>124</v>
      </c>
      <c r="S254" s="11">
        <v>0.0</v>
      </c>
      <c r="T254" s="11">
        <v>0.0</v>
      </c>
      <c r="U254" s="11" t="s">
        <v>124</v>
      </c>
      <c r="V254" s="11">
        <v>0.0</v>
      </c>
      <c r="W254" s="11" t="s">
        <v>631</v>
      </c>
      <c r="X254" s="18">
        <v>27.0</v>
      </c>
      <c r="Y254" s="18">
        <v>1.0</v>
      </c>
      <c r="Z254" s="18">
        <v>1.0</v>
      </c>
      <c r="AA254" s="18">
        <v>0.0</v>
      </c>
      <c r="AB254" s="3" t="s">
        <v>1001</v>
      </c>
      <c r="AC254" s="3" t="s">
        <v>1001</v>
      </c>
      <c r="AD254" s="16">
        <v>1.0</v>
      </c>
      <c r="AE254" s="16">
        <v>1.0</v>
      </c>
      <c r="AF254" s="16">
        <v>1.0</v>
      </c>
      <c r="AG254" s="16">
        <v>1.0</v>
      </c>
      <c r="AH254" s="11" t="s">
        <v>1434</v>
      </c>
      <c r="AI254" s="18">
        <v>1.0</v>
      </c>
      <c r="AJ254" s="18">
        <v>1.0</v>
      </c>
      <c r="AK254" s="18">
        <v>0.0</v>
      </c>
      <c r="AL254" s="11">
        <v>0.0</v>
      </c>
      <c r="AM254" s="19">
        <v>0.0</v>
      </c>
      <c r="AN254" s="27" t="s">
        <v>128</v>
      </c>
      <c r="AO254" s="15" t="s">
        <v>977</v>
      </c>
      <c r="AP254" s="15" t="s">
        <v>129</v>
      </c>
      <c r="AQ254" s="15">
        <v>129.0</v>
      </c>
      <c r="AR254" s="15">
        <v>93.0</v>
      </c>
      <c r="AS254" s="15">
        <v>64.0</v>
      </c>
      <c r="AT254" s="15">
        <v>97.0</v>
      </c>
      <c r="AU254" s="15">
        <v>-4.0</v>
      </c>
      <c r="AV254" s="15">
        <v>22.0</v>
      </c>
      <c r="AW254" s="18">
        <v>0.0</v>
      </c>
      <c r="AX254" s="18">
        <v>0.0</v>
      </c>
      <c r="AY254" s="18">
        <v>1.0</v>
      </c>
      <c r="AZ254" s="18">
        <v>1.0</v>
      </c>
      <c r="BA254" s="18">
        <v>0.0</v>
      </c>
      <c r="BB254" s="18">
        <v>1.0</v>
      </c>
      <c r="BC254" s="11">
        <v>0.0</v>
      </c>
      <c r="BD254" s="11">
        <v>0.0</v>
      </c>
      <c r="BE254" s="11">
        <v>0.0</v>
      </c>
      <c r="BF254" s="11">
        <v>0.0</v>
      </c>
      <c r="BG254" s="11">
        <v>0.0</v>
      </c>
      <c r="BH254" s="11">
        <v>0.0</v>
      </c>
      <c r="BI254" s="11">
        <v>0.0</v>
      </c>
      <c r="BJ254" s="11">
        <v>1.0</v>
      </c>
      <c r="BK254" s="11">
        <v>0.0</v>
      </c>
      <c r="BL254" s="11">
        <v>0.0</v>
      </c>
      <c r="BM254" s="11">
        <v>0.0</v>
      </c>
      <c r="BN254" s="11">
        <v>0.0</v>
      </c>
      <c r="BO254" s="11">
        <v>0.0</v>
      </c>
      <c r="BP254" s="11">
        <v>0.0</v>
      </c>
      <c r="BQ254" s="11">
        <v>0.0</v>
      </c>
      <c r="BR254" s="11">
        <v>0.0</v>
      </c>
      <c r="BS254" s="11">
        <v>0.0</v>
      </c>
      <c r="BT254" s="11">
        <v>0.0</v>
      </c>
      <c r="BU254" s="11">
        <v>0.0</v>
      </c>
      <c r="BV254" s="11" t="s">
        <v>124</v>
      </c>
      <c r="BW254" s="16" t="s">
        <v>319</v>
      </c>
      <c r="BX254" s="15">
        <v>0.0</v>
      </c>
      <c r="BY254" s="26">
        <v>230.0</v>
      </c>
      <c r="BZ254" s="16">
        <v>0.0</v>
      </c>
      <c r="CA254" s="26">
        <v>102.0</v>
      </c>
      <c r="CB254" s="26">
        <v>30.0</v>
      </c>
      <c r="CC254" s="15">
        <v>0.0</v>
      </c>
      <c r="CD254" s="15">
        <v>0.0</v>
      </c>
      <c r="CE254" s="15">
        <v>1.0</v>
      </c>
      <c r="CF254" s="15">
        <v>0.0</v>
      </c>
      <c r="CG254" s="16">
        <v>0.0</v>
      </c>
      <c r="CH254" s="16">
        <v>0.0</v>
      </c>
      <c r="CI254" s="16">
        <v>0.0</v>
      </c>
      <c r="CJ254" s="15">
        <f t="shared" si="3"/>
        <v>0</v>
      </c>
      <c r="CK254" s="29" t="s">
        <v>1603</v>
      </c>
      <c r="CL254" s="11" t="s">
        <v>258</v>
      </c>
      <c r="CM254" s="11">
        <v>0.0</v>
      </c>
      <c r="CN254" s="11">
        <v>0.0</v>
      </c>
      <c r="CO254" s="18">
        <v>1.0</v>
      </c>
      <c r="CP254" s="18">
        <v>0.0</v>
      </c>
      <c r="CQ254" s="15">
        <v>0.0</v>
      </c>
      <c r="CR254" s="15" t="s">
        <v>124</v>
      </c>
      <c r="CS254" s="15">
        <v>0.0</v>
      </c>
      <c r="CT254" s="15" t="s">
        <v>124</v>
      </c>
      <c r="CU254" s="15">
        <v>0.0</v>
      </c>
      <c r="CV254" s="15" t="s">
        <v>124</v>
      </c>
      <c r="CW254" s="11">
        <v>0.0</v>
      </c>
      <c r="CX254" s="11">
        <v>0.0</v>
      </c>
      <c r="CY254" s="11" t="s">
        <v>124</v>
      </c>
      <c r="CZ254" s="11">
        <v>0.0</v>
      </c>
      <c r="DA254" s="11" t="s">
        <v>133</v>
      </c>
      <c r="DB254" s="31"/>
    </row>
    <row r="255">
      <c r="A255" s="11" t="s">
        <v>1604</v>
      </c>
      <c r="B255" s="11" t="s">
        <v>1605</v>
      </c>
      <c r="C255" s="12">
        <v>26096.0</v>
      </c>
      <c r="D255" s="13">
        <v>1.0</v>
      </c>
      <c r="E255" s="18">
        <v>0.0</v>
      </c>
      <c r="F255" s="3">
        <v>7.0</v>
      </c>
      <c r="G255" s="3">
        <v>8.0</v>
      </c>
      <c r="H255" s="3">
        <v>5.0</v>
      </c>
      <c r="I255" s="14">
        <f t="shared" si="1"/>
        <v>6.666666667</v>
      </c>
      <c r="J255" s="14">
        <f t="shared" si="2"/>
        <v>2</v>
      </c>
      <c r="K255" s="11" t="s">
        <v>1606</v>
      </c>
      <c r="L255" s="13" t="s">
        <v>1606</v>
      </c>
      <c r="M255" s="15" t="s">
        <v>216</v>
      </c>
      <c r="N255" s="15" t="s">
        <v>635</v>
      </c>
      <c r="O255" s="16" t="s">
        <v>216</v>
      </c>
      <c r="P255" s="16" t="s">
        <v>1540</v>
      </c>
      <c r="Q255" s="17">
        <v>0.0</v>
      </c>
      <c r="R255" s="11" t="s">
        <v>124</v>
      </c>
      <c r="S255" s="11">
        <v>0.0</v>
      </c>
      <c r="T255" s="11">
        <v>0.0</v>
      </c>
      <c r="U255" s="11" t="s">
        <v>124</v>
      </c>
      <c r="V255" s="11">
        <v>0.0</v>
      </c>
      <c r="W255" s="11" t="s">
        <v>125</v>
      </c>
      <c r="X255" s="18"/>
      <c r="Y255" s="18">
        <v>0.0</v>
      </c>
      <c r="Z255" s="18">
        <v>0.0</v>
      </c>
      <c r="AA255" s="18">
        <v>1.0</v>
      </c>
      <c r="AB255" s="3" t="s">
        <v>1607</v>
      </c>
      <c r="AC255" s="3" t="s">
        <v>1607</v>
      </c>
      <c r="AD255" s="16">
        <v>1.0</v>
      </c>
      <c r="AE255" s="16">
        <v>0.0</v>
      </c>
      <c r="AF255" s="16">
        <v>0.0</v>
      </c>
      <c r="AG255" s="15">
        <v>0.0</v>
      </c>
      <c r="AH255" s="11" t="s">
        <v>1608</v>
      </c>
      <c r="AI255" s="18">
        <v>1.0</v>
      </c>
      <c r="AJ255" s="18">
        <v>0.0</v>
      </c>
      <c r="AK255" s="18">
        <v>0.0</v>
      </c>
      <c r="AL255" s="11">
        <v>0.0</v>
      </c>
      <c r="AM255" s="19">
        <v>1.0</v>
      </c>
      <c r="AN255" s="27" t="s">
        <v>128</v>
      </c>
      <c r="AO255" s="15" t="s">
        <v>210</v>
      </c>
      <c r="AP255" s="15" t="s">
        <v>210</v>
      </c>
      <c r="AQ255" s="15">
        <v>95.0</v>
      </c>
      <c r="AR255" s="15">
        <v>81.0</v>
      </c>
      <c r="AS255" s="15">
        <v>65.0</v>
      </c>
      <c r="AT255" s="15">
        <v>93.0</v>
      </c>
      <c r="AU255" s="15">
        <v>-7.0</v>
      </c>
      <c r="AV255" s="15">
        <v>33.0</v>
      </c>
      <c r="AW255" s="18">
        <v>0.0</v>
      </c>
      <c r="AX255" s="18">
        <v>0.0</v>
      </c>
      <c r="AY255" s="18">
        <v>1.0</v>
      </c>
      <c r="AZ255" s="18">
        <v>0.0</v>
      </c>
      <c r="BA255" s="18">
        <v>1.0</v>
      </c>
      <c r="BB255" s="18">
        <v>0.0</v>
      </c>
      <c r="BC255" s="11">
        <v>0.0</v>
      </c>
      <c r="BD255" s="11">
        <v>0.0</v>
      </c>
      <c r="BE255" s="11">
        <v>1.0</v>
      </c>
      <c r="BF255" s="11">
        <v>0.0</v>
      </c>
      <c r="BG255" s="11">
        <v>0.0</v>
      </c>
      <c r="BH255" s="11">
        <v>0.0</v>
      </c>
      <c r="BI255" s="11">
        <v>0.0</v>
      </c>
      <c r="BJ255" s="11">
        <v>0.0</v>
      </c>
      <c r="BK255" s="11">
        <v>0.0</v>
      </c>
      <c r="BL255" s="11">
        <v>0.0</v>
      </c>
      <c r="BM255" s="11">
        <v>0.0</v>
      </c>
      <c r="BN255" s="11">
        <v>0.0</v>
      </c>
      <c r="BO255" s="11">
        <v>0.0</v>
      </c>
      <c r="BP255" s="11">
        <v>0.0</v>
      </c>
      <c r="BQ255" s="11">
        <v>0.0</v>
      </c>
      <c r="BR255" s="11">
        <v>0.0</v>
      </c>
      <c r="BS255" s="11">
        <v>0.0</v>
      </c>
      <c r="BT255" s="11">
        <v>0.0</v>
      </c>
      <c r="BU255" s="11">
        <v>0.0</v>
      </c>
      <c r="BV255" s="11" t="s">
        <v>124</v>
      </c>
      <c r="BW255" s="16" t="s">
        <v>1609</v>
      </c>
      <c r="BX255" s="15">
        <v>0.0</v>
      </c>
      <c r="BY255" s="26">
        <v>166.0</v>
      </c>
      <c r="BZ255" s="16">
        <v>0.0</v>
      </c>
      <c r="CA255" s="26">
        <v>16.0</v>
      </c>
      <c r="CB255" s="26">
        <v>2.0</v>
      </c>
      <c r="CC255" s="15">
        <v>0.0</v>
      </c>
      <c r="CD255" s="15">
        <v>0.0</v>
      </c>
      <c r="CE255" s="15">
        <v>1.0</v>
      </c>
      <c r="CF255" s="15">
        <v>0.0</v>
      </c>
      <c r="CG255" s="16">
        <v>0.0</v>
      </c>
      <c r="CH255" s="16">
        <v>0.0</v>
      </c>
      <c r="CI255" s="16">
        <v>0.0</v>
      </c>
      <c r="CJ255" s="15">
        <f t="shared" si="3"/>
        <v>0</v>
      </c>
      <c r="CK255" s="29" t="s">
        <v>1610</v>
      </c>
      <c r="CL255" s="11" t="s">
        <v>1611</v>
      </c>
      <c r="CM255" s="11">
        <v>0.0</v>
      </c>
      <c r="CN255" s="11">
        <v>0.0</v>
      </c>
      <c r="CO255" s="18">
        <v>0.0</v>
      </c>
      <c r="CP255" s="18">
        <v>0.0</v>
      </c>
      <c r="CQ255" s="15">
        <v>0.0</v>
      </c>
      <c r="CR255" s="15" t="s">
        <v>124</v>
      </c>
      <c r="CS255" s="15">
        <v>0.0</v>
      </c>
      <c r="CT255" s="15" t="s">
        <v>124</v>
      </c>
      <c r="CU255" s="15">
        <v>0.0</v>
      </c>
      <c r="CV255" s="15" t="s">
        <v>124</v>
      </c>
      <c r="CW255" s="11">
        <v>0.0</v>
      </c>
      <c r="CX255" s="11">
        <v>0.0</v>
      </c>
      <c r="CY255" s="11" t="s">
        <v>124</v>
      </c>
      <c r="CZ255" s="11">
        <v>0.0</v>
      </c>
      <c r="DA255" s="11" t="s">
        <v>133</v>
      </c>
      <c r="DB255" s="31"/>
    </row>
    <row r="256">
      <c r="A256" s="11" t="s">
        <v>1612</v>
      </c>
      <c r="B256" s="11" t="s">
        <v>1613</v>
      </c>
      <c r="C256" s="12">
        <v>26103.0</v>
      </c>
      <c r="D256" s="13">
        <v>5.0</v>
      </c>
      <c r="E256" s="18">
        <v>0.0</v>
      </c>
      <c r="F256" s="3">
        <v>9.0</v>
      </c>
      <c r="G256" s="3">
        <v>7.0</v>
      </c>
      <c r="H256" s="3">
        <v>5.0</v>
      </c>
      <c r="I256" s="14">
        <f t="shared" si="1"/>
        <v>7</v>
      </c>
      <c r="J256" s="14">
        <f t="shared" si="2"/>
        <v>2.666666667</v>
      </c>
      <c r="K256" s="11" t="s">
        <v>1614</v>
      </c>
      <c r="L256" s="13" t="s">
        <v>1614</v>
      </c>
      <c r="M256" s="15" t="s">
        <v>122</v>
      </c>
      <c r="N256" s="15" t="s">
        <v>1173</v>
      </c>
      <c r="O256" s="16" t="s">
        <v>162</v>
      </c>
      <c r="P256" s="16" t="s">
        <v>993</v>
      </c>
      <c r="Q256" s="17">
        <v>1.0</v>
      </c>
      <c r="R256" s="11" t="s">
        <v>124</v>
      </c>
      <c r="S256" s="11">
        <v>0.0</v>
      </c>
      <c r="T256" s="11">
        <v>0.0</v>
      </c>
      <c r="U256" s="11" t="s">
        <v>124</v>
      </c>
      <c r="V256" s="11">
        <v>0.0</v>
      </c>
      <c r="W256" s="11" t="s">
        <v>125</v>
      </c>
      <c r="X256" s="18">
        <v>29.0</v>
      </c>
      <c r="Y256" s="18">
        <v>0.0</v>
      </c>
      <c r="Z256" s="18">
        <v>1.0</v>
      </c>
      <c r="AA256" s="18">
        <v>0.0</v>
      </c>
      <c r="AB256" s="3" t="s">
        <v>1615</v>
      </c>
      <c r="AC256" s="3" t="s">
        <v>1615</v>
      </c>
      <c r="AD256" s="16">
        <v>0.0</v>
      </c>
      <c r="AE256" s="16">
        <v>1.0</v>
      </c>
      <c r="AF256" s="16">
        <v>1.0</v>
      </c>
      <c r="AG256" s="15">
        <v>0.0</v>
      </c>
      <c r="AH256" s="11" t="s">
        <v>1020</v>
      </c>
      <c r="AI256" s="18">
        <v>1.0</v>
      </c>
      <c r="AJ256" s="18">
        <v>1.0</v>
      </c>
      <c r="AK256" s="18">
        <v>0.0</v>
      </c>
      <c r="AL256" s="11">
        <v>0.0</v>
      </c>
      <c r="AM256" s="19">
        <v>0.0</v>
      </c>
      <c r="AN256" s="27" t="s">
        <v>128</v>
      </c>
      <c r="AO256" s="15" t="s">
        <v>1616</v>
      </c>
      <c r="AP256" s="15" t="s">
        <v>200</v>
      </c>
      <c r="AQ256" s="15">
        <v>104.0</v>
      </c>
      <c r="AR256" s="15">
        <v>44.0</v>
      </c>
      <c r="AS256" s="15">
        <v>45.0</v>
      </c>
      <c r="AT256" s="15">
        <v>81.0</v>
      </c>
      <c r="AU256" s="15">
        <v>-13.0</v>
      </c>
      <c r="AV256" s="15">
        <v>50.0</v>
      </c>
      <c r="AW256" s="18">
        <v>0.0</v>
      </c>
      <c r="AX256" s="18">
        <v>0.0</v>
      </c>
      <c r="AY256" s="18">
        <v>0.0</v>
      </c>
      <c r="AZ256" s="18">
        <v>1.0</v>
      </c>
      <c r="BA256" s="18">
        <v>0.0</v>
      </c>
      <c r="BB256" s="18">
        <v>1.0</v>
      </c>
      <c r="BC256" s="11">
        <v>0.0</v>
      </c>
      <c r="BD256" s="11">
        <v>0.0</v>
      </c>
      <c r="BE256" s="11">
        <v>0.0</v>
      </c>
      <c r="BF256" s="11">
        <v>0.0</v>
      </c>
      <c r="BG256" s="11">
        <v>0.0</v>
      </c>
      <c r="BH256" s="11">
        <v>0.0</v>
      </c>
      <c r="BI256" s="11">
        <v>0.0</v>
      </c>
      <c r="BJ256" s="11">
        <v>0.0</v>
      </c>
      <c r="BK256" s="11">
        <v>0.0</v>
      </c>
      <c r="BL256" s="11">
        <v>0.0</v>
      </c>
      <c r="BM256" s="11">
        <v>0.0</v>
      </c>
      <c r="BN256" s="11">
        <v>0.0</v>
      </c>
      <c r="BO256" s="11">
        <v>0.0</v>
      </c>
      <c r="BP256" s="11">
        <v>0.0</v>
      </c>
      <c r="BQ256" s="11">
        <v>1.0</v>
      </c>
      <c r="BR256" s="11">
        <v>0.0</v>
      </c>
      <c r="BS256" s="11">
        <v>0.0</v>
      </c>
      <c r="BT256" s="11">
        <v>0.0</v>
      </c>
      <c r="BU256" s="11">
        <v>0.0</v>
      </c>
      <c r="BV256" s="11" t="s">
        <v>124</v>
      </c>
      <c r="BW256" s="16" t="s">
        <v>319</v>
      </c>
      <c r="BX256" s="15">
        <v>0.0</v>
      </c>
      <c r="BY256" s="26">
        <v>231.0</v>
      </c>
      <c r="BZ256" s="16">
        <v>0.0</v>
      </c>
      <c r="CA256" s="26">
        <v>112.0</v>
      </c>
      <c r="CB256" s="26">
        <v>9.0</v>
      </c>
      <c r="CC256" s="15">
        <v>0.0</v>
      </c>
      <c r="CD256" s="15">
        <v>0.0</v>
      </c>
      <c r="CE256" s="15">
        <v>0.0</v>
      </c>
      <c r="CF256" s="15">
        <v>0.0</v>
      </c>
      <c r="CG256" s="16">
        <v>0.0</v>
      </c>
      <c r="CH256" s="16">
        <v>0.0</v>
      </c>
      <c r="CI256" s="16">
        <v>0.0</v>
      </c>
      <c r="CJ256" s="15">
        <f t="shared" si="3"/>
        <v>0</v>
      </c>
      <c r="CK256" s="29" t="s">
        <v>1617</v>
      </c>
      <c r="CL256" s="11" t="s">
        <v>132</v>
      </c>
      <c r="CM256" s="11">
        <v>0.0</v>
      </c>
      <c r="CN256" s="11">
        <v>0.0</v>
      </c>
      <c r="CO256" s="18">
        <v>0.0</v>
      </c>
      <c r="CP256" s="18">
        <v>0.0</v>
      </c>
      <c r="CQ256" s="15">
        <v>0.0</v>
      </c>
      <c r="CR256" s="15" t="s">
        <v>124</v>
      </c>
      <c r="CS256" s="15">
        <v>0.0</v>
      </c>
      <c r="CT256" s="15" t="s">
        <v>124</v>
      </c>
      <c r="CU256" s="15">
        <v>0.0</v>
      </c>
      <c r="CV256" s="15" t="s">
        <v>124</v>
      </c>
      <c r="CW256" s="11">
        <v>0.0</v>
      </c>
      <c r="CX256" s="11">
        <v>0.0</v>
      </c>
      <c r="CY256" s="11" t="s">
        <v>1618</v>
      </c>
      <c r="CZ256" s="11">
        <v>0.0</v>
      </c>
      <c r="DA256" s="11" t="s">
        <v>235</v>
      </c>
      <c r="DB256" s="31"/>
    </row>
    <row r="257">
      <c r="A257" s="11" t="s">
        <v>1619</v>
      </c>
      <c r="B257" s="11" t="s">
        <v>1620</v>
      </c>
      <c r="C257" s="12">
        <v>26138.0</v>
      </c>
      <c r="D257" s="13">
        <v>1.0</v>
      </c>
      <c r="E257" s="18">
        <v>0.0</v>
      </c>
      <c r="F257" s="3">
        <v>6.0</v>
      </c>
      <c r="G257" s="3">
        <v>2.0</v>
      </c>
      <c r="H257" s="3">
        <v>6.0</v>
      </c>
      <c r="I257" s="14">
        <f t="shared" si="1"/>
        <v>4.666666667</v>
      </c>
      <c r="J257" s="14">
        <f t="shared" si="2"/>
        <v>2.666666667</v>
      </c>
      <c r="K257" s="11" t="s">
        <v>261</v>
      </c>
      <c r="L257" s="11" t="s">
        <v>262</v>
      </c>
      <c r="M257" s="15" t="s">
        <v>122</v>
      </c>
      <c r="N257" s="15" t="s">
        <v>122</v>
      </c>
      <c r="O257" s="16" t="s">
        <v>492</v>
      </c>
      <c r="P257" s="16" t="s">
        <v>1621</v>
      </c>
      <c r="Q257" s="17">
        <v>0.0</v>
      </c>
      <c r="R257" s="11" t="s">
        <v>124</v>
      </c>
      <c r="S257" s="11">
        <v>0.0</v>
      </c>
      <c r="T257" s="11">
        <v>0.0</v>
      </c>
      <c r="U257" s="11" t="s">
        <v>124</v>
      </c>
      <c r="V257" s="11">
        <v>0.0</v>
      </c>
      <c r="W257" s="11" t="s">
        <v>125</v>
      </c>
      <c r="X257" s="18">
        <v>29.0</v>
      </c>
      <c r="Y257" s="18">
        <v>1.0</v>
      </c>
      <c r="Z257" s="18">
        <v>1.0</v>
      </c>
      <c r="AA257" s="18">
        <v>0.0</v>
      </c>
      <c r="AB257" s="3" t="s">
        <v>1622</v>
      </c>
      <c r="AC257" s="3" t="s">
        <v>1622</v>
      </c>
      <c r="AD257" s="16">
        <v>1.0</v>
      </c>
      <c r="AE257" s="16">
        <v>1.0</v>
      </c>
      <c r="AF257" s="16">
        <v>0.0</v>
      </c>
      <c r="AG257" s="15">
        <v>0.0</v>
      </c>
      <c r="AH257" s="11" t="s">
        <v>1623</v>
      </c>
      <c r="AI257" s="18">
        <v>1.0</v>
      </c>
      <c r="AJ257" s="18">
        <v>1.0</v>
      </c>
      <c r="AK257" s="18">
        <v>1.0</v>
      </c>
      <c r="AL257" s="18">
        <v>1.0</v>
      </c>
      <c r="AM257" s="19">
        <v>0.0</v>
      </c>
      <c r="AN257" s="27" t="s">
        <v>128</v>
      </c>
      <c r="AO257" s="15" t="s">
        <v>1624</v>
      </c>
      <c r="AP257" s="15" t="s">
        <v>1624</v>
      </c>
      <c r="AQ257" s="15">
        <v>132.0</v>
      </c>
      <c r="AR257" s="15">
        <v>38.0</v>
      </c>
      <c r="AS257" s="15">
        <v>64.0</v>
      </c>
      <c r="AT257" s="15">
        <v>21.0</v>
      </c>
      <c r="AU257" s="15">
        <v>-13.0</v>
      </c>
      <c r="AV257" s="15">
        <v>28.0</v>
      </c>
      <c r="AW257" s="18">
        <v>0.0</v>
      </c>
      <c r="AX257" s="18">
        <v>0.0</v>
      </c>
      <c r="AY257" s="18">
        <v>1.0</v>
      </c>
      <c r="AZ257" s="18">
        <v>1.0</v>
      </c>
      <c r="BA257" s="18">
        <v>1.0</v>
      </c>
      <c r="BB257" s="18">
        <v>1.0</v>
      </c>
      <c r="BC257" s="11">
        <v>0.0</v>
      </c>
      <c r="BD257" s="11">
        <v>0.0</v>
      </c>
      <c r="BE257" s="11">
        <v>0.0</v>
      </c>
      <c r="BF257" s="11">
        <v>0.0</v>
      </c>
      <c r="BG257" s="11">
        <v>0.0</v>
      </c>
      <c r="BH257" s="11">
        <v>0.0</v>
      </c>
      <c r="BI257" s="11">
        <v>0.0</v>
      </c>
      <c r="BJ257" s="11">
        <v>0.0</v>
      </c>
      <c r="BK257" s="11">
        <v>0.0</v>
      </c>
      <c r="BL257" s="11">
        <v>0.0</v>
      </c>
      <c r="BM257" s="11">
        <v>0.0</v>
      </c>
      <c r="BN257" s="11">
        <v>0.0</v>
      </c>
      <c r="BO257" s="11">
        <v>0.0</v>
      </c>
      <c r="BP257" s="11">
        <v>0.0</v>
      </c>
      <c r="BQ257" s="11">
        <v>0.0</v>
      </c>
      <c r="BR257" s="11">
        <v>0.0</v>
      </c>
      <c r="BS257" s="11">
        <v>0.0</v>
      </c>
      <c r="BT257" s="11">
        <v>0.0</v>
      </c>
      <c r="BU257" s="11">
        <v>0.0</v>
      </c>
      <c r="BV257" s="11" t="s">
        <v>124</v>
      </c>
      <c r="BW257" s="16" t="s">
        <v>319</v>
      </c>
      <c r="BX257" s="15">
        <v>0.0</v>
      </c>
      <c r="BY257" s="26">
        <v>172.0</v>
      </c>
      <c r="BZ257" s="16">
        <v>0.0</v>
      </c>
      <c r="CA257" s="26">
        <v>86.0</v>
      </c>
      <c r="CB257" s="26">
        <v>8.0</v>
      </c>
      <c r="CC257" s="15">
        <v>0.0</v>
      </c>
      <c r="CD257" s="15">
        <v>0.0</v>
      </c>
      <c r="CE257" s="15">
        <v>0.0</v>
      </c>
      <c r="CF257" s="15">
        <v>0.0</v>
      </c>
      <c r="CG257" s="16">
        <v>1.0</v>
      </c>
      <c r="CH257" s="16">
        <v>0.0</v>
      </c>
      <c r="CI257" s="16">
        <v>0.0</v>
      </c>
      <c r="CJ257" s="15">
        <f t="shared" si="3"/>
        <v>1</v>
      </c>
      <c r="CK257" s="29" t="s">
        <v>1625</v>
      </c>
      <c r="CL257" s="11" t="s">
        <v>1626</v>
      </c>
      <c r="CM257" s="11">
        <v>1.0</v>
      </c>
      <c r="CN257" s="11">
        <v>0.0</v>
      </c>
      <c r="CO257" s="18">
        <v>0.0</v>
      </c>
      <c r="CP257" s="18">
        <v>0.0</v>
      </c>
      <c r="CQ257" s="15">
        <v>0.0</v>
      </c>
      <c r="CR257" s="15" t="s">
        <v>124</v>
      </c>
      <c r="CS257" s="15">
        <v>0.0</v>
      </c>
      <c r="CT257" s="15" t="s">
        <v>124</v>
      </c>
      <c r="CU257" s="15">
        <v>0.0</v>
      </c>
      <c r="CV257" s="15" t="s">
        <v>124</v>
      </c>
      <c r="CW257" s="11">
        <v>0.0</v>
      </c>
      <c r="CX257" s="11">
        <v>0.0</v>
      </c>
      <c r="CY257" s="11" t="s">
        <v>124</v>
      </c>
      <c r="CZ257" s="11">
        <v>0.0</v>
      </c>
      <c r="DA257" s="11" t="s">
        <v>133</v>
      </c>
      <c r="DB257" s="31"/>
    </row>
    <row r="258">
      <c r="A258" s="11" t="s">
        <v>1627</v>
      </c>
      <c r="B258" s="11" t="s">
        <v>1628</v>
      </c>
      <c r="C258" s="12">
        <v>26145.0</v>
      </c>
      <c r="D258" s="13">
        <v>1.0</v>
      </c>
      <c r="E258" s="18">
        <v>0.0</v>
      </c>
      <c r="F258" s="3">
        <v>5.0</v>
      </c>
      <c r="G258" s="3">
        <v>4.0</v>
      </c>
      <c r="H258" s="3">
        <v>5.0</v>
      </c>
      <c r="I258" s="14">
        <f t="shared" si="1"/>
        <v>4.666666667</v>
      </c>
      <c r="J258" s="14">
        <f t="shared" si="2"/>
        <v>0.6666666667</v>
      </c>
      <c r="K258" s="11" t="s">
        <v>355</v>
      </c>
      <c r="L258" s="11" t="s">
        <v>355</v>
      </c>
      <c r="M258" s="15" t="s">
        <v>122</v>
      </c>
      <c r="N258" s="15" t="s">
        <v>1173</v>
      </c>
      <c r="O258" s="16" t="s">
        <v>122</v>
      </c>
      <c r="P258" s="16" t="s">
        <v>373</v>
      </c>
      <c r="Q258" s="17">
        <v>1.0</v>
      </c>
      <c r="R258" s="11" t="s">
        <v>124</v>
      </c>
      <c r="S258" s="11">
        <v>0.0</v>
      </c>
      <c r="T258" s="11">
        <v>0.0</v>
      </c>
      <c r="U258" s="11" t="s">
        <v>124</v>
      </c>
      <c r="V258" s="11">
        <v>0.0</v>
      </c>
      <c r="W258" s="11" t="s">
        <v>125</v>
      </c>
      <c r="X258" s="18">
        <v>23.0</v>
      </c>
      <c r="Y258" s="18">
        <v>1.0</v>
      </c>
      <c r="Z258" s="18">
        <v>1.0</v>
      </c>
      <c r="AA258" s="18">
        <v>0.0</v>
      </c>
      <c r="AB258" s="3" t="s">
        <v>1613</v>
      </c>
      <c r="AC258" s="3" t="s">
        <v>1613</v>
      </c>
      <c r="AD258" s="16">
        <v>0.0</v>
      </c>
      <c r="AE258" s="16">
        <v>1.0</v>
      </c>
      <c r="AF258" s="16">
        <v>0.0</v>
      </c>
      <c r="AG258" s="15">
        <v>0.0</v>
      </c>
      <c r="AH258" s="11" t="s">
        <v>1629</v>
      </c>
      <c r="AI258" s="18">
        <v>1.0</v>
      </c>
      <c r="AJ258" s="18">
        <v>1.0</v>
      </c>
      <c r="AK258" s="18">
        <v>0.0</v>
      </c>
      <c r="AL258" s="11">
        <v>0.0</v>
      </c>
      <c r="AM258" s="19">
        <v>0.0</v>
      </c>
      <c r="AN258" s="27" t="s">
        <v>128</v>
      </c>
      <c r="AO258" s="15" t="s">
        <v>155</v>
      </c>
      <c r="AP258" s="15" t="s">
        <v>155</v>
      </c>
      <c r="AQ258" s="15">
        <v>92.0</v>
      </c>
      <c r="AR258" s="15">
        <v>28.0</v>
      </c>
      <c r="AS258" s="15">
        <v>69.0</v>
      </c>
      <c r="AT258" s="15">
        <v>44.0</v>
      </c>
      <c r="AU258" s="15">
        <v>-15.0</v>
      </c>
      <c r="AV258" s="15">
        <v>68.0</v>
      </c>
      <c r="AW258" s="18">
        <v>0.0</v>
      </c>
      <c r="AX258" s="18">
        <v>0.0</v>
      </c>
      <c r="AY258" s="18">
        <v>1.0</v>
      </c>
      <c r="AZ258" s="18">
        <v>0.0</v>
      </c>
      <c r="BA258" s="18">
        <v>0.0</v>
      </c>
      <c r="BB258" s="18">
        <v>0.0</v>
      </c>
      <c r="BC258" s="11">
        <v>0.0</v>
      </c>
      <c r="BD258" s="11">
        <v>0.0</v>
      </c>
      <c r="BE258" s="11">
        <v>1.0</v>
      </c>
      <c r="BF258" s="11">
        <v>0.0</v>
      </c>
      <c r="BG258" s="11">
        <v>0.0</v>
      </c>
      <c r="BH258" s="11">
        <v>0.0</v>
      </c>
      <c r="BI258" s="11">
        <v>0.0</v>
      </c>
      <c r="BJ258" s="11">
        <v>0.0</v>
      </c>
      <c r="BK258" s="11">
        <v>0.0</v>
      </c>
      <c r="BL258" s="11">
        <v>0.0</v>
      </c>
      <c r="BM258" s="11">
        <v>0.0</v>
      </c>
      <c r="BN258" s="11">
        <v>0.0</v>
      </c>
      <c r="BO258" s="11">
        <v>0.0</v>
      </c>
      <c r="BP258" s="11">
        <v>0.0</v>
      </c>
      <c r="BQ258" s="11">
        <v>0.0</v>
      </c>
      <c r="BR258" s="11">
        <v>0.0</v>
      </c>
      <c r="BS258" s="11">
        <v>0.0</v>
      </c>
      <c r="BT258" s="11">
        <v>0.0</v>
      </c>
      <c r="BU258" s="11">
        <v>0.0</v>
      </c>
      <c r="BV258" s="11" t="s">
        <v>124</v>
      </c>
      <c r="BW258" s="16" t="s">
        <v>146</v>
      </c>
      <c r="BX258" s="15">
        <v>0.0</v>
      </c>
      <c r="BY258" s="26">
        <v>268.0</v>
      </c>
      <c r="BZ258" s="16">
        <v>0.0</v>
      </c>
      <c r="CA258" s="26">
        <v>48.0</v>
      </c>
      <c r="CB258" s="26">
        <v>8.0</v>
      </c>
      <c r="CC258" s="15">
        <v>0.0</v>
      </c>
      <c r="CD258" s="15">
        <v>0.0</v>
      </c>
      <c r="CE258" s="15">
        <v>0.0</v>
      </c>
      <c r="CF258" s="15">
        <v>0.0</v>
      </c>
      <c r="CG258" s="16">
        <v>1.0</v>
      </c>
      <c r="CH258" s="16">
        <v>0.0</v>
      </c>
      <c r="CI258" s="16">
        <v>0.0</v>
      </c>
      <c r="CJ258" s="15">
        <f t="shared" si="3"/>
        <v>1</v>
      </c>
      <c r="CK258" s="29" t="s">
        <v>1630</v>
      </c>
      <c r="CL258" s="11" t="s">
        <v>1631</v>
      </c>
      <c r="CM258" s="11">
        <v>0.0</v>
      </c>
      <c r="CN258" s="11">
        <v>0.0</v>
      </c>
      <c r="CO258" s="18">
        <v>0.0</v>
      </c>
      <c r="CP258" s="18">
        <v>0.0</v>
      </c>
      <c r="CQ258" s="15">
        <v>0.0</v>
      </c>
      <c r="CR258" s="15" t="s">
        <v>124</v>
      </c>
      <c r="CS258" s="15">
        <v>0.0</v>
      </c>
      <c r="CT258" s="15" t="s">
        <v>124</v>
      </c>
      <c r="CU258" s="15">
        <v>0.0</v>
      </c>
      <c r="CV258" s="15" t="s">
        <v>124</v>
      </c>
      <c r="CW258" s="11">
        <v>0.0</v>
      </c>
      <c r="CX258" s="11">
        <v>0.0</v>
      </c>
      <c r="CY258" s="11" t="s">
        <v>124</v>
      </c>
      <c r="CZ258" s="11">
        <v>0.0</v>
      </c>
      <c r="DA258" s="11" t="s">
        <v>133</v>
      </c>
      <c r="DB258" s="31"/>
    </row>
    <row r="259">
      <c r="A259" s="11" t="s">
        <v>1632</v>
      </c>
      <c r="B259" s="11" t="s">
        <v>1633</v>
      </c>
      <c r="C259" s="12">
        <v>26152.0</v>
      </c>
      <c r="D259" s="13">
        <v>4.0</v>
      </c>
      <c r="E259" s="18">
        <v>0.0</v>
      </c>
      <c r="F259" s="3">
        <v>4.0</v>
      </c>
      <c r="G259" s="3">
        <v>5.0</v>
      </c>
      <c r="H259" s="3">
        <v>3.0</v>
      </c>
      <c r="I259" s="14">
        <f t="shared" si="1"/>
        <v>4</v>
      </c>
      <c r="J259" s="14">
        <f t="shared" si="2"/>
        <v>1.333333333</v>
      </c>
      <c r="K259" s="11" t="s">
        <v>302</v>
      </c>
      <c r="L259" s="13" t="s">
        <v>355</v>
      </c>
      <c r="M259" s="15" t="s">
        <v>122</v>
      </c>
      <c r="N259" s="15" t="s">
        <v>1173</v>
      </c>
      <c r="O259" s="16" t="s">
        <v>137</v>
      </c>
      <c r="P259" s="16" t="s">
        <v>138</v>
      </c>
      <c r="Q259" s="17">
        <v>0.0</v>
      </c>
      <c r="R259" s="11" t="s">
        <v>124</v>
      </c>
      <c r="S259" s="11">
        <v>0.0</v>
      </c>
      <c r="T259" s="11">
        <v>0.0</v>
      </c>
      <c r="U259" s="11" t="s">
        <v>124</v>
      </c>
      <c r="V259" s="11">
        <v>0.0</v>
      </c>
      <c r="W259" s="11" t="s">
        <v>631</v>
      </c>
      <c r="X259" s="18">
        <f>(24+21+21)/3</f>
        <v>22</v>
      </c>
      <c r="Y259" s="18">
        <v>1.0</v>
      </c>
      <c r="Z259" s="18">
        <v>1.0</v>
      </c>
      <c r="AA259" s="18">
        <v>0.0</v>
      </c>
      <c r="AB259" s="3" t="s">
        <v>1634</v>
      </c>
      <c r="AC259" s="3" t="s">
        <v>1634</v>
      </c>
      <c r="AD259" s="16">
        <v>1.0</v>
      </c>
      <c r="AE259" s="16">
        <v>1.0</v>
      </c>
      <c r="AF259" s="16">
        <v>1.0</v>
      </c>
      <c r="AG259" s="16">
        <v>1.0</v>
      </c>
      <c r="AH259" s="11" t="s">
        <v>1635</v>
      </c>
      <c r="AI259" s="18">
        <v>1.0</v>
      </c>
      <c r="AJ259" s="18">
        <v>1.0</v>
      </c>
      <c r="AK259" s="18">
        <v>1.0</v>
      </c>
      <c r="AL259" s="18">
        <v>0.0</v>
      </c>
      <c r="AM259" s="19">
        <v>1.0</v>
      </c>
      <c r="AN259" s="27" t="s">
        <v>128</v>
      </c>
      <c r="AO259" s="15" t="s">
        <v>189</v>
      </c>
      <c r="AP259" s="15" t="s">
        <v>189</v>
      </c>
      <c r="AQ259" s="15">
        <v>69.0</v>
      </c>
      <c r="AR259" s="15">
        <v>26.0</v>
      </c>
      <c r="AS259" s="15">
        <v>44.0</v>
      </c>
      <c r="AT259" s="15">
        <v>25.0</v>
      </c>
      <c r="AU259" s="15">
        <v>-14.0</v>
      </c>
      <c r="AV259" s="15">
        <v>63.0</v>
      </c>
      <c r="AW259" s="18">
        <v>0.0</v>
      </c>
      <c r="AX259" s="18">
        <v>0.0</v>
      </c>
      <c r="AY259" s="18">
        <v>1.0</v>
      </c>
      <c r="AZ259" s="18">
        <v>0.0</v>
      </c>
      <c r="BA259" s="18">
        <v>1.0</v>
      </c>
      <c r="BB259" s="18">
        <v>0.0</v>
      </c>
      <c r="BC259" s="11">
        <v>0.0</v>
      </c>
      <c r="BD259" s="11">
        <v>0.0</v>
      </c>
      <c r="BE259" s="11">
        <v>0.0</v>
      </c>
      <c r="BF259" s="11">
        <v>0.0</v>
      </c>
      <c r="BG259" s="11">
        <v>0.0</v>
      </c>
      <c r="BH259" s="11">
        <v>0.0</v>
      </c>
      <c r="BI259" s="11">
        <v>0.0</v>
      </c>
      <c r="BJ259" s="11">
        <v>0.0</v>
      </c>
      <c r="BK259" s="11">
        <v>0.0</v>
      </c>
      <c r="BL259" s="11">
        <v>0.0</v>
      </c>
      <c r="BM259" s="11">
        <v>0.0</v>
      </c>
      <c r="BN259" s="11">
        <v>0.0</v>
      </c>
      <c r="BO259" s="11">
        <v>0.0</v>
      </c>
      <c r="BP259" s="11">
        <v>0.0</v>
      </c>
      <c r="BQ259" s="11">
        <v>0.0</v>
      </c>
      <c r="BR259" s="11">
        <v>0.0</v>
      </c>
      <c r="BS259" s="11">
        <v>0.0</v>
      </c>
      <c r="BT259" s="11">
        <v>0.0</v>
      </c>
      <c r="BU259" s="11">
        <v>0.0</v>
      </c>
      <c r="BV259" s="11" t="s">
        <v>124</v>
      </c>
      <c r="BW259" s="16" t="s">
        <v>487</v>
      </c>
      <c r="BX259" s="15">
        <v>0.0</v>
      </c>
      <c r="BY259" s="26">
        <v>239.0</v>
      </c>
      <c r="BZ259" s="16">
        <v>0.0</v>
      </c>
      <c r="CA259" s="26">
        <v>23.0</v>
      </c>
      <c r="CB259" s="26">
        <v>14.0</v>
      </c>
      <c r="CC259" s="15">
        <v>0.0</v>
      </c>
      <c r="CD259" s="15">
        <v>0.0</v>
      </c>
      <c r="CE259" s="15">
        <v>0.0</v>
      </c>
      <c r="CF259" s="15">
        <v>0.0</v>
      </c>
      <c r="CG259" s="16">
        <v>0.0</v>
      </c>
      <c r="CH259" s="16">
        <v>0.0</v>
      </c>
      <c r="CI259" s="16">
        <v>0.0</v>
      </c>
      <c r="CJ259" s="15">
        <f t="shared" si="3"/>
        <v>0</v>
      </c>
      <c r="CK259" s="29" t="s">
        <v>1636</v>
      </c>
      <c r="CL259" s="11" t="s">
        <v>132</v>
      </c>
      <c r="CM259" s="11">
        <v>0.0</v>
      </c>
      <c r="CN259" s="11">
        <v>0.0</v>
      </c>
      <c r="CO259" s="18">
        <v>0.0</v>
      </c>
      <c r="CP259" s="18">
        <v>0.0</v>
      </c>
      <c r="CQ259" s="15">
        <v>0.0</v>
      </c>
      <c r="CR259" s="15" t="s">
        <v>124</v>
      </c>
      <c r="CS259" s="15">
        <v>0.0</v>
      </c>
      <c r="CT259" s="15" t="s">
        <v>124</v>
      </c>
      <c r="CU259" s="15">
        <v>0.0</v>
      </c>
      <c r="CV259" s="15" t="s">
        <v>124</v>
      </c>
      <c r="CW259" s="11">
        <v>0.0</v>
      </c>
      <c r="CX259" s="11">
        <v>0.0</v>
      </c>
      <c r="CY259" s="11" t="s">
        <v>124</v>
      </c>
      <c r="CZ259" s="11">
        <v>0.0</v>
      </c>
      <c r="DA259" s="11" t="s">
        <v>133</v>
      </c>
      <c r="DB259" s="31"/>
    </row>
    <row r="260">
      <c r="A260" s="11" t="s">
        <v>1637</v>
      </c>
      <c r="B260" s="11" t="s">
        <v>1638</v>
      </c>
      <c r="C260" s="12">
        <v>26180.0</v>
      </c>
      <c r="D260" s="13">
        <v>1.0</v>
      </c>
      <c r="E260" s="18">
        <v>0.0</v>
      </c>
      <c r="F260" s="3">
        <v>7.0</v>
      </c>
      <c r="G260" s="3">
        <v>7.0</v>
      </c>
      <c r="H260" s="3">
        <v>7.0</v>
      </c>
      <c r="I260" s="14">
        <f t="shared" si="1"/>
        <v>7</v>
      </c>
      <c r="J260" s="14">
        <f t="shared" si="2"/>
        <v>0</v>
      </c>
      <c r="K260" s="11" t="s">
        <v>1376</v>
      </c>
      <c r="L260" s="13" t="s">
        <v>1376</v>
      </c>
      <c r="M260" s="15" t="s">
        <v>122</v>
      </c>
      <c r="N260" s="15" t="s">
        <v>1190</v>
      </c>
      <c r="O260" s="16" t="s">
        <v>122</v>
      </c>
      <c r="P260" s="16" t="s">
        <v>373</v>
      </c>
      <c r="Q260" s="17">
        <v>2.0</v>
      </c>
      <c r="R260" s="11" t="s">
        <v>124</v>
      </c>
      <c r="S260" s="11">
        <v>1.0</v>
      </c>
      <c r="T260" s="11">
        <v>0.0</v>
      </c>
      <c r="U260" s="11" t="s">
        <v>124</v>
      </c>
      <c r="V260" s="11">
        <v>0.0</v>
      </c>
      <c r="W260" s="11" t="s">
        <v>631</v>
      </c>
      <c r="X260" s="18">
        <v>29.0</v>
      </c>
      <c r="Y260" s="18">
        <v>2.0</v>
      </c>
      <c r="Z260" s="18">
        <v>1.0</v>
      </c>
      <c r="AA260" s="18">
        <v>0.0</v>
      </c>
      <c r="AB260" s="3" t="s">
        <v>1639</v>
      </c>
      <c r="AC260" s="3" t="s">
        <v>1639</v>
      </c>
      <c r="AD260" s="16">
        <v>2.0</v>
      </c>
      <c r="AE260" s="16">
        <v>1.0</v>
      </c>
      <c r="AF260" s="16">
        <v>1.0</v>
      </c>
      <c r="AG260" s="16">
        <v>1.0</v>
      </c>
      <c r="AH260" s="13" t="s">
        <v>1639</v>
      </c>
      <c r="AI260" s="18">
        <v>2.0</v>
      </c>
      <c r="AJ260" s="18">
        <v>1.0</v>
      </c>
      <c r="AK260" s="18">
        <v>1.0</v>
      </c>
      <c r="AL260" s="18">
        <v>1.0</v>
      </c>
      <c r="AM260" s="19">
        <v>1.0</v>
      </c>
      <c r="AN260" s="27" t="s">
        <v>128</v>
      </c>
      <c r="AO260" s="15" t="s">
        <v>1640</v>
      </c>
      <c r="AP260" s="15" t="s">
        <v>200</v>
      </c>
      <c r="AQ260" s="15">
        <v>92.0</v>
      </c>
      <c r="AR260" s="15">
        <v>51.0</v>
      </c>
      <c r="AS260" s="15">
        <v>37.0</v>
      </c>
      <c r="AT260" s="15">
        <v>54.0</v>
      </c>
      <c r="AU260" s="15">
        <v>-10.0</v>
      </c>
      <c r="AV260" s="15">
        <v>58.0</v>
      </c>
      <c r="AW260" s="18">
        <v>0.0</v>
      </c>
      <c r="AX260" s="18">
        <v>0.0</v>
      </c>
      <c r="AY260" s="18">
        <v>1.0</v>
      </c>
      <c r="AZ260" s="18">
        <v>1.0</v>
      </c>
      <c r="BA260" s="18">
        <v>1.0</v>
      </c>
      <c r="BB260" s="18">
        <v>1.0</v>
      </c>
      <c r="BC260" s="11">
        <v>0.0</v>
      </c>
      <c r="BD260" s="11">
        <v>0.0</v>
      </c>
      <c r="BE260" s="11">
        <v>0.0</v>
      </c>
      <c r="BF260" s="11">
        <v>0.0</v>
      </c>
      <c r="BG260" s="11">
        <v>0.0</v>
      </c>
      <c r="BH260" s="11">
        <v>1.0</v>
      </c>
      <c r="BI260" s="11">
        <v>0.0</v>
      </c>
      <c r="BJ260" s="11">
        <v>0.0</v>
      </c>
      <c r="BK260" s="11">
        <v>0.0</v>
      </c>
      <c r="BL260" s="11">
        <v>0.0</v>
      </c>
      <c r="BM260" s="11">
        <v>0.0</v>
      </c>
      <c r="BN260" s="11">
        <v>0.0</v>
      </c>
      <c r="BO260" s="11">
        <v>0.0</v>
      </c>
      <c r="BP260" s="11">
        <v>0.0</v>
      </c>
      <c r="BQ260" s="11">
        <v>0.0</v>
      </c>
      <c r="BR260" s="11">
        <v>0.0</v>
      </c>
      <c r="BS260" s="11">
        <v>0.0</v>
      </c>
      <c r="BT260" s="11">
        <v>0.0</v>
      </c>
      <c r="BU260" s="11">
        <v>0.0</v>
      </c>
      <c r="BV260" s="11" t="s">
        <v>1641</v>
      </c>
      <c r="BW260" s="16" t="s">
        <v>318</v>
      </c>
      <c r="BX260" s="15">
        <v>0.0</v>
      </c>
      <c r="BY260" s="26">
        <v>295.0</v>
      </c>
      <c r="BZ260" s="16">
        <v>0.0</v>
      </c>
      <c r="CA260" s="26">
        <v>130.0</v>
      </c>
      <c r="CB260" s="26">
        <v>0.0</v>
      </c>
      <c r="CC260" s="15">
        <v>0.0</v>
      </c>
      <c r="CD260" s="15">
        <v>0.0</v>
      </c>
      <c r="CE260" s="15">
        <v>0.0</v>
      </c>
      <c r="CF260" s="15">
        <v>0.0</v>
      </c>
      <c r="CG260" s="16">
        <v>0.0</v>
      </c>
      <c r="CH260" s="16">
        <v>0.0</v>
      </c>
      <c r="CI260" s="16">
        <v>0.0</v>
      </c>
      <c r="CJ260" s="15">
        <f t="shared" si="3"/>
        <v>0</v>
      </c>
      <c r="CK260" s="29" t="s">
        <v>1642</v>
      </c>
      <c r="CL260" s="11" t="s">
        <v>588</v>
      </c>
      <c r="CM260" s="11">
        <v>0.0</v>
      </c>
      <c r="CN260" s="11">
        <v>0.0</v>
      </c>
      <c r="CO260" s="18">
        <v>0.0</v>
      </c>
      <c r="CP260" s="18">
        <v>0.0</v>
      </c>
      <c r="CQ260" s="15">
        <v>0.0</v>
      </c>
      <c r="CR260" s="15" t="s">
        <v>124</v>
      </c>
      <c r="CS260" s="15">
        <v>0.0</v>
      </c>
      <c r="CT260" s="15" t="s">
        <v>124</v>
      </c>
      <c r="CU260" s="15">
        <v>0.0</v>
      </c>
      <c r="CV260" s="15" t="s">
        <v>124</v>
      </c>
      <c r="CW260" s="11">
        <v>0.0</v>
      </c>
      <c r="CX260" s="11">
        <v>0.0</v>
      </c>
      <c r="CY260" s="11" t="s">
        <v>124</v>
      </c>
      <c r="CZ260" s="11">
        <v>0.0</v>
      </c>
      <c r="DA260" s="11" t="s">
        <v>133</v>
      </c>
      <c r="DB260" s="31"/>
    </row>
    <row r="261">
      <c r="A261" s="11" t="s">
        <v>699</v>
      </c>
      <c r="B261" s="11" t="s">
        <v>1643</v>
      </c>
      <c r="C261" s="12">
        <v>26187.0</v>
      </c>
      <c r="D261" s="13">
        <v>3.0</v>
      </c>
      <c r="E261" s="18">
        <v>0.0</v>
      </c>
      <c r="F261" s="3">
        <v>1.0</v>
      </c>
      <c r="G261" s="3">
        <v>3.0</v>
      </c>
      <c r="H261" s="3">
        <v>1.0</v>
      </c>
      <c r="I261" s="14">
        <f t="shared" si="1"/>
        <v>1.666666667</v>
      </c>
      <c r="J261" s="14">
        <f t="shared" si="2"/>
        <v>1.333333333</v>
      </c>
      <c r="K261" s="11" t="s">
        <v>161</v>
      </c>
      <c r="L261" s="13" t="s">
        <v>161</v>
      </c>
      <c r="M261" s="15" t="s">
        <v>137</v>
      </c>
      <c r="N261" s="15" t="s">
        <v>138</v>
      </c>
      <c r="O261" s="16" t="s">
        <v>137</v>
      </c>
      <c r="P261" s="16" t="s">
        <v>138</v>
      </c>
      <c r="Q261" s="17">
        <v>1.0</v>
      </c>
      <c r="R261" s="11" t="s">
        <v>124</v>
      </c>
      <c r="S261" s="11">
        <v>1.0</v>
      </c>
      <c r="T261" s="11">
        <v>0.0</v>
      </c>
      <c r="U261" s="11" t="s">
        <v>124</v>
      </c>
      <c r="V261" s="11">
        <v>0.0</v>
      </c>
      <c r="W261" s="11" t="s">
        <v>125</v>
      </c>
      <c r="X261" s="18">
        <v>13.0</v>
      </c>
      <c r="Y261" s="18">
        <v>1.0</v>
      </c>
      <c r="Z261" s="18">
        <v>1.0</v>
      </c>
      <c r="AA261" s="18">
        <v>0.0</v>
      </c>
      <c r="AB261" s="3" t="s">
        <v>457</v>
      </c>
      <c r="AC261" s="3" t="s">
        <v>457</v>
      </c>
      <c r="AD261" s="16">
        <v>2.0</v>
      </c>
      <c r="AE261" s="16">
        <v>1.0</v>
      </c>
      <c r="AF261" s="16">
        <v>0.0</v>
      </c>
      <c r="AG261" s="15">
        <v>0.0</v>
      </c>
      <c r="AH261" s="11" t="s">
        <v>1585</v>
      </c>
      <c r="AI261" s="18">
        <v>1.0</v>
      </c>
      <c r="AJ261" s="18">
        <v>1.0</v>
      </c>
      <c r="AK261" s="18">
        <v>0.0</v>
      </c>
      <c r="AL261" s="11">
        <v>0.0</v>
      </c>
      <c r="AM261" s="19">
        <v>0.0</v>
      </c>
      <c r="AN261" s="27" t="s">
        <v>128</v>
      </c>
      <c r="AO261" s="15" t="s">
        <v>288</v>
      </c>
      <c r="AP261" s="15" t="s">
        <v>289</v>
      </c>
      <c r="AQ261" s="15">
        <v>108.0</v>
      </c>
      <c r="AR261" s="15">
        <v>41.0</v>
      </c>
      <c r="AS261" s="15">
        <v>39.0</v>
      </c>
      <c r="AT261" s="15">
        <v>38.0</v>
      </c>
      <c r="AU261" s="15">
        <v>-11.0</v>
      </c>
      <c r="AV261" s="15">
        <v>78.0</v>
      </c>
      <c r="AW261" s="18">
        <v>0.0</v>
      </c>
      <c r="AX261" s="18">
        <v>0.0</v>
      </c>
      <c r="AY261" s="18">
        <v>1.0</v>
      </c>
      <c r="AZ261" s="18">
        <v>0.0</v>
      </c>
      <c r="BA261" s="18">
        <v>1.0</v>
      </c>
      <c r="BB261" s="18">
        <v>1.0</v>
      </c>
      <c r="BC261" s="11">
        <v>0.0</v>
      </c>
      <c r="BD261" s="11">
        <v>0.0</v>
      </c>
      <c r="BE261" s="11">
        <v>0.0</v>
      </c>
      <c r="BF261" s="11">
        <v>0.0</v>
      </c>
      <c r="BG261" s="11">
        <v>0.0</v>
      </c>
      <c r="BH261" s="11">
        <v>0.0</v>
      </c>
      <c r="BI261" s="11">
        <v>0.0</v>
      </c>
      <c r="BJ261" s="11">
        <v>0.0</v>
      </c>
      <c r="BK261" s="11">
        <v>0.0</v>
      </c>
      <c r="BL261" s="11">
        <v>0.0</v>
      </c>
      <c r="BM261" s="11">
        <v>0.0</v>
      </c>
      <c r="BN261" s="11">
        <v>0.0</v>
      </c>
      <c r="BO261" s="11">
        <v>0.0</v>
      </c>
      <c r="BP261" s="11">
        <v>0.0</v>
      </c>
      <c r="BQ261" s="11">
        <v>0.0</v>
      </c>
      <c r="BR261" s="11">
        <v>0.0</v>
      </c>
      <c r="BS261" s="11">
        <v>0.0</v>
      </c>
      <c r="BT261" s="11">
        <v>0.0</v>
      </c>
      <c r="BU261" s="11">
        <v>0.0</v>
      </c>
      <c r="BV261" s="11" t="s">
        <v>124</v>
      </c>
      <c r="BW261" s="16" t="s">
        <v>168</v>
      </c>
      <c r="BX261" s="15">
        <v>0.0</v>
      </c>
      <c r="BY261" s="26">
        <v>149.0</v>
      </c>
      <c r="BZ261" s="16">
        <v>0.0</v>
      </c>
      <c r="CA261" s="26">
        <v>13.0</v>
      </c>
      <c r="CB261" s="26">
        <v>8.0</v>
      </c>
      <c r="CC261" s="15">
        <v>0.0</v>
      </c>
      <c r="CD261" s="15">
        <v>0.0</v>
      </c>
      <c r="CE261" s="15">
        <v>1.0</v>
      </c>
      <c r="CF261" s="15">
        <v>0.0</v>
      </c>
      <c r="CG261" s="16">
        <v>1.0</v>
      </c>
      <c r="CH261" s="16">
        <v>0.0</v>
      </c>
      <c r="CI261" s="16">
        <v>0.0</v>
      </c>
      <c r="CJ261" s="15">
        <f t="shared" si="3"/>
        <v>1</v>
      </c>
      <c r="CK261" s="29" t="s">
        <v>1644</v>
      </c>
      <c r="CL261" s="11" t="s">
        <v>704</v>
      </c>
      <c r="CM261" s="11">
        <v>0.0</v>
      </c>
      <c r="CN261" s="11">
        <v>0.0</v>
      </c>
      <c r="CO261" s="18">
        <v>0.0</v>
      </c>
      <c r="CP261" s="18">
        <v>0.0</v>
      </c>
      <c r="CQ261" s="15">
        <v>0.0</v>
      </c>
      <c r="CR261" s="15" t="s">
        <v>124</v>
      </c>
      <c r="CS261" s="15">
        <v>0.0</v>
      </c>
      <c r="CT261" s="15" t="s">
        <v>124</v>
      </c>
      <c r="CU261" s="15">
        <v>0.0</v>
      </c>
      <c r="CV261" s="15" t="s">
        <v>124</v>
      </c>
      <c r="CW261" s="11">
        <v>0.0</v>
      </c>
      <c r="CX261" s="11">
        <v>1.0</v>
      </c>
      <c r="CY261" s="11" t="s">
        <v>124</v>
      </c>
      <c r="CZ261" s="11">
        <v>0.0</v>
      </c>
      <c r="DA261" s="11" t="s">
        <v>133</v>
      </c>
      <c r="DB261" s="31"/>
    </row>
    <row r="262">
      <c r="A262" s="11" t="s">
        <v>1645</v>
      </c>
      <c r="B262" s="11" t="s">
        <v>1646</v>
      </c>
      <c r="C262" s="12">
        <v>26208.0</v>
      </c>
      <c r="D262" s="13">
        <v>5.0</v>
      </c>
      <c r="E262" s="18">
        <v>0.0</v>
      </c>
      <c r="F262" s="3">
        <v>9.0</v>
      </c>
      <c r="G262" s="3">
        <v>10.0</v>
      </c>
      <c r="H262" s="3">
        <v>9.0</v>
      </c>
      <c r="I262" s="14">
        <f t="shared" si="1"/>
        <v>9.333333333</v>
      </c>
      <c r="J262" s="14">
        <f t="shared" si="2"/>
        <v>0.6666666667</v>
      </c>
      <c r="K262" s="11" t="s">
        <v>215</v>
      </c>
      <c r="L262" s="13" t="s">
        <v>716</v>
      </c>
      <c r="M262" s="15" t="s">
        <v>122</v>
      </c>
      <c r="N262" s="15" t="s">
        <v>993</v>
      </c>
      <c r="O262" s="16" t="s">
        <v>122</v>
      </c>
      <c r="P262" s="16" t="s">
        <v>993</v>
      </c>
      <c r="Q262" s="17">
        <v>1.0</v>
      </c>
      <c r="R262" s="11" t="s">
        <v>124</v>
      </c>
      <c r="S262" s="11">
        <v>0.0</v>
      </c>
      <c r="T262" s="11">
        <v>0.0</v>
      </c>
      <c r="U262" s="11" t="s">
        <v>124</v>
      </c>
      <c r="V262" s="11">
        <v>0.0</v>
      </c>
      <c r="W262" s="11" t="s">
        <v>631</v>
      </c>
      <c r="X262" s="18">
        <v>26.0</v>
      </c>
      <c r="Y262" s="18">
        <v>1.0</v>
      </c>
      <c r="Z262" s="18">
        <v>1.0</v>
      </c>
      <c r="AA262" s="18">
        <v>0.0</v>
      </c>
      <c r="AB262" s="3" t="s">
        <v>1647</v>
      </c>
      <c r="AC262" s="3" t="s">
        <v>1647</v>
      </c>
      <c r="AD262" s="16">
        <v>1.0</v>
      </c>
      <c r="AE262" s="16">
        <v>1.0</v>
      </c>
      <c r="AF262" s="16">
        <v>1.0</v>
      </c>
      <c r="AG262" s="15">
        <v>0.0</v>
      </c>
      <c r="AH262" s="11" t="s">
        <v>1646</v>
      </c>
      <c r="AI262" s="18">
        <v>1.0</v>
      </c>
      <c r="AJ262" s="18">
        <v>1.0</v>
      </c>
      <c r="AK262" s="18">
        <v>1.0</v>
      </c>
      <c r="AL262" s="11">
        <v>1.0</v>
      </c>
      <c r="AM262" s="19">
        <v>1.0</v>
      </c>
      <c r="AN262" s="27" t="s">
        <v>128</v>
      </c>
      <c r="AO262" s="15" t="s">
        <v>328</v>
      </c>
      <c r="AP262" s="15" t="s">
        <v>328</v>
      </c>
      <c r="AQ262" s="15">
        <v>130.0</v>
      </c>
      <c r="AR262" s="15">
        <v>66.0</v>
      </c>
      <c r="AS262" s="15">
        <v>58.0</v>
      </c>
      <c r="AT262" s="15">
        <v>78.0</v>
      </c>
      <c r="AU262" s="15">
        <v>-9.0</v>
      </c>
      <c r="AV262" s="15">
        <v>68.0</v>
      </c>
      <c r="AW262" s="18">
        <v>0.0</v>
      </c>
      <c r="AX262" s="18">
        <v>0.0</v>
      </c>
      <c r="AY262" s="18">
        <v>1.0</v>
      </c>
      <c r="AZ262" s="18">
        <v>0.0</v>
      </c>
      <c r="BA262" s="18">
        <v>0.0</v>
      </c>
      <c r="BB262" s="18">
        <v>0.0</v>
      </c>
      <c r="BC262" s="11">
        <v>0.0</v>
      </c>
      <c r="BD262" s="11">
        <v>0.0</v>
      </c>
      <c r="BE262" s="11">
        <v>0.0</v>
      </c>
      <c r="BF262" s="11">
        <v>0.0</v>
      </c>
      <c r="BG262" s="11">
        <v>0.0</v>
      </c>
      <c r="BH262" s="11">
        <v>0.0</v>
      </c>
      <c r="BI262" s="11">
        <v>0.0</v>
      </c>
      <c r="BJ262" s="11">
        <v>0.0</v>
      </c>
      <c r="BK262" s="11">
        <v>0.0</v>
      </c>
      <c r="BL262" s="11">
        <v>0.0</v>
      </c>
      <c r="BM262" s="11">
        <v>0.0</v>
      </c>
      <c r="BN262" s="11">
        <v>1.0</v>
      </c>
      <c r="BO262" s="11">
        <v>0.0</v>
      </c>
      <c r="BP262" s="11">
        <v>0.0</v>
      </c>
      <c r="BQ262" s="11">
        <v>0.0</v>
      </c>
      <c r="BR262" s="11">
        <v>0.0</v>
      </c>
      <c r="BS262" s="11">
        <v>0.0</v>
      </c>
      <c r="BT262" s="11">
        <v>0.0</v>
      </c>
      <c r="BU262" s="11">
        <v>0.0</v>
      </c>
      <c r="BV262" s="11" t="s">
        <v>124</v>
      </c>
      <c r="BW262" s="15" t="s">
        <v>130</v>
      </c>
      <c r="BX262" s="15">
        <v>0.0</v>
      </c>
      <c r="BY262" s="26">
        <v>222.0</v>
      </c>
      <c r="BZ262" s="16">
        <v>0.0</v>
      </c>
      <c r="CA262" s="26">
        <v>75.0</v>
      </c>
      <c r="CB262" s="26">
        <v>7.0</v>
      </c>
      <c r="CC262" s="15">
        <v>0.0</v>
      </c>
      <c r="CD262" s="15">
        <v>0.0</v>
      </c>
      <c r="CE262" s="15">
        <v>1.0</v>
      </c>
      <c r="CF262" s="15">
        <v>0.0</v>
      </c>
      <c r="CG262" s="16">
        <v>0.0</v>
      </c>
      <c r="CH262" s="16">
        <v>0.0</v>
      </c>
      <c r="CI262" s="16">
        <v>0.0</v>
      </c>
      <c r="CJ262" s="15">
        <f t="shared" si="3"/>
        <v>0</v>
      </c>
      <c r="CK262" s="29" t="s">
        <v>1648</v>
      </c>
      <c r="CL262" s="11" t="s">
        <v>1649</v>
      </c>
      <c r="CM262" s="11">
        <v>0.0</v>
      </c>
      <c r="CN262" s="11">
        <v>0.0</v>
      </c>
      <c r="CO262" s="18">
        <v>0.0</v>
      </c>
      <c r="CP262" s="18">
        <v>0.0</v>
      </c>
      <c r="CQ262" s="15">
        <v>0.0</v>
      </c>
      <c r="CR262" s="15" t="s">
        <v>124</v>
      </c>
      <c r="CS262" s="15">
        <v>0.0</v>
      </c>
      <c r="CT262" s="15" t="s">
        <v>124</v>
      </c>
      <c r="CU262" s="15">
        <v>0.0</v>
      </c>
      <c r="CV262" s="15" t="s">
        <v>124</v>
      </c>
      <c r="CW262" s="11">
        <v>0.0</v>
      </c>
      <c r="CX262" s="11">
        <v>0.0</v>
      </c>
      <c r="CY262" s="11" t="s">
        <v>1650</v>
      </c>
      <c r="CZ262" s="11">
        <v>0.0</v>
      </c>
      <c r="DA262" s="11" t="s">
        <v>133</v>
      </c>
      <c r="DB262" s="31"/>
    </row>
    <row r="263">
      <c r="A263" s="11" t="s">
        <v>1651</v>
      </c>
      <c r="B263" s="11" t="s">
        <v>1652</v>
      </c>
      <c r="C263" s="12">
        <v>26243.0</v>
      </c>
      <c r="D263" s="13">
        <v>2.0</v>
      </c>
      <c r="E263" s="18">
        <v>0.0</v>
      </c>
      <c r="F263" s="3">
        <v>4.0</v>
      </c>
      <c r="G263" s="3">
        <v>5.0</v>
      </c>
      <c r="H263" s="3">
        <v>5.0</v>
      </c>
      <c r="I263" s="14">
        <f t="shared" si="1"/>
        <v>4.666666667</v>
      </c>
      <c r="J263" s="14">
        <f t="shared" si="2"/>
        <v>0.6666666667</v>
      </c>
      <c r="K263" s="11" t="s">
        <v>386</v>
      </c>
      <c r="L263" s="13" t="s">
        <v>1283</v>
      </c>
      <c r="M263" s="15" t="s">
        <v>137</v>
      </c>
      <c r="N263" s="15" t="s">
        <v>1073</v>
      </c>
      <c r="O263" s="16" t="s">
        <v>137</v>
      </c>
      <c r="P263" s="16" t="s">
        <v>969</v>
      </c>
      <c r="Q263" s="17">
        <v>1.0</v>
      </c>
      <c r="R263" s="11" t="s">
        <v>124</v>
      </c>
      <c r="S263" s="11">
        <v>0.0</v>
      </c>
      <c r="T263" s="11">
        <v>0.0</v>
      </c>
      <c r="U263" s="11" t="s">
        <v>124</v>
      </c>
      <c r="V263" s="11">
        <v>0.0</v>
      </c>
      <c r="W263" s="11" t="s">
        <v>125</v>
      </c>
      <c r="X263" s="18">
        <v>25.0</v>
      </c>
      <c r="Y263" s="18">
        <v>0.0</v>
      </c>
      <c r="Z263" s="18">
        <v>1.0</v>
      </c>
      <c r="AA263" s="18">
        <v>0.0</v>
      </c>
      <c r="AB263" s="3" t="s">
        <v>1653</v>
      </c>
      <c r="AC263" s="3" t="s">
        <v>1653</v>
      </c>
      <c r="AD263" s="16">
        <v>1.0</v>
      </c>
      <c r="AE263" s="16">
        <v>1.0</v>
      </c>
      <c r="AF263" s="16">
        <v>0.0</v>
      </c>
      <c r="AG263" s="15">
        <v>0.0</v>
      </c>
      <c r="AH263" s="11" t="s">
        <v>548</v>
      </c>
      <c r="AI263" s="18">
        <v>1.0</v>
      </c>
      <c r="AJ263" s="18">
        <v>1.0</v>
      </c>
      <c r="AK263" s="18">
        <v>0.0</v>
      </c>
      <c r="AL263" s="11">
        <v>0.0</v>
      </c>
      <c r="AM263" s="19">
        <v>0.0</v>
      </c>
      <c r="AN263" s="27" t="s">
        <v>128</v>
      </c>
      <c r="AO263" s="15" t="s">
        <v>1654</v>
      </c>
      <c r="AP263" s="15" t="s">
        <v>893</v>
      </c>
      <c r="AQ263" s="15">
        <v>171.0</v>
      </c>
      <c r="AR263" s="15">
        <v>67.0</v>
      </c>
      <c r="AS263" s="15">
        <v>48.0</v>
      </c>
      <c r="AT263" s="15">
        <v>70.0</v>
      </c>
      <c r="AU263" s="15">
        <v>-11.0</v>
      </c>
      <c r="AV263" s="15">
        <v>20.0</v>
      </c>
      <c r="AW263" s="18">
        <v>0.0</v>
      </c>
      <c r="AX263" s="18">
        <v>0.0</v>
      </c>
      <c r="AY263" s="18">
        <v>0.0</v>
      </c>
      <c r="AZ263" s="18">
        <v>1.0</v>
      </c>
      <c r="BA263" s="18">
        <v>0.0</v>
      </c>
      <c r="BB263" s="18">
        <v>0.0</v>
      </c>
      <c r="BC263" s="11">
        <v>0.0</v>
      </c>
      <c r="BD263" s="11">
        <v>0.0</v>
      </c>
      <c r="BE263" s="11">
        <v>0.0</v>
      </c>
      <c r="BF263" s="11">
        <v>0.0</v>
      </c>
      <c r="BG263" s="11">
        <v>0.0</v>
      </c>
      <c r="BH263" s="11">
        <v>0.0</v>
      </c>
      <c r="BI263" s="11">
        <v>0.0</v>
      </c>
      <c r="BJ263" s="11">
        <v>0.0</v>
      </c>
      <c r="BK263" s="11">
        <v>0.0</v>
      </c>
      <c r="BL263" s="11">
        <v>0.0</v>
      </c>
      <c r="BM263" s="11">
        <v>0.0</v>
      </c>
      <c r="BN263" s="11">
        <v>0.0</v>
      </c>
      <c r="BO263" s="11">
        <v>0.0</v>
      </c>
      <c r="BP263" s="11">
        <v>0.0</v>
      </c>
      <c r="BQ263" s="11">
        <v>0.0</v>
      </c>
      <c r="BR263" s="11">
        <v>0.0</v>
      </c>
      <c r="BS263" s="11">
        <v>0.0</v>
      </c>
      <c r="BT263" s="11">
        <v>0.0</v>
      </c>
      <c r="BU263" s="11">
        <v>0.0</v>
      </c>
      <c r="BV263" s="11" t="s">
        <v>124</v>
      </c>
      <c r="BW263" s="16" t="s">
        <v>146</v>
      </c>
      <c r="BX263" s="15">
        <v>0.0</v>
      </c>
      <c r="BY263" s="26">
        <v>158.0</v>
      </c>
      <c r="BZ263" s="16">
        <v>0.0</v>
      </c>
      <c r="CA263" s="26">
        <v>21.0</v>
      </c>
      <c r="CB263" s="26">
        <v>8.0</v>
      </c>
      <c r="CC263" s="15">
        <v>0.0</v>
      </c>
      <c r="CD263" s="15">
        <v>0.0</v>
      </c>
      <c r="CE263" s="15">
        <v>1.0</v>
      </c>
      <c r="CF263" s="15">
        <v>0.0</v>
      </c>
      <c r="CG263" s="16">
        <v>0.0</v>
      </c>
      <c r="CH263" s="16">
        <v>0.0</v>
      </c>
      <c r="CI263" s="16">
        <v>0.0</v>
      </c>
      <c r="CJ263" s="15">
        <f t="shared" si="3"/>
        <v>0</v>
      </c>
      <c r="CK263" s="29" t="s">
        <v>1655</v>
      </c>
      <c r="CL263" s="11" t="s">
        <v>1656</v>
      </c>
      <c r="CM263" s="11">
        <v>1.0</v>
      </c>
      <c r="CN263" s="11">
        <v>0.0</v>
      </c>
      <c r="CO263" s="18">
        <v>0.0</v>
      </c>
      <c r="CP263" s="18">
        <v>0.0</v>
      </c>
      <c r="CQ263" s="15">
        <v>0.0</v>
      </c>
      <c r="CR263" s="15" t="s">
        <v>124</v>
      </c>
      <c r="CS263" s="15">
        <v>0.0</v>
      </c>
      <c r="CT263" s="15" t="s">
        <v>124</v>
      </c>
      <c r="CU263" s="15">
        <v>0.0</v>
      </c>
      <c r="CV263" s="15" t="s">
        <v>124</v>
      </c>
      <c r="CW263" s="11">
        <v>0.0</v>
      </c>
      <c r="CX263" s="11">
        <v>0.0</v>
      </c>
      <c r="CY263" s="11" t="s">
        <v>124</v>
      </c>
      <c r="CZ263" s="11">
        <v>0.0</v>
      </c>
      <c r="DA263" s="11" t="s">
        <v>133</v>
      </c>
      <c r="DB263" s="31"/>
    </row>
    <row r="264">
      <c r="A264" s="11" t="s">
        <v>1657</v>
      </c>
      <c r="B264" s="11" t="s">
        <v>1658</v>
      </c>
      <c r="C264" s="12">
        <v>26257.0</v>
      </c>
      <c r="D264" s="13">
        <v>2.0</v>
      </c>
      <c r="E264" s="18">
        <v>0.0</v>
      </c>
      <c r="F264" s="3">
        <v>8.0</v>
      </c>
      <c r="G264" s="3">
        <v>7.0</v>
      </c>
      <c r="H264" s="3">
        <v>10.0</v>
      </c>
      <c r="I264" s="14">
        <f t="shared" si="1"/>
        <v>8.333333333</v>
      </c>
      <c r="J264" s="14">
        <f t="shared" si="2"/>
        <v>2</v>
      </c>
      <c r="K264" s="11" t="s">
        <v>1659</v>
      </c>
      <c r="L264" s="13" t="s">
        <v>1321</v>
      </c>
      <c r="M264" s="15" t="s">
        <v>216</v>
      </c>
      <c r="N264" s="15" t="s">
        <v>1335</v>
      </c>
      <c r="O264" s="16" t="s">
        <v>1408</v>
      </c>
      <c r="P264" s="16" t="s">
        <v>1660</v>
      </c>
      <c r="Q264" s="17">
        <v>1.0</v>
      </c>
      <c r="R264" s="11" t="s">
        <v>124</v>
      </c>
      <c r="S264" s="11">
        <v>0.0</v>
      </c>
      <c r="T264" s="11">
        <v>0.0</v>
      </c>
      <c r="U264" s="11" t="s">
        <v>124</v>
      </c>
      <c r="V264" s="11">
        <v>0.0</v>
      </c>
      <c r="W264" s="11" t="s">
        <v>125</v>
      </c>
      <c r="X264" s="18">
        <v>29.0</v>
      </c>
      <c r="Y264" s="18">
        <v>1.0</v>
      </c>
      <c r="Z264" s="18">
        <v>0.0</v>
      </c>
      <c r="AA264" s="18">
        <v>1.0</v>
      </c>
      <c r="AB264" s="3" t="s">
        <v>1658</v>
      </c>
      <c r="AC264" s="3" t="s">
        <v>1658</v>
      </c>
      <c r="AD264" s="16">
        <v>1.0</v>
      </c>
      <c r="AE264" s="16">
        <v>0.0</v>
      </c>
      <c r="AF264" s="16">
        <v>1.0</v>
      </c>
      <c r="AG264" s="15">
        <v>1.0</v>
      </c>
      <c r="AH264" s="11" t="s">
        <v>1658</v>
      </c>
      <c r="AI264" s="18">
        <v>1.0</v>
      </c>
      <c r="AJ264" s="18">
        <v>0.0</v>
      </c>
      <c r="AK264" s="18">
        <v>1.0</v>
      </c>
      <c r="AL264" s="11">
        <v>1.0</v>
      </c>
      <c r="AM264" s="19">
        <v>1.0</v>
      </c>
      <c r="AN264" s="27" t="s">
        <v>128</v>
      </c>
      <c r="AO264" s="15" t="s">
        <v>893</v>
      </c>
      <c r="AP264" s="15" t="s">
        <v>893</v>
      </c>
      <c r="AQ264" s="15">
        <v>120.0</v>
      </c>
      <c r="AR264" s="15">
        <v>69.0</v>
      </c>
      <c r="AS264" s="15">
        <v>50.0</v>
      </c>
      <c r="AT264" s="15">
        <v>69.0</v>
      </c>
      <c r="AU264" s="15">
        <v>-12.0</v>
      </c>
      <c r="AV264" s="15">
        <v>4.0</v>
      </c>
      <c r="AW264" s="18">
        <v>0.0</v>
      </c>
      <c r="AX264" s="18">
        <v>0.0</v>
      </c>
      <c r="AY264" s="18">
        <v>1.0</v>
      </c>
      <c r="AZ264" s="18">
        <v>1.0</v>
      </c>
      <c r="BA264" s="18">
        <v>1.0</v>
      </c>
      <c r="BB264" s="18">
        <v>1.0</v>
      </c>
      <c r="BC264" s="11">
        <v>0.0</v>
      </c>
      <c r="BD264" s="11">
        <v>0.0</v>
      </c>
      <c r="BE264" s="11">
        <v>0.0</v>
      </c>
      <c r="BF264" s="11">
        <v>0.0</v>
      </c>
      <c r="BG264" s="11">
        <v>0.0</v>
      </c>
      <c r="BH264" s="11">
        <v>0.0</v>
      </c>
      <c r="BI264" s="11">
        <v>1.0</v>
      </c>
      <c r="BJ264" s="11">
        <v>0.0</v>
      </c>
      <c r="BK264" s="11">
        <v>0.0</v>
      </c>
      <c r="BL264" s="11">
        <v>0.0</v>
      </c>
      <c r="BM264" s="11">
        <v>0.0</v>
      </c>
      <c r="BN264" s="11">
        <v>0.0</v>
      </c>
      <c r="BO264" s="11">
        <v>0.0</v>
      </c>
      <c r="BP264" s="11">
        <v>0.0</v>
      </c>
      <c r="BQ264" s="11">
        <v>0.0</v>
      </c>
      <c r="BR264" s="11">
        <v>0.0</v>
      </c>
      <c r="BS264" s="11">
        <v>0.0</v>
      </c>
      <c r="BT264" s="11">
        <v>0.0</v>
      </c>
      <c r="BU264" s="11">
        <v>0.0</v>
      </c>
      <c r="BV264" s="11" t="s">
        <v>124</v>
      </c>
      <c r="BW264" s="15" t="s">
        <v>244</v>
      </c>
      <c r="BX264" s="15">
        <v>0.0</v>
      </c>
      <c r="BY264" s="26">
        <v>197.0</v>
      </c>
      <c r="BZ264" s="16">
        <v>0.0</v>
      </c>
      <c r="CA264" s="26">
        <v>159.0</v>
      </c>
      <c r="CB264" s="26">
        <v>109.0</v>
      </c>
      <c r="CC264" s="15">
        <v>0.0</v>
      </c>
      <c r="CD264" s="15">
        <v>0.0</v>
      </c>
      <c r="CE264" s="15">
        <v>0.0</v>
      </c>
      <c r="CF264" s="15">
        <v>0.0</v>
      </c>
      <c r="CG264" s="16">
        <v>0.0</v>
      </c>
      <c r="CH264" s="16">
        <v>0.0</v>
      </c>
      <c r="CI264" s="16">
        <v>0.0</v>
      </c>
      <c r="CJ264" s="15">
        <f t="shared" si="3"/>
        <v>0</v>
      </c>
      <c r="CK264" s="29" t="s">
        <v>1661</v>
      </c>
      <c r="CL264" s="11" t="s">
        <v>1662</v>
      </c>
      <c r="CM264" s="11">
        <v>0.0</v>
      </c>
      <c r="CN264" s="11">
        <v>0.0</v>
      </c>
      <c r="CO264" s="18">
        <v>1.0</v>
      </c>
      <c r="CP264" s="18">
        <v>0.0</v>
      </c>
      <c r="CQ264" s="15">
        <v>0.0</v>
      </c>
      <c r="CR264" s="15" t="s">
        <v>124</v>
      </c>
      <c r="CS264" s="15">
        <v>1.0</v>
      </c>
      <c r="CT264" s="15" t="s">
        <v>1663</v>
      </c>
      <c r="CU264" s="15">
        <v>0.0</v>
      </c>
      <c r="CV264" s="15" t="s">
        <v>124</v>
      </c>
      <c r="CW264" s="11">
        <v>0.0</v>
      </c>
      <c r="CX264" s="11">
        <v>0.0</v>
      </c>
      <c r="CY264" s="11" t="s">
        <v>124</v>
      </c>
      <c r="CZ264" s="11">
        <v>0.0</v>
      </c>
      <c r="DA264" s="11" t="s">
        <v>133</v>
      </c>
      <c r="DB264" s="31"/>
    </row>
    <row r="265">
      <c r="A265" s="11" t="s">
        <v>1664</v>
      </c>
      <c r="B265" s="11" t="s">
        <v>1396</v>
      </c>
      <c r="C265" s="12">
        <v>26271.0</v>
      </c>
      <c r="D265" s="13">
        <v>3.0</v>
      </c>
      <c r="E265" s="18">
        <v>0.0</v>
      </c>
      <c r="F265" s="3">
        <v>8.0</v>
      </c>
      <c r="G265" s="3">
        <v>9.0</v>
      </c>
      <c r="H265" s="3">
        <v>9.0</v>
      </c>
      <c r="I265" s="14">
        <f t="shared" si="1"/>
        <v>8.666666667</v>
      </c>
      <c r="J265" s="14">
        <f t="shared" si="2"/>
        <v>0.6666666667</v>
      </c>
      <c r="K265" s="11" t="s">
        <v>645</v>
      </c>
      <c r="L265" s="13" t="s">
        <v>262</v>
      </c>
      <c r="M265" s="15" t="s">
        <v>216</v>
      </c>
      <c r="N265" s="15" t="s">
        <v>1335</v>
      </c>
      <c r="O265" s="16" t="s">
        <v>216</v>
      </c>
      <c r="P265" s="16" t="s">
        <v>1335</v>
      </c>
      <c r="Q265" s="17">
        <v>0.0</v>
      </c>
      <c r="R265" s="11" t="s">
        <v>124</v>
      </c>
      <c r="S265" s="11">
        <v>0.0</v>
      </c>
      <c r="T265" s="11">
        <v>0.0</v>
      </c>
      <c r="U265" s="11" t="s">
        <v>124</v>
      </c>
      <c r="V265" s="11">
        <v>0.0</v>
      </c>
      <c r="W265" s="11" t="s">
        <v>125</v>
      </c>
      <c r="X265" s="18">
        <v>28.0</v>
      </c>
      <c r="Y265" s="18">
        <v>2.0</v>
      </c>
      <c r="Z265" s="18">
        <v>2.0</v>
      </c>
      <c r="AA265" s="18">
        <v>2.0</v>
      </c>
      <c r="AB265" s="3" t="s">
        <v>1397</v>
      </c>
      <c r="AC265" s="3" t="s">
        <v>1397</v>
      </c>
      <c r="AD265" s="16">
        <v>1.0</v>
      </c>
      <c r="AE265" s="16">
        <v>0.0</v>
      </c>
      <c r="AF265" s="16">
        <v>1.0</v>
      </c>
      <c r="AG265" s="15">
        <v>1.0</v>
      </c>
      <c r="AH265" s="11" t="s">
        <v>1397</v>
      </c>
      <c r="AI265" s="18">
        <v>1.0</v>
      </c>
      <c r="AJ265" s="18">
        <v>0.0</v>
      </c>
      <c r="AK265" s="18">
        <v>1.0</v>
      </c>
      <c r="AL265" s="18">
        <v>1.0</v>
      </c>
      <c r="AM265" s="19">
        <v>1.0</v>
      </c>
      <c r="AN265" s="27" t="s">
        <v>128</v>
      </c>
      <c r="AO265" s="15" t="s">
        <v>318</v>
      </c>
      <c r="AP265" s="15" t="s">
        <v>318</v>
      </c>
      <c r="AQ265" s="15">
        <v>109.0</v>
      </c>
      <c r="AR265" s="15">
        <v>61.0</v>
      </c>
      <c r="AS265" s="15">
        <v>82.0</v>
      </c>
      <c r="AT265" s="15">
        <v>80.0</v>
      </c>
      <c r="AU265" s="15">
        <v>-14.0</v>
      </c>
      <c r="AV265" s="15">
        <v>67.0</v>
      </c>
      <c r="AW265" s="18">
        <v>0.0</v>
      </c>
      <c r="AX265" s="18">
        <v>0.0</v>
      </c>
      <c r="AY265" s="18">
        <v>1.0</v>
      </c>
      <c r="AZ265" s="18">
        <v>1.0</v>
      </c>
      <c r="BA265" s="18">
        <v>0.0</v>
      </c>
      <c r="BB265" s="18">
        <v>0.0</v>
      </c>
      <c r="BC265" s="11">
        <v>0.0</v>
      </c>
      <c r="BD265" s="11">
        <v>0.0</v>
      </c>
      <c r="BE265" s="11">
        <v>0.0</v>
      </c>
      <c r="BF265" s="11">
        <v>0.0</v>
      </c>
      <c r="BG265" s="11">
        <v>0.0</v>
      </c>
      <c r="BH265" s="11">
        <v>1.0</v>
      </c>
      <c r="BI265" s="11">
        <v>0.0</v>
      </c>
      <c r="BJ265" s="11">
        <v>0.0</v>
      </c>
      <c r="BK265" s="11">
        <v>0.0</v>
      </c>
      <c r="BL265" s="11">
        <v>0.0</v>
      </c>
      <c r="BM265" s="11">
        <v>0.0</v>
      </c>
      <c r="BN265" s="11">
        <v>0.0</v>
      </c>
      <c r="BO265" s="11">
        <v>0.0</v>
      </c>
      <c r="BP265" s="11">
        <v>0.0</v>
      </c>
      <c r="BQ265" s="11">
        <v>0.0</v>
      </c>
      <c r="BR265" s="11">
        <v>0.0</v>
      </c>
      <c r="BS265" s="11">
        <v>0.0</v>
      </c>
      <c r="BT265" s="11">
        <v>0.0</v>
      </c>
      <c r="BU265" s="11">
        <v>0.0</v>
      </c>
      <c r="BV265" s="11" t="s">
        <v>124</v>
      </c>
      <c r="BW265" s="16" t="s">
        <v>319</v>
      </c>
      <c r="BX265" s="15">
        <v>0.0</v>
      </c>
      <c r="BY265" s="26">
        <v>185.0</v>
      </c>
      <c r="BZ265" s="16">
        <v>0.0</v>
      </c>
      <c r="CA265" s="26">
        <v>32.0</v>
      </c>
      <c r="CB265" s="26">
        <v>4.0</v>
      </c>
      <c r="CC265" s="15">
        <v>0.0</v>
      </c>
      <c r="CD265" s="15">
        <v>0.0</v>
      </c>
      <c r="CE265" s="15">
        <v>1.0</v>
      </c>
      <c r="CF265" s="15">
        <v>0.0</v>
      </c>
      <c r="CG265" s="16">
        <v>0.0</v>
      </c>
      <c r="CH265" s="16">
        <v>0.0</v>
      </c>
      <c r="CI265" s="16">
        <v>0.0</v>
      </c>
      <c r="CJ265" s="15">
        <f t="shared" si="3"/>
        <v>0</v>
      </c>
      <c r="CK265" s="29" t="s">
        <v>1665</v>
      </c>
      <c r="CL265" s="11" t="s">
        <v>1666</v>
      </c>
      <c r="CM265" s="11">
        <v>0.0</v>
      </c>
      <c r="CN265" s="11">
        <v>0.0</v>
      </c>
      <c r="CO265" s="18">
        <v>0.0</v>
      </c>
      <c r="CP265" s="18">
        <v>0.0</v>
      </c>
      <c r="CQ265" s="15">
        <v>0.0</v>
      </c>
      <c r="CR265" s="15" t="s">
        <v>124</v>
      </c>
      <c r="CS265" s="15">
        <v>0.0</v>
      </c>
      <c r="CT265" s="15" t="s">
        <v>124</v>
      </c>
      <c r="CU265" s="15">
        <v>0.0</v>
      </c>
      <c r="CV265" s="15" t="s">
        <v>124</v>
      </c>
      <c r="CW265" s="11">
        <v>0.0</v>
      </c>
      <c r="CX265" s="11">
        <v>0.0</v>
      </c>
      <c r="CY265" s="11" t="s">
        <v>124</v>
      </c>
      <c r="CZ265" s="11">
        <v>0.0</v>
      </c>
      <c r="DA265" s="11" t="s">
        <v>133</v>
      </c>
      <c r="DB265" s="31"/>
    </row>
    <row r="266">
      <c r="A266" s="11" t="s">
        <v>1667</v>
      </c>
      <c r="B266" s="11" t="s">
        <v>1668</v>
      </c>
      <c r="C266" s="12">
        <v>26292.0</v>
      </c>
      <c r="D266" s="13">
        <v>3.0</v>
      </c>
      <c r="E266" s="18">
        <v>0.0</v>
      </c>
      <c r="F266" s="3">
        <v>6.0</v>
      </c>
      <c r="G266" s="3">
        <v>5.0</v>
      </c>
      <c r="H266" s="3">
        <v>6.0</v>
      </c>
      <c r="I266" s="14">
        <f t="shared" si="1"/>
        <v>5.666666667</v>
      </c>
      <c r="J266" s="14">
        <f t="shared" si="2"/>
        <v>0.6666666667</v>
      </c>
      <c r="K266" s="11" t="s">
        <v>1669</v>
      </c>
      <c r="L266" s="13" t="s">
        <v>1669</v>
      </c>
      <c r="M266" s="15" t="s">
        <v>184</v>
      </c>
      <c r="N266" s="15" t="s">
        <v>993</v>
      </c>
      <c r="O266" s="16" t="s">
        <v>708</v>
      </c>
      <c r="P266" s="16" t="s">
        <v>1670</v>
      </c>
      <c r="Q266" s="17">
        <v>1.0</v>
      </c>
      <c r="R266" s="11" t="s">
        <v>124</v>
      </c>
      <c r="S266" s="11">
        <v>0.0</v>
      </c>
      <c r="T266" s="11">
        <v>0.0</v>
      </c>
      <c r="U266" s="11" t="s">
        <v>124</v>
      </c>
      <c r="V266" s="11">
        <v>0.0</v>
      </c>
      <c r="W266" s="11" t="s">
        <v>125</v>
      </c>
      <c r="X266" s="18">
        <v>24.0</v>
      </c>
      <c r="Y266" s="18">
        <v>0.0</v>
      </c>
      <c r="Z266" s="18">
        <v>1.0</v>
      </c>
      <c r="AA266" s="18">
        <v>0.0</v>
      </c>
      <c r="AB266" s="3" t="s">
        <v>1671</v>
      </c>
      <c r="AC266" s="3" t="s">
        <v>1671</v>
      </c>
      <c r="AD266" s="16">
        <v>0.0</v>
      </c>
      <c r="AE266" s="16">
        <v>1.0</v>
      </c>
      <c r="AF266" s="16">
        <v>1.0</v>
      </c>
      <c r="AG266" s="15">
        <v>1.0</v>
      </c>
      <c r="AH266" s="11" t="s">
        <v>1672</v>
      </c>
      <c r="AI266" s="18">
        <v>1.0</v>
      </c>
      <c r="AJ266" s="18">
        <v>1.0</v>
      </c>
      <c r="AK266" s="18">
        <v>0.0</v>
      </c>
      <c r="AL266" s="11">
        <v>0.0</v>
      </c>
      <c r="AM266" s="19">
        <v>0.0</v>
      </c>
      <c r="AN266" s="27" t="s">
        <v>128</v>
      </c>
      <c r="AO266" s="15" t="s">
        <v>243</v>
      </c>
      <c r="AP266" s="15" t="s">
        <v>243</v>
      </c>
      <c r="AQ266" s="15">
        <v>84.0</v>
      </c>
      <c r="AR266" s="15">
        <v>41.0</v>
      </c>
      <c r="AS266" s="15">
        <v>67.0</v>
      </c>
      <c r="AT266" s="15">
        <v>82.0</v>
      </c>
      <c r="AU266" s="15">
        <v>-8.0</v>
      </c>
      <c r="AV266" s="15">
        <v>82.0</v>
      </c>
      <c r="AW266" s="18">
        <v>0.0</v>
      </c>
      <c r="AX266" s="18">
        <v>1.0</v>
      </c>
      <c r="AY266" s="18">
        <v>1.0</v>
      </c>
      <c r="AZ266" s="18">
        <v>1.0</v>
      </c>
      <c r="BA266" s="18">
        <v>0.0</v>
      </c>
      <c r="BB266" s="18">
        <v>0.0</v>
      </c>
      <c r="BC266" s="11">
        <v>0.0</v>
      </c>
      <c r="BD266" s="11">
        <v>0.0</v>
      </c>
      <c r="BE266" s="11">
        <v>0.0</v>
      </c>
      <c r="BF266" s="11">
        <v>0.0</v>
      </c>
      <c r="BG266" s="11">
        <v>0.0</v>
      </c>
      <c r="BH266" s="11">
        <v>1.0</v>
      </c>
      <c r="BI266" s="11">
        <v>0.0</v>
      </c>
      <c r="BJ266" s="11">
        <v>0.0</v>
      </c>
      <c r="BK266" s="11">
        <v>0.0</v>
      </c>
      <c r="BL266" s="11">
        <v>0.0</v>
      </c>
      <c r="BM266" s="11">
        <v>0.0</v>
      </c>
      <c r="BN266" s="11">
        <v>0.0</v>
      </c>
      <c r="BO266" s="11">
        <v>0.0</v>
      </c>
      <c r="BP266" s="11">
        <v>0.0</v>
      </c>
      <c r="BQ266" s="11">
        <v>0.0</v>
      </c>
      <c r="BR266" s="11">
        <v>0.0</v>
      </c>
      <c r="BS266" s="11">
        <v>0.0</v>
      </c>
      <c r="BT266" s="11">
        <v>0.0</v>
      </c>
      <c r="BU266" s="11">
        <v>0.0</v>
      </c>
      <c r="BV266" s="11" t="s">
        <v>124</v>
      </c>
      <c r="BW266" s="16" t="s">
        <v>319</v>
      </c>
      <c r="BX266" s="15">
        <v>0.0</v>
      </c>
      <c r="BY266" s="26">
        <v>144.0</v>
      </c>
      <c r="BZ266" s="16">
        <v>0.0</v>
      </c>
      <c r="CA266" s="26">
        <v>19.0</v>
      </c>
      <c r="CB266" s="26">
        <v>6.0</v>
      </c>
      <c r="CC266" s="15">
        <v>0.0</v>
      </c>
      <c r="CD266" s="15">
        <v>0.0</v>
      </c>
      <c r="CE266" s="15">
        <v>1.0</v>
      </c>
      <c r="CF266" s="15">
        <v>0.0</v>
      </c>
      <c r="CG266" s="16">
        <v>0.0</v>
      </c>
      <c r="CH266" s="16">
        <v>0.0</v>
      </c>
      <c r="CI266" s="16">
        <v>0.0</v>
      </c>
      <c r="CJ266" s="15">
        <f t="shared" si="3"/>
        <v>0</v>
      </c>
      <c r="CK266" s="29" t="s">
        <v>1673</v>
      </c>
      <c r="CL266" s="11" t="s">
        <v>1674</v>
      </c>
      <c r="CM266" s="11">
        <v>1.0</v>
      </c>
      <c r="CN266" s="11">
        <v>0.0</v>
      </c>
      <c r="CO266" s="18">
        <v>0.0</v>
      </c>
      <c r="CP266" s="18">
        <v>0.0</v>
      </c>
      <c r="CQ266" s="15">
        <v>0.0</v>
      </c>
      <c r="CR266" s="15" t="s">
        <v>124</v>
      </c>
      <c r="CS266" s="15">
        <v>0.0</v>
      </c>
      <c r="CT266" s="15" t="s">
        <v>124</v>
      </c>
      <c r="CU266" s="15">
        <v>0.0</v>
      </c>
      <c r="CV266" s="15" t="s">
        <v>124</v>
      </c>
      <c r="CW266" s="11">
        <v>0.0</v>
      </c>
      <c r="CX266" s="11">
        <v>0.0</v>
      </c>
      <c r="CY266" s="11" t="s">
        <v>124</v>
      </c>
      <c r="CZ266" s="11">
        <v>0.0</v>
      </c>
      <c r="DA266" s="11" t="s">
        <v>133</v>
      </c>
      <c r="DB266" s="31"/>
    </row>
    <row r="267">
      <c r="A267" s="11" t="s">
        <v>1675</v>
      </c>
      <c r="B267" s="11" t="s">
        <v>1676</v>
      </c>
      <c r="C267" s="12">
        <v>26313.0</v>
      </c>
      <c r="D267" s="13">
        <v>4.0</v>
      </c>
      <c r="E267" s="18">
        <v>0.0</v>
      </c>
      <c r="F267" s="3">
        <v>8.0</v>
      </c>
      <c r="G267" s="3">
        <v>8.0</v>
      </c>
      <c r="H267" s="3">
        <v>6.0</v>
      </c>
      <c r="I267" s="14">
        <f t="shared" si="1"/>
        <v>7.333333333</v>
      </c>
      <c r="J267" s="14">
        <f t="shared" si="2"/>
        <v>1.333333333</v>
      </c>
      <c r="K267" s="11" t="s">
        <v>542</v>
      </c>
      <c r="L267" s="11" t="s">
        <v>1328</v>
      </c>
      <c r="M267" s="15" t="s">
        <v>122</v>
      </c>
      <c r="N267" s="15" t="s">
        <v>1677</v>
      </c>
      <c r="O267" s="16" t="s">
        <v>122</v>
      </c>
      <c r="P267" s="16" t="s">
        <v>1678</v>
      </c>
      <c r="Q267" s="17">
        <v>1.0</v>
      </c>
      <c r="R267" s="11" t="s">
        <v>124</v>
      </c>
      <c r="S267" s="11">
        <v>0.0</v>
      </c>
      <c r="T267" s="11">
        <v>0.0</v>
      </c>
      <c r="U267" s="11" t="s">
        <v>124</v>
      </c>
      <c r="V267" s="11">
        <v>0.0</v>
      </c>
      <c r="W267" s="11" t="s">
        <v>125</v>
      </c>
      <c r="X267" s="18">
        <v>26.0</v>
      </c>
      <c r="Y267" s="18">
        <v>1.0</v>
      </c>
      <c r="Z267" s="18">
        <v>1.0</v>
      </c>
      <c r="AA267" s="18">
        <v>0.0</v>
      </c>
      <c r="AB267" s="3" t="s">
        <v>1676</v>
      </c>
      <c r="AC267" s="3" t="s">
        <v>1676</v>
      </c>
      <c r="AD267" s="16">
        <v>1.0</v>
      </c>
      <c r="AE267" s="16">
        <v>1.0</v>
      </c>
      <c r="AF267" s="16">
        <v>1.0</v>
      </c>
      <c r="AG267" s="15">
        <v>1.0</v>
      </c>
      <c r="AH267" s="11" t="s">
        <v>1679</v>
      </c>
      <c r="AI267" s="18">
        <v>1.0</v>
      </c>
      <c r="AJ267" s="18">
        <v>1.0</v>
      </c>
      <c r="AK267" s="18">
        <v>0.0</v>
      </c>
      <c r="AL267" s="11">
        <v>0.0</v>
      </c>
      <c r="AM267" s="19">
        <v>0.0</v>
      </c>
      <c r="AN267" s="27" t="s">
        <v>128</v>
      </c>
      <c r="AO267" s="15" t="s">
        <v>289</v>
      </c>
      <c r="AP267" s="15" t="s">
        <v>289</v>
      </c>
      <c r="AQ267" s="15">
        <v>138.0</v>
      </c>
      <c r="AR267" s="15">
        <v>48.0</v>
      </c>
      <c r="AS267" s="15">
        <v>53.0</v>
      </c>
      <c r="AT267" s="15">
        <v>49.0</v>
      </c>
      <c r="AU267" s="15">
        <v>-12.0</v>
      </c>
      <c r="AV267" s="15">
        <v>70.0</v>
      </c>
      <c r="AW267" s="18">
        <v>0.0</v>
      </c>
      <c r="AX267" s="18">
        <v>0.0</v>
      </c>
      <c r="AY267" s="18">
        <v>1.0</v>
      </c>
      <c r="AZ267" s="18">
        <v>1.0</v>
      </c>
      <c r="BA267" s="18">
        <v>0.0</v>
      </c>
      <c r="BB267" s="18">
        <v>0.0</v>
      </c>
      <c r="BC267" s="11">
        <v>0.0</v>
      </c>
      <c r="BD267" s="11">
        <v>0.0</v>
      </c>
      <c r="BE267" s="11">
        <v>0.0</v>
      </c>
      <c r="BF267" s="11">
        <v>0.0</v>
      </c>
      <c r="BG267" s="11">
        <v>0.0</v>
      </c>
      <c r="BH267" s="11">
        <v>0.0</v>
      </c>
      <c r="BI267" s="11">
        <v>0.0</v>
      </c>
      <c r="BJ267" s="11">
        <v>0.0</v>
      </c>
      <c r="BK267" s="11">
        <v>0.0</v>
      </c>
      <c r="BL267" s="11">
        <v>0.0</v>
      </c>
      <c r="BM267" s="11">
        <v>0.0</v>
      </c>
      <c r="BN267" s="11">
        <v>0.0</v>
      </c>
      <c r="BO267" s="11">
        <v>0.0</v>
      </c>
      <c r="BP267" s="11">
        <v>0.0</v>
      </c>
      <c r="BQ267" s="11">
        <v>0.0</v>
      </c>
      <c r="BR267" s="11">
        <v>0.0</v>
      </c>
      <c r="BS267" s="11">
        <v>0.0</v>
      </c>
      <c r="BT267" s="11">
        <v>0.0</v>
      </c>
      <c r="BU267" s="11">
        <v>0.0</v>
      </c>
      <c r="BV267" s="11" t="s">
        <v>124</v>
      </c>
      <c r="BW267" s="16" t="s">
        <v>319</v>
      </c>
      <c r="BX267" s="15">
        <v>0.0</v>
      </c>
      <c r="BY267" s="26">
        <v>515.0</v>
      </c>
      <c r="BZ267" s="16">
        <v>0.0</v>
      </c>
      <c r="CA267" s="26">
        <v>28.0</v>
      </c>
      <c r="CB267" s="26">
        <v>0.0</v>
      </c>
      <c r="CC267" s="15">
        <v>0.0</v>
      </c>
      <c r="CD267" s="15">
        <v>0.0</v>
      </c>
      <c r="CE267" s="15">
        <v>0.0</v>
      </c>
      <c r="CF267" s="15">
        <v>0.0</v>
      </c>
      <c r="CG267" s="16">
        <v>0.0</v>
      </c>
      <c r="CH267" s="16">
        <v>0.0</v>
      </c>
      <c r="CI267" s="16">
        <v>1.0</v>
      </c>
      <c r="CJ267" s="15">
        <f t="shared" si="3"/>
        <v>1</v>
      </c>
      <c r="CK267" s="29" t="s">
        <v>1680</v>
      </c>
      <c r="CL267" s="11" t="s">
        <v>1681</v>
      </c>
      <c r="CM267" s="11">
        <v>0.0</v>
      </c>
      <c r="CN267" s="11">
        <v>0.0</v>
      </c>
      <c r="CO267" s="18">
        <v>1.0</v>
      </c>
      <c r="CP267" s="18">
        <v>0.0</v>
      </c>
      <c r="CQ267" s="15">
        <v>0.0</v>
      </c>
      <c r="CR267" s="15" t="s">
        <v>124</v>
      </c>
      <c r="CS267" s="15">
        <v>0.0</v>
      </c>
      <c r="CT267" s="15" t="s">
        <v>124</v>
      </c>
      <c r="CU267" s="15">
        <v>0.0</v>
      </c>
      <c r="CV267" s="15" t="s">
        <v>124</v>
      </c>
      <c r="CW267" s="11">
        <v>0.0</v>
      </c>
      <c r="CX267" s="11">
        <v>0.0</v>
      </c>
      <c r="CY267" s="11" t="s">
        <v>124</v>
      </c>
      <c r="CZ267" s="11">
        <v>0.0</v>
      </c>
      <c r="DA267" s="11" t="s">
        <v>235</v>
      </c>
      <c r="DB267" s="31"/>
    </row>
    <row r="268">
      <c r="A268" s="11" t="s">
        <v>1682</v>
      </c>
      <c r="B268" s="11" t="s">
        <v>1683</v>
      </c>
      <c r="C268" s="12">
        <v>26341.0</v>
      </c>
      <c r="D268" s="13">
        <v>1.0</v>
      </c>
      <c r="E268" s="18">
        <v>0.0</v>
      </c>
      <c r="F268" s="3">
        <v>9.0</v>
      </c>
      <c r="G268" s="3">
        <v>9.0</v>
      </c>
      <c r="H268" s="3">
        <v>10.0</v>
      </c>
      <c r="I268" s="14">
        <f t="shared" si="1"/>
        <v>9.333333333</v>
      </c>
      <c r="J268" s="14">
        <f t="shared" si="2"/>
        <v>0.6666666667</v>
      </c>
      <c r="K268" s="11" t="s">
        <v>1684</v>
      </c>
      <c r="L268" s="11" t="s">
        <v>1684</v>
      </c>
      <c r="M268" s="15" t="s">
        <v>216</v>
      </c>
      <c r="N268" s="15" t="s">
        <v>635</v>
      </c>
      <c r="O268" s="16" t="s">
        <v>216</v>
      </c>
      <c r="P268" s="16" t="s">
        <v>635</v>
      </c>
      <c r="Q268" s="17">
        <v>1.0</v>
      </c>
      <c r="R268" s="11" t="s">
        <v>124</v>
      </c>
      <c r="S268" s="11">
        <v>0.0</v>
      </c>
      <c r="T268" s="11">
        <v>0.0</v>
      </c>
      <c r="U268" s="11" t="s">
        <v>124</v>
      </c>
      <c r="V268" s="11">
        <v>0.0</v>
      </c>
      <c r="W268" s="11" t="s">
        <v>125</v>
      </c>
      <c r="X268" s="18">
        <v>25.0</v>
      </c>
      <c r="Y268" s="18">
        <v>1.0</v>
      </c>
      <c r="Z268" s="18">
        <v>0.0</v>
      </c>
      <c r="AA268" s="18">
        <v>1.0</v>
      </c>
      <c r="AB268" s="3" t="s">
        <v>1685</v>
      </c>
      <c r="AC268" s="3" t="s">
        <v>1685</v>
      </c>
      <c r="AD268" s="16">
        <v>1.0</v>
      </c>
      <c r="AE268" s="16">
        <v>0.0</v>
      </c>
      <c r="AF268" s="16">
        <v>1.0</v>
      </c>
      <c r="AG268" s="15">
        <v>0.0</v>
      </c>
      <c r="AH268" s="11" t="s">
        <v>1686</v>
      </c>
      <c r="AI268" s="18">
        <v>1.0</v>
      </c>
      <c r="AJ268" s="18">
        <v>0.0</v>
      </c>
      <c r="AK268" s="18">
        <v>0.0</v>
      </c>
      <c r="AL268" s="11">
        <v>0.0</v>
      </c>
      <c r="AM268" s="19">
        <v>1.0</v>
      </c>
      <c r="AN268" s="27" t="s">
        <v>128</v>
      </c>
      <c r="AO268" s="15" t="s">
        <v>318</v>
      </c>
      <c r="AP268" s="15" t="s">
        <v>318</v>
      </c>
      <c r="AQ268" s="15">
        <v>102.0</v>
      </c>
      <c r="AR268" s="15">
        <v>40.0</v>
      </c>
      <c r="AS268" s="15">
        <v>76.0</v>
      </c>
      <c r="AT268" s="15">
        <v>51.0</v>
      </c>
      <c r="AU268" s="15">
        <v>-11.0</v>
      </c>
      <c r="AV268" s="15">
        <v>57.0</v>
      </c>
      <c r="AW268" s="18">
        <v>0.0</v>
      </c>
      <c r="AX268" s="18">
        <v>0.0</v>
      </c>
      <c r="AY268" s="18">
        <v>1.0</v>
      </c>
      <c r="AZ268" s="18">
        <v>1.0</v>
      </c>
      <c r="BA268" s="18">
        <v>1.0</v>
      </c>
      <c r="BB268" s="18">
        <v>1.0</v>
      </c>
      <c r="BC268" s="11">
        <v>0.0</v>
      </c>
      <c r="BD268" s="11">
        <v>0.0</v>
      </c>
      <c r="BE268" s="11">
        <v>0.0</v>
      </c>
      <c r="BF268" s="11">
        <v>0.0</v>
      </c>
      <c r="BG268" s="11">
        <v>0.0</v>
      </c>
      <c r="BH268" s="11">
        <v>1.0</v>
      </c>
      <c r="BI268" s="11">
        <v>0.0</v>
      </c>
      <c r="BJ268" s="11">
        <v>0.0</v>
      </c>
      <c r="BK268" s="11">
        <v>0.0</v>
      </c>
      <c r="BL268" s="11">
        <v>0.0</v>
      </c>
      <c r="BM268" s="11">
        <v>0.0</v>
      </c>
      <c r="BN268" s="11">
        <v>0.0</v>
      </c>
      <c r="BO268" s="11">
        <v>0.0</v>
      </c>
      <c r="BP268" s="11">
        <v>0.0</v>
      </c>
      <c r="BQ268" s="11">
        <v>0.0</v>
      </c>
      <c r="BR268" s="11">
        <v>0.0</v>
      </c>
      <c r="BS268" s="11">
        <v>0.0</v>
      </c>
      <c r="BT268" s="11">
        <v>0.0</v>
      </c>
      <c r="BU268" s="11">
        <v>0.0</v>
      </c>
      <c r="BV268" s="11" t="s">
        <v>124</v>
      </c>
      <c r="BW268" s="16" t="s">
        <v>319</v>
      </c>
      <c r="BX268" s="15">
        <v>0.0</v>
      </c>
      <c r="BY268" s="26">
        <v>199.0</v>
      </c>
      <c r="BZ268" s="16">
        <v>0.0</v>
      </c>
      <c r="CA268" s="26">
        <v>19.0</v>
      </c>
      <c r="CB268" s="26">
        <v>9.0</v>
      </c>
      <c r="CC268" s="15">
        <v>0.0</v>
      </c>
      <c r="CD268" s="15">
        <v>0.0</v>
      </c>
      <c r="CE268" s="15">
        <v>1.0</v>
      </c>
      <c r="CF268" s="15">
        <v>0.0</v>
      </c>
      <c r="CG268" s="16">
        <v>0.0</v>
      </c>
      <c r="CH268" s="16">
        <v>0.0</v>
      </c>
      <c r="CI268" s="16">
        <v>0.0</v>
      </c>
      <c r="CJ268" s="15">
        <f t="shared" si="3"/>
        <v>0</v>
      </c>
      <c r="CK268" s="29" t="s">
        <v>1687</v>
      </c>
      <c r="CL268" s="11" t="s">
        <v>170</v>
      </c>
      <c r="CM268" s="11">
        <v>0.0</v>
      </c>
      <c r="CN268" s="11">
        <v>0.0</v>
      </c>
      <c r="CO268" s="18">
        <v>0.0</v>
      </c>
      <c r="CP268" s="18">
        <v>0.0</v>
      </c>
      <c r="CQ268" s="15">
        <v>0.0</v>
      </c>
      <c r="CR268" s="15" t="s">
        <v>124</v>
      </c>
      <c r="CS268" s="15">
        <v>0.0</v>
      </c>
      <c r="CT268" s="15" t="s">
        <v>124</v>
      </c>
      <c r="CU268" s="15">
        <v>0.0</v>
      </c>
      <c r="CV268" s="15" t="s">
        <v>124</v>
      </c>
      <c r="CW268" s="11">
        <v>0.0</v>
      </c>
      <c r="CX268" s="11">
        <v>0.0</v>
      </c>
      <c r="CY268" s="11" t="s">
        <v>124</v>
      </c>
      <c r="CZ268" s="11">
        <v>0.0</v>
      </c>
      <c r="DA268" s="11" t="s">
        <v>133</v>
      </c>
      <c r="DB268" s="31"/>
    </row>
    <row r="269">
      <c r="A269" s="11" t="s">
        <v>1688</v>
      </c>
      <c r="B269" s="11" t="s">
        <v>1689</v>
      </c>
      <c r="C269" s="12">
        <v>26348.0</v>
      </c>
      <c r="D269" s="13">
        <v>4.0</v>
      </c>
      <c r="E269" s="18">
        <v>0.0</v>
      </c>
      <c r="F269" s="3">
        <v>8.0</v>
      </c>
      <c r="G269" s="3">
        <v>7.0</v>
      </c>
      <c r="H269" s="3">
        <v>6.0</v>
      </c>
      <c r="I269" s="14">
        <f t="shared" si="1"/>
        <v>7</v>
      </c>
      <c r="J269" s="14">
        <f t="shared" si="2"/>
        <v>1.333333333</v>
      </c>
      <c r="K269" s="11" t="s">
        <v>277</v>
      </c>
      <c r="L269" s="11" t="s">
        <v>277</v>
      </c>
      <c r="M269" s="15" t="s">
        <v>137</v>
      </c>
      <c r="N269" s="15" t="s">
        <v>196</v>
      </c>
      <c r="O269" s="16" t="s">
        <v>162</v>
      </c>
      <c r="P269" s="16" t="s">
        <v>897</v>
      </c>
      <c r="Q269" s="17">
        <v>1.0</v>
      </c>
      <c r="R269" s="11" t="s">
        <v>124</v>
      </c>
      <c r="S269" s="11">
        <v>0.0</v>
      </c>
      <c r="T269" s="11">
        <v>0.0</v>
      </c>
      <c r="U269" s="11" t="s">
        <v>124</v>
      </c>
      <c r="V269" s="11">
        <v>0.0</v>
      </c>
      <c r="W269" s="11" t="s">
        <v>125</v>
      </c>
      <c r="X269" s="18">
        <v>30.0</v>
      </c>
      <c r="Y269" s="18">
        <v>1.0</v>
      </c>
      <c r="Z269" s="18">
        <v>1.0</v>
      </c>
      <c r="AA269" s="18">
        <v>0.0</v>
      </c>
      <c r="AB269" s="3" t="s">
        <v>1690</v>
      </c>
      <c r="AC269" s="3" t="s">
        <v>1690</v>
      </c>
      <c r="AD269" s="16">
        <v>1.0</v>
      </c>
      <c r="AE269" s="16">
        <v>1.0</v>
      </c>
      <c r="AF269" s="16">
        <v>0.0</v>
      </c>
      <c r="AG269" s="15">
        <v>0.0</v>
      </c>
      <c r="AH269" s="11" t="s">
        <v>1691</v>
      </c>
      <c r="AI269" s="18">
        <v>1.0</v>
      </c>
      <c r="AJ269" s="18">
        <v>1.0</v>
      </c>
      <c r="AK269" s="18">
        <v>0.0</v>
      </c>
      <c r="AL269" s="11">
        <v>0.0</v>
      </c>
      <c r="AM269" s="19">
        <v>0.0</v>
      </c>
      <c r="AN269" s="27" t="s">
        <v>128</v>
      </c>
      <c r="AO269" s="15" t="s">
        <v>189</v>
      </c>
      <c r="AP269" s="15" t="s">
        <v>189</v>
      </c>
      <c r="AQ269" s="15">
        <v>65.0</v>
      </c>
      <c r="AR269" s="15">
        <v>19.0</v>
      </c>
      <c r="AS269" s="15">
        <v>39.0</v>
      </c>
      <c r="AT269" s="15">
        <v>14.0</v>
      </c>
      <c r="AU269" s="15">
        <v>-15.0</v>
      </c>
      <c r="AV269" s="15">
        <v>61.0</v>
      </c>
      <c r="AW269" s="18">
        <v>0.0</v>
      </c>
      <c r="AX269" s="18">
        <v>0.0</v>
      </c>
      <c r="AY269" s="18">
        <v>0.0</v>
      </c>
      <c r="AZ269" s="18">
        <v>1.0</v>
      </c>
      <c r="BA269" s="18">
        <v>1.0</v>
      </c>
      <c r="BB269" s="18">
        <v>1.0</v>
      </c>
      <c r="BC269" s="11">
        <v>0.0</v>
      </c>
      <c r="BD269" s="11">
        <v>0.0</v>
      </c>
      <c r="BE269" s="11">
        <v>0.0</v>
      </c>
      <c r="BF269" s="11">
        <v>0.0</v>
      </c>
      <c r="BG269" s="11">
        <v>0.0</v>
      </c>
      <c r="BH269" s="11">
        <v>0.0</v>
      </c>
      <c r="BI269" s="11">
        <v>0.0</v>
      </c>
      <c r="BJ269" s="11">
        <v>0.0</v>
      </c>
      <c r="BK269" s="11">
        <v>0.0</v>
      </c>
      <c r="BL269" s="11">
        <v>0.0</v>
      </c>
      <c r="BM269" s="11">
        <v>0.0</v>
      </c>
      <c r="BN269" s="11">
        <v>0.0</v>
      </c>
      <c r="BO269" s="11">
        <v>0.0</v>
      </c>
      <c r="BP269" s="11">
        <v>0.0</v>
      </c>
      <c r="BQ269" s="11">
        <v>0.0</v>
      </c>
      <c r="BR269" s="11">
        <v>0.0</v>
      </c>
      <c r="BS269" s="11">
        <v>0.0</v>
      </c>
      <c r="BT269" s="11">
        <v>0.0</v>
      </c>
      <c r="BU269" s="11">
        <v>0.0</v>
      </c>
      <c r="BV269" s="11" t="s">
        <v>124</v>
      </c>
      <c r="BW269" s="16" t="s">
        <v>319</v>
      </c>
      <c r="BX269" s="15">
        <v>0.0</v>
      </c>
      <c r="BY269" s="26">
        <v>201.0</v>
      </c>
      <c r="BZ269" s="16">
        <v>0.0</v>
      </c>
      <c r="CA269" s="26">
        <v>40.0</v>
      </c>
      <c r="CB269" s="26">
        <v>6.0</v>
      </c>
      <c r="CC269" s="15">
        <v>0.0</v>
      </c>
      <c r="CD269" s="15">
        <v>0.0</v>
      </c>
      <c r="CE269" s="15">
        <v>1.0</v>
      </c>
      <c r="CF269" s="15">
        <v>0.0</v>
      </c>
      <c r="CG269" s="16">
        <v>1.0</v>
      </c>
      <c r="CH269" s="16">
        <v>0.0</v>
      </c>
      <c r="CI269" s="16">
        <v>0.0</v>
      </c>
      <c r="CJ269" s="15">
        <f t="shared" si="3"/>
        <v>1</v>
      </c>
      <c r="CK269" s="29" t="s">
        <v>1692</v>
      </c>
      <c r="CL269" s="11" t="s">
        <v>132</v>
      </c>
      <c r="CM269" s="11">
        <v>0.0</v>
      </c>
      <c r="CN269" s="11">
        <v>0.0</v>
      </c>
      <c r="CO269" s="18">
        <v>0.0</v>
      </c>
      <c r="CP269" s="18">
        <v>0.0</v>
      </c>
      <c r="CQ269" s="15">
        <v>0.0</v>
      </c>
      <c r="CR269" s="15" t="s">
        <v>124</v>
      </c>
      <c r="CS269" s="15">
        <v>0.0</v>
      </c>
      <c r="CT269" s="15" t="s">
        <v>124</v>
      </c>
      <c r="CU269" s="15">
        <v>0.0</v>
      </c>
      <c r="CV269" s="15" t="s">
        <v>124</v>
      </c>
      <c r="CW269" s="11">
        <v>0.0</v>
      </c>
      <c r="CX269" s="11">
        <v>0.0</v>
      </c>
      <c r="CY269" s="11" t="s">
        <v>124</v>
      </c>
      <c r="CZ269" s="11">
        <v>0.0</v>
      </c>
      <c r="DA269" s="11" t="s">
        <v>133</v>
      </c>
      <c r="DB269" s="31"/>
    </row>
    <row r="270">
      <c r="A270" s="11" t="s">
        <v>1693</v>
      </c>
      <c r="B270" s="11" t="s">
        <v>1694</v>
      </c>
      <c r="C270" s="12">
        <v>26376.0</v>
      </c>
      <c r="D270" s="13">
        <v>1.0</v>
      </c>
      <c r="E270" s="18">
        <v>0.0</v>
      </c>
      <c r="F270" s="3">
        <v>9.0</v>
      </c>
      <c r="G270" s="3">
        <v>8.0</v>
      </c>
      <c r="H270" s="3">
        <v>9.0</v>
      </c>
      <c r="I270" s="14">
        <f t="shared" si="1"/>
        <v>8.666666667</v>
      </c>
      <c r="J270" s="14">
        <f t="shared" si="2"/>
        <v>0.6666666667</v>
      </c>
      <c r="K270" s="11" t="s">
        <v>878</v>
      </c>
      <c r="L270" s="13" t="s">
        <v>355</v>
      </c>
      <c r="M270" s="15" t="s">
        <v>122</v>
      </c>
      <c r="N270" s="15" t="s">
        <v>121</v>
      </c>
      <c r="O270" s="16" t="s">
        <v>122</v>
      </c>
      <c r="P270" s="16" t="s">
        <v>709</v>
      </c>
      <c r="Q270" s="17">
        <v>1.0</v>
      </c>
      <c r="R270" s="11" t="s">
        <v>124</v>
      </c>
      <c r="S270" s="11">
        <v>0.0</v>
      </c>
      <c r="T270" s="11">
        <v>0.0</v>
      </c>
      <c r="U270" s="11" t="s">
        <v>124</v>
      </c>
      <c r="V270" s="11">
        <v>0.0</v>
      </c>
      <c r="W270" s="11" t="s">
        <v>273</v>
      </c>
      <c r="X270" s="18">
        <v>26.0</v>
      </c>
      <c r="Y270" s="18">
        <v>1.0</v>
      </c>
      <c r="Z270" s="18">
        <v>1.0</v>
      </c>
      <c r="AA270" s="18">
        <v>0.0</v>
      </c>
      <c r="AB270" s="3" t="s">
        <v>1694</v>
      </c>
      <c r="AC270" s="3" t="s">
        <v>1694</v>
      </c>
      <c r="AD270" s="16">
        <v>1.0</v>
      </c>
      <c r="AE270" s="16">
        <v>1.0</v>
      </c>
      <c r="AF270" s="16">
        <v>1.0</v>
      </c>
      <c r="AG270" s="15">
        <v>1.0</v>
      </c>
      <c r="AH270" s="11" t="s">
        <v>1695</v>
      </c>
      <c r="AI270" s="18">
        <v>1.0</v>
      </c>
      <c r="AJ270" s="18">
        <v>1.0</v>
      </c>
      <c r="AK270" s="18">
        <v>1.0</v>
      </c>
      <c r="AL270" s="11">
        <v>0.0</v>
      </c>
      <c r="AM270" s="19">
        <v>1.0</v>
      </c>
      <c r="AN270" s="27" t="s">
        <v>128</v>
      </c>
      <c r="AO270" s="15" t="s">
        <v>570</v>
      </c>
      <c r="AP270" s="15" t="s">
        <v>570</v>
      </c>
      <c r="AQ270" s="15">
        <v>171.0</v>
      </c>
      <c r="AR270" s="15">
        <v>46.0</v>
      </c>
      <c r="AS270" s="15">
        <v>54.0</v>
      </c>
      <c r="AT270" s="15">
        <v>80.0</v>
      </c>
      <c r="AU270" s="15">
        <v>-10.0</v>
      </c>
      <c r="AV270" s="15">
        <v>19.0</v>
      </c>
      <c r="AW270" s="18">
        <v>0.0</v>
      </c>
      <c r="AX270" s="18">
        <v>0.0</v>
      </c>
      <c r="AY270" s="18">
        <v>1.0</v>
      </c>
      <c r="AZ270" s="18">
        <v>0.0</v>
      </c>
      <c r="BA270" s="18">
        <v>0.0</v>
      </c>
      <c r="BB270" s="18">
        <v>0.0</v>
      </c>
      <c r="BC270" s="11">
        <v>0.0</v>
      </c>
      <c r="BD270" s="11">
        <v>0.0</v>
      </c>
      <c r="BE270" s="11">
        <v>0.0</v>
      </c>
      <c r="BF270" s="11">
        <v>0.0</v>
      </c>
      <c r="BG270" s="11">
        <v>0.0</v>
      </c>
      <c r="BH270" s="11">
        <v>0.0</v>
      </c>
      <c r="BI270" s="11">
        <v>0.0</v>
      </c>
      <c r="BJ270" s="11">
        <v>0.0</v>
      </c>
      <c r="BK270" s="11">
        <v>1.0</v>
      </c>
      <c r="BL270" s="11">
        <v>0.0</v>
      </c>
      <c r="BM270" s="11">
        <v>0.0</v>
      </c>
      <c r="BN270" s="11">
        <v>0.0</v>
      </c>
      <c r="BO270" s="11">
        <v>0.0</v>
      </c>
      <c r="BP270" s="11">
        <v>0.0</v>
      </c>
      <c r="BQ270" s="11">
        <v>0.0</v>
      </c>
      <c r="BR270" s="11">
        <v>0.0</v>
      </c>
      <c r="BS270" s="11">
        <v>0.0</v>
      </c>
      <c r="BT270" s="11">
        <v>0.0</v>
      </c>
      <c r="BU270" s="11">
        <v>0.0</v>
      </c>
      <c r="BV270" s="11" t="s">
        <v>124</v>
      </c>
      <c r="BW270" s="16" t="s">
        <v>319</v>
      </c>
      <c r="BX270" s="15">
        <v>0.0</v>
      </c>
      <c r="BY270" s="26">
        <v>187.0</v>
      </c>
      <c r="BZ270" s="16">
        <v>0.0</v>
      </c>
      <c r="CA270" s="26">
        <v>91.0</v>
      </c>
      <c r="CB270" s="26">
        <v>34.0</v>
      </c>
      <c r="CC270" s="15">
        <v>0.0</v>
      </c>
      <c r="CD270" s="15">
        <v>0.0</v>
      </c>
      <c r="CE270" s="15">
        <v>0.0</v>
      </c>
      <c r="CF270" s="15">
        <v>0.0</v>
      </c>
      <c r="CG270" s="16">
        <v>0.0</v>
      </c>
      <c r="CH270" s="16">
        <v>0.0</v>
      </c>
      <c r="CI270" s="16">
        <v>0.0</v>
      </c>
      <c r="CJ270" s="15">
        <f t="shared" si="3"/>
        <v>0</v>
      </c>
      <c r="CK270" s="29" t="s">
        <v>1696</v>
      </c>
      <c r="CL270" s="11" t="s">
        <v>1697</v>
      </c>
      <c r="CM270" s="11">
        <v>0.0</v>
      </c>
      <c r="CN270" s="11">
        <v>0.0</v>
      </c>
      <c r="CO270" s="18">
        <v>0.0</v>
      </c>
      <c r="CP270" s="18">
        <v>0.0</v>
      </c>
      <c r="CQ270" s="15">
        <v>0.0</v>
      </c>
      <c r="CR270" s="15" t="s">
        <v>124</v>
      </c>
      <c r="CS270" s="15">
        <v>0.0</v>
      </c>
      <c r="CT270" s="15" t="s">
        <v>124</v>
      </c>
      <c r="CU270" s="15">
        <v>0.0</v>
      </c>
      <c r="CV270" s="15" t="s">
        <v>124</v>
      </c>
      <c r="CW270" s="11">
        <v>0.0</v>
      </c>
      <c r="CX270" s="11">
        <v>0.0</v>
      </c>
      <c r="CY270" s="11" t="s">
        <v>124</v>
      </c>
      <c r="CZ270" s="11">
        <v>0.0</v>
      </c>
      <c r="DA270" s="11" t="s">
        <v>133</v>
      </c>
      <c r="DB270" s="31"/>
    </row>
    <row r="271">
      <c r="A271" s="11" t="s">
        <v>1698</v>
      </c>
      <c r="B271" s="11" t="s">
        <v>1699</v>
      </c>
      <c r="C271" s="12">
        <v>26383.0</v>
      </c>
      <c r="D271" s="13">
        <v>3.0</v>
      </c>
      <c r="E271" s="18">
        <v>0.0</v>
      </c>
      <c r="F271" s="3">
        <v>6.0</v>
      </c>
      <c r="G271" s="3">
        <v>6.0</v>
      </c>
      <c r="H271" s="3">
        <v>7.0</v>
      </c>
      <c r="I271" s="14">
        <f t="shared" si="1"/>
        <v>6.333333333</v>
      </c>
      <c r="J271" s="14">
        <f t="shared" si="2"/>
        <v>0.6666666667</v>
      </c>
      <c r="K271" s="11" t="s">
        <v>355</v>
      </c>
      <c r="L271" s="11" t="s">
        <v>355</v>
      </c>
      <c r="M271" s="15" t="s">
        <v>122</v>
      </c>
      <c r="N271" s="15" t="s">
        <v>121</v>
      </c>
      <c r="O271" s="16" t="s">
        <v>122</v>
      </c>
      <c r="P271" s="16" t="s">
        <v>1700</v>
      </c>
      <c r="Q271" s="17">
        <v>0.0</v>
      </c>
      <c r="R271" s="11" t="s">
        <v>124</v>
      </c>
      <c r="S271" s="11">
        <v>0.0</v>
      </c>
      <c r="T271" s="11">
        <v>0.0</v>
      </c>
      <c r="U271" s="11" t="s">
        <v>124</v>
      </c>
      <c r="V271" s="11">
        <v>0.0</v>
      </c>
      <c r="W271" s="11" t="s">
        <v>631</v>
      </c>
      <c r="X271" s="18">
        <f>(20+21+19)/3</f>
        <v>20</v>
      </c>
      <c r="Y271" s="18">
        <v>1.0</v>
      </c>
      <c r="Z271" s="18">
        <v>1.0</v>
      </c>
      <c r="AA271" s="18">
        <v>0.0</v>
      </c>
      <c r="AB271" s="3" t="s">
        <v>1701</v>
      </c>
      <c r="AC271" s="3" t="s">
        <v>1701</v>
      </c>
      <c r="AD271" s="16">
        <v>1.0</v>
      </c>
      <c r="AE271" s="16">
        <v>1.0</v>
      </c>
      <c r="AF271" s="16">
        <v>1.0</v>
      </c>
      <c r="AG271" s="15">
        <v>1.0</v>
      </c>
      <c r="AH271" s="11" t="s">
        <v>1702</v>
      </c>
      <c r="AI271" s="18">
        <v>1.0</v>
      </c>
      <c r="AJ271" s="18">
        <v>1.0</v>
      </c>
      <c r="AK271" s="18">
        <v>0.0</v>
      </c>
      <c r="AL271" s="11">
        <v>0.0</v>
      </c>
      <c r="AM271" s="19">
        <v>0.0</v>
      </c>
      <c r="AN271" s="27" t="s">
        <v>128</v>
      </c>
      <c r="AO271" s="15" t="s">
        <v>570</v>
      </c>
      <c r="AP271" s="15" t="s">
        <v>570</v>
      </c>
      <c r="AQ271" s="15">
        <v>123.0</v>
      </c>
      <c r="AR271" s="15">
        <v>51.0</v>
      </c>
      <c r="AS271" s="15">
        <v>65.0</v>
      </c>
      <c r="AT271" s="15">
        <v>83.0</v>
      </c>
      <c r="AU271" s="15">
        <v>-17.0</v>
      </c>
      <c r="AV271" s="15">
        <v>69.0</v>
      </c>
      <c r="AW271" s="18">
        <v>0.0</v>
      </c>
      <c r="AX271" s="18">
        <v>0.0</v>
      </c>
      <c r="AY271" s="18">
        <v>1.0</v>
      </c>
      <c r="AZ271" s="18">
        <v>0.0</v>
      </c>
      <c r="BA271" s="18">
        <v>0.0</v>
      </c>
      <c r="BB271" s="18">
        <v>0.0</v>
      </c>
      <c r="BC271" s="11">
        <v>0.0</v>
      </c>
      <c r="BD271" s="11">
        <v>0.0</v>
      </c>
      <c r="BE271" s="11">
        <v>1.0</v>
      </c>
      <c r="BF271" s="11">
        <v>0.0</v>
      </c>
      <c r="BG271" s="11">
        <v>0.0</v>
      </c>
      <c r="BH271" s="11">
        <v>0.0</v>
      </c>
      <c r="BI271" s="11">
        <v>0.0</v>
      </c>
      <c r="BJ271" s="11">
        <v>0.0</v>
      </c>
      <c r="BK271" s="11">
        <v>0.0</v>
      </c>
      <c r="BL271" s="11">
        <v>0.0</v>
      </c>
      <c r="BM271" s="11">
        <v>0.0</v>
      </c>
      <c r="BN271" s="11">
        <v>0.0</v>
      </c>
      <c r="BO271" s="11">
        <v>0.0</v>
      </c>
      <c r="BP271" s="11">
        <v>0.0</v>
      </c>
      <c r="BQ271" s="11">
        <v>0.0</v>
      </c>
      <c r="BR271" s="11">
        <v>0.0</v>
      </c>
      <c r="BS271" s="11">
        <v>0.0</v>
      </c>
      <c r="BT271" s="11">
        <v>0.0</v>
      </c>
      <c r="BU271" s="11">
        <v>0.0</v>
      </c>
      <c r="BV271" s="11" t="s">
        <v>124</v>
      </c>
      <c r="BW271" s="16" t="s">
        <v>319</v>
      </c>
      <c r="BX271" s="15">
        <v>0.0</v>
      </c>
      <c r="BY271" s="26">
        <v>272.0</v>
      </c>
      <c r="BZ271" s="16">
        <v>0.0</v>
      </c>
      <c r="CA271" s="26">
        <v>26.0</v>
      </c>
      <c r="CB271" s="26">
        <v>9.0</v>
      </c>
      <c r="CC271" s="15">
        <v>0.0</v>
      </c>
      <c r="CD271" s="15">
        <v>0.0</v>
      </c>
      <c r="CE271" s="15">
        <v>1.0</v>
      </c>
      <c r="CF271" s="15">
        <v>0.0</v>
      </c>
      <c r="CG271" s="16">
        <v>0.0</v>
      </c>
      <c r="CH271" s="16">
        <v>0.0</v>
      </c>
      <c r="CI271" s="16">
        <v>0.0</v>
      </c>
      <c r="CJ271" s="15">
        <f t="shared" si="3"/>
        <v>0</v>
      </c>
      <c r="CK271" s="29" t="s">
        <v>1703</v>
      </c>
      <c r="CL271" s="11" t="s">
        <v>1704</v>
      </c>
      <c r="CM271" s="11">
        <v>0.0</v>
      </c>
      <c r="CN271" s="11">
        <v>0.0</v>
      </c>
      <c r="CO271" s="18">
        <v>0.0</v>
      </c>
      <c r="CP271" s="18">
        <v>0.0</v>
      </c>
      <c r="CQ271" s="15">
        <v>0.0</v>
      </c>
      <c r="CR271" s="15" t="s">
        <v>124</v>
      </c>
      <c r="CS271" s="15">
        <v>0.0</v>
      </c>
      <c r="CT271" s="15" t="s">
        <v>124</v>
      </c>
      <c r="CU271" s="15">
        <v>0.0</v>
      </c>
      <c r="CV271" s="15" t="s">
        <v>124</v>
      </c>
      <c r="CW271" s="11">
        <v>0.0</v>
      </c>
      <c r="CX271" s="11">
        <v>0.0</v>
      </c>
      <c r="CY271" s="11" t="s">
        <v>124</v>
      </c>
      <c r="CZ271" s="11">
        <v>0.0</v>
      </c>
      <c r="DA271" s="11" t="s">
        <v>133</v>
      </c>
      <c r="DB271" s="31"/>
    </row>
    <row r="272">
      <c r="A272" s="11" t="s">
        <v>1705</v>
      </c>
      <c r="B272" s="11" t="s">
        <v>1706</v>
      </c>
      <c r="C272" s="12">
        <v>26404.0</v>
      </c>
      <c r="D272" s="13">
        <v>6.0</v>
      </c>
      <c r="E272" s="18">
        <v>0.0</v>
      </c>
      <c r="F272" s="3">
        <v>7.0</v>
      </c>
      <c r="G272" s="3">
        <v>9.0</v>
      </c>
      <c r="H272" s="3">
        <v>9.0</v>
      </c>
      <c r="I272" s="14">
        <f t="shared" si="1"/>
        <v>8.333333333</v>
      </c>
      <c r="J272" s="14">
        <f t="shared" si="2"/>
        <v>1.333333333</v>
      </c>
      <c r="K272" s="11" t="s">
        <v>303</v>
      </c>
      <c r="L272" s="13" t="s">
        <v>355</v>
      </c>
      <c r="M272" s="15" t="s">
        <v>137</v>
      </c>
      <c r="N272" s="15" t="s">
        <v>196</v>
      </c>
      <c r="O272" s="16" t="s">
        <v>216</v>
      </c>
      <c r="P272" s="16" t="s">
        <v>635</v>
      </c>
      <c r="Q272" s="17">
        <v>1.0</v>
      </c>
      <c r="R272" s="11" t="s">
        <v>124</v>
      </c>
      <c r="S272" s="11">
        <v>0.0</v>
      </c>
      <c r="T272" s="11">
        <v>0.0</v>
      </c>
      <c r="U272" s="11" t="s">
        <v>124</v>
      </c>
      <c r="V272" s="11">
        <v>0.0</v>
      </c>
      <c r="W272" s="11" t="s">
        <v>125</v>
      </c>
      <c r="X272" s="18">
        <v>35.0</v>
      </c>
      <c r="Y272" s="18">
        <v>0.0</v>
      </c>
      <c r="Z272" s="18">
        <v>0.0</v>
      </c>
      <c r="AA272" s="18">
        <v>1.0</v>
      </c>
      <c r="AB272" s="3" t="s">
        <v>1707</v>
      </c>
      <c r="AC272" s="3" t="s">
        <v>1707</v>
      </c>
      <c r="AD272" s="16">
        <v>1.0</v>
      </c>
      <c r="AE272" s="16">
        <v>1.0</v>
      </c>
      <c r="AF272" s="16">
        <v>0.0</v>
      </c>
      <c r="AG272" s="15">
        <v>0.0</v>
      </c>
      <c r="AH272" s="11" t="s">
        <v>1708</v>
      </c>
      <c r="AI272" s="18">
        <v>1.0</v>
      </c>
      <c r="AJ272" s="18">
        <v>1.0</v>
      </c>
      <c r="AK272" s="18">
        <v>0.0</v>
      </c>
      <c r="AL272" s="11">
        <v>0.0</v>
      </c>
      <c r="AM272" s="19">
        <v>0.0</v>
      </c>
      <c r="AN272" s="27" t="s">
        <v>128</v>
      </c>
      <c r="AO272" s="15" t="s">
        <v>129</v>
      </c>
      <c r="AP272" s="15" t="s">
        <v>129</v>
      </c>
      <c r="AQ272" s="15">
        <v>121.0</v>
      </c>
      <c r="AR272" s="15">
        <v>3.0</v>
      </c>
      <c r="AS272" s="15">
        <v>31.0</v>
      </c>
      <c r="AT272" s="15">
        <v>14.0</v>
      </c>
      <c r="AU272" s="15">
        <v>-22.0</v>
      </c>
      <c r="AV272" s="15">
        <v>73.0</v>
      </c>
      <c r="AW272" s="18">
        <v>0.0</v>
      </c>
      <c r="AX272" s="18">
        <v>0.0</v>
      </c>
      <c r="AY272" s="18">
        <v>1.0</v>
      </c>
      <c r="AZ272" s="18">
        <v>1.0</v>
      </c>
      <c r="BA272" s="18">
        <v>1.0</v>
      </c>
      <c r="BB272" s="18">
        <v>0.0</v>
      </c>
      <c r="BC272" s="11">
        <v>0.0</v>
      </c>
      <c r="BD272" s="11">
        <v>0.0</v>
      </c>
      <c r="BE272" s="11">
        <v>0.0</v>
      </c>
      <c r="BF272" s="11">
        <v>0.0</v>
      </c>
      <c r="BG272" s="11">
        <v>0.0</v>
      </c>
      <c r="BH272" s="11">
        <v>0.0</v>
      </c>
      <c r="BI272" s="11">
        <v>0.0</v>
      </c>
      <c r="BJ272" s="11">
        <v>0.0</v>
      </c>
      <c r="BK272" s="11">
        <v>0.0</v>
      </c>
      <c r="BL272" s="11">
        <v>0.0</v>
      </c>
      <c r="BM272" s="11">
        <v>0.0</v>
      </c>
      <c r="BN272" s="11">
        <v>0.0</v>
      </c>
      <c r="BO272" s="11">
        <v>0.0</v>
      </c>
      <c r="BP272" s="11">
        <v>0.0</v>
      </c>
      <c r="BQ272" s="11">
        <v>0.0</v>
      </c>
      <c r="BR272" s="11">
        <v>0.0</v>
      </c>
      <c r="BS272" s="11">
        <v>0.0</v>
      </c>
      <c r="BT272" s="11">
        <v>0.0</v>
      </c>
      <c r="BU272" s="11">
        <v>0.0</v>
      </c>
      <c r="BV272" s="11" t="s">
        <v>124</v>
      </c>
      <c r="BW272" s="15" t="s">
        <v>244</v>
      </c>
      <c r="BX272" s="15">
        <v>0.0</v>
      </c>
      <c r="BY272" s="26">
        <v>255.0</v>
      </c>
      <c r="BZ272" s="16">
        <v>0.0</v>
      </c>
      <c r="CA272" s="26">
        <v>48.0</v>
      </c>
      <c r="CB272" s="26">
        <v>20.0</v>
      </c>
      <c r="CC272" s="15">
        <v>0.0</v>
      </c>
      <c r="CD272" s="15">
        <v>0.0</v>
      </c>
      <c r="CE272" s="15">
        <v>0.0</v>
      </c>
      <c r="CF272" s="15">
        <v>0.0</v>
      </c>
      <c r="CG272" s="16">
        <v>1.0</v>
      </c>
      <c r="CH272" s="16">
        <v>0.0</v>
      </c>
      <c r="CI272" s="16">
        <v>0.0</v>
      </c>
      <c r="CJ272" s="15">
        <f t="shared" si="3"/>
        <v>1</v>
      </c>
      <c r="CK272" s="29" t="s">
        <v>1709</v>
      </c>
      <c r="CL272" s="11" t="s">
        <v>170</v>
      </c>
      <c r="CM272" s="11">
        <v>0.0</v>
      </c>
      <c r="CN272" s="11">
        <v>0.0</v>
      </c>
      <c r="CO272" s="18">
        <v>0.0</v>
      </c>
      <c r="CP272" s="18">
        <v>0.0</v>
      </c>
      <c r="CQ272" s="15">
        <v>0.0</v>
      </c>
      <c r="CR272" s="15" t="s">
        <v>124</v>
      </c>
      <c r="CS272" s="15">
        <v>0.0</v>
      </c>
      <c r="CT272" s="15" t="s">
        <v>1710</v>
      </c>
      <c r="CU272" s="15">
        <v>0.0</v>
      </c>
      <c r="CV272" s="15" t="s">
        <v>124</v>
      </c>
      <c r="CW272" s="11">
        <v>0.0</v>
      </c>
      <c r="CX272" s="11">
        <v>0.0</v>
      </c>
      <c r="CY272" s="11" t="s">
        <v>124</v>
      </c>
      <c r="CZ272" s="11">
        <v>0.0</v>
      </c>
      <c r="DA272" s="11" t="s">
        <v>133</v>
      </c>
      <c r="DB272" s="31"/>
    </row>
    <row r="273">
      <c r="A273" s="11" t="s">
        <v>1711</v>
      </c>
      <c r="B273" s="11" t="s">
        <v>1712</v>
      </c>
      <c r="C273" s="12">
        <v>26446.0</v>
      </c>
      <c r="D273" s="13">
        <v>1.0</v>
      </c>
      <c r="E273" s="18">
        <v>0.0</v>
      </c>
      <c r="F273" s="3">
        <v>9.0</v>
      </c>
      <c r="G273" s="3">
        <v>8.0</v>
      </c>
      <c r="H273" s="3">
        <v>8.0</v>
      </c>
      <c r="I273" s="14">
        <f t="shared" si="1"/>
        <v>8.333333333</v>
      </c>
      <c r="J273" s="14">
        <f t="shared" si="2"/>
        <v>0.6666666667</v>
      </c>
      <c r="K273" s="11" t="s">
        <v>1713</v>
      </c>
      <c r="L273" s="13" t="s">
        <v>1713</v>
      </c>
      <c r="M273" s="15" t="s">
        <v>216</v>
      </c>
      <c r="N273" s="15" t="s">
        <v>635</v>
      </c>
      <c r="O273" s="16" t="s">
        <v>216</v>
      </c>
      <c r="P273" s="16" t="s">
        <v>635</v>
      </c>
      <c r="Q273" s="17">
        <v>0.0</v>
      </c>
      <c r="R273" s="11" t="s">
        <v>124</v>
      </c>
      <c r="S273" s="11">
        <v>0.0</v>
      </c>
      <c r="T273" s="11">
        <v>0.0</v>
      </c>
      <c r="U273" s="11" t="s">
        <v>124</v>
      </c>
      <c r="V273" s="11">
        <v>0.0</v>
      </c>
      <c r="W273" s="11" t="s">
        <v>125</v>
      </c>
      <c r="X273" s="18">
        <v>31.0</v>
      </c>
      <c r="Y273" s="18">
        <v>1.0</v>
      </c>
      <c r="Z273" s="18">
        <v>0.0</v>
      </c>
      <c r="AA273" s="18">
        <v>1.0</v>
      </c>
      <c r="AB273" s="3" t="s">
        <v>1714</v>
      </c>
      <c r="AC273" s="3" t="s">
        <v>1714</v>
      </c>
      <c r="AD273" s="16">
        <v>1.0</v>
      </c>
      <c r="AE273" s="16">
        <v>0.0</v>
      </c>
      <c r="AF273" s="16">
        <v>1.0</v>
      </c>
      <c r="AG273" s="15">
        <v>1.0</v>
      </c>
      <c r="AH273" s="11" t="s">
        <v>1714</v>
      </c>
      <c r="AI273" s="18">
        <v>1.0</v>
      </c>
      <c r="AJ273" s="18">
        <v>0.0</v>
      </c>
      <c r="AK273" s="18">
        <v>1.0</v>
      </c>
      <c r="AL273" s="18">
        <v>1.0</v>
      </c>
      <c r="AM273" s="19">
        <v>1.0</v>
      </c>
      <c r="AN273" s="27" t="s">
        <v>128</v>
      </c>
      <c r="AO273" s="15" t="s">
        <v>145</v>
      </c>
      <c r="AP273" s="15" t="s">
        <v>145</v>
      </c>
      <c r="AQ273" s="15">
        <v>134.0</v>
      </c>
      <c r="AR273" s="15">
        <v>40.0</v>
      </c>
      <c r="AS273" s="15">
        <v>42.0</v>
      </c>
      <c r="AT273" s="15">
        <v>60.0</v>
      </c>
      <c r="AU273" s="15">
        <v>-13.0</v>
      </c>
      <c r="AV273" s="15">
        <v>23.0</v>
      </c>
      <c r="AW273" s="18">
        <v>1.0</v>
      </c>
      <c r="AX273" s="18">
        <v>0.0</v>
      </c>
      <c r="AY273" s="18">
        <v>1.0</v>
      </c>
      <c r="AZ273" s="18">
        <v>1.0</v>
      </c>
      <c r="BA273" s="18">
        <v>1.0</v>
      </c>
      <c r="BB273" s="18">
        <v>0.0</v>
      </c>
      <c r="BC273" s="11">
        <v>0.0</v>
      </c>
      <c r="BD273" s="11">
        <v>0.0</v>
      </c>
      <c r="BE273" s="11">
        <v>0.0</v>
      </c>
      <c r="BF273" s="11">
        <v>0.0</v>
      </c>
      <c r="BG273" s="11">
        <v>0.0</v>
      </c>
      <c r="BH273" s="11">
        <v>0.0</v>
      </c>
      <c r="BI273" s="11">
        <v>0.0</v>
      </c>
      <c r="BJ273" s="11">
        <v>0.0</v>
      </c>
      <c r="BK273" s="11">
        <v>1.0</v>
      </c>
      <c r="BL273" s="11">
        <v>0.0</v>
      </c>
      <c r="BM273" s="11">
        <v>0.0</v>
      </c>
      <c r="BN273" s="11">
        <v>0.0</v>
      </c>
      <c r="BO273" s="11">
        <v>0.0</v>
      </c>
      <c r="BP273" s="11">
        <v>0.0</v>
      </c>
      <c r="BQ273" s="11">
        <v>0.0</v>
      </c>
      <c r="BR273" s="11">
        <v>0.0</v>
      </c>
      <c r="BS273" s="11">
        <v>0.0</v>
      </c>
      <c r="BT273" s="11">
        <v>0.0</v>
      </c>
      <c r="BU273" s="11">
        <v>0.0</v>
      </c>
      <c r="BV273" s="11" t="s">
        <v>124</v>
      </c>
      <c r="BW273" s="16" t="s">
        <v>168</v>
      </c>
      <c r="BX273" s="15">
        <v>0.0</v>
      </c>
      <c r="BY273" s="26">
        <v>216.0</v>
      </c>
      <c r="BZ273" s="16">
        <v>0.0</v>
      </c>
      <c r="CA273" s="26">
        <v>86.0</v>
      </c>
      <c r="CB273" s="26">
        <v>13.0</v>
      </c>
      <c r="CC273" s="15">
        <v>0.0</v>
      </c>
      <c r="CD273" s="15">
        <v>0.0</v>
      </c>
      <c r="CE273" s="15">
        <v>1.0</v>
      </c>
      <c r="CF273" s="15">
        <v>0.0</v>
      </c>
      <c r="CG273" s="16">
        <v>0.0</v>
      </c>
      <c r="CH273" s="16">
        <v>0.0</v>
      </c>
      <c r="CI273" s="16">
        <v>0.0</v>
      </c>
      <c r="CJ273" s="15">
        <f t="shared" si="3"/>
        <v>0</v>
      </c>
      <c r="CK273" s="29" t="s">
        <v>1715</v>
      </c>
      <c r="CL273" s="11" t="s">
        <v>132</v>
      </c>
      <c r="CM273" s="11">
        <v>0.0</v>
      </c>
      <c r="CN273" s="11">
        <v>0.0</v>
      </c>
      <c r="CO273" s="18">
        <v>0.0</v>
      </c>
      <c r="CP273" s="18">
        <v>0.0</v>
      </c>
      <c r="CQ273" s="15">
        <v>0.0</v>
      </c>
      <c r="CR273" s="15" t="s">
        <v>124</v>
      </c>
      <c r="CS273" s="15">
        <v>0.0</v>
      </c>
      <c r="CT273" s="15" t="s">
        <v>124</v>
      </c>
      <c r="CU273" s="15">
        <v>0.0</v>
      </c>
      <c r="CV273" s="15" t="s">
        <v>124</v>
      </c>
      <c r="CW273" s="11">
        <v>0.0</v>
      </c>
      <c r="CX273" s="11">
        <v>0.0</v>
      </c>
      <c r="CY273" s="11" t="s">
        <v>124</v>
      </c>
      <c r="CZ273" s="11">
        <v>0.0</v>
      </c>
      <c r="DA273" s="11" t="s">
        <v>133</v>
      </c>
      <c r="DB273" s="31"/>
    </row>
    <row r="274">
      <c r="A274" s="11" t="s">
        <v>1716</v>
      </c>
      <c r="B274" s="11" t="s">
        <v>1717</v>
      </c>
      <c r="C274" s="12">
        <v>26453.0</v>
      </c>
      <c r="D274" s="13">
        <v>1.0</v>
      </c>
      <c r="E274" s="18">
        <v>0.0</v>
      </c>
      <c r="F274" s="3">
        <v>8.0</v>
      </c>
      <c r="G274" s="3">
        <v>7.0</v>
      </c>
      <c r="H274" s="3">
        <v>9.0</v>
      </c>
      <c r="I274" s="14">
        <f t="shared" si="1"/>
        <v>8</v>
      </c>
      <c r="J274" s="14">
        <f t="shared" si="2"/>
        <v>1.333333333</v>
      </c>
      <c r="K274" s="11" t="s">
        <v>1321</v>
      </c>
      <c r="L274" s="13" t="s">
        <v>1321</v>
      </c>
      <c r="M274" s="15" t="s">
        <v>216</v>
      </c>
      <c r="N274" s="15" t="s">
        <v>635</v>
      </c>
      <c r="O274" s="16" t="s">
        <v>216</v>
      </c>
      <c r="P274" s="16" t="s">
        <v>635</v>
      </c>
      <c r="Q274" s="17">
        <v>0.0</v>
      </c>
      <c r="R274" s="11" t="s">
        <v>124</v>
      </c>
      <c r="S274" s="11">
        <v>0.0</v>
      </c>
      <c r="T274" s="11">
        <v>0.0</v>
      </c>
      <c r="U274" s="11" t="s">
        <v>124</v>
      </c>
      <c r="V274" s="11">
        <v>0.0</v>
      </c>
      <c r="W274" s="11" t="s">
        <v>125</v>
      </c>
      <c r="X274" s="18">
        <v>32.0</v>
      </c>
      <c r="Y274" s="18">
        <v>2.0</v>
      </c>
      <c r="Z274" s="18">
        <v>0.0</v>
      </c>
      <c r="AA274" s="18">
        <v>1.0</v>
      </c>
      <c r="AB274" s="15" t="s">
        <v>1718</v>
      </c>
      <c r="AC274" s="15" t="s">
        <v>1718</v>
      </c>
      <c r="AD274" s="16">
        <v>1.0</v>
      </c>
      <c r="AE274" s="16">
        <v>0.0</v>
      </c>
      <c r="AF274" s="16">
        <v>0.0</v>
      </c>
      <c r="AG274" s="15">
        <v>0.0</v>
      </c>
      <c r="AH274" s="11" t="s">
        <v>1718</v>
      </c>
      <c r="AI274" s="18">
        <v>1.0</v>
      </c>
      <c r="AJ274" s="18">
        <v>0.0</v>
      </c>
      <c r="AK274" s="18">
        <v>0.0</v>
      </c>
      <c r="AL274" s="11">
        <v>0.0</v>
      </c>
      <c r="AM274" s="19">
        <v>1.0</v>
      </c>
      <c r="AN274" s="27" t="s">
        <v>128</v>
      </c>
      <c r="AO274" s="15" t="s">
        <v>129</v>
      </c>
      <c r="AP274" s="15" t="s">
        <v>129</v>
      </c>
      <c r="AQ274" s="15">
        <v>102.0</v>
      </c>
      <c r="AR274" s="15">
        <v>60.0</v>
      </c>
      <c r="AS274" s="15">
        <v>84.0</v>
      </c>
      <c r="AT274" s="15">
        <v>80.0</v>
      </c>
      <c r="AU274" s="15">
        <v>-9.0</v>
      </c>
      <c r="AV274" s="15">
        <v>10.0</v>
      </c>
      <c r="AW274" s="18">
        <v>0.0</v>
      </c>
      <c r="AX274" s="18">
        <v>1.0</v>
      </c>
      <c r="AY274" s="18">
        <v>1.0</v>
      </c>
      <c r="AZ274" s="18">
        <v>1.0</v>
      </c>
      <c r="BA274" s="18">
        <v>1.0</v>
      </c>
      <c r="BB274" s="18">
        <v>1.0</v>
      </c>
      <c r="BC274" s="11">
        <v>0.0</v>
      </c>
      <c r="BD274" s="11">
        <v>0.0</v>
      </c>
      <c r="BE274" s="11">
        <v>0.0</v>
      </c>
      <c r="BF274" s="11">
        <v>0.0</v>
      </c>
      <c r="BG274" s="11">
        <v>0.0</v>
      </c>
      <c r="BH274" s="11">
        <v>0.0</v>
      </c>
      <c r="BI274" s="11">
        <v>0.0</v>
      </c>
      <c r="BJ274" s="11">
        <v>0.0</v>
      </c>
      <c r="BK274" s="11">
        <v>1.0</v>
      </c>
      <c r="BL274" s="11">
        <v>0.0</v>
      </c>
      <c r="BM274" s="11">
        <v>0.0</v>
      </c>
      <c r="BN274" s="11">
        <v>0.0</v>
      </c>
      <c r="BO274" s="11">
        <v>0.0</v>
      </c>
      <c r="BP274" s="11">
        <v>0.0</v>
      </c>
      <c r="BQ274" s="11">
        <v>0.0</v>
      </c>
      <c r="BR274" s="11">
        <v>0.0</v>
      </c>
      <c r="BS274" s="11">
        <v>0.0</v>
      </c>
      <c r="BT274" s="11">
        <v>0.0</v>
      </c>
      <c r="BU274" s="11">
        <v>0.0</v>
      </c>
      <c r="BV274" s="11" t="s">
        <v>124</v>
      </c>
      <c r="BW274" s="15" t="s">
        <v>244</v>
      </c>
      <c r="BX274" s="15">
        <v>0.0</v>
      </c>
      <c r="BY274" s="26">
        <v>196.0</v>
      </c>
      <c r="BZ274" s="16">
        <v>0.0</v>
      </c>
      <c r="CA274" s="26">
        <v>51.0</v>
      </c>
      <c r="CB274" s="26">
        <v>11.0</v>
      </c>
      <c r="CC274" s="15">
        <v>0.0</v>
      </c>
      <c r="CD274" s="15">
        <v>0.0</v>
      </c>
      <c r="CE274" s="15">
        <v>1.0</v>
      </c>
      <c r="CF274" s="15">
        <v>0.0</v>
      </c>
      <c r="CG274" s="16">
        <v>0.0</v>
      </c>
      <c r="CH274" s="16">
        <v>0.0</v>
      </c>
      <c r="CI274" s="16">
        <v>1.0</v>
      </c>
      <c r="CJ274" s="15">
        <f t="shared" si="3"/>
        <v>1</v>
      </c>
      <c r="CK274" s="38" t="s">
        <v>1719</v>
      </c>
      <c r="CL274" s="11" t="s">
        <v>939</v>
      </c>
      <c r="CM274" s="11">
        <v>0.0</v>
      </c>
      <c r="CN274" s="11">
        <v>0.0</v>
      </c>
      <c r="CO274" s="18">
        <v>0.0</v>
      </c>
      <c r="CP274" s="18">
        <v>0.0</v>
      </c>
      <c r="CQ274" s="15">
        <v>0.0</v>
      </c>
      <c r="CR274" s="15" t="s">
        <v>124</v>
      </c>
      <c r="CS274" s="15">
        <v>0.0</v>
      </c>
      <c r="CT274" s="15" t="s">
        <v>124</v>
      </c>
      <c r="CU274" s="15">
        <v>0.0</v>
      </c>
      <c r="CV274" s="15" t="s">
        <v>124</v>
      </c>
      <c r="CW274" s="11">
        <v>0.0</v>
      </c>
      <c r="CX274" s="11">
        <v>0.0</v>
      </c>
      <c r="CY274" s="11" t="s">
        <v>124</v>
      </c>
      <c r="CZ274" s="11">
        <v>0.0</v>
      </c>
      <c r="DA274" s="11" t="s">
        <v>133</v>
      </c>
      <c r="DB274" s="31"/>
    </row>
    <row r="275">
      <c r="A275" s="11" t="s">
        <v>1720</v>
      </c>
      <c r="B275" s="11" t="s">
        <v>1721</v>
      </c>
      <c r="C275" s="12">
        <v>26460.0</v>
      </c>
      <c r="D275" s="13">
        <v>3.0</v>
      </c>
      <c r="E275" s="18">
        <v>0.0</v>
      </c>
      <c r="F275" s="3">
        <v>2.0</v>
      </c>
      <c r="G275" s="3">
        <v>4.0</v>
      </c>
      <c r="H275" s="3">
        <v>1.0</v>
      </c>
      <c r="I275" s="14">
        <f t="shared" si="1"/>
        <v>2.333333333</v>
      </c>
      <c r="J275" s="14">
        <f t="shared" si="2"/>
        <v>2</v>
      </c>
      <c r="K275" s="11" t="s">
        <v>161</v>
      </c>
      <c r="L275" s="13" t="s">
        <v>716</v>
      </c>
      <c r="M275" s="15" t="s">
        <v>137</v>
      </c>
      <c r="N275" s="15" t="s">
        <v>138</v>
      </c>
      <c r="O275" s="16" t="s">
        <v>1722</v>
      </c>
      <c r="P275" s="16" t="s">
        <v>1723</v>
      </c>
      <c r="Q275" s="17">
        <v>1.0</v>
      </c>
      <c r="R275" s="11" t="s">
        <v>124</v>
      </c>
      <c r="S275" s="11">
        <v>0.0</v>
      </c>
      <c r="T275" s="11">
        <v>0.0</v>
      </c>
      <c r="U275" s="11" t="s">
        <v>124</v>
      </c>
      <c r="V275" s="11">
        <v>0.0</v>
      </c>
      <c r="W275" s="11" t="s">
        <v>125</v>
      </c>
      <c r="X275" s="18">
        <v>46.0</v>
      </c>
      <c r="Y275" s="18">
        <v>1.0</v>
      </c>
      <c r="Z275" s="18">
        <v>0.0</v>
      </c>
      <c r="AA275" s="18">
        <v>1.0</v>
      </c>
      <c r="AB275" s="15" t="s">
        <v>1724</v>
      </c>
      <c r="AC275" s="15" t="s">
        <v>1724</v>
      </c>
      <c r="AD275" s="16">
        <v>1.0</v>
      </c>
      <c r="AE275" s="16">
        <v>1.0</v>
      </c>
      <c r="AF275" s="16">
        <v>0.0</v>
      </c>
      <c r="AG275" s="15">
        <v>0.0</v>
      </c>
      <c r="AH275" s="11" t="s">
        <v>1725</v>
      </c>
      <c r="AI275" s="18">
        <v>1.0</v>
      </c>
      <c r="AJ275" s="18">
        <v>1.0</v>
      </c>
      <c r="AK275" s="18">
        <v>0.0</v>
      </c>
      <c r="AL275" s="11">
        <v>0.0</v>
      </c>
      <c r="AM275" s="19">
        <v>0.0</v>
      </c>
      <c r="AN275" s="27" t="s">
        <v>128</v>
      </c>
      <c r="AO275" s="15" t="s">
        <v>909</v>
      </c>
      <c r="AP275" s="15" t="s">
        <v>129</v>
      </c>
      <c r="AQ275" s="15">
        <v>131.0</v>
      </c>
      <c r="AR275" s="15">
        <v>55.0</v>
      </c>
      <c r="AS275" s="15">
        <v>64.0</v>
      </c>
      <c r="AT275" s="15">
        <v>84.0</v>
      </c>
      <c r="AU275" s="15">
        <v>-11.0</v>
      </c>
      <c r="AV275" s="15">
        <v>81.0</v>
      </c>
      <c r="AW275" s="18">
        <v>0.0</v>
      </c>
      <c r="AX275" s="18">
        <v>0.0</v>
      </c>
      <c r="AY275" s="18">
        <v>0.0</v>
      </c>
      <c r="AZ275" s="18">
        <v>0.0</v>
      </c>
      <c r="BA275" s="18">
        <v>1.0</v>
      </c>
      <c r="BB275" s="18">
        <v>1.0</v>
      </c>
      <c r="BC275" s="11">
        <v>0.0</v>
      </c>
      <c r="BD275" s="11">
        <v>0.0</v>
      </c>
      <c r="BE275" s="11">
        <v>0.0</v>
      </c>
      <c r="BF275" s="11">
        <v>0.0</v>
      </c>
      <c r="BG275" s="11">
        <v>0.0</v>
      </c>
      <c r="BH275" s="11">
        <v>0.0</v>
      </c>
      <c r="BI275" s="11">
        <v>0.0</v>
      </c>
      <c r="BJ275" s="11">
        <v>1.0</v>
      </c>
      <c r="BK275" s="11">
        <v>0.0</v>
      </c>
      <c r="BL275" s="11">
        <v>0.0</v>
      </c>
      <c r="BM275" s="11">
        <v>0.0</v>
      </c>
      <c r="BN275" s="11">
        <v>0.0</v>
      </c>
      <c r="BO275" s="11">
        <v>0.0</v>
      </c>
      <c r="BP275" s="11">
        <v>0.0</v>
      </c>
      <c r="BQ275" s="11">
        <v>0.0</v>
      </c>
      <c r="BR275" s="11">
        <v>0.0</v>
      </c>
      <c r="BS275" s="11">
        <v>0.0</v>
      </c>
      <c r="BT275" s="11">
        <v>0.0</v>
      </c>
      <c r="BU275" s="11">
        <v>0.0</v>
      </c>
      <c r="BV275" s="11" t="s">
        <v>124</v>
      </c>
      <c r="BW275" s="16" t="s">
        <v>1726</v>
      </c>
      <c r="BX275" s="15">
        <v>0.0</v>
      </c>
      <c r="BY275" s="26">
        <v>192.0</v>
      </c>
      <c r="BZ275" s="16">
        <v>0.0</v>
      </c>
      <c r="CA275" s="26">
        <v>5.0</v>
      </c>
      <c r="CB275" s="26">
        <v>24.0</v>
      </c>
      <c r="CC275" s="15">
        <v>1.0</v>
      </c>
      <c r="CD275" s="15">
        <v>0.0</v>
      </c>
      <c r="CE275" s="15">
        <v>1.0</v>
      </c>
      <c r="CF275" s="15">
        <v>0.0</v>
      </c>
      <c r="CG275" s="16">
        <v>1.0</v>
      </c>
      <c r="CH275" s="16">
        <v>0.0</v>
      </c>
      <c r="CI275" s="16">
        <v>0.0</v>
      </c>
      <c r="CJ275" s="15">
        <f t="shared" si="3"/>
        <v>1</v>
      </c>
      <c r="CK275" s="29" t="s">
        <v>1727</v>
      </c>
      <c r="CL275" s="11" t="s">
        <v>1728</v>
      </c>
      <c r="CM275" s="11">
        <v>0.0</v>
      </c>
      <c r="CN275" s="11">
        <v>1.0</v>
      </c>
      <c r="CO275" s="18">
        <v>0.0</v>
      </c>
      <c r="CP275" s="18">
        <v>0.0</v>
      </c>
      <c r="CQ275" s="15">
        <v>0.0</v>
      </c>
      <c r="CR275" s="15" t="s">
        <v>124</v>
      </c>
      <c r="CS275" s="15">
        <v>0.0</v>
      </c>
      <c r="CT275" s="15" t="s">
        <v>1729</v>
      </c>
      <c r="CU275" s="15">
        <v>0.0</v>
      </c>
      <c r="CV275" s="15" t="s">
        <v>124</v>
      </c>
      <c r="CW275" s="11">
        <v>0.0</v>
      </c>
      <c r="CX275" s="11">
        <v>0.0</v>
      </c>
      <c r="CY275" s="11" t="s">
        <v>124</v>
      </c>
      <c r="CZ275" s="11">
        <v>0.0</v>
      </c>
      <c r="DA275" s="11" t="s">
        <v>133</v>
      </c>
      <c r="DB275" s="31"/>
    </row>
    <row r="276">
      <c r="A276" s="11" t="s">
        <v>1730</v>
      </c>
      <c r="B276" s="11" t="s">
        <v>1195</v>
      </c>
      <c r="C276" s="12">
        <v>26481.0</v>
      </c>
      <c r="D276" s="13">
        <v>1.0</v>
      </c>
      <c r="E276" s="18">
        <v>0.0</v>
      </c>
      <c r="F276" s="3">
        <v>4.0</v>
      </c>
      <c r="G276" s="3">
        <v>5.0</v>
      </c>
      <c r="H276" s="3">
        <v>6.0</v>
      </c>
      <c r="I276" s="14">
        <f t="shared" si="1"/>
        <v>5</v>
      </c>
      <c r="J276" s="14">
        <f t="shared" si="2"/>
        <v>1.333333333</v>
      </c>
      <c r="K276" s="11" t="s">
        <v>1282</v>
      </c>
      <c r="L276" s="13" t="s">
        <v>1283</v>
      </c>
      <c r="M276" s="15" t="s">
        <v>137</v>
      </c>
      <c r="N276" s="15" t="s">
        <v>138</v>
      </c>
      <c r="O276" s="16" t="s">
        <v>137</v>
      </c>
      <c r="P276" s="16" t="s">
        <v>138</v>
      </c>
      <c r="Q276" s="17">
        <v>1.0</v>
      </c>
      <c r="R276" s="11" t="s">
        <v>124</v>
      </c>
      <c r="S276" s="11">
        <v>0.0</v>
      </c>
      <c r="T276" s="11">
        <v>0.0</v>
      </c>
      <c r="U276" s="11" t="s">
        <v>124</v>
      </c>
      <c r="V276" s="11">
        <v>0.0</v>
      </c>
      <c r="W276" s="11" t="s">
        <v>125</v>
      </c>
      <c r="X276" s="18">
        <v>31.0</v>
      </c>
      <c r="Y276" s="18">
        <v>1.0</v>
      </c>
      <c r="Z276" s="18">
        <v>1.0</v>
      </c>
      <c r="AA276" s="18">
        <v>0.0</v>
      </c>
      <c r="AB276" s="15" t="s">
        <v>1195</v>
      </c>
      <c r="AC276" s="15" t="s">
        <v>1195</v>
      </c>
      <c r="AD276" s="16">
        <v>1.0</v>
      </c>
      <c r="AE276" s="16">
        <v>1.0</v>
      </c>
      <c r="AF276" s="16">
        <v>1.0</v>
      </c>
      <c r="AG276" s="15">
        <v>1.0</v>
      </c>
      <c r="AH276" s="11" t="s">
        <v>1550</v>
      </c>
      <c r="AI276" s="18">
        <v>1.0</v>
      </c>
      <c r="AJ276" s="18">
        <v>1.0</v>
      </c>
      <c r="AK276" s="18">
        <v>1.0</v>
      </c>
      <c r="AL276" s="11">
        <v>0.0</v>
      </c>
      <c r="AM276" s="19">
        <v>1.0</v>
      </c>
      <c r="AN276" s="27" t="s">
        <v>128</v>
      </c>
      <c r="AO276" s="15" t="s">
        <v>129</v>
      </c>
      <c r="AP276" s="15" t="s">
        <v>129</v>
      </c>
      <c r="AQ276" s="15">
        <v>109.0</v>
      </c>
      <c r="AR276" s="15">
        <v>41.0</v>
      </c>
      <c r="AS276" s="15">
        <v>51.0</v>
      </c>
      <c r="AT276" s="15">
        <v>36.0</v>
      </c>
      <c r="AU276" s="15">
        <v>-13.0</v>
      </c>
      <c r="AV276" s="15">
        <v>36.0</v>
      </c>
      <c r="AW276" s="18">
        <v>0.0</v>
      </c>
      <c r="AX276" s="18">
        <v>0.0</v>
      </c>
      <c r="AY276" s="18">
        <v>1.0</v>
      </c>
      <c r="AZ276" s="18">
        <v>1.0</v>
      </c>
      <c r="BA276" s="18">
        <v>1.0</v>
      </c>
      <c r="BB276" s="18">
        <v>1.0</v>
      </c>
      <c r="BC276" s="11">
        <v>0.0</v>
      </c>
      <c r="BD276" s="11">
        <v>0.0</v>
      </c>
      <c r="BE276" s="11">
        <v>0.0</v>
      </c>
      <c r="BF276" s="11">
        <v>0.0</v>
      </c>
      <c r="BG276" s="11">
        <v>0.0</v>
      </c>
      <c r="BH276" s="11">
        <v>0.0</v>
      </c>
      <c r="BI276" s="11">
        <v>0.0</v>
      </c>
      <c r="BJ276" s="11">
        <v>0.0</v>
      </c>
      <c r="BK276" s="11">
        <v>0.0</v>
      </c>
      <c r="BL276" s="11">
        <v>0.0</v>
      </c>
      <c r="BM276" s="11">
        <v>0.0</v>
      </c>
      <c r="BN276" s="11">
        <v>0.0</v>
      </c>
      <c r="BO276" s="11">
        <v>0.0</v>
      </c>
      <c r="BP276" s="11">
        <v>0.0</v>
      </c>
      <c r="BQ276" s="11">
        <v>0.0</v>
      </c>
      <c r="BR276" s="11">
        <v>0.0</v>
      </c>
      <c r="BS276" s="11">
        <v>0.0</v>
      </c>
      <c r="BT276" s="11">
        <v>0.0</v>
      </c>
      <c r="BU276" s="11">
        <v>0.0</v>
      </c>
      <c r="BV276" s="11" t="s">
        <v>124</v>
      </c>
      <c r="BW276" s="16" t="s">
        <v>168</v>
      </c>
      <c r="BX276" s="15">
        <v>0.0</v>
      </c>
      <c r="BY276" s="26">
        <v>194.0</v>
      </c>
      <c r="BZ276" s="16">
        <v>0.0</v>
      </c>
      <c r="CA276" s="26">
        <v>92.0</v>
      </c>
      <c r="CB276" s="26">
        <v>18.0</v>
      </c>
      <c r="CC276" s="15">
        <v>0.0</v>
      </c>
      <c r="CD276" s="15">
        <v>0.0</v>
      </c>
      <c r="CE276" s="15">
        <v>1.0</v>
      </c>
      <c r="CF276" s="15">
        <v>0.0</v>
      </c>
      <c r="CG276" s="16">
        <v>0.0</v>
      </c>
      <c r="CH276" s="16">
        <v>0.0</v>
      </c>
      <c r="CI276" s="16">
        <v>1.0</v>
      </c>
      <c r="CJ276" s="15">
        <f t="shared" si="3"/>
        <v>1</v>
      </c>
      <c r="CK276" s="29" t="s">
        <v>1731</v>
      </c>
      <c r="CL276" s="11" t="s">
        <v>1732</v>
      </c>
      <c r="CM276" s="11">
        <v>0.0</v>
      </c>
      <c r="CN276" s="11">
        <v>0.0</v>
      </c>
      <c r="CO276" s="18">
        <v>0.0</v>
      </c>
      <c r="CP276" s="18">
        <v>0.0</v>
      </c>
      <c r="CQ276" s="15">
        <v>0.0</v>
      </c>
      <c r="CR276" s="15" t="s">
        <v>124</v>
      </c>
      <c r="CS276" s="15">
        <v>0.0</v>
      </c>
      <c r="CT276" s="15" t="s">
        <v>124</v>
      </c>
      <c r="CU276" s="15">
        <v>0.0</v>
      </c>
      <c r="CV276" s="15" t="s">
        <v>124</v>
      </c>
      <c r="CW276" s="11">
        <v>0.0</v>
      </c>
      <c r="CX276" s="11">
        <v>0.0</v>
      </c>
      <c r="CY276" s="11" t="s">
        <v>124</v>
      </c>
      <c r="CZ276" s="11">
        <v>0.0</v>
      </c>
      <c r="DA276" s="11" t="s">
        <v>133</v>
      </c>
      <c r="DB276" s="31"/>
    </row>
    <row r="277">
      <c r="A277" s="11" t="s">
        <v>1733</v>
      </c>
      <c r="B277" s="11" t="s">
        <v>1734</v>
      </c>
      <c r="C277" s="12">
        <v>26488.0</v>
      </c>
      <c r="D277" s="13">
        <v>3.0</v>
      </c>
      <c r="E277" s="18">
        <v>0.0</v>
      </c>
      <c r="F277" s="3">
        <v>8.0</v>
      </c>
      <c r="G277" s="3">
        <v>6.0</v>
      </c>
      <c r="H277" s="3">
        <v>10.0</v>
      </c>
      <c r="I277" s="14">
        <f t="shared" si="1"/>
        <v>8</v>
      </c>
      <c r="J277" s="14">
        <f t="shared" si="2"/>
        <v>2.666666667</v>
      </c>
      <c r="K277" s="13" t="s">
        <v>1735</v>
      </c>
      <c r="L277" s="13" t="s">
        <v>1735</v>
      </c>
      <c r="M277" s="15" t="s">
        <v>216</v>
      </c>
      <c r="N277" s="15" t="s">
        <v>635</v>
      </c>
      <c r="O277" s="16" t="s">
        <v>216</v>
      </c>
      <c r="P277" s="16" t="s">
        <v>1180</v>
      </c>
      <c r="Q277" s="17">
        <v>1.0</v>
      </c>
      <c r="R277" s="11" t="s">
        <v>124</v>
      </c>
      <c r="S277" s="11">
        <v>1.0</v>
      </c>
      <c r="T277" s="11">
        <v>0.0</v>
      </c>
      <c r="U277" s="11" t="s">
        <v>124</v>
      </c>
      <c r="V277" s="11">
        <v>0.0</v>
      </c>
      <c r="W277" s="11" t="s">
        <v>125</v>
      </c>
      <c r="X277" s="18">
        <v>34.0</v>
      </c>
      <c r="Y277" s="18">
        <v>1.0</v>
      </c>
      <c r="Z277" s="18">
        <v>0.0</v>
      </c>
      <c r="AA277" s="18">
        <v>1.0</v>
      </c>
      <c r="AB277" s="15" t="s">
        <v>1734</v>
      </c>
      <c r="AC277" s="15" t="s">
        <v>1734</v>
      </c>
      <c r="AD277" s="16">
        <v>1.0</v>
      </c>
      <c r="AE277" s="16">
        <v>0.0</v>
      </c>
      <c r="AF277" s="16">
        <v>1.0</v>
      </c>
      <c r="AG277" s="15">
        <v>1.0</v>
      </c>
      <c r="AH277" s="11" t="s">
        <v>1736</v>
      </c>
      <c r="AI277" s="18">
        <v>1.0</v>
      </c>
      <c r="AJ277" s="18">
        <v>0.0</v>
      </c>
      <c r="AK277" s="18">
        <v>1.0</v>
      </c>
      <c r="AL277" s="11">
        <v>0.0</v>
      </c>
      <c r="AM277" s="19">
        <v>1.0</v>
      </c>
      <c r="AN277" s="27" t="s">
        <v>128</v>
      </c>
      <c r="AO277" s="15" t="s">
        <v>129</v>
      </c>
      <c r="AP277" s="15" t="s">
        <v>129</v>
      </c>
      <c r="AQ277" s="15">
        <v>75.0</v>
      </c>
      <c r="AR277" s="15">
        <v>22.0</v>
      </c>
      <c r="AS277" s="15">
        <v>62.0</v>
      </c>
      <c r="AT277" s="15">
        <v>42.0</v>
      </c>
      <c r="AU277" s="15">
        <v>-14.0</v>
      </c>
      <c r="AV277" s="15">
        <v>78.0</v>
      </c>
      <c r="AW277" s="18">
        <v>0.0</v>
      </c>
      <c r="AX277" s="18">
        <v>0.0</v>
      </c>
      <c r="AY277" s="18">
        <v>1.0</v>
      </c>
      <c r="AZ277" s="18">
        <v>1.0</v>
      </c>
      <c r="BA277" s="18">
        <v>1.0</v>
      </c>
      <c r="BB277" s="18">
        <v>0.0</v>
      </c>
      <c r="BC277" s="11">
        <v>0.0</v>
      </c>
      <c r="BD277" s="11">
        <v>0.0</v>
      </c>
      <c r="BE277" s="11">
        <v>0.0</v>
      </c>
      <c r="BF277" s="11">
        <v>0.0</v>
      </c>
      <c r="BG277" s="11">
        <v>0.0</v>
      </c>
      <c r="BH277" s="11">
        <v>0.0</v>
      </c>
      <c r="BI277" s="11">
        <v>0.0</v>
      </c>
      <c r="BJ277" s="11">
        <v>1.0</v>
      </c>
      <c r="BK277" s="11">
        <v>0.0</v>
      </c>
      <c r="BL277" s="11">
        <v>0.0</v>
      </c>
      <c r="BM277" s="11">
        <v>0.0</v>
      </c>
      <c r="BN277" s="11">
        <v>0.0</v>
      </c>
      <c r="BO277" s="11">
        <v>0.0</v>
      </c>
      <c r="BP277" s="11">
        <v>0.0</v>
      </c>
      <c r="BQ277" s="11">
        <v>0.0</v>
      </c>
      <c r="BR277" s="11">
        <v>0.0</v>
      </c>
      <c r="BS277" s="11">
        <v>0.0</v>
      </c>
      <c r="BT277" s="11">
        <v>0.0</v>
      </c>
      <c r="BU277" s="11">
        <v>0.0</v>
      </c>
      <c r="BV277" s="11" t="s">
        <v>124</v>
      </c>
      <c r="BW277" s="16" t="s">
        <v>146</v>
      </c>
      <c r="BX277" s="15">
        <v>0.0</v>
      </c>
      <c r="BY277" s="26">
        <v>258.0</v>
      </c>
      <c r="BZ277" s="16">
        <v>0.0</v>
      </c>
      <c r="CA277" s="26">
        <v>27.0</v>
      </c>
      <c r="CB277" s="26">
        <v>27.0</v>
      </c>
      <c r="CC277" s="15">
        <v>0.0</v>
      </c>
      <c r="CD277" s="15">
        <v>0.0</v>
      </c>
      <c r="CE277" s="15">
        <v>0.0</v>
      </c>
      <c r="CF277" s="15">
        <v>0.0</v>
      </c>
      <c r="CG277" s="16">
        <v>0.0</v>
      </c>
      <c r="CH277" s="16">
        <v>0.0</v>
      </c>
      <c r="CI277" s="16">
        <v>0.0</v>
      </c>
      <c r="CJ277" s="15">
        <f t="shared" si="3"/>
        <v>0</v>
      </c>
      <c r="CK277" s="29" t="s">
        <v>1737</v>
      </c>
      <c r="CL277" s="11" t="s">
        <v>1738</v>
      </c>
      <c r="CM277" s="11">
        <v>0.0</v>
      </c>
      <c r="CN277" s="11">
        <v>0.0</v>
      </c>
      <c r="CO277" s="18">
        <v>0.0</v>
      </c>
      <c r="CP277" s="18">
        <v>0.0</v>
      </c>
      <c r="CQ277" s="15">
        <v>0.0</v>
      </c>
      <c r="CR277" s="15" t="s">
        <v>124</v>
      </c>
      <c r="CS277" s="15">
        <v>0.0</v>
      </c>
      <c r="CT277" s="15" t="s">
        <v>124</v>
      </c>
      <c r="CU277" s="15">
        <v>0.0</v>
      </c>
      <c r="CV277" s="15" t="s">
        <v>124</v>
      </c>
      <c r="CW277" s="11">
        <v>0.0</v>
      </c>
      <c r="CX277" s="11">
        <v>1.0</v>
      </c>
      <c r="CY277" s="11" t="s">
        <v>124</v>
      </c>
      <c r="CZ277" s="11">
        <v>0.0</v>
      </c>
      <c r="DA277" s="11" t="s">
        <v>133</v>
      </c>
      <c r="DB277" s="31"/>
    </row>
    <row r="278">
      <c r="A278" s="11" t="s">
        <v>1739</v>
      </c>
      <c r="B278" s="11" t="s">
        <v>1740</v>
      </c>
      <c r="C278" s="12">
        <v>26509.0</v>
      </c>
      <c r="D278" s="13">
        <v>6.0</v>
      </c>
      <c r="E278" s="18">
        <v>1.0</v>
      </c>
      <c r="F278" s="3">
        <v>3.0</v>
      </c>
      <c r="G278" s="3">
        <v>3.0</v>
      </c>
      <c r="H278" s="3">
        <v>3.0</v>
      </c>
      <c r="I278" s="14">
        <f t="shared" si="1"/>
        <v>3</v>
      </c>
      <c r="J278" s="14">
        <f t="shared" si="2"/>
        <v>0</v>
      </c>
      <c r="K278" s="13" t="s">
        <v>1741</v>
      </c>
      <c r="L278" s="13" t="s">
        <v>1741</v>
      </c>
      <c r="M278" s="15" t="s">
        <v>122</v>
      </c>
      <c r="N278" s="15" t="s">
        <v>1173</v>
      </c>
      <c r="O278" s="16" t="s">
        <v>122</v>
      </c>
      <c r="P278" s="16" t="s">
        <v>709</v>
      </c>
      <c r="Q278" s="17">
        <v>1.0</v>
      </c>
      <c r="R278" s="11" t="s">
        <v>124</v>
      </c>
      <c r="S278" s="11">
        <v>0.0</v>
      </c>
      <c r="T278" s="11">
        <v>0.0</v>
      </c>
      <c r="U278" s="11" t="s">
        <v>124</v>
      </c>
      <c r="V278" s="11">
        <v>0.0</v>
      </c>
      <c r="W278" s="11" t="s">
        <v>1742</v>
      </c>
      <c r="X278" s="18">
        <v>25.0</v>
      </c>
      <c r="Y278" s="18">
        <v>1.0</v>
      </c>
      <c r="Z278" s="18">
        <v>1.0</v>
      </c>
      <c r="AA278" s="18">
        <v>0.0</v>
      </c>
      <c r="AB278" s="15" t="s">
        <v>1740</v>
      </c>
      <c r="AC278" s="15" t="s">
        <v>1740</v>
      </c>
      <c r="AD278" s="16">
        <v>1.0</v>
      </c>
      <c r="AE278" s="16">
        <v>1.0</v>
      </c>
      <c r="AF278" s="16">
        <v>1.0</v>
      </c>
      <c r="AG278" s="15">
        <v>1.0</v>
      </c>
      <c r="AH278" s="11" t="s">
        <v>1743</v>
      </c>
      <c r="AI278" s="18">
        <v>1.0</v>
      </c>
      <c r="AJ278" s="18">
        <v>1.0</v>
      </c>
      <c r="AK278" s="18">
        <v>1.0</v>
      </c>
      <c r="AL278" s="11">
        <v>0.0</v>
      </c>
      <c r="AM278" s="19">
        <v>1.0</v>
      </c>
      <c r="AN278" s="27" t="s">
        <v>128</v>
      </c>
      <c r="AO278" s="15" t="s">
        <v>1744</v>
      </c>
      <c r="AP278" s="15" t="s">
        <v>200</v>
      </c>
      <c r="AQ278" s="15">
        <v>172.0</v>
      </c>
      <c r="AR278" s="15">
        <v>46.0</v>
      </c>
      <c r="AS278" s="15">
        <v>56.0</v>
      </c>
      <c r="AT278" s="15">
        <v>56.0</v>
      </c>
      <c r="AU278" s="15">
        <v>-8.0</v>
      </c>
      <c r="AV278" s="15">
        <v>58.0</v>
      </c>
      <c r="AW278" s="18">
        <v>0.0</v>
      </c>
      <c r="AX278" s="18">
        <v>0.0</v>
      </c>
      <c r="AY278" s="18">
        <v>1.0</v>
      </c>
      <c r="AZ278" s="18">
        <v>0.0</v>
      </c>
      <c r="BA278" s="18">
        <v>1.0</v>
      </c>
      <c r="BB278" s="18">
        <v>1.0</v>
      </c>
      <c r="BC278" s="11">
        <v>0.0</v>
      </c>
      <c r="BD278" s="11">
        <v>0.0</v>
      </c>
      <c r="BE278" s="11">
        <v>0.0</v>
      </c>
      <c r="BF278" s="11">
        <v>0.0</v>
      </c>
      <c r="BG278" s="11">
        <v>0.0</v>
      </c>
      <c r="BH278" s="11">
        <v>0.0</v>
      </c>
      <c r="BI278" s="11">
        <v>0.0</v>
      </c>
      <c r="BJ278" s="11">
        <v>0.0</v>
      </c>
      <c r="BK278" s="11">
        <v>0.0</v>
      </c>
      <c r="BL278" s="11">
        <v>0.0</v>
      </c>
      <c r="BM278" s="11">
        <v>0.0</v>
      </c>
      <c r="BN278" s="11">
        <v>0.0</v>
      </c>
      <c r="BO278" s="11">
        <v>0.0</v>
      </c>
      <c r="BP278" s="11">
        <v>0.0</v>
      </c>
      <c r="BQ278" s="11">
        <v>0.0</v>
      </c>
      <c r="BR278" s="11">
        <v>0.0</v>
      </c>
      <c r="BS278" s="11">
        <v>0.0</v>
      </c>
      <c r="BT278" s="11">
        <v>0.0</v>
      </c>
      <c r="BU278" s="11">
        <v>0.0</v>
      </c>
      <c r="BV278" s="11" t="s">
        <v>124</v>
      </c>
      <c r="BW278" s="16" t="s">
        <v>168</v>
      </c>
      <c r="BX278" s="15">
        <v>0.0</v>
      </c>
      <c r="BY278" s="26">
        <v>217.0</v>
      </c>
      <c r="BZ278" s="16">
        <v>0.0</v>
      </c>
      <c r="CA278" s="26">
        <v>61.0</v>
      </c>
      <c r="CB278" s="26">
        <v>11.0</v>
      </c>
      <c r="CC278" s="15">
        <v>0.0</v>
      </c>
      <c r="CD278" s="15">
        <v>0.0</v>
      </c>
      <c r="CE278" s="15">
        <v>0.0</v>
      </c>
      <c r="CF278" s="15">
        <v>0.0</v>
      </c>
      <c r="CG278" s="16">
        <v>0.0</v>
      </c>
      <c r="CH278" s="16">
        <v>0.0</v>
      </c>
      <c r="CI278" s="16">
        <v>0.0</v>
      </c>
      <c r="CJ278" s="15">
        <f t="shared" si="3"/>
        <v>0</v>
      </c>
      <c r="CK278" s="29" t="s">
        <v>1745</v>
      </c>
      <c r="CL278" s="11" t="s">
        <v>1746</v>
      </c>
      <c r="CM278" s="11">
        <v>0.0</v>
      </c>
      <c r="CN278" s="11">
        <v>0.0</v>
      </c>
      <c r="CO278" s="18">
        <v>0.0</v>
      </c>
      <c r="CP278" s="18">
        <v>0.0</v>
      </c>
      <c r="CQ278" s="15">
        <v>0.0</v>
      </c>
      <c r="CR278" s="15" t="s">
        <v>124</v>
      </c>
      <c r="CS278" s="15">
        <v>0.0</v>
      </c>
      <c r="CT278" s="15" t="s">
        <v>124</v>
      </c>
      <c r="CU278" s="15">
        <v>0.0</v>
      </c>
      <c r="CV278" s="15" t="s">
        <v>124</v>
      </c>
      <c r="CW278" s="11">
        <v>0.0</v>
      </c>
      <c r="CX278" s="11">
        <v>0.0</v>
      </c>
      <c r="CY278" s="11" t="s">
        <v>124</v>
      </c>
      <c r="CZ278" s="11">
        <v>0.0</v>
      </c>
      <c r="DA278" s="11" t="s">
        <v>133</v>
      </c>
      <c r="DB278" s="31"/>
    </row>
    <row r="279">
      <c r="A279" s="11" t="s">
        <v>1747</v>
      </c>
      <c r="B279" s="11" t="s">
        <v>1748</v>
      </c>
      <c r="C279" s="12">
        <v>26537.0</v>
      </c>
      <c r="D279" s="13">
        <v>1.0</v>
      </c>
      <c r="E279" s="18">
        <v>0.0</v>
      </c>
      <c r="F279" s="3">
        <v>7.0</v>
      </c>
      <c r="G279" s="3">
        <v>7.0</v>
      </c>
      <c r="H279" s="3">
        <v>7.0</v>
      </c>
      <c r="I279" s="14">
        <f t="shared" si="1"/>
        <v>7</v>
      </c>
      <c r="J279" s="14">
        <f t="shared" si="2"/>
        <v>0</v>
      </c>
      <c r="K279" s="11" t="s">
        <v>645</v>
      </c>
      <c r="L279" s="13" t="s">
        <v>262</v>
      </c>
      <c r="M279" s="15" t="s">
        <v>122</v>
      </c>
      <c r="N279" s="15" t="s">
        <v>373</v>
      </c>
      <c r="O279" s="16" t="s">
        <v>162</v>
      </c>
      <c r="P279" s="16" t="s">
        <v>373</v>
      </c>
      <c r="Q279" s="17">
        <v>0.0</v>
      </c>
      <c r="R279" s="11" t="s">
        <v>124</v>
      </c>
      <c r="S279" s="11">
        <v>0.0</v>
      </c>
      <c r="T279" s="11">
        <v>0.0</v>
      </c>
      <c r="U279" s="11" t="s">
        <v>124</v>
      </c>
      <c r="V279" s="11">
        <v>0.0</v>
      </c>
      <c r="W279" s="11" t="s">
        <v>125</v>
      </c>
      <c r="X279" s="18">
        <v>24.0</v>
      </c>
      <c r="Y279" s="18">
        <v>1.0</v>
      </c>
      <c r="Z279" s="18">
        <v>1.0</v>
      </c>
      <c r="AA279" s="18">
        <v>0.0</v>
      </c>
      <c r="AB279" s="3" t="s">
        <v>1749</v>
      </c>
      <c r="AC279" s="3" t="s">
        <v>1749</v>
      </c>
      <c r="AD279" s="16">
        <v>1.0</v>
      </c>
      <c r="AE279" s="16">
        <v>1.0</v>
      </c>
      <c r="AF279" s="16">
        <v>1.0</v>
      </c>
      <c r="AG279" s="15">
        <v>1.0</v>
      </c>
      <c r="AH279" s="11" t="s">
        <v>1750</v>
      </c>
      <c r="AI279" s="18">
        <v>1.0</v>
      </c>
      <c r="AJ279" s="18">
        <v>1.0</v>
      </c>
      <c r="AK279" s="18">
        <v>1.0</v>
      </c>
      <c r="AL279" s="18">
        <v>0.0</v>
      </c>
      <c r="AM279" s="19">
        <v>1.0</v>
      </c>
      <c r="AN279" s="27" t="s">
        <v>128</v>
      </c>
      <c r="AO279" s="15" t="s">
        <v>189</v>
      </c>
      <c r="AP279" s="15" t="s">
        <v>189</v>
      </c>
      <c r="AQ279" s="15">
        <v>125.0</v>
      </c>
      <c r="AR279" s="15">
        <v>77.0</v>
      </c>
      <c r="AS279" s="15">
        <v>72.0</v>
      </c>
      <c r="AT279" s="15">
        <v>77.0</v>
      </c>
      <c r="AU279" s="15">
        <v>-8.0</v>
      </c>
      <c r="AV279" s="15">
        <v>54.0</v>
      </c>
      <c r="AW279" s="18">
        <v>0.0</v>
      </c>
      <c r="AX279" s="18">
        <v>0.0</v>
      </c>
      <c r="AY279" s="18">
        <v>1.0</v>
      </c>
      <c r="AZ279" s="18">
        <v>1.0</v>
      </c>
      <c r="BA279" s="18">
        <v>0.0</v>
      </c>
      <c r="BB279" s="18">
        <v>1.0</v>
      </c>
      <c r="BC279" s="11">
        <v>0.0</v>
      </c>
      <c r="BD279" s="11">
        <v>0.0</v>
      </c>
      <c r="BE279" s="11">
        <v>0.0</v>
      </c>
      <c r="BF279" s="11">
        <v>0.0</v>
      </c>
      <c r="BG279" s="11">
        <v>0.0</v>
      </c>
      <c r="BH279" s="11">
        <v>0.0</v>
      </c>
      <c r="BI279" s="11">
        <v>0.0</v>
      </c>
      <c r="BJ279" s="11">
        <v>0.0</v>
      </c>
      <c r="BK279" s="11">
        <v>0.0</v>
      </c>
      <c r="BL279" s="11">
        <v>0.0</v>
      </c>
      <c r="BM279" s="11">
        <v>0.0</v>
      </c>
      <c r="BN279" s="11">
        <v>0.0</v>
      </c>
      <c r="BO279" s="11">
        <v>0.0</v>
      </c>
      <c r="BP279" s="11">
        <v>0.0</v>
      </c>
      <c r="BQ279" s="11">
        <v>0.0</v>
      </c>
      <c r="BR279" s="11">
        <v>0.0</v>
      </c>
      <c r="BS279" s="11">
        <v>0.0</v>
      </c>
      <c r="BT279" s="11">
        <v>0.0</v>
      </c>
      <c r="BU279" s="11">
        <v>0.0</v>
      </c>
      <c r="BV279" s="11" t="s">
        <v>124</v>
      </c>
      <c r="BW279" s="16" t="s">
        <v>146</v>
      </c>
      <c r="BX279" s="15">
        <v>0.0</v>
      </c>
      <c r="BY279" s="26">
        <v>186.0</v>
      </c>
      <c r="BZ279" s="16">
        <v>0.0</v>
      </c>
      <c r="CA279" s="26">
        <v>15.0</v>
      </c>
      <c r="CB279" s="26">
        <v>15.0</v>
      </c>
      <c r="CC279" s="15">
        <v>0.0</v>
      </c>
      <c r="CD279" s="15">
        <v>0.0</v>
      </c>
      <c r="CE279" s="15">
        <v>1.0</v>
      </c>
      <c r="CF279" s="15">
        <v>0.0</v>
      </c>
      <c r="CG279" s="16">
        <v>0.0</v>
      </c>
      <c r="CH279" s="16">
        <v>0.0</v>
      </c>
      <c r="CI279" s="16">
        <v>0.0</v>
      </c>
      <c r="CJ279" s="15">
        <f t="shared" si="3"/>
        <v>0</v>
      </c>
      <c r="CK279" s="29" t="s">
        <v>1751</v>
      </c>
      <c r="CL279" s="11" t="s">
        <v>132</v>
      </c>
      <c r="CM279" s="11">
        <v>1.0</v>
      </c>
      <c r="CN279" s="11">
        <v>0.0</v>
      </c>
      <c r="CO279" s="18">
        <v>0.0</v>
      </c>
      <c r="CP279" s="18">
        <v>0.0</v>
      </c>
      <c r="CQ279" s="15">
        <v>0.0</v>
      </c>
      <c r="CR279" s="15" t="s">
        <v>124</v>
      </c>
      <c r="CS279" s="15">
        <v>0.0</v>
      </c>
      <c r="CT279" s="15" t="s">
        <v>124</v>
      </c>
      <c r="CU279" s="15">
        <v>0.0</v>
      </c>
      <c r="CV279" s="15" t="s">
        <v>124</v>
      </c>
      <c r="CW279" s="11">
        <v>0.0</v>
      </c>
      <c r="CX279" s="11">
        <v>0.0</v>
      </c>
      <c r="CY279" s="11" t="s">
        <v>124</v>
      </c>
      <c r="CZ279" s="11">
        <v>0.0</v>
      </c>
      <c r="DA279" s="11" t="s">
        <v>133</v>
      </c>
      <c r="DB279" s="31"/>
    </row>
    <row r="280">
      <c r="A280" s="11" t="s">
        <v>1752</v>
      </c>
      <c r="B280" s="11" t="s">
        <v>1521</v>
      </c>
      <c r="C280" s="12">
        <v>26558.0</v>
      </c>
      <c r="D280" s="13">
        <v>1.0</v>
      </c>
      <c r="E280" s="18">
        <v>0.0</v>
      </c>
      <c r="F280" s="3">
        <v>2.0</v>
      </c>
      <c r="G280" s="3">
        <v>2.0</v>
      </c>
      <c r="H280" s="3">
        <v>6.0</v>
      </c>
      <c r="I280" s="14">
        <f t="shared" si="1"/>
        <v>3.333333333</v>
      </c>
      <c r="J280" s="14">
        <f t="shared" si="2"/>
        <v>2.666666667</v>
      </c>
      <c r="K280" s="11" t="s">
        <v>1018</v>
      </c>
      <c r="L280" s="11" t="s">
        <v>151</v>
      </c>
      <c r="M280" s="15" t="s">
        <v>122</v>
      </c>
      <c r="N280" s="15" t="s">
        <v>373</v>
      </c>
      <c r="O280" s="16" t="s">
        <v>162</v>
      </c>
      <c r="P280" s="16" t="s">
        <v>373</v>
      </c>
      <c r="Q280" s="17">
        <v>0.0</v>
      </c>
      <c r="R280" s="11" t="s">
        <v>124</v>
      </c>
      <c r="S280" s="11">
        <v>0.0</v>
      </c>
      <c r="T280" s="11">
        <v>0.0</v>
      </c>
      <c r="U280" s="11" t="s">
        <v>124</v>
      </c>
      <c r="V280" s="11">
        <v>0.0</v>
      </c>
      <c r="W280" s="11" t="s">
        <v>125</v>
      </c>
      <c r="X280" s="18">
        <f>(31+30+30)/3</f>
        <v>30.33333333</v>
      </c>
      <c r="Y280" s="18">
        <v>1.0</v>
      </c>
      <c r="Z280" s="18">
        <v>1.0</v>
      </c>
      <c r="AA280" s="18">
        <v>0.0</v>
      </c>
      <c r="AB280" s="15" t="s">
        <v>1753</v>
      </c>
      <c r="AC280" s="15" t="s">
        <v>1753</v>
      </c>
      <c r="AD280" s="16">
        <v>1.0</v>
      </c>
      <c r="AE280" s="16">
        <v>1.0</v>
      </c>
      <c r="AF280" s="16">
        <v>0.0</v>
      </c>
      <c r="AG280" s="15">
        <v>0.0</v>
      </c>
      <c r="AH280" s="11" t="s">
        <v>1598</v>
      </c>
      <c r="AI280" s="18">
        <v>1.0</v>
      </c>
      <c r="AJ280" s="18">
        <v>1.0</v>
      </c>
      <c r="AK280" s="18">
        <v>0.0</v>
      </c>
      <c r="AL280" s="11">
        <v>0.0</v>
      </c>
      <c r="AM280" s="19">
        <v>0.0</v>
      </c>
      <c r="AN280" s="27" t="s">
        <v>128</v>
      </c>
      <c r="AO280" s="15" t="s">
        <v>177</v>
      </c>
      <c r="AP280" s="15" t="s">
        <v>177</v>
      </c>
      <c r="AQ280" s="15">
        <v>109.0</v>
      </c>
      <c r="AR280" s="15">
        <v>58.0</v>
      </c>
      <c r="AS280" s="15">
        <v>69.0</v>
      </c>
      <c r="AT280" s="15">
        <v>94.0</v>
      </c>
      <c r="AU280" s="15">
        <v>-12.0</v>
      </c>
      <c r="AV280" s="15">
        <v>50.0</v>
      </c>
      <c r="AW280" s="18">
        <v>0.0</v>
      </c>
      <c r="AX280" s="18">
        <v>0.0</v>
      </c>
      <c r="AY280" s="18">
        <v>0.0</v>
      </c>
      <c r="AZ280" s="18">
        <v>1.0</v>
      </c>
      <c r="BA280" s="18">
        <v>0.0</v>
      </c>
      <c r="BB280" s="18">
        <v>0.0</v>
      </c>
      <c r="BC280" s="11">
        <v>0.0</v>
      </c>
      <c r="BD280" s="11">
        <v>0.0</v>
      </c>
      <c r="BE280" s="11">
        <v>0.0</v>
      </c>
      <c r="BF280" s="11">
        <v>0.0</v>
      </c>
      <c r="BG280" s="11">
        <v>0.0</v>
      </c>
      <c r="BH280" s="11">
        <v>0.0</v>
      </c>
      <c r="BI280" s="11">
        <v>0.0</v>
      </c>
      <c r="BJ280" s="11">
        <v>1.0</v>
      </c>
      <c r="BK280" s="11">
        <v>0.0</v>
      </c>
      <c r="BL280" s="11">
        <v>0.0</v>
      </c>
      <c r="BM280" s="11">
        <v>0.0</v>
      </c>
      <c r="BN280" s="11">
        <v>0.0</v>
      </c>
      <c r="BO280" s="11">
        <v>0.0</v>
      </c>
      <c r="BP280" s="11">
        <v>0.0</v>
      </c>
      <c r="BQ280" s="11">
        <v>0.0</v>
      </c>
      <c r="BR280" s="11">
        <v>0.0</v>
      </c>
      <c r="BS280" s="11">
        <v>0.0</v>
      </c>
      <c r="BT280" s="11">
        <v>0.0</v>
      </c>
      <c r="BU280" s="11">
        <v>0.0</v>
      </c>
      <c r="BV280" s="11" t="s">
        <v>124</v>
      </c>
      <c r="BW280" s="16" t="s">
        <v>168</v>
      </c>
      <c r="BX280" s="15">
        <v>0.0</v>
      </c>
      <c r="BY280" s="26">
        <v>206.0</v>
      </c>
      <c r="BZ280" s="16">
        <v>0.0</v>
      </c>
      <c r="CA280" s="26">
        <v>57.0</v>
      </c>
      <c r="CB280" s="26">
        <v>12.0</v>
      </c>
      <c r="CC280" s="15">
        <v>0.0</v>
      </c>
      <c r="CD280" s="15">
        <v>0.0</v>
      </c>
      <c r="CE280" s="15">
        <v>1.0</v>
      </c>
      <c r="CF280" s="15">
        <v>0.0</v>
      </c>
      <c r="CG280" s="16">
        <v>1.0</v>
      </c>
      <c r="CH280" s="16">
        <v>0.0</v>
      </c>
      <c r="CI280" s="16">
        <v>0.0</v>
      </c>
      <c r="CJ280" s="15">
        <f t="shared" si="3"/>
        <v>1</v>
      </c>
      <c r="CK280" s="29" t="s">
        <v>1754</v>
      </c>
      <c r="CL280" s="11" t="s">
        <v>1755</v>
      </c>
      <c r="CM280" s="11">
        <v>0.0</v>
      </c>
      <c r="CN280" s="11">
        <v>0.0</v>
      </c>
      <c r="CO280" s="18">
        <v>0.0</v>
      </c>
      <c r="CP280" s="18">
        <v>0.0</v>
      </c>
      <c r="CQ280" s="15">
        <v>0.0</v>
      </c>
      <c r="CR280" s="15" t="s">
        <v>124</v>
      </c>
      <c r="CS280" s="15">
        <v>0.0</v>
      </c>
      <c r="CT280" s="15" t="s">
        <v>124</v>
      </c>
      <c r="CU280" s="15">
        <v>0.0</v>
      </c>
      <c r="CV280" s="15" t="s">
        <v>124</v>
      </c>
      <c r="CW280" s="11">
        <v>0.0</v>
      </c>
      <c r="CX280" s="11">
        <v>0.0</v>
      </c>
      <c r="CY280" s="11" t="s">
        <v>124</v>
      </c>
      <c r="CZ280" s="11">
        <v>0.0</v>
      </c>
      <c r="DA280" s="11" t="s">
        <v>133</v>
      </c>
      <c r="DB280" s="31"/>
    </row>
    <row r="281">
      <c r="A281" s="11" t="s">
        <v>1756</v>
      </c>
      <c r="B281" s="11" t="s">
        <v>1757</v>
      </c>
      <c r="C281" s="12">
        <v>26565.0</v>
      </c>
      <c r="D281" s="13">
        <v>3.0</v>
      </c>
      <c r="E281" s="18">
        <v>0.0</v>
      </c>
      <c r="F281" s="3">
        <v>4.0</v>
      </c>
      <c r="G281" s="3">
        <v>3.0</v>
      </c>
      <c r="H281" s="3">
        <v>2.0</v>
      </c>
      <c r="I281" s="14">
        <f t="shared" si="1"/>
        <v>3</v>
      </c>
      <c r="J281" s="14">
        <f t="shared" si="2"/>
        <v>1.333333333</v>
      </c>
      <c r="K281" s="11" t="s">
        <v>261</v>
      </c>
      <c r="L281" s="11" t="s">
        <v>262</v>
      </c>
      <c r="M281" s="15" t="s">
        <v>122</v>
      </c>
      <c r="N281" s="15" t="s">
        <v>1173</v>
      </c>
      <c r="O281" s="16" t="s">
        <v>139</v>
      </c>
      <c r="P281" s="16" t="s">
        <v>441</v>
      </c>
      <c r="Q281" s="17">
        <v>1.0</v>
      </c>
      <c r="R281" s="11" t="s">
        <v>124</v>
      </c>
      <c r="S281" s="11">
        <v>0.0</v>
      </c>
      <c r="T281" s="11">
        <v>0.0</v>
      </c>
      <c r="U281" s="11" t="s">
        <v>124</v>
      </c>
      <c r="V281" s="11">
        <v>0.0</v>
      </c>
      <c r="W281" s="11" t="s">
        <v>125</v>
      </c>
      <c r="X281" s="18">
        <v>30.0</v>
      </c>
      <c r="Y281" s="18">
        <v>1.0</v>
      </c>
      <c r="Z281" s="18">
        <v>1.0</v>
      </c>
      <c r="AA281" s="18">
        <v>0.0</v>
      </c>
      <c r="AB281" s="15" t="s">
        <v>1757</v>
      </c>
      <c r="AC281" s="15" t="s">
        <v>1757</v>
      </c>
      <c r="AD281" s="16">
        <v>1.0</v>
      </c>
      <c r="AE281" s="16">
        <v>1.0</v>
      </c>
      <c r="AF281" s="16">
        <v>1.0</v>
      </c>
      <c r="AG281" s="15">
        <v>1.0</v>
      </c>
      <c r="AH281" s="11" t="s">
        <v>1585</v>
      </c>
      <c r="AI281" s="18">
        <v>1.0</v>
      </c>
      <c r="AJ281" s="18">
        <v>1.0</v>
      </c>
      <c r="AK281" s="18">
        <v>0.0</v>
      </c>
      <c r="AL281" s="11">
        <v>0.0</v>
      </c>
      <c r="AM281" s="19">
        <v>1.0</v>
      </c>
      <c r="AN281" s="27" t="s">
        <v>128</v>
      </c>
      <c r="AO281" s="15" t="s">
        <v>155</v>
      </c>
      <c r="AP281" s="15" t="s">
        <v>155</v>
      </c>
      <c r="AQ281" s="15">
        <v>81.0</v>
      </c>
      <c r="AR281" s="15">
        <v>31.0</v>
      </c>
      <c r="AS281" s="15">
        <v>50.0</v>
      </c>
      <c r="AT281" s="15">
        <v>80.0</v>
      </c>
      <c r="AU281" s="15">
        <v>-18.0</v>
      </c>
      <c r="AV281" s="15">
        <v>26.0</v>
      </c>
      <c r="AW281" s="18">
        <v>0.0</v>
      </c>
      <c r="AX281" s="18">
        <v>0.0</v>
      </c>
      <c r="AY281" s="18">
        <v>1.0</v>
      </c>
      <c r="AZ281" s="18">
        <v>1.0</v>
      </c>
      <c r="BA281" s="18">
        <v>1.0</v>
      </c>
      <c r="BB281" s="18">
        <v>0.0</v>
      </c>
      <c r="BC281" s="11">
        <v>0.0</v>
      </c>
      <c r="BD281" s="11">
        <v>0.0</v>
      </c>
      <c r="BE281" s="11">
        <v>0.0</v>
      </c>
      <c r="BF281" s="11">
        <v>0.0</v>
      </c>
      <c r="BG281" s="11">
        <v>0.0</v>
      </c>
      <c r="BH281" s="11">
        <v>0.0</v>
      </c>
      <c r="BI281" s="11">
        <v>0.0</v>
      </c>
      <c r="BJ281" s="11">
        <v>0.0</v>
      </c>
      <c r="BK281" s="11">
        <v>0.0</v>
      </c>
      <c r="BL281" s="11">
        <v>0.0</v>
      </c>
      <c r="BM281" s="11">
        <v>0.0</v>
      </c>
      <c r="BN281" s="11">
        <v>0.0</v>
      </c>
      <c r="BO281" s="11">
        <v>0.0</v>
      </c>
      <c r="BP281" s="11">
        <v>0.0</v>
      </c>
      <c r="BQ281" s="11">
        <v>0.0</v>
      </c>
      <c r="BR281" s="11">
        <v>0.0</v>
      </c>
      <c r="BS281" s="11">
        <v>0.0</v>
      </c>
      <c r="BT281" s="11">
        <v>0.0</v>
      </c>
      <c r="BU281" s="11">
        <v>0.0</v>
      </c>
      <c r="BV281" s="11" t="s">
        <v>124</v>
      </c>
      <c r="BW281" s="16" t="s">
        <v>319</v>
      </c>
      <c r="BX281" s="15">
        <v>0.0</v>
      </c>
      <c r="BY281" s="26">
        <v>183.0</v>
      </c>
      <c r="BZ281" s="16">
        <v>0.0</v>
      </c>
      <c r="CA281" s="26">
        <v>45.0</v>
      </c>
      <c r="CB281" s="26">
        <v>13.0</v>
      </c>
      <c r="CC281" s="15">
        <v>0.0</v>
      </c>
      <c r="CD281" s="15">
        <v>0.0</v>
      </c>
      <c r="CE281" s="15">
        <v>1.0</v>
      </c>
      <c r="CF281" s="15">
        <v>0.0</v>
      </c>
      <c r="CG281" s="16">
        <v>0.0</v>
      </c>
      <c r="CH281" s="16">
        <v>0.0</v>
      </c>
      <c r="CI281" s="16">
        <v>0.0</v>
      </c>
      <c r="CJ281" s="15">
        <f t="shared" si="3"/>
        <v>0</v>
      </c>
      <c r="CK281" s="29" t="s">
        <v>1758</v>
      </c>
      <c r="CL281" s="11" t="s">
        <v>1759</v>
      </c>
      <c r="CM281" s="11">
        <v>0.0</v>
      </c>
      <c r="CN281" s="11">
        <v>0.0</v>
      </c>
      <c r="CO281" s="18">
        <v>0.0</v>
      </c>
      <c r="CP281" s="18">
        <v>0.0</v>
      </c>
      <c r="CQ281" s="15">
        <v>0.0</v>
      </c>
      <c r="CR281" s="15" t="s">
        <v>124</v>
      </c>
      <c r="CS281" s="15">
        <v>0.0</v>
      </c>
      <c r="CT281" s="15" t="s">
        <v>124</v>
      </c>
      <c r="CU281" s="15">
        <v>0.0</v>
      </c>
      <c r="CV281" s="15" t="s">
        <v>124</v>
      </c>
      <c r="CW281" s="11">
        <v>0.0</v>
      </c>
      <c r="CX281" s="11">
        <v>0.0</v>
      </c>
      <c r="CY281" s="11" t="s">
        <v>124</v>
      </c>
      <c r="CZ281" s="11">
        <v>0.0</v>
      </c>
      <c r="DA281" s="11" t="s">
        <v>133</v>
      </c>
      <c r="DB281" s="31"/>
    </row>
    <row r="282">
      <c r="A282" s="11" t="s">
        <v>1760</v>
      </c>
      <c r="B282" s="11" t="s">
        <v>1761</v>
      </c>
      <c r="C282" s="12">
        <v>26586.0</v>
      </c>
      <c r="D282" s="13">
        <v>1.0</v>
      </c>
      <c r="E282" s="18">
        <v>0.0</v>
      </c>
      <c r="F282" s="3">
        <v>3.0</v>
      </c>
      <c r="G282" s="3">
        <v>4.0</v>
      </c>
      <c r="H282" s="3">
        <v>8.0</v>
      </c>
      <c r="I282" s="14">
        <f t="shared" si="1"/>
        <v>5</v>
      </c>
      <c r="J282" s="14">
        <f t="shared" si="2"/>
        <v>3.333333333</v>
      </c>
      <c r="K282" s="11" t="s">
        <v>456</v>
      </c>
      <c r="L282" s="11" t="s">
        <v>456</v>
      </c>
      <c r="M282" s="15" t="s">
        <v>137</v>
      </c>
      <c r="N282" s="15" t="s">
        <v>196</v>
      </c>
      <c r="O282" s="16" t="s">
        <v>216</v>
      </c>
      <c r="P282" s="16" t="s">
        <v>635</v>
      </c>
      <c r="Q282" s="17">
        <v>1.0</v>
      </c>
      <c r="R282" s="11" t="s">
        <v>124</v>
      </c>
      <c r="S282" s="11">
        <v>0.0</v>
      </c>
      <c r="T282" s="11">
        <v>0.0</v>
      </c>
      <c r="U282" s="11" t="s">
        <v>124</v>
      </c>
      <c r="V282" s="11">
        <v>0.0</v>
      </c>
      <c r="W282" s="11" t="s">
        <v>125</v>
      </c>
      <c r="X282" s="18">
        <v>14.0</v>
      </c>
      <c r="Y282" s="18">
        <v>1.0</v>
      </c>
      <c r="Z282" s="18">
        <v>0.0</v>
      </c>
      <c r="AA282" s="18">
        <v>1.0</v>
      </c>
      <c r="AB282" s="15" t="s">
        <v>1762</v>
      </c>
      <c r="AC282" s="15" t="s">
        <v>1762</v>
      </c>
      <c r="AD282" s="16">
        <v>1.0</v>
      </c>
      <c r="AE282" s="16">
        <v>1.0</v>
      </c>
      <c r="AF282" s="16">
        <v>0.0</v>
      </c>
      <c r="AG282" s="15">
        <v>0.0</v>
      </c>
      <c r="AH282" s="11" t="s">
        <v>1479</v>
      </c>
      <c r="AI282" s="18">
        <v>1.0</v>
      </c>
      <c r="AJ282" s="18">
        <v>2.0</v>
      </c>
      <c r="AK282" s="18">
        <v>0.0</v>
      </c>
      <c r="AL282" s="11">
        <v>0.0</v>
      </c>
      <c r="AM282" s="19">
        <v>0.0</v>
      </c>
      <c r="AN282" s="27" t="s">
        <v>128</v>
      </c>
      <c r="AO282" s="15" t="s">
        <v>318</v>
      </c>
      <c r="AP282" s="15" t="s">
        <v>318</v>
      </c>
      <c r="AQ282" s="15">
        <v>136.0</v>
      </c>
      <c r="AR282" s="15">
        <v>17.0</v>
      </c>
      <c r="AS282" s="15">
        <v>44.0</v>
      </c>
      <c r="AT282" s="15">
        <v>30.0</v>
      </c>
      <c r="AU282" s="15">
        <v>-11.0</v>
      </c>
      <c r="AV282" s="15">
        <v>91.0</v>
      </c>
      <c r="AW282" s="18">
        <v>0.0</v>
      </c>
      <c r="AX282" s="18">
        <v>0.0</v>
      </c>
      <c r="AY282" s="18">
        <v>1.0</v>
      </c>
      <c r="AZ282" s="18">
        <v>0.0</v>
      </c>
      <c r="BA282" s="18">
        <v>1.0</v>
      </c>
      <c r="BB282" s="18">
        <v>1.0</v>
      </c>
      <c r="BC282" s="11">
        <v>0.0</v>
      </c>
      <c r="BD282" s="11">
        <v>0.0</v>
      </c>
      <c r="BE282" s="11">
        <v>0.0</v>
      </c>
      <c r="BF282" s="11">
        <v>0.0</v>
      </c>
      <c r="BG282" s="11">
        <v>0.0</v>
      </c>
      <c r="BH282" s="11">
        <v>0.0</v>
      </c>
      <c r="BI282" s="11">
        <v>1.0</v>
      </c>
      <c r="BJ282" s="11">
        <v>0.0</v>
      </c>
      <c r="BK282" s="11">
        <v>0.0</v>
      </c>
      <c r="BL282" s="11">
        <v>0.0</v>
      </c>
      <c r="BM282" s="11">
        <v>0.0</v>
      </c>
      <c r="BN282" s="11">
        <v>0.0</v>
      </c>
      <c r="BO282" s="11">
        <v>0.0</v>
      </c>
      <c r="BP282" s="11">
        <v>0.0</v>
      </c>
      <c r="BQ282" s="11">
        <v>0.0</v>
      </c>
      <c r="BR282" s="11">
        <v>0.0</v>
      </c>
      <c r="BS282" s="11">
        <v>0.0</v>
      </c>
      <c r="BT282" s="11">
        <v>0.0</v>
      </c>
      <c r="BU282" s="11">
        <v>0.0</v>
      </c>
      <c r="BV282" s="11" t="s">
        <v>124</v>
      </c>
      <c r="BW282" s="16" t="s">
        <v>168</v>
      </c>
      <c r="BX282" s="15">
        <v>0.0</v>
      </c>
      <c r="BY282" s="26">
        <v>167.0</v>
      </c>
      <c r="BZ282" s="16">
        <v>0.0</v>
      </c>
      <c r="CA282" s="26">
        <v>36.0</v>
      </c>
      <c r="CB282" s="26">
        <v>13.0</v>
      </c>
      <c r="CC282" s="15">
        <v>0.0</v>
      </c>
      <c r="CD282" s="15">
        <v>0.0</v>
      </c>
      <c r="CE282" s="15">
        <v>0.0</v>
      </c>
      <c r="CF282" s="15">
        <v>0.0</v>
      </c>
      <c r="CG282" s="16">
        <v>0.0</v>
      </c>
      <c r="CH282" s="16">
        <v>0.0</v>
      </c>
      <c r="CI282" s="16">
        <v>0.0</v>
      </c>
      <c r="CJ282" s="15">
        <f t="shared" si="3"/>
        <v>0</v>
      </c>
      <c r="CK282" s="29" t="s">
        <v>1763</v>
      </c>
      <c r="CL282" s="11" t="s">
        <v>1764</v>
      </c>
      <c r="CM282" s="11">
        <v>0.0</v>
      </c>
      <c r="CN282" s="11">
        <v>0.0</v>
      </c>
      <c r="CO282" s="18">
        <v>0.0</v>
      </c>
      <c r="CP282" s="18">
        <v>0.0</v>
      </c>
      <c r="CQ282" s="15">
        <v>0.0</v>
      </c>
      <c r="CR282" s="15" t="s">
        <v>124</v>
      </c>
      <c r="CS282" s="15">
        <v>1.0</v>
      </c>
      <c r="CT282" s="15" t="s">
        <v>1760</v>
      </c>
      <c r="CU282" s="15">
        <v>0.0</v>
      </c>
      <c r="CV282" s="15" t="s">
        <v>124</v>
      </c>
      <c r="CW282" s="11">
        <v>0.0</v>
      </c>
      <c r="CX282" s="11">
        <v>0.0</v>
      </c>
      <c r="CY282" s="11" t="s">
        <v>124</v>
      </c>
      <c r="CZ282" s="11">
        <v>0.0</v>
      </c>
      <c r="DA282" s="11" t="s">
        <v>133</v>
      </c>
      <c r="DB282" s="31"/>
    </row>
    <row r="283">
      <c r="A283" s="11" t="s">
        <v>1765</v>
      </c>
      <c r="B283" s="11" t="s">
        <v>1766</v>
      </c>
      <c r="C283" s="12">
        <v>26593.0</v>
      </c>
      <c r="D283" s="13">
        <v>2.0</v>
      </c>
      <c r="E283" s="18">
        <v>0.0</v>
      </c>
      <c r="F283" s="3">
        <v>2.0</v>
      </c>
      <c r="G283" s="3">
        <v>3.0</v>
      </c>
      <c r="H283" s="3">
        <v>1.0</v>
      </c>
      <c r="I283" s="14">
        <f t="shared" si="1"/>
        <v>2</v>
      </c>
      <c r="J283" s="14">
        <f t="shared" si="2"/>
        <v>1.333333333</v>
      </c>
      <c r="K283" s="11" t="s">
        <v>1767</v>
      </c>
      <c r="L283" s="13" t="s">
        <v>1768</v>
      </c>
      <c r="M283" s="15" t="s">
        <v>137</v>
      </c>
      <c r="N283" s="15" t="s">
        <v>207</v>
      </c>
      <c r="O283" s="16" t="s">
        <v>122</v>
      </c>
      <c r="P283" s="16" t="s">
        <v>123</v>
      </c>
      <c r="Q283" s="17">
        <v>1.0</v>
      </c>
      <c r="R283" s="11" t="s">
        <v>124</v>
      </c>
      <c r="S283" s="11">
        <v>0.0</v>
      </c>
      <c r="T283" s="11">
        <v>0.0</v>
      </c>
      <c r="U283" s="11" t="s">
        <v>124</v>
      </c>
      <c r="V283" s="11">
        <v>0.0</v>
      </c>
      <c r="W283" s="11" t="s">
        <v>125</v>
      </c>
      <c r="X283" s="18">
        <v>46.0</v>
      </c>
      <c r="Y283" s="18">
        <v>1.0</v>
      </c>
      <c r="Z283" s="18">
        <v>0.0</v>
      </c>
      <c r="AA283" s="18">
        <v>1.0</v>
      </c>
      <c r="AB283" s="15" t="s">
        <v>1769</v>
      </c>
      <c r="AC283" s="15" t="s">
        <v>1769</v>
      </c>
      <c r="AD283" s="16">
        <v>1.0</v>
      </c>
      <c r="AE283" s="16">
        <v>0.0</v>
      </c>
      <c r="AF283" s="16">
        <v>0.0</v>
      </c>
      <c r="AG283" s="15">
        <v>0.0</v>
      </c>
      <c r="AH283" s="11" t="s">
        <v>1770</v>
      </c>
      <c r="AI283" s="18">
        <v>1.0</v>
      </c>
      <c r="AJ283" s="18">
        <v>0.0</v>
      </c>
      <c r="AK283" s="18">
        <v>0.0</v>
      </c>
      <c r="AL283" s="11">
        <v>0.0</v>
      </c>
      <c r="AM283" s="19">
        <v>0.0</v>
      </c>
      <c r="AN283" s="27" t="s">
        <v>128</v>
      </c>
      <c r="AO283" s="15" t="s">
        <v>167</v>
      </c>
      <c r="AP283" s="15" t="s">
        <v>167</v>
      </c>
      <c r="AQ283" s="15">
        <v>122.0</v>
      </c>
      <c r="AR283" s="15">
        <v>55.0</v>
      </c>
      <c r="AS283" s="15">
        <v>69.0</v>
      </c>
      <c r="AT283" s="15">
        <v>49.0</v>
      </c>
      <c r="AU283" s="15">
        <v>-8.0</v>
      </c>
      <c r="AV283" s="15">
        <v>77.0</v>
      </c>
      <c r="AW283" s="18">
        <v>0.0</v>
      </c>
      <c r="AX283" s="18">
        <v>0.0</v>
      </c>
      <c r="AY283" s="18">
        <v>1.0</v>
      </c>
      <c r="AZ283" s="18">
        <v>0.0</v>
      </c>
      <c r="BA283" s="18">
        <v>0.0</v>
      </c>
      <c r="BB283" s="18">
        <v>0.0</v>
      </c>
      <c r="BC283" s="11">
        <v>0.0</v>
      </c>
      <c r="BD283" s="11">
        <v>0.0</v>
      </c>
      <c r="BE283" s="11">
        <v>0.0</v>
      </c>
      <c r="BF283" s="11">
        <v>0.0</v>
      </c>
      <c r="BG283" s="11">
        <v>0.0</v>
      </c>
      <c r="BH283" s="11">
        <v>0.0</v>
      </c>
      <c r="BI283" s="11">
        <v>0.0</v>
      </c>
      <c r="BJ283" s="11">
        <v>0.0</v>
      </c>
      <c r="BK283" s="11">
        <v>0.0</v>
      </c>
      <c r="BL283" s="11">
        <v>0.0</v>
      </c>
      <c r="BM283" s="11">
        <v>0.0</v>
      </c>
      <c r="BN283" s="11">
        <v>0.0</v>
      </c>
      <c r="BO283" s="11">
        <v>0.0</v>
      </c>
      <c r="BP283" s="11">
        <v>0.0</v>
      </c>
      <c r="BQ283" s="11">
        <v>0.0</v>
      </c>
      <c r="BR283" s="11">
        <v>0.0</v>
      </c>
      <c r="BS283" s="11">
        <v>0.0</v>
      </c>
      <c r="BT283" s="11">
        <v>0.0</v>
      </c>
      <c r="BU283" s="11">
        <v>0.0</v>
      </c>
      <c r="BV283" s="11" t="s">
        <v>124</v>
      </c>
      <c r="BW283" s="16" t="s">
        <v>319</v>
      </c>
      <c r="BX283" s="15">
        <v>0.0</v>
      </c>
      <c r="BY283" s="26">
        <v>256.0</v>
      </c>
      <c r="BZ283" s="16">
        <v>0.0</v>
      </c>
      <c r="CA283" s="26">
        <v>0.0</v>
      </c>
      <c r="CB283" s="26">
        <v>8.0</v>
      </c>
      <c r="CC283" s="15">
        <v>0.0</v>
      </c>
      <c r="CD283" s="15">
        <v>0.0</v>
      </c>
      <c r="CE283" s="15">
        <v>1.0</v>
      </c>
      <c r="CF283" s="15">
        <v>1.0</v>
      </c>
      <c r="CG283" s="16">
        <v>1.0</v>
      </c>
      <c r="CH283" s="16">
        <v>0.0</v>
      </c>
      <c r="CI283" s="16">
        <v>0.0</v>
      </c>
      <c r="CJ283" s="15">
        <f t="shared" si="3"/>
        <v>1</v>
      </c>
      <c r="CK283" s="29" t="s">
        <v>1771</v>
      </c>
      <c r="CL283" s="11" t="s">
        <v>1772</v>
      </c>
      <c r="CM283" s="11">
        <v>1.0</v>
      </c>
      <c r="CN283" s="11">
        <v>1.0</v>
      </c>
      <c r="CO283" s="18">
        <v>1.0</v>
      </c>
      <c r="CP283" s="18">
        <v>0.0</v>
      </c>
      <c r="CQ283" s="15">
        <v>0.0</v>
      </c>
      <c r="CR283" s="15" t="s">
        <v>124</v>
      </c>
      <c r="CS283" s="15">
        <v>0.0</v>
      </c>
      <c r="CT283" s="15" t="s">
        <v>124</v>
      </c>
      <c r="CU283" s="15">
        <v>0.0</v>
      </c>
      <c r="CV283" s="15" t="s">
        <v>124</v>
      </c>
      <c r="CW283" s="11">
        <v>0.0</v>
      </c>
      <c r="CX283" s="11">
        <v>0.0</v>
      </c>
      <c r="CY283" s="11" t="s">
        <v>124</v>
      </c>
      <c r="CZ283" s="11">
        <v>0.0</v>
      </c>
      <c r="DA283" s="11" t="s">
        <v>133</v>
      </c>
      <c r="DB283" s="31"/>
    </row>
    <row r="284">
      <c r="A284" s="11" t="s">
        <v>1773</v>
      </c>
      <c r="B284" s="11" t="s">
        <v>1774</v>
      </c>
      <c r="C284" s="12">
        <v>26607.0</v>
      </c>
      <c r="D284" s="13">
        <v>4.0</v>
      </c>
      <c r="E284" s="18">
        <v>0.0</v>
      </c>
      <c r="F284" s="3">
        <v>8.0</v>
      </c>
      <c r="G284" s="3">
        <v>6.0</v>
      </c>
      <c r="H284" s="3">
        <v>9.0</v>
      </c>
      <c r="I284" s="14">
        <f t="shared" si="1"/>
        <v>7.666666667</v>
      </c>
      <c r="J284" s="14">
        <f t="shared" si="2"/>
        <v>2</v>
      </c>
      <c r="K284" s="11" t="s">
        <v>645</v>
      </c>
      <c r="L284" s="13" t="s">
        <v>262</v>
      </c>
      <c r="M284" s="15" t="s">
        <v>216</v>
      </c>
      <c r="N284" s="15" t="s">
        <v>635</v>
      </c>
      <c r="O284" s="16" t="s">
        <v>1775</v>
      </c>
      <c r="P284" s="16" t="s">
        <v>635</v>
      </c>
      <c r="Q284" s="17">
        <v>1.0</v>
      </c>
      <c r="R284" s="11" t="s">
        <v>124</v>
      </c>
      <c r="S284" s="11">
        <v>0.0</v>
      </c>
      <c r="T284" s="11">
        <v>0.0</v>
      </c>
      <c r="U284" s="11" t="s">
        <v>124</v>
      </c>
      <c r="V284" s="11">
        <v>0.0</v>
      </c>
      <c r="W284" s="11" t="s">
        <v>125</v>
      </c>
      <c r="X284" s="18">
        <v>32.0</v>
      </c>
      <c r="Y284" s="18">
        <v>1.0</v>
      </c>
      <c r="Z284" s="18">
        <v>0.0</v>
      </c>
      <c r="AA284" s="18">
        <v>1.0</v>
      </c>
      <c r="AB284" s="15" t="s">
        <v>1774</v>
      </c>
      <c r="AC284" s="15" t="s">
        <v>1774</v>
      </c>
      <c r="AD284" s="16">
        <v>1.0</v>
      </c>
      <c r="AE284" s="16">
        <v>0.0</v>
      </c>
      <c r="AF284" s="16">
        <v>1.0</v>
      </c>
      <c r="AG284" s="15">
        <v>1.0</v>
      </c>
      <c r="AH284" s="11" t="s">
        <v>1774</v>
      </c>
      <c r="AI284" s="18">
        <v>1.0</v>
      </c>
      <c r="AJ284" s="18">
        <v>0.0</v>
      </c>
      <c r="AK284" s="18">
        <v>1.0</v>
      </c>
      <c r="AL284" s="11">
        <v>1.0</v>
      </c>
      <c r="AM284" s="19">
        <v>1.0</v>
      </c>
      <c r="AN284" s="27" t="s">
        <v>128</v>
      </c>
      <c r="AO284" s="15" t="s">
        <v>1776</v>
      </c>
      <c r="AP284" s="15" t="s">
        <v>200</v>
      </c>
      <c r="AQ284" s="15">
        <v>123.0</v>
      </c>
      <c r="AR284" s="15">
        <v>37.0</v>
      </c>
      <c r="AS284" s="15">
        <v>68.0</v>
      </c>
      <c r="AT284" s="15">
        <v>62.0</v>
      </c>
      <c r="AU284" s="15">
        <v>-13.0</v>
      </c>
      <c r="AV284" s="15">
        <v>63.0</v>
      </c>
      <c r="AW284" s="18">
        <v>0.0</v>
      </c>
      <c r="AX284" s="18">
        <v>0.0</v>
      </c>
      <c r="AY284" s="18">
        <v>1.0</v>
      </c>
      <c r="AZ284" s="18">
        <v>1.0</v>
      </c>
      <c r="BA284" s="18">
        <v>0.0</v>
      </c>
      <c r="BB284" s="18">
        <v>0.0</v>
      </c>
      <c r="BC284" s="11">
        <v>1.0</v>
      </c>
      <c r="BD284" s="11">
        <v>0.0</v>
      </c>
      <c r="BE284" s="11">
        <v>1.0</v>
      </c>
      <c r="BF284" s="11">
        <v>0.0</v>
      </c>
      <c r="BG284" s="11">
        <v>0.0</v>
      </c>
      <c r="BH284" s="11">
        <v>0.0</v>
      </c>
      <c r="BI284" s="11">
        <v>0.0</v>
      </c>
      <c r="BJ284" s="11">
        <v>0.0</v>
      </c>
      <c r="BK284" s="11">
        <v>0.0</v>
      </c>
      <c r="BL284" s="11">
        <v>0.0</v>
      </c>
      <c r="BM284" s="11">
        <v>0.0</v>
      </c>
      <c r="BN284" s="11">
        <v>0.0</v>
      </c>
      <c r="BO284" s="11">
        <v>0.0</v>
      </c>
      <c r="BP284" s="11">
        <v>0.0</v>
      </c>
      <c r="BQ284" s="11">
        <v>0.0</v>
      </c>
      <c r="BR284" s="11">
        <v>0.0</v>
      </c>
      <c r="BS284" s="11">
        <v>0.0</v>
      </c>
      <c r="BT284" s="11">
        <v>0.0</v>
      </c>
      <c r="BU284" s="11">
        <v>0.0</v>
      </c>
      <c r="BV284" s="11" t="s">
        <v>124</v>
      </c>
      <c r="BW284" s="16" t="s">
        <v>168</v>
      </c>
      <c r="BX284" s="15">
        <v>0.0</v>
      </c>
      <c r="BY284" s="26">
        <v>164.0</v>
      </c>
      <c r="BZ284" s="16">
        <v>0.0</v>
      </c>
      <c r="CA284" s="26">
        <v>67.0</v>
      </c>
      <c r="CB284" s="26">
        <v>6.0</v>
      </c>
      <c r="CC284" s="15">
        <v>0.0</v>
      </c>
      <c r="CD284" s="15">
        <v>0.0</v>
      </c>
      <c r="CE284" s="15">
        <v>1.0</v>
      </c>
      <c r="CF284" s="15">
        <v>0.0</v>
      </c>
      <c r="CG284" s="16">
        <v>0.0</v>
      </c>
      <c r="CH284" s="16">
        <v>0.0</v>
      </c>
      <c r="CI284" s="16">
        <v>0.0</v>
      </c>
      <c r="CJ284" s="15">
        <f t="shared" si="3"/>
        <v>0</v>
      </c>
      <c r="CK284" s="29" t="s">
        <v>1777</v>
      </c>
      <c r="CL284" s="11" t="s">
        <v>1778</v>
      </c>
      <c r="CM284" s="11">
        <v>0.0</v>
      </c>
      <c r="CN284" s="11">
        <v>0.0</v>
      </c>
      <c r="CO284" s="18">
        <v>0.0</v>
      </c>
      <c r="CP284" s="18">
        <v>0.0</v>
      </c>
      <c r="CQ284" s="15">
        <v>0.0</v>
      </c>
      <c r="CR284" s="15" t="s">
        <v>124</v>
      </c>
      <c r="CS284" s="15">
        <v>0.0</v>
      </c>
      <c r="CT284" s="15" t="s">
        <v>124</v>
      </c>
      <c r="CU284" s="15">
        <v>0.0</v>
      </c>
      <c r="CV284" s="15" t="s">
        <v>124</v>
      </c>
      <c r="CW284" s="11">
        <v>0.0</v>
      </c>
      <c r="CX284" s="11">
        <v>0.0</v>
      </c>
      <c r="CY284" s="11" t="s">
        <v>124</v>
      </c>
      <c r="CZ284" s="11">
        <v>0.0</v>
      </c>
      <c r="DA284" s="11" t="s">
        <v>133</v>
      </c>
      <c r="DB284" s="31"/>
    </row>
    <row r="285">
      <c r="A285" s="11" t="s">
        <v>1779</v>
      </c>
      <c r="B285" s="11" t="s">
        <v>951</v>
      </c>
      <c r="C285" s="12">
        <v>26635.0</v>
      </c>
      <c r="D285" s="13">
        <v>1.0</v>
      </c>
      <c r="E285" s="18">
        <v>0.0</v>
      </c>
      <c r="F285" s="3">
        <v>10.0</v>
      </c>
      <c r="G285" s="3">
        <v>9.0</v>
      </c>
      <c r="H285" s="3">
        <v>10.0</v>
      </c>
      <c r="I285" s="14">
        <f t="shared" si="1"/>
        <v>9.666666667</v>
      </c>
      <c r="J285" s="14">
        <f t="shared" si="2"/>
        <v>0.6666666667</v>
      </c>
      <c r="K285" s="11" t="s">
        <v>952</v>
      </c>
      <c r="L285" s="13" t="s">
        <v>456</v>
      </c>
      <c r="M285" s="16" t="s">
        <v>216</v>
      </c>
      <c r="N285" s="15" t="s">
        <v>1335</v>
      </c>
      <c r="O285" s="16" t="s">
        <v>216</v>
      </c>
      <c r="P285" s="16" t="s">
        <v>635</v>
      </c>
      <c r="Q285" s="17">
        <v>0.0</v>
      </c>
      <c r="R285" s="11" t="s">
        <v>124</v>
      </c>
      <c r="S285" s="11">
        <v>1.0</v>
      </c>
      <c r="T285" s="11">
        <v>0.0</v>
      </c>
      <c r="U285" s="11" t="s">
        <v>124</v>
      </c>
      <c r="V285" s="11">
        <v>0.0</v>
      </c>
      <c r="W285" s="11" t="s">
        <v>125</v>
      </c>
      <c r="X285" s="18">
        <f>(29+30+30+22)/4</f>
        <v>27.75</v>
      </c>
      <c r="Y285" s="18">
        <v>1.0</v>
      </c>
      <c r="Z285" s="18">
        <v>0.0</v>
      </c>
      <c r="AA285" s="18">
        <v>1.0</v>
      </c>
      <c r="AB285" s="15" t="s">
        <v>1387</v>
      </c>
      <c r="AC285" s="15" t="s">
        <v>1387</v>
      </c>
      <c r="AD285" s="16">
        <v>1.0</v>
      </c>
      <c r="AE285" s="16">
        <v>0.0</v>
      </c>
      <c r="AF285" s="16">
        <v>0.0</v>
      </c>
      <c r="AG285" s="15">
        <v>0.0</v>
      </c>
      <c r="AH285" s="11" t="s">
        <v>1388</v>
      </c>
      <c r="AI285" s="18">
        <v>1.0</v>
      </c>
      <c r="AJ285" s="18">
        <v>0.0</v>
      </c>
      <c r="AK285" s="18">
        <v>0.0</v>
      </c>
      <c r="AL285" s="11">
        <v>0.0</v>
      </c>
      <c r="AM285" s="19">
        <v>1.0</v>
      </c>
      <c r="AN285" s="27" t="s">
        <v>128</v>
      </c>
      <c r="AO285" s="15" t="s">
        <v>1780</v>
      </c>
      <c r="AP285" s="15" t="s">
        <v>1780</v>
      </c>
      <c r="AQ285" s="15">
        <v>121.0</v>
      </c>
      <c r="AR285" s="15">
        <v>41.0</v>
      </c>
      <c r="AS285" s="15">
        <v>82.0</v>
      </c>
      <c r="AT285" s="15">
        <v>90.0</v>
      </c>
      <c r="AU285" s="15">
        <v>-14.0</v>
      </c>
      <c r="AV285" s="15">
        <v>45.0</v>
      </c>
      <c r="AW285" s="18">
        <v>0.0</v>
      </c>
      <c r="AX285" s="18">
        <v>1.0</v>
      </c>
      <c r="AY285" s="18">
        <v>1.0</v>
      </c>
      <c r="AZ285" s="18">
        <v>0.0</v>
      </c>
      <c r="BA285" s="18">
        <v>1.0</v>
      </c>
      <c r="BB285" s="18">
        <v>1.0</v>
      </c>
      <c r="BC285" s="11">
        <v>0.0</v>
      </c>
      <c r="BD285" s="11">
        <v>0.0</v>
      </c>
      <c r="BE285" s="11">
        <v>0.0</v>
      </c>
      <c r="BF285" s="11">
        <v>0.0</v>
      </c>
      <c r="BG285" s="11">
        <v>0.0</v>
      </c>
      <c r="BH285" s="11">
        <v>1.0</v>
      </c>
      <c r="BI285" s="11">
        <v>0.0</v>
      </c>
      <c r="BJ285" s="11">
        <v>1.0</v>
      </c>
      <c r="BK285" s="11">
        <v>0.0</v>
      </c>
      <c r="BL285" s="11">
        <v>0.0</v>
      </c>
      <c r="BM285" s="11">
        <v>0.0</v>
      </c>
      <c r="BN285" s="11">
        <v>0.0</v>
      </c>
      <c r="BO285" s="11">
        <v>0.0</v>
      </c>
      <c r="BP285" s="11">
        <v>0.0</v>
      </c>
      <c r="BQ285" s="11">
        <v>0.0</v>
      </c>
      <c r="BR285" s="11">
        <v>0.0</v>
      </c>
      <c r="BS285" s="11">
        <v>1.0</v>
      </c>
      <c r="BT285" s="11">
        <v>0.0</v>
      </c>
      <c r="BU285" s="11">
        <v>0.0</v>
      </c>
      <c r="BV285" s="11" t="s">
        <v>124</v>
      </c>
      <c r="BW285" s="16" t="s">
        <v>319</v>
      </c>
      <c r="BX285" s="15">
        <v>0.0</v>
      </c>
      <c r="BY285" s="26">
        <v>419.0</v>
      </c>
      <c r="BZ285" s="16">
        <v>0.0</v>
      </c>
      <c r="CA285" s="26">
        <v>187.0</v>
      </c>
      <c r="CB285" s="26">
        <v>115.0</v>
      </c>
      <c r="CC285" s="15">
        <v>0.0</v>
      </c>
      <c r="CD285" s="15">
        <v>0.0</v>
      </c>
      <c r="CE285" s="15">
        <v>1.0</v>
      </c>
      <c r="CF285" s="15">
        <v>0.0</v>
      </c>
      <c r="CG285" s="16">
        <v>1.0</v>
      </c>
      <c r="CH285" s="16">
        <v>0.0</v>
      </c>
      <c r="CI285" s="16">
        <v>0.0</v>
      </c>
      <c r="CJ285" s="15">
        <f t="shared" si="3"/>
        <v>1</v>
      </c>
      <c r="CK285" s="29" t="s">
        <v>1781</v>
      </c>
      <c r="CL285" s="11" t="s">
        <v>1782</v>
      </c>
      <c r="CM285" s="11">
        <v>1.0</v>
      </c>
      <c r="CN285" s="11">
        <v>0.0</v>
      </c>
      <c r="CO285" s="18">
        <v>0.0</v>
      </c>
      <c r="CP285" s="18">
        <v>0.0</v>
      </c>
      <c r="CQ285" s="15">
        <v>0.0</v>
      </c>
      <c r="CR285" s="15" t="s">
        <v>124</v>
      </c>
      <c r="CS285" s="15">
        <v>0.0</v>
      </c>
      <c r="CT285" s="15" t="s">
        <v>124</v>
      </c>
      <c r="CU285" s="15">
        <v>0.0</v>
      </c>
      <c r="CV285" s="15" t="s">
        <v>124</v>
      </c>
      <c r="CW285" s="11">
        <v>0.0</v>
      </c>
      <c r="CX285" s="11">
        <v>0.0</v>
      </c>
      <c r="CY285" s="11" t="s">
        <v>124</v>
      </c>
      <c r="CZ285" s="11">
        <v>0.0</v>
      </c>
      <c r="DA285" s="11" t="s">
        <v>133</v>
      </c>
      <c r="DB285" s="31"/>
    </row>
    <row r="286">
      <c r="A286" s="11" t="s">
        <v>1783</v>
      </c>
      <c r="B286" s="11" t="s">
        <v>1784</v>
      </c>
      <c r="C286" s="12">
        <v>26642.0</v>
      </c>
      <c r="D286" s="13">
        <v>1.0</v>
      </c>
      <c r="E286" s="18">
        <v>0.0</v>
      </c>
      <c r="F286" s="3">
        <v>5.0</v>
      </c>
      <c r="G286" s="3">
        <v>5.0</v>
      </c>
      <c r="H286" s="3">
        <v>6.0</v>
      </c>
      <c r="I286" s="14">
        <f t="shared" si="1"/>
        <v>5.333333333</v>
      </c>
      <c r="J286" s="14">
        <f t="shared" si="2"/>
        <v>0.6666666667</v>
      </c>
      <c r="K286" s="11" t="s">
        <v>182</v>
      </c>
      <c r="L286" s="13" t="s">
        <v>183</v>
      </c>
      <c r="M286" s="15" t="s">
        <v>137</v>
      </c>
      <c r="N286" s="15" t="s">
        <v>373</v>
      </c>
      <c r="O286" s="16" t="s">
        <v>137</v>
      </c>
      <c r="P286" s="16" t="s">
        <v>373</v>
      </c>
      <c r="Q286" s="17">
        <v>1.0</v>
      </c>
      <c r="R286" s="11" t="s">
        <v>124</v>
      </c>
      <c r="S286" s="11">
        <v>0.0</v>
      </c>
      <c r="T286" s="11">
        <v>0.0</v>
      </c>
      <c r="U286" s="11" t="s">
        <v>124</v>
      </c>
      <c r="V286" s="11">
        <v>0.0</v>
      </c>
      <c r="W286" s="11" t="s">
        <v>1785</v>
      </c>
      <c r="X286" s="18">
        <v>31.0</v>
      </c>
      <c r="Y286" s="18">
        <v>0.0</v>
      </c>
      <c r="Z286" s="18">
        <v>1.0</v>
      </c>
      <c r="AA286" s="18">
        <v>0.0</v>
      </c>
      <c r="AB286" s="15" t="s">
        <v>1786</v>
      </c>
      <c r="AC286" s="15" t="s">
        <v>1786</v>
      </c>
      <c r="AD286" s="16">
        <v>2.0</v>
      </c>
      <c r="AE286" s="16">
        <v>1.0</v>
      </c>
      <c r="AF286" s="16">
        <v>1.0</v>
      </c>
      <c r="AG286" s="15">
        <v>0.0</v>
      </c>
      <c r="AH286" s="11" t="s">
        <v>1787</v>
      </c>
      <c r="AI286" s="18">
        <v>1.0</v>
      </c>
      <c r="AJ286" s="18">
        <v>1.0</v>
      </c>
      <c r="AK286" s="18">
        <v>0.0</v>
      </c>
      <c r="AL286" s="11">
        <v>0.0</v>
      </c>
      <c r="AM286" s="19">
        <v>0.0</v>
      </c>
      <c r="AN286" s="27" t="s">
        <v>128</v>
      </c>
      <c r="AO286" s="15" t="s">
        <v>1788</v>
      </c>
      <c r="AP286" s="15" t="s">
        <v>200</v>
      </c>
      <c r="AQ286" s="15">
        <v>171.0</v>
      </c>
      <c r="AR286" s="15">
        <v>68.0</v>
      </c>
      <c r="AS286" s="15">
        <v>39.0</v>
      </c>
      <c r="AT286" s="15">
        <v>71.0</v>
      </c>
      <c r="AU286" s="15">
        <v>-9.0</v>
      </c>
      <c r="AV286" s="15">
        <v>41.0</v>
      </c>
      <c r="AW286" s="18">
        <v>0.0</v>
      </c>
      <c r="AX286" s="18">
        <v>0.0</v>
      </c>
      <c r="AY286" s="18">
        <v>1.0</v>
      </c>
      <c r="AZ286" s="18">
        <v>0.0</v>
      </c>
      <c r="BA286" s="18">
        <v>1.0</v>
      </c>
      <c r="BB286" s="18">
        <v>1.0</v>
      </c>
      <c r="BC286" s="11">
        <v>0.0</v>
      </c>
      <c r="BD286" s="11">
        <v>0.0</v>
      </c>
      <c r="BE286" s="11">
        <v>0.0</v>
      </c>
      <c r="BF286" s="11">
        <v>0.0</v>
      </c>
      <c r="BG286" s="11">
        <v>0.0</v>
      </c>
      <c r="BH286" s="11">
        <v>0.0</v>
      </c>
      <c r="BI286" s="11">
        <v>0.0</v>
      </c>
      <c r="BJ286" s="11">
        <v>0.0</v>
      </c>
      <c r="BK286" s="11">
        <v>0.0</v>
      </c>
      <c r="BL286" s="11">
        <v>0.0</v>
      </c>
      <c r="BM286" s="11">
        <v>0.0</v>
      </c>
      <c r="BN286" s="11">
        <v>0.0</v>
      </c>
      <c r="BO286" s="11">
        <v>0.0</v>
      </c>
      <c r="BP286" s="11">
        <v>0.0</v>
      </c>
      <c r="BQ286" s="11">
        <v>0.0</v>
      </c>
      <c r="BR286" s="11">
        <v>0.0</v>
      </c>
      <c r="BS286" s="11">
        <v>0.0</v>
      </c>
      <c r="BT286" s="11">
        <v>0.0</v>
      </c>
      <c r="BU286" s="11">
        <v>0.0</v>
      </c>
      <c r="BV286" s="11" t="s">
        <v>124</v>
      </c>
      <c r="BW286" s="16" t="s">
        <v>487</v>
      </c>
      <c r="BX286" s="15">
        <v>0.0</v>
      </c>
      <c r="BY286" s="26">
        <v>205.0</v>
      </c>
      <c r="BZ286" s="16">
        <v>0.0</v>
      </c>
      <c r="CA286" s="26">
        <v>21.0</v>
      </c>
      <c r="CB286" s="26">
        <v>10.0</v>
      </c>
      <c r="CC286" s="15">
        <v>0.0</v>
      </c>
      <c r="CD286" s="15">
        <v>0.0</v>
      </c>
      <c r="CE286" s="15">
        <v>1.0</v>
      </c>
      <c r="CF286" s="15">
        <v>0.0</v>
      </c>
      <c r="CG286" s="16">
        <v>0.0</v>
      </c>
      <c r="CH286" s="16">
        <v>0.0</v>
      </c>
      <c r="CI286" s="16">
        <v>0.0</v>
      </c>
      <c r="CJ286" s="15">
        <f t="shared" si="3"/>
        <v>0</v>
      </c>
      <c r="CK286" s="29" t="s">
        <v>1789</v>
      </c>
      <c r="CL286" s="11" t="s">
        <v>1790</v>
      </c>
      <c r="CM286" s="11">
        <v>0.0</v>
      </c>
      <c r="CN286" s="11">
        <v>0.0</v>
      </c>
      <c r="CO286" s="18">
        <v>0.0</v>
      </c>
      <c r="CP286" s="18">
        <v>0.0</v>
      </c>
      <c r="CQ286" s="15">
        <v>0.0</v>
      </c>
      <c r="CR286" s="15" t="s">
        <v>124</v>
      </c>
      <c r="CS286" s="15">
        <v>0.0</v>
      </c>
      <c r="CT286" s="15" t="s">
        <v>124</v>
      </c>
      <c r="CU286" s="15">
        <v>0.0</v>
      </c>
      <c r="CV286" s="15" t="s">
        <v>124</v>
      </c>
      <c r="CW286" s="11">
        <v>0.0</v>
      </c>
      <c r="CX286" s="11">
        <v>0.0</v>
      </c>
      <c r="CY286" s="11" t="s">
        <v>124</v>
      </c>
      <c r="CZ286" s="11">
        <v>0.0</v>
      </c>
      <c r="DA286" s="11" t="s">
        <v>133</v>
      </c>
      <c r="DB286" s="31"/>
    </row>
    <row r="287">
      <c r="A287" s="11" t="s">
        <v>1791</v>
      </c>
      <c r="B287" s="11" t="s">
        <v>1792</v>
      </c>
      <c r="C287" s="12">
        <v>26649.0</v>
      </c>
      <c r="D287" s="13">
        <v>3.0</v>
      </c>
      <c r="E287" s="18">
        <v>0.0</v>
      </c>
      <c r="F287" s="3">
        <v>7.0</v>
      </c>
      <c r="G287" s="3">
        <v>9.0</v>
      </c>
      <c r="H287" s="3">
        <v>6.0</v>
      </c>
      <c r="I287" s="14">
        <f t="shared" si="1"/>
        <v>7.333333333</v>
      </c>
      <c r="J287" s="14">
        <f t="shared" si="2"/>
        <v>2</v>
      </c>
      <c r="K287" s="11" t="s">
        <v>1793</v>
      </c>
      <c r="L287" s="13" t="s">
        <v>1793</v>
      </c>
      <c r="M287" s="16" t="s">
        <v>216</v>
      </c>
      <c r="N287" s="16" t="s">
        <v>635</v>
      </c>
      <c r="O287" s="16" t="s">
        <v>216</v>
      </c>
      <c r="P287" s="16" t="s">
        <v>635</v>
      </c>
      <c r="Q287" s="17">
        <v>1.0</v>
      </c>
      <c r="R287" s="11" t="s">
        <v>124</v>
      </c>
      <c r="S287" s="11">
        <v>0.0</v>
      </c>
      <c r="T287" s="11">
        <v>0.0</v>
      </c>
      <c r="U287" s="11" t="s">
        <v>124</v>
      </c>
      <c r="V287" s="11">
        <v>0.0</v>
      </c>
      <c r="W287" s="11" t="s">
        <v>125</v>
      </c>
      <c r="X287" s="18">
        <v>38.0</v>
      </c>
      <c r="Y287" s="18">
        <v>1.0</v>
      </c>
      <c r="Z287" s="18">
        <v>0.0</v>
      </c>
      <c r="AA287" s="18">
        <v>1.0</v>
      </c>
      <c r="AB287" s="15" t="s">
        <v>1794</v>
      </c>
      <c r="AC287" s="15" t="s">
        <v>1794</v>
      </c>
      <c r="AD287" s="16">
        <v>1.0</v>
      </c>
      <c r="AE287" s="16">
        <v>0.0</v>
      </c>
      <c r="AF287" s="16">
        <v>0.0</v>
      </c>
      <c r="AG287" s="15">
        <v>0.0</v>
      </c>
      <c r="AH287" s="11" t="s">
        <v>1795</v>
      </c>
      <c r="AI287" s="18">
        <v>1.0</v>
      </c>
      <c r="AJ287" s="18">
        <v>0.0</v>
      </c>
      <c r="AK287" s="18">
        <v>0.0</v>
      </c>
      <c r="AL287" s="11">
        <v>0.0</v>
      </c>
      <c r="AM287" s="19">
        <v>1.0</v>
      </c>
      <c r="AN287" s="27" t="s">
        <v>1449</v>
      </c>
      <c r="AO287" s="15" t="s">
        <v>210</v>
      </c>
      <c r="AP287" s="15" t="s">
        <v>210</v>
      </c>
      <c r="AQ287" s="15">
        <v>100.0</v>
      </c>
      <c r="AR287" s="15">
        <v>53.0</v>
      </c>
      <c r="AS287" s="15">
        <v>30.0</v>
      </c>
      <c r="AT287" s="15">
        <v>45.0</v>
      </c>
      <c r="AU287" s="15">
        <v>-10.0</v>
      </c>
      <c r="AV287" s="15">
        <v>23.0</v>
      </c>
      <c r="AW287" s="18">
        <v>0.0</v>
      </c>
      <c r="AX287" s="18">
        <v>0.0</v>
      </c>
      <c r="AY287" s="18">
        <v>0.0</v>
      </c>
      <c r="AZ287" s="18">
        <v>0.0</v>
      </c>
      <c r="BA287" s="18">
        <v>1.0</v>
      </c>
      <c r="BB287" s="18">
        <v>1.0</v>
      </c>
      <c r="BC287" s="11">
        <v>0.0</v>
      </c>
      <c r="BD287" s="11">
        <v>0.0</v>
      </c>
      <c r="BE287" s="11">
        <v>0.0</v>
      </c>
      <c r="BF287" s="11">
        <v>0.0</v>
      </c>
      <c r="BG287" s="11">
        <v>0.0</v>
      </c>
      <c r="BH287" s="11">
        <v>0.0</v>
      </c>
      <c r="BI287" s="11">
        <v>0.0</v>
      </c>
      <c r="BJ287" s="11">
        <v>0.0</v>
      </c>
      <c r="BK287" s="11">
        <v>0.0</v>
      </c>
      <c r="BL287" s="11">
        <v>0.0</v>
      </c>
      <c r="BM287" s="11">
        <v>0.0</v>
      </c>
      <c r="BN287" s="11">
        <v>0.0</v>
      </c>
      <c r="BO287" s="11">
        <v>0.0</v>
      </c>
      <c r="BP287" s="11">
        <v>0.0</v>
      </c>
      <c r="BQ287" s="11">
        <v>1.0</v>
      </c>
      <c r="BR287" s="11">
        <v>0.0</v>
      </c>
      <c r="BS287" s="11">
        <v>0.0</v>
      </c>
      <c r="BT287" s="11">
        <v>0.0</v>
      </c>
      <c r="BU287" s="11">
        <v>0.0</v>
      </c>
      <c r="BV287" s="11" t="s">
        <v>124</v>
      </c>
      <c r="BW287" s="16" t="s">
        <v>319</v>
      </c>
      <c r="BX287" s="15">
        <v>0.0</v>
      </c>
      <c r="BY287" s="26">
        <v>284.0</v>
      </c>
      <c r="BZ287" s="16">
        <v>0.0</v>
      </c>
      <c r="CA287" s="26">
        <v>58.0</v>
      </c>
      <c r="CB287" s="26">
        <v>26.0</v>
      </c>
      <c r="CC287" s="15">
        <v>0.0</v>
      </c>
      <c r="CD287" s="15">
        <v>0.0</v>
      </c>
      <c r="CE287" s="15">
        <v>1.0</v>
      </c>
      <c r="CF287" s="15">
        <v>0.0</v>
      </c>
      <c r="CG287" s="16">
        <v>0.0</v>
      </c>
      <c r="CH287" s="16">
        <v>0.0</v>
      </c>
      <c r="CI287" s="16">
        <v>0.0</v>
      </c>
      <c r="CJ287" s="15">
        <f t="shared" si="3"/>
        <v>0</v>
      </c>
      <c r="CK287" s="29" t="s">
        <v>1796</v>
      </c>
      <c r="CL287" s="11" t="s">
        <v>1797</v>
      </c>
      <c r="CM287" s="11">
        <v>0.0</v>
      </c>
      <c r="CN287" s="11">
        <v>0.0</v>
      </c>
      <c r="CO287" s="18">
        <v>0.0</v>
      </c>
      <c r="CP287" s="18">
        <v>0.0</v>
      </c>
      <c r="CQ287" s="15">
        <v>0.0</v>
      </c>
      <c r="CR287" s="15" t="s">
        <v>124</v>
      </c>
      <c r="CS287" s="15">
        <v>0.0</v>
      </c>
      <c r="CT287" s="15" t="s">
        <v>124</v>
      </c>
      <c r="CU287" s="15">
        <v>0.0</v>
      </c>
      <c r="CV287" s="15" t="s">
        <v>124</v>
      </c>
      <c r="CW287" s="11">
        <v>0.0</v>
      </c>
      <c r="CX287" s="11">
        <v>0.0</v>
      </c>
      <c r="CY287" s="11" t="s">
        <v>124</v>
      </c>
      <c r="CZ287" s="11">
        <v>0.0</v>
      </c>
      <c r="DA287" s="11" t="s">
        <v>133</v>
      </c>
      <c r="DB287" s="31"/>
    </row>
    <row r="288">
      <c r="A288" s="11" t="s">
        <v>1798</v>
      </c>
      <c r="B288" s="11" t="s">
        <v>1799</v>
      </c>
      <c r="C288" s="12">
        <v>26670.0</v>
      </c>
      <c r="D288" s="13">
        <v>3.0</v>
      </c>
      <c r="E288" s="18">
        <v>0.0</v>
      </c>
      <c r="F288" s="3">
        <v>8.0</v>
      </c>
      <c r="G288" s="3">
        <v>9.0</v>
      </c>
      <c r="H288" s="3">
        <v>9.0</v>
      </c>
      <c r="I288" s="14">
        <f t="shared" si="1"/>
        <v>8.666666667</v>
      </c>
      <c r="J288" s="14">
        <f t="shared" si="2"/>
        <v>0.6666666667</v>
      </c>
      <c r="K288" s="11" t="s">
        <v>1248</v>
      </c>
      <c r="L288" s="11" t="s">
        <v>355</v>
      </c>
      <c r="M288" s="15" t="s">
        <v>122</v>
      </c>
      <c r="N288" s="15" t="s">
        <v>122</v>
      </c>
      <c r="O288" s="16" t="s">
        <v>162</v>
      </c>
      <c r="P288" s="16" t="s">
        <v>373</v>
      </c>
      <c r="Q288" s="17">
        <v>1.0</v>
      </c>
      <c r="R288" s="11" t="s">
        <v>1800</v>
      </c>
      <c r="S288" s="11">
        <v>0.0</v>
      </c>
      <c r="T288" s="11">
        <v>0.0</v>
      </c>
      <c r="U288" s="11" t="s">
        <v>124</v>
      </c>
      <c r="V288" s="11">
        <v>0.0</v>
      </c>
      <c r="W288" s="11" t="s">
        <v>125</v>
      </c>
      <c r="X288" s="18">
        <v>27.0</v>
      </c>
      <c r="Y288" s="18">
        <v>0.0</v>
      </c>
      <c r="Z288" s="18">
        <v>1.0</v>
      </c>
      <c r="AA288" s="18">
        <v>0.0</v>
      </c>
      <c r="AB288" s="15" t="s">
        <v>1799</v>
      </c>
      <c r="AC288" s="15" t="s">
        <v>1799</v>
      </c>
      <c r="AD288" s="16">
        <v>0.0</v>
      </c>
      <c r="AE288" s="16">
        <v>1.0</v>
      </c>
      <c r="AF288" s="16">
        <v>1.0</v>
      </c>
      <c r="AG288" s="15">
        <v>1.0</v>
      </c>
      <c r="AH288" s="11" t="s">
        <v>1691</v>
      </c>
      <c r="AI288" s="18">
        <v>1.0</v>
      </c>
      <c r="AJ288" s="18">
        <v>1.0</v>
      </c>
      <c r="AK288" s="18">
        <v>0.0</v>
      </c>
      <c r="AL288" s="11">
        <v>0.0</v>
      </c>
      <c r="AM288" s="19">
        <v>0.0</v>
      </c>
      <c r="AN288" s="27" t="s">
        <v>128</v>
      </c>
      <c r="AO288" s="15" t="s">
        <v>129</v>
      </c>
      <c r="AP288" s="15" t="s">
        <v>129</v>
      </c>
      <c r="AQ288" s="15">
        <v>106.0</v>
      </c>
      <c r="AR288" s="15">
        <v>68.0</v>
      </c>
      <c r="AS288" s="15">
        <v>66.0</v>
      </c>
      <c r="AT288" s="15">
        <v>65.0</v>
      </c>
      <c r="AU288" s="15">
        <v>-8.0</v>
      </c>
      <c r="AV288" s="15">
        <v>16.0</v>
      </c>
      <c r="AW288" s="18">
        <v>0.0</v>
      </c>
      <c r="AX288" s="18">
        <v>0.0</v>
      </c>
      <c r="AY288" s="18">
        <v>1.0</v>
      </c>
      <c r="AZ288" s="18">
        <v>1.0</v>
      </c>
      <c r="BA288" s="18">
        <v>1.0</v>
      </c>
      <c r="BB288" s="18">
        <v>0.0</v>
      </c>
      <c r="BC288" s="11">
        <v>0.0</v>
      </c>
      <c r="BD288" s="11">
        <v>0.0</v>
      </c>
      <c r="BE288" s="11">
        <v>0.0</v>
      </c>
      <c r="BF288" s="11">
        <v>0.0</v>
      </c>
      <c r="BG288" s="11">
        <v>0.0</v>
      </c>
      <c r="BH288" s="11">
        <v>0.0</v>
      </c>
      <c r="BI288" s="11">
        <v>0.0</v>
      </c>
      <c r="BJ288" s="11">
        <v>0.0</v>
      </c>
      <c r="BK288" s="11">
        <v>0.0</v>
      </c>
      <c r="BL288" s="11">
        <v>0.0</v>
      </c>
      <c r="BM288" s="11">
        <v>0.0</v>
      </c>
      <c r="BN288" s="11">
        <v>0.0</v>
      </c>
      <c r="BO288" s="11">
        <v>0.0</v>
      </c>
      <c r="BP288" s="11">
        <v>0.0</v>
      </c>
      <c r="BQ288" s="11">
        <v>0.0</v>
      </c>
      <c r="BR288" s="11">
        <v>0.0</v>
      </c>
      <c r="BS288" s="11">
        <v>0.0</v>
      </c>
      <c r="BT288" s="11">
        <v>0.0</v>
      </c>
      <c r="BU288" s="11">
        <v>0.0</v>
      </c>
      <c r="BV288" s="11" t="s">
        <v>124</v>
      </c>
      <c r="BW288" s="16" t="s">
        <v>487</v>
      </c>
      <c r="BX288" s="15">
        <v>0.0</v>
      </c>
      <c r="BY288" s="26">
        <v>258.0</v>
      </c>
      <c r="BZ288" s="16">
        <v>0.0</v>
      </c>
      <c r="CA288" s="26">
        <v>54.0</v>
      </c>
      <c r="CB288" s="26">
        <v>17.0</v>
      </c>
      <c r="CC288" s="15">
        <v>0.0</v>
      </c>
      <c r="CD288" s="15">
        <v>0.0</v>
      </c>
      <c r="CE288" s="15">
        <v>1.0</v>
      </c>
      <c r="CF288" s="15">
        <v>0.0</v>
      </c>
      <c r="CG288" s="16">
        <v>0.0</v>
      </c>
      <c r="CH288" s="16">
        <v>0.0</v>
      </c>
      <c r="CI288" s="16">
        <v>0.0</v>
      </c>
      <c r="CJ288" s="15">
        <f t="shared" si="3"/>
        <v>0</v>
      </c>
      <c r="CK288" s="29" t="s">
        <v>1801</v>
      </c>
      <c r="CL288" s="11" t="s">
        <v>1802</v>
      </c>
      <c r="CM288" s="11">
        <v>0.0</v>
      </c>
      <c r="CN288" s="11">
        <v>0.0</v>
      </c>
      <c r="CO288" s="18">
        <v>0.0</v>
      </c>
      <c r="CP288" s="18">
        <v>0.0</v>
      </c>
      <c r="CQ288" s="15">
        <v>0.0</v>
      </c>
      <c r="CR288" s="15" t="s">
        <v>124</v>
      </c>
      <c r="CS288" s="15">
        <v>0.0</v>
      </c>
      <c r="CT288" s="15" t="s">
        <v>124</v>
      </c>
      <c r="CU288" s="15">
        <v>0.0</v>
      </c>
      <c r="CV288" s="15" t="s">
        <v>124</v>
      </c>
      <c r="CW288" s="11">
        <v>0.0</v>
      </c>
      <c r="CX288" s="11">
        <v>0.0</v>
      </c>
      <c r="CY288" s="11" t="s">
        <v>124</v>
      </c>
      <c r="CZ288" s="11">
        <v>0.0</v>
      </c>
      <c r="DA288" s="11" t="s">
        <v>133</v>
      </c>
      <c r="DB288" s="31"/>
    </row>
    <row r="289">
      <c r="A289" s="11" t="s">
        <v>1803</v>
      </c>
      <c r="B289" s="11" t="s">
        <v>773</v>
      </c>
      <c r="C289" s="12">
        <v>26691.0</v>
      </c>
      <c r="D289" s="13">
        <v>1.0</v>
      </c>
      <c r="E289" s="18">
        <v>0.0</v>
      </c>
      <c r="F289" s="3">
        <v>10.0</v>
      </c>
      <c r="G289" s="3">
        <v>10.0</v>
      </c>
      <c r="H289" s="3">
        <v>10.0</v>
      </c>
      <c r="I289" s="14">
        <f t="shared" si="1"/>
        <v>10</v>
      </c>
      <c r="J289" s="14">
        <f t="shared" si="2"/>
        <v>0</v>
      </c>
      <c r="K289" s="11" t="s">
        <v>576</v>
      </c>
      <c r="L289" s="13" t="s">
        <v>456</v>
      </c>
      <c r="M289" s="16" t="s">
        <v>216</v>
      </c>
      <c r="N289" s="15" t="s">
        <v>1335</v>
      </c>
      <c r="O289" s="16" t="s">
        <v>216</v>
      </c>
      <c r="P289" s="16" t="s">
        <v>635</v>
      </c>
      <c r="Q289" s="17">
        <v>1.0</v>
      </c>
      <c r="R289" s="11" t="s">
        <v>124</v>
      </c>
      <c r="S289" s="11">
        <v>0.0</v>
      </c>
      <c r="T289" s="11">
        <v>0.0</v>
      </c>
      <c r="U289" s="11" t="s">
        <v>124</v>
      </c>
      <c r="V289" s="11">
        <v>0.0</v>
      </c>
      <c r="W289" s="11" t="s">
        <v>125</v>
      </c>
      <c r="X289" s="18">
        <v>22.0</v>
      </c>
      <c r="Y289" s="18">
        <v>1.0</v>
      </c>
      <c r="Z289" s="18">
        <v>0.0</v>
      </c>
      <c r="AA289" s="18">
        <v>1.0</v>
      </c>
      <c r="AB289" s="15" t="s">
        <v>773</v>
      </c>
      <c r="AC289" s="15" t="s">
        <v>773</v>
      </c>
      <c r="AD289" s="16">
        <v>1.0</v>
      </c>
      <c r="AE289" s="16">
        <v>0.0</v>
      </c>
      <c r="AF289" s="16">
        <v>1.0</v>
      </c>
      <c r="AG289" s="15">
        <v>1.0</v>
      </c>
      <c r="AH289" s="11" t="s">
        <v>1804</v>
      </c>
      <c r="AI289" s="18">
        <v>1.0</v>
      </c>
      <c r="AJ289" s="18">
        <v>2.0</v>
      </c>
      <c r="AK289" s="18">
        <v>1.0</v>
      </c>
      <c r="AL289" s="11">
        <v>0.0</v>
      </c>
      <c r="AM289" s="19">
        <v>1.0</v>
      </c>
      <c r="AN289" s="27" t="s">
        <v>128</v>
      </c>
      <c r="AO289" s="15" t="s">
        <v>1155</v>
      </c>
      <c r="AP289" s="15" t="s">
        <v>1155</v>
      </c>
      <c r="AQ289" s="15">
        <v>100.0</v>
      </c>
      <c r="AR289" s="15">
        <v>63.0</v>
      </c>
      <c r="AS289" s="15">
        <v>63.0</v>
      </c>
      <c r="AT289" s="15">
        <v>87.0</v>
      </c>
      <c r="AU289" s="15">
        <v>-12.0</v>
      </c>
      <c r="AV289" s="15">
        <v>4.0</v>
      </c>
      <c r="AW289" s="18">
        <v>0.0</v>
      </c>
      <c r="AX289" s="18">
        <v>0.0</v>
      </c>
      <c r="AY289" s="18">
        <v>0.0</v>
      </c>
      <c r="AZ289" s="18">
        <v>1.0</v>
      </c>
      <c r="BA289" s="18">
        <v>0.0</v>
      </c>
      <c r="BB289" s="18">
        <v>1.0</v>
      </c>
      <c r="BC289" s="11">
        <v>0.0</v>
      </c>
      <c r="BD289" s="11">
        <v>0.0</v>
      </c>
      <c r="BE289" s="11">
        <v>0.0</v>
      </c>
      <c r="BF289" s="11">
        <v>0.0</v>
      </c>
      <c r="BG289" s="11">
        <v>0.0</v>
      </c>
      <c r="BH289" s="11">
        <v>0.0</v>
      </c>
      <c r="BI289" s="11">
        <v>0.0</v>
      </c>
      <c r="BJ289" s="11">
        <v>0.0</v>
      </c>
      <c r="BK289" s="11">
        <v>0.0</v>
      </c>
      <c r="BL289" s="11">
        <v>0.0</v>
      </c>
      <c r="BM289" s="11">
        <v>0.0</v>
      </c>
      <c r="BN289" s="11">
        <v>0.0</v>
      </c>
      <c r="BO289" s="11">
        <v>0.0</v>
      </c>
      <c r="BP289" s="11">
        <v>0.0</v>
      </c>
      <c r="BQ289" s="11">
        <v>0.0</v>
      </c>
      <c r="BR289" s="11">
        <v>0.0</v>
      </c>
      <c r="BS289" s="11">
        <v>0.0</v>
      </c>
      <c r="BT289" s="11">
        <v>0.0</v>
      </c>
      <c r="BU289" s="11">
        <v>0.0</v>
      </c>
      <c r="BV289" s="11" t="s">
        <v>124</v>
      </c>
      <c r="BW289" s="16" t="s">
        <v>130</v>
      </c>
      <c r="BX289" s="15">
        <v>0.0</v>
      </c>
      <c r="BY289" s="26">
        <v>245.0</v>
      </c>
      <c r="BZ289" s="16">
        <v>0.0</v>
      </c>
      <c r="CA289" s="26">
        <v>151.0</v>
      </c>
      <c r="CB289" s="26">
        <v>28.0</v>
      </c>
      <c r="CC289" s="15">
        <v>0.0</v>
      </c>
      <c r="CD289" s="15">
        <v>0.0</v>
      </c>
      <c r="CE289" s="15">
        <v>1.0</v>
      </c>
      <c r="CF289" s="15">
        <v>0.0</v>
      </c>
      <c r="CG289" s="16">
        <v>0.0</v>
      </c>
      <c r="CH289" s="16">
        <v>0.0</v>
      </c>
      <c r="CI289" s="16">
        <v>0.0</v>
      </c>
      <c r="CJ289" s="15">
        <f t="shared" si="3"/>
        <v>0</v>
      </c>
      <c r="CK289" s="29" t="s">
        <v>1805</v>
      </c>
      <c r="CL289" s="11" t="s">
        <v>1803</v>
      </c>
      <c r="CM289" s="11">
        <v>0.0</v>
      </c>
      <c r="CN289" s="11">
        <v>0.0</v>
      </c>
      <c r="CO289" s="18">
        <v>0.0</v>
      </c>
      <c r="CP289" s="18">
        <v>0.0</v>
      </c>
      <c r="CQ289" s="15">
        <v>0.0</v>
      </c>
      <c r="CR289" s="15" t="s">
        <v>124</v>
      </c>
      <c r="CS289" s="15">
        <v>0.0</v>
      </c>
      <c r="CT289" s="15" t="s">
        <v>124</v>
      </c>
      <c r="CU289" s="15">
        <v>0.0</v>
      </c>
      <c r="CV289" s="15" t="s">
        <v>124</v>
      </c>
      <c r="CW289" s="11">
        <v>0.0</v>
      </c>
      <c r="CX289" s="11">
        <v>0.0</v>
      </c>
      <c r="CY289" s="11" t="s">
        <v>124</v>
      </c>
      <c r="CZ289" s="11">
        <v>0.0</v>
      </c>
      <c r="DA289" s="11" t="s">
        <v>133</v>
      </c>
      <c r="DB289" s="31"/>
    </row>
    <row r="290">
      <c r="A290" s="11" t="s">
        <v>1806</v>
      </c>
      <c r="B290" s="11" t="s">
        <v>1807</v>
      </c>
      <c r="C290" s="12">
        <v>26698.0</v>
      </c>
      <c r="D290" s="13">
        <v>3.0</v>
      </c>
      <c r="E290" s="18">
        <v>0.0</v>
      </c>
      <c r="F290" s="3">
        <v>4.0</v>
      </c>
      <c r="G290" s="3">
        <v>8.0</v>
      </c>
      <c r="H290" s="3">
        <v>4.0</v>
      </c>
      <c r="I290" s="14">
        <f t="shared" si="1"/>
        <v>5.333333333</v>
      </c>
      <c r="J290" s="14">
        <f t="shared" si="2"/>
        <v>2.666666667</v>
      </c>
      <c r="K290" s="11" t="s">
        <v>1283</v>
      </c>
      <c r="L290" s="13" t="s">
        <v>1283</v>
      </c>
      <c r="M290" s="15" t="s">
        <v>122</v>
      </c>
      <c r="N290" s="15" t="s">
        <v>123</v>
      </c>
      <c r="O290" s="16" t="s">
        <v>162</v>
      </c>
      <c r="P290" s="16" t="s">
        <v>373</v>
      </c>
      <c r="Q290" s="17">
        <v>1.0</v>
      </c>
      <c r="R290" s="11" t="s">
        <v>124</v>
      </c>
      <c r="S290" s="11">
        <v>0.0</v>
      </c>
      <c r="T290" s="11">
        <v>0.0</v>
      </c>
      <c r="U290" s="11" t="s">
        <v>124</v>
      </c>
      <c r="V290" s="11">
        <v>0.0</v>
      </c>
      <c r="W290" s="11" t="s">
        <v>125</v>
      </c>
      <c r="X290" s="18">
        <v>25.0</v>
      </c>
      <c r="Y290" s="18">
        <v>1.0</v>
      </c>
      <c r="Z290" s="18">
        <v>1.0</v>
      </c>
      <c r="AA290" s="18">
        <v>0.0</v>
      </c>
      <c r="AB290" s="15" t="s">
        <v>1808</v>
      </c>
      <c r="AC290" s="15" t="s">
        <v>1808</v>
      </c>
      <c r="AD290" s="16">
        <v>1.0</v>
      </c>
      <c r="AE290" s="16">
        <v>1.0</v>
      </c>
      <c r="AF290" s="16">
        <v>1.0</v>
      </c>
      <c r="AG290" s="15">
        <v>0.0</v>
      </c>
      <c r="AH290" s="11" t="s">
        <v>1809</v>
      </c>
      <c r="AI290" s="18">
        <v>1.0</v>
      </c>
      <c r="AJ290" s="18">
        <v>1.0</v>
      </c>
      <c r="AK290" s="18">
        <v>0.0</v>
      </c>
      <c r="AL290" s="11">
        <v>0.0</v>
      </c>
      <c r="AM290" s="19">
        <v>0.0</v>
      </c>
      <c r="AN290" s="27" t="s">
        <v>128</v>
      </c>
      <c r="AO290" s="15" t="s">
        <v>289</v>
      </c>
      <c r="AP290" s="15" t="s">
        <v>289</v>
      </c>
      <c r="AQ290" s="15">
        <v>150.0</v>
      </c>
      <c r="AR290" s="15">
        <v>80.0</v>
      </c>
      <c r="AS290" s="15">
        <v>63.0</v>
      </c>
      <c r="AT290" s="15">
        <v>97.0</v>
      </c>
      <c r="AU290" s="15">
        <v>-7.0</v>
      </c>
      <c r="AV290" s="15">
        <v>3.0</v>
      </c>
      <c r="AW290" s="18">
        <v>0.0</v>
      </c>
      <c r="AX290" s="18">
        <v>0.0</v>
      </c>
      <c r="AY290" s="18">
        <v>1.0</v>
      </c>
      <c r="AZ290" s="18">
        <v>1.0</v>
      </c>
      <c r="BA290" s="18">
        <v>0.0</v>
      </c>
      <c r="BB290" s="18">
        <v>0.0</v>
      </c>
      <c r="BC290" s="11">
        <v>0.0</v>
      </c>
      <c r="BD290" s="11">
        <v>0.0</v>
      </c>
      <c r="BE290" s="11">
        <v>0.0</v>
      </c>
      <c r="BF290" s="11">
        <v>0.0</v>
      </c>
      <c r="BG290" s="11">
        <v>0.0</v>
      </c>
      <c r="BH290" s="11">
        <v>0.0</v>
      </c>
      <c r="BI290" s="11">
        <v>0.0</v>
      </c>
      <c r="BJ290" s="11">
        <v>1.0</v>
      </c>
      <c r="BK290" s="11">
        <v>0.0</v>
      </c>
      <c r="BL290" s="11">
        <v>0.0</v>
      </c>
      <c r="BM290" s="11">
        <v>0.0</v>
      </c>
      <c r="BN290" s="11">
        <v>0.0</v>
      </c>
      <c r="BO290" s="11">
        <v>0.0</v>
      </c>
      <c r="BP290" s="11">
        <v>0.0</v>
      </c>
      <c r="BQ290" s="11">
        <v>0.0</v>
      </c>
      <c r="BR290" s="11">
        <v>0.0</v>
      </c>
      <c r="BS290" s="11">
        <v>0.0</v>
      </c>
      <c r="BT290" s="11">
        <v>0.0</v>
      </c>
      <c r="BU290" s="11">
        <v>0.0</v>
      </c>
      <c r="BV290" s="11" t="s">
        <v>124</v>
      </c>
      <c r="BW290" s="16" t="s">
        <v>319</v>
      </c>
      <c r="BX290" s="15">
        <v>0.0</v>
      </c>
      <c r="BY290" s="26">
        <v>235.0</v>
      </c>
      <c r="BZ290" s="16">
        <v>0.0</v>
      </c>
      <c r="CA290" s="26">
        <v>14.0</v>
      </c>
      <c r="CB290" s="26">
        <v>14.0</v>
      </c>
      <c r="CC290" s="15">
        <v>0.0</v>
      </c>
      <c r="CD290" s="15">
        <v>0.0</v>
      </c>
      <c r="CE290" s="15">
        <v>1.0</v>
      </c>
      <c r="CF290" s="15">
        <v>0.0</v>
      </c>
      <c r="CG290" s="16">
        <v>0.0</v>
      </c>
      <c r="CH290" s="16">
        <v>0.0</v>
      </c>
      <c r="CI290" s="16">
        <v>1.0</v>
      </c>
      <c r="CJ290" s="15">
        <f t="shared" si="3"/>
        <v>1</v>
      </c>
      <c r="CK290" s="29" t="s">
        <v>1810</v>
      </c>
      <c r="CL290" s="11" t="s">
        <v>1811</v>
      </c>
      <c r="CM290" s="11">
        <v>0.0</v>
      </c>
      <c r="CN290" s="11">
        <v>0.0</v>
      </c>
      <c r="CO290" s="18">
        <v>0.0</v>
      </c>
      <c r="CP290" s="18">
        <v>0.0</v>
      </c>
      <c r="CQ290" s="15">
        <v>0.0</v>
      </c>
      <c r="CR290" s="15" t="s">
        <v>124</v>
      </c>
      <c r="CS290" s="15">
        <v>0.0</v>
      </c>
      <c r="CT290" s="15" t="s">
        <v>124</v>
      </c>
      <c r="CU290" s="15">
        <v>0.0</v>
      </c>
      <c r="CV290" s="15" t="s">
        <v>124</v>
      </c>
      <c r="CW290" s="11">
        <v>0.0</v>
      </c>
      <c r="CX290" s="11">
        <v>0.0</v>
      </c>
      <c r="CY290" s="11" t="s">
        <v>124</v>
      </c>
      <c r="CZ290" s="11">
        <v>0.0</v>
      </c>
      <c r="DA290" s="11" t="s">
        <v>133</v>
      </c>
      <c r="DB290" s="31"/>
    </row>
    <row r="291">
      <c r="A291" s="11" t="s">
        <v>1812</v>
      </c>
      <c r="B291" s="11" t="s">
        <v>1706</v>
      </c>
      <c r="C291" s="12">
        <v>26719.0</v>
      </c>
      <c r="D291" s="13">
        <v>5.0</v>
      </c>
      <c r="E291" s="18">
        <v>1.0</v>
      </c>
      <c r="F291" s="3">
        <v>8.0</v>
      </c>
      <c r="G291" s="3">
        <v>9.0</v>
      </c>
      <c r="H291" s="3">
        <v>7.0</v>
      </c>
      <c r="I291" s="14">
        <f t="shared" si="1"/>
        <v>8</v>
      </c>
      <c r="J291" s="14">
        <f t="shared" si="2"/>
        <v>1.333333333</v>
      </c>
      <c r="K291" s="11" t="s">
        <v>303</v>
      </c>
      <c r="L291" s="13" t="s">
        <v>355</v>
      </c>
      <c r="M291" s="15" t="s">
        <v>137</v>
      </c>
      <c r="N291" s="15" t="s">
        <v>138</v>
      </c>
      <c r="O291" s="16" t="s">
        <v>216</v>
      </c>
      <c r="P291" s="16" t="s">
        <v>635</v>
      </c>
      <c r="Q291" s="17">
        <v>1.0</v>
      </c>
      <c r="R291" s="11" t="s">
        <v>124</v>
      </c>
      <c r="S291" s="11">
        <v>0.0</v>
      </c>
      <c r="T291" s="11">
        <v>0.0</v>
      </c>
      <c r="U291" s="11" t="s">
        <v>124</v>
      </c>
      <c r="V291" s="11">
        <v>0.0</v>
      </c>
      <c r="W291" s="11" t="s">
        <v>125</v>
      </c>
      <c r="X291" s="18">
        <v>36.0</v>
      </c>
      <c r="Y291" s="18">
        <v>0.0</v>
      </c>
      <c r="Z291" s="18">
        <v>0.0</v>
      </c>
      <c r="AA291" s="18">
        <v>1.0</v>
      </c>
      <c r="AB291" s="15" t="s">
        <v>1813</v>
      </c>
      <c r="AC291" s="15" t="s">
        <v>1813</v>
      </c>
      <c r="AD291" s="16">
        <v>1.0</v>
      </c>
      <c r="AE291" s="16">
        <v>1.0</v>
      </c>
      <c r="AF291" s="16">
        <v>0.0</v>
      </c>
      <c r="AG291" s="15">
        <v>0.0</v>
      </c>
      <c r="AH291" s="11" t="s">
        <v>1814</v>
      </c>
      <c r="AI291" s="18">
        <v>2.0</v>
      </c>
      <c r="AJ291" s="18">
        <v>1.0</v>
      </c>
      <c r="AK291" s="18">
        <v>1.0</v>
      </c>
      <c r="AL291" s="11">
        <v>0.0</v>
      </c>
      <c r="AM291" s="19">
        <v>0.0</v>
      </c>
      <c r="AN291" s="27" t="s">
        <v>128</v>
      </c>
      <c r="AO291" s="15" t="s">
        <v>210</v>
      </c>
      <c r="AP291" s="15" t="s">
        <v>210</v>
      </c>
      <c r="AQ291" s="15">
        <v>122.0</v>
      </c>
      <c r="AR291" s="15">
        <v>38.0</v>
      </c>
      <c r="AS291" s="15">
        <v>48.0</v>
      </c>
      <c r="AT291" s="15">
        <v>33.0</v>
      </c>
      <c r="AU291" s="15">
        <v>-10.0</v>
      </c>
      <c r="AV291" s="15">
        <v>73.0</v>
      </c>
      <c r="AW291" s="18">
        <v>0.0</v>
      </c>
      <c r="AX291" s="18">
        <v>0.0</v>
      </c>
      <c r="AY291" s="18">
        <v>0.0</v>
      </c>
      <c r="AZ291" s="18">
        <v>1.0</v>
      </c>
      <c r="BA291" s="18">
        <v>0.0</v>
      </c>
      <c r="BB291" s="18">
        <v>0.0</v>
      </c>
      <c r="BC291" s="11">
        <v>0.0</v>
      </c>
      <c r="BD291" s="11">
        <v>0.0</v>
      </c>
      <c r="BE291" s="11">
        <v>0.0</v>
      </c>
      <c r="BF291" s="11">
        <v>0.0</v>
      </c>
      <c r="BG291" s="11">
        <v>0.0</v>
      </c>
      <c r="BH291" s="11">
        <v>0.0</v>
      </c>
      <c r="BI291" s="11">
        <v>0.0</v>
      </c>
      <c r="BJ291" s="11">
        <v>0.0</v>
      </c>
      <c r="BK291" s="11">
        <v>0.0</v>
      </c>
      <c r="BL291" s="11">
        <v>0.0</v>
      </c>
      <c r="BM291" s="11">
        <v>0.0</v>
      </c>
      <c r="BN291" s="11">
        <v>0.0</v>
      </c>
      <c r="BO291" s="11">
        <v>0.0</v>
      </c>
      <c r="BP291" s="11">
        <v>0.0</v>
      </c>
      <c r="BQ291" s="11">
        <v>0.0</v>
      </c>
      <c r="BR291" s="11">
        <v>0.0</v>
      </c>
      <c r="BS291" s="11">
        <v>0.0</v>
      </c>
      <c r="BT291" s="11">
        <v>0.0</v>
      </c>
      <c r="BU291" s="11">
        <v>0.0</v>
      </c>
      <c r="BV291" s="11" t="s">
        <v>124</v>
      </c>
      <c r="BW291" s="16" t="s">
        <v>319</v>
      </c>
      <c r="BX291" s="15">
        <v>0.0</v>
      </c>
      <c r="BY291" s="26">
        <v>286.0</v>
      </c>
      <c r="BZ291" s="16">
        <v>0.0</v>
      </c>
      <c r="CA291" s="26">
        <v>18.0</v>
      </c>
      <c r="CB291" s="26">
        <v>0.0</v>
      </c>
      <c r="CC291" s="15">
        <v>0.0</v>
      </c>
      <c r="CD291" s="15">
        <v>0.0</v>
      </c>
      <c r="CE291" s="15">
        <v>0.0</v>
      </c>
      <c r="CF291" s="15">
        <v>0.0</v>
      </c>
      <c r="CG291" s="16">
        <v>1.0</v>
      </c>
      <c r="CH291" s="16">
        <v>0.0</v>
      </c>
      <c r="CI291" s="16">
        <v>0.0</v>
      </c>
      <c r="CJ291" s="15">
        <f t="shared" si="3"/>
        <v>1</v>
      </c>
      <c r="CK291" s="29" t="s">
        <v>1815</v>
      </c>
      <c r="CL291" s="11" t="s">
        <v>1816</v>
      </c>
      <c r="CM291" s="11">
        <v>1.0</v>
      </c>
      <c r="CN291" s="11">
        <v>0.0</v>
      </c>
      <c r="CO291" s="18">
        <v>0.0</v>
      </c>
      <c r="CP291" s="18">
        <v>0.0</v>
      </c>
      <c r="CQ291" s="15">
        <v>0.0</v>
      </c>
      <c r="CR291" s="15" t="s">
        <v>124</v>
      </c>
      <c r="CS291" s="15">
        <v>0.0</v>
      </c>
      <c r="CT291" s="15" t="s">
        <v>124</v>
      </c>
      <c r="CU291" s="15">
        <v>0.0</v>
      </c>
      <c r="CV291" s="15" t="s">
        <v>124</v>
      </c>
      <c r="CW291" s="11">
        <v>0.0</v>
      </c>
      <c r="CX291" s="11">
        <v>0.0</v>
      </c>
      <c r="CY291" s="11" t="s">
        <v>124</v>
      </c>
      <c r="CZ291" s="11">
        <v>0.0</v>
      </c>
      <c r="DA291" s="11" t="s">
        <v>133</v>
      </c>
      <c r="DB291" s="31"/>
    </row>
    <row r="292">
      <c r="A292" s="11" t="s">
        <v>1817</v>
      </c>
      <c r="B292" s="11" t="s">
        <v>1818</v>
      </c>
      <c r="C292" s="12">
        <v>26747.0</v>
      </c>
      <c r="D292" s="13">
        <v>1.0</v>
      </c>
      <c r="E292" s="18">
        <v>0.0</v>
      </c>
      <c r="F292" s="3">
        <v>7.0</v>
      </c>
      <c r="G292" s="3">
        <v>6.0</v>
      </c>
      <c r="H292" s="3">
        <v>6.0</v>
      </c>
      <c r="I292" s="14">
        <f t="shared" si="1"/>
        <v>6.333333333</v>
      </c>
      <c r="J292" s="14">
        <f t="shared" si="2"/>
        <v>0.6666666667</v>
      </c>
      <c r="K292" s="11" t="s">
        <v>1793</v>
      </c>
      <c r="L292" s="13" t="s">
        <v>1793</v>
      </c>
      <c r="M292" s="16" t="s">
        <v>216</v>
      </c>
      <c r="N292" s="15" t="s">
        <v>635</v>
      </c>
      <c r="O292" s="16" t="s">
        <v>216</v>
      </c>
      <c r="P292" s="16" t="s">
        <v>1819</v>
      </c>
      <c r="Q292" s="17">
        <v>0.0</v>
      </c>
      <c r="R292" s="11" t="s">
        <v>124</v>
      </c>
      <c r="S292" s="11">
        <v>0.0</v>
      </c>
      <c r="T292" s="11">
        <v>0.0</v>
      </c>
      <c r="U292" s="11" t="s">
        <v>124</v>
      </c>
      <c r="V292" s="11">
        <v>0.0</v>
      </c>
      <c r="W292" s="11" t="s">
        <v>125</v>
      </c>
      <c r="X292" s="18">
        <f>30</f>
        <v>30</v>
      </c>
      <c r="Y292" s="18">
        <v>1.0</v>
      </c>
      <c r="Z292" s="18">
        <v>0.0</v>
      </c>
      <c r="AA292" s="18">
        <v>1.0</v>
      </c>
      <c r="AB292" s="15" t="s">
        <v>1795</v>
      </c>
      <c r="AC292" s="15" t="s">
        <v>1795</v>
      </c>
      <c r="AD292" s="16">
        <v>1.0</v>
      </c>
      <c r="AE292" s="16">
        <v>0.0</v>
      </c>
      <c r="AF292" s="16">
        <v>0.0</v>
      </c>
      <c r="AG292" s="15">
        <v>0.0</v>
      </c>
      <c r="AH292" s="11" t="s">
        <v>1795</v>
      </c>
      <c r="AI292" s="18">
        <v>1.0</v>
      </c>
      <c r="AJ292" s="18">
        <v>0.0</v>
      </c>
      <c r="AK292" s="18">
        <v>0.0</v>
      </c>
      <c r="AL292" s="11">
        <v>0.0</v>
      </c>
      <c r="AM292" s="19">
        <v>1.0</v>
      </c>
      <c r="AN292" s="27" t="s">
        <v>128</v>
      </c>
      <c r="AO292" s="15" t="s">
        <v>129</v>
      </c>
      <c r="AP292" s="15" t="s">
        <v>129</v>
      </c>
      <c r="AQ292" s="15">
        <v>123.0</v>
      </c>
      <c r="AR292" s="15">
        <v>57.0</v>
      </c>
      <c r="AS292" s="15">
        <v>74.0</v>
      </c>
      <c r="AT292" s="15">
        <v>69.0</v>
      </c>
      <c r="AU292" s="15">
        <v>-10.0</v>
      </c>
      <c r="AV292" s="15">
        <v>19.0</v>
      </c>
      <c r="AW292" s="18">
        <v>0.0</v>
      </c>
      <c r="AX292" s="18">
        <v>0.0</v>
      </c>
      <c r="AY292" s="18">
        <v>1.0</v>
      </c>
      <c r="AZ292" s="18">
        <v>0.0</v>
      </c>
      <c r="BA292" s="18">
        <v>1.0</v>
      </c>
      <c r="BB292" s="18">
        <v>1.0</v>
      </c>
      <c r="BC292" s="11">
        <v>0.0</v>
      </c>
      <c r="BD292" s="11">
        <v>0.0</v>
      </c>
      <c r="BE292" s="11">
        <v>0.0</v>
      </c>
      <c r="BF292" s="11">
        <v>0.0</v>
      </c>
      <c r="BG292" s="11">
        <v>0.0</v>
      </c>
      <c r="BH292" s="11">
        <v>0.0</v>
      </c>
      <c r="BI292" s="11">
        <v>0.0</v>
      </c>
      <c r="BJ292" s="11">
        <v>0.0</v>
      </c>
      <c r="BK292" s="11">
        <v>0.0</v>
      </c>
      <c r="BL292" s="11">
        <v>0.0</v>
      </c>
      <c r="BM292" s="11">
        <v>0.0</v>
      </c>
      <c r="BN292" s="11">
        <v>0.0</v>
      </c>
      <c r="BO292" s="11">
        <v>0.0</v>
      </c>
      <c r="BP292" s="11">
        <v>0.0</v>
      </c>
      <c r="BQ292" s="11">
        <v>0.0</v>
      </c>
      <c r="BR292" s="11">
        <v>0.0</v>
      </c>
      <c r="BS292" s="11">
        <v>0.0</v>
      </c>
      <c r="BT292" s="11">
        <v>0.0</v>
      </c>
      <c r="BU292" s="11">
        <v>0.0</v>
      </c>
      <c r="BV292" s="11" t="s">
        <v>124</v>
      </c>
      <c r="BW292" s="16" t="s">
        <v>319</v>
      </c>
      <c r="BX292" s="15">
        <v>0.0</v>
      </c>
      <c r="BY292" s="26">
        <v>178.0</v>
      </c>
      <c r="BZ292" s="16">
        <v>0.0</v>
      </c>
      <c r="CA292" s="26">
        <v>8.0</v>
      </c>
      <c r="CB292" s="26">
        <v>8.0</v>
      </c>
      <c r="CC292" s="15">
        <v>0.0</v>
      </c>
      <c r="CD292" s="15">
        <v>0.0</v>
      </c>
      <c r="CE292" s="15">
        <v>1.0</v>
      </c>
      <c r="CF292" s="15">
        <v>0.0</v>
      </c>
      <c r="CG292" s="16">
        <v>0.0</v>
      </c>
      <c r="CH292" s="16">
        <v>0.0</v>
      </c>
      <c r="CI292" s="16">
        <v>0.0</v>
      </c>
      <c r="CJ292" s="15">
        <f t="shared" si="3"/>
        <v>0</v>
      </c>
      <c r="CK292" s="29" t="s">
        <v>1820</v>
      </c>
      <c r="CL292" s="11" t="s">
        <v>1821</v>
      </c>
      <c r="CM292" s="11">
        <v>0.0</v>
      </c>
      <c r="CN292" s="11">
        <v>0.0</v>
      </c>
      <c r="CO292" s="18">
        <v>0.0</v>
      </c>
      <c r="CP292" s="18">
        <v>0.0</v>
      </c>
      <c r="CQ292" s="15">
        <v>0.0</v>
      </c>
      <c r="CR292" s="15" t="s">
        <v>124</v>
      </c>
      <c r="CS292" s="15">
        <v>0.0</v>
      </c>
      <c r="CT292" s="15" t="s">
        <v>124</v>
      </c>
      <c r="CU292" s="15">
        <v>0.0</v>
      </c>
      <c r="CV292" s="15" t="s">
        <v>124</v>
      </c>
      <c r="CW292" s="11">
        <v>0.0</v>
      </c>
      <c r="CX292" s="11">
        <v>0.0</v>
      </c>
      <c r="CY292" s="11" t="s">
        <v>124</v>
      </c>
      <c r="CZ292" s="11">
        <v>0.0</v>
      </c>
      <c r="DA292" s="11" t="s">
        <v>133</v>
      </c>
      <c r="DB292" s="31"/>
    </row>
    <row r="293">
      <c r="A293" s="11" t="s">
        <v>1822</v>
      </c>
      <c r="B293" s="11" t="s">
        <v>1823</v>
      </c>
      <c r="C293" s="12">
        <v>26761.0</v>
      </c>
      <c r="D293" s="13">
        <v>2.0</v>
      </c>
      <c r="E293" s="18">
        <v>0.0</v>
      </c>
      <c r="F293" s="3">
        <v>5.0</v>
      </c>
      <c r="G293" s="3">
        <v>4.0</v>
      </c>
      <c r="H293" s="3">
        <v>5.0</v>
      </c>
      <c r="I293" s="14">
        <f t="shared" si="1"/>
        <v>4.666666667</v>
      </c>
      <c r="J293" s="14">
        <f t="shared" si="2"/>
        <v>0.6666666667</v>
      </c>
      <c r="K293" s="11" t="s">
        <v>1268</v>
      </c>
      <c r="L293" s="13" t="s">
        <v>1559</v>
      </c>
      <c r="M293" s="15" t="s">
        <v>137</v>
      </c>
      <c r="N293" s="15" t="s">
        <v>138</v>
      </c>
      <c r="O293" s="16" t="s">
        <v>577</v>
      </c>
      <c r="P293" s="16" t="s">
        <v>635</v>
      </c>
      <c r="Q293" s="17">
        <v>1.0</v>
      </c>
      <c r="R293" s="11" t="s">
        <v>124</v>
      </c>
      <c r="S293" s="11">
        <v>0.0</v>
      </c>
      <c r="T293" s="11">
        <v>0.0</v>
      </c>
      <c r="U293" s="11" t="s">
        <v>124</v>
      </c>
      <c r="V293" s="11">
        <v>0.0</v>
      </c>
      <c r="W293" s="11" t="s">
        <v>125</v>
      </c>
      <c r="X293" s="18">
        <v>24.0</v>
      </c>
      <c r="Y293" s="18">
        <v>0.0</v>
      </c>
      <c r="Z293" s="18">
        <v>1.0</v>
      </c>
      <c r="AA293" s="18">
        <v>0.0</v>
      </c>
      <c r="AB293" s="15" t="s">
        <v>1329</v>
      </c>
      <c r="AC293" s="15" t="s">
        <v>1329</v>
      </c>
      <c r="AD293" s="16">
        <v>1.0</v>
      </c>
      <c r="AE293" s="16">
        <v>1.0</v>
      </c>
      <c r="AF293" s="16">
        <v>0.0</v>
      </c>
      <c r="AG293" s="15">
        <v>0.0</v>
      </c>
      <c r="AH293" s="11" t="s">
        <v>548</v>
      </c>
      <c r="AI293" s="18">
        <v>1.0</v>
      </c>
      <c r="AJ293" s="18">
        <v>1.0</v>
      </c>
      <c r="AK293" s="18">
        <v>0.0</v>
      </c>
      <c r="AL293" s="11">
        <v>0.0</v>
      </c>
      <c r="AM293" s="19">
        <v>0.0</v>
      </c>
      <c r="AN293" s="27" t="s">
        <v>128</v>
      </c>
      <c r="AO293" s="15" t="s">
        <v>1824</v>
      </c>
      <c r="AP293" s="15" t="s">
        <v>200</v>
      </c>
      <c r="AQ293" s="15">
        <v>173.0</v>
      </c>
      <c r="AR293" s="15">
        <v>41.0</v>
      </c>
      <c r="AS293" s="15">
        <v>46.0</v>
      </c>
      <c r="AT293" s="15">
        <v>61.0</v>
      </c>
      <c r="AU293" s="15">
        <v>-14.0</v>
      </c>
      <c r="AV293" s="15">
        <v>85.0</v>
      </c>
      <c r="AW293" s="18">
        <v>0.0</v>
      </c>
      <c r="AX293" s="18">
        <v>0.0</v>
      </c>
      <c r="AY293" s="18">
        <v>1.0</v>
      </c>
      <c r="AZ293" s="18">
        <v>1.0</v>
      </c>
      <c r="BA293" s="18">
        <v>1.0</v>
      </c>
      <c r="BB293" s="18">
        <v>1.0</v>
      </c>
      <c r="BC293" s="11">
        <v>0.0</v>
      </c>
      <c r="BD293" s="11">
        <v>0.0</v>
      </c>
      <c r="BE293" s="11">
        <v>0.0</v>
      </c>
      <c r="BF293" s="11">
        <v>0.0</v>
      </c>
      <c r="BG293" s="11">
        <v>0.0</v>
      </c>
      <c r="BH293" s="11">
        <v>0.0</v>
      </c>
      <c r="BI293" s="11">
        <v>0.0</v>
      </c>
      <c r="BJ293" s="11">
        <v>0.0</v>
      </c>
      <c r="BK293" s="11">
        <v>0.0</v>
      </c>
      <c r="BL293" s="11">
        <v>0.0</v>
      </c>
      <c r="BM293" s="11">
        <v>0.0</v>
      </c>
      <c r="BN293" s="11">
        <v>0.0</v>
      </c>
      <c r="BO293" s="11">
        <v>0.0</v>
      </c>
      <c r="BP293" s="11">
        <v>0.0</v>
      </c>
      <c r="BQ293" s="11">
        <v>0.0</v>
      </c>
      <c r="BR293" s="11">
        <v>0.0</v>
      </c>
      <c r="BS293" s="11">
        <v>0.0</v>
      </c>
      <c r="BT293" s="11">
        <v>0.0</v>
      </c>
      <c r="BU293" s="11">
        <v>0.0</v>
      </c>
      <c r="BV293" s="11" t="s">
        <v>124</v>
      </c>
      <c r="BW293" s="16" t="s">
        <v>487</v>
      </c>
      <c r="BX293" s="15">
        <v>0.0</v>
      </c>
      <c r="BY293" s="26">
        <v>220.0</v>
      </c>
      <c r="BZ293" s="16">
        <v>0.0</v>
      </c>
      <c r="CA293" s="26">
        <v>40.0</v>
      </c>
      <c r="CB293" s="26">
        <v>12.0</v>
      </c>
      <c r="CC293" s="15">
        <v>0.0</v>
      </c>
      <c r="CD293" s="15">
        <v>0.0</v>
      </c>
      <c r="CE293" s="15">
        <v>1.0</v>
      </c>
      <c r="CF293" s="15">
        <v>0.0</v>
      </c>
      <c r="CG293" s="16">
        <v>0.0</v>
      </c>
      <c r="CH293" s="16">
        <v>0.0</v>
      </c>
      <c r="CI293" s="16">
        <v>0.0</v>
      </c>
      <c r="CJ293" s="15">
        <f t="shared" si="3"/>
        <v>0</v>
      </c>
      <c r="CK293" s="29" t="s">
        <v>1825</v>
      </c>
      <c r="CL293" s="11" t="s">
        <v>1826</v>
      </c>
      <c r="CM293" s="11">
        <v>1.0</v>
      </c>
      <c r="CN293" s="11">
        <v>0.0</v>
      </c>
      <c r="CO293" s="18">
        <v>0.0</v>
      </c>
      <c r="CP293" s="18">
        <v>0.0</v>
      </c>
      <c r="CQ293" s="15">
        <v>0.0</v>
      </c>
      <c r="CR293" s="15" t="s">
        <v>124</v>
      </c>
      <c r="CS293" s="15">
        <v>0.0</v>
      </c>
      <c r="CT293" s="15" t="s">
        <v>124</v>
      </c>
      <c r="CU293" s="15">
        <v>0.0</v>
      </c>
      <c r="CV293" s="15" t="s">
        <v>124</v>
      </c>
      <c r="CW293" s="11">
        <v>0.0</v>
      </c>
      <c r="CX293" s="11">
        <v>0.0</v>
      </c>
      <c r="CY293" s="11" t="s">
        <v>124</v>
      </c>
      <c r="CZ293" s="11">
        <v>0.0</v>
      </c>
      <c r="DA293" s="11" t="s">
        <v>133</v>
      </c>
      <c r="DB293" s="31"/>
    </row>
    <row r="294">
      <c r="A294" s="11" t="s">
        <v>1827</v>
      </c>
      <c r="B294" s="11" t="s">
        <v>1578</v>
      </c>
      <c r="C294" s="12">
        <v>26775.0</v>
      </c>
      <c r="D294" s="13">
        <v>4.0</v>
      </c>
      <c r="E294" s="18">
        <v>0.0</v>
      </c>
      <c r="F294" s="3">
        <v>2.0</v>
      </c>
      <c r="G294" s="3">
        <v>3.0</v>
      </c>
      <c r="H294" s="3">
        <v>1.0</v>
      </c>
      <c r="I294" s="14">
        <f t="shared" si="1"/>
        <v>2</v>
      </c>
      <c r="J294" s="14">
        <f t="shared" si="2"/>
        <v>1.333333333</v>
      </c>
      <c r="K294" s="11" t="s">
        <v>1268</v>
      </c>
      <c r="L294" s="13" t="s">
        <v>1559</v>
      </c>
      <c r="M294" s="15" t="s">
        <v>137</v>
      </c>
      <c r="N294" s="15" t="s">
        <v>138</v>
      </c>
      <c r="O294" s="16" t="s">
        <v>137</v>
      </c>
      <c r="P294" s="16" t="s">
        <v>138</v>
      </c>
      <c r="Q294" s="17">
        <v>0.0</v>
      </c>
      <c r="R294" s="11" t="s">
        <v>124</v>
      </c>
      <c r="S294" s="11">
        <v>0.0</v>
      </c>
      <c r="T294" s="11">
        <v>0.0</v>
      </c>
      <c r="U294" s="11" t="s">
        <v>124</v>
      </c>
      <c r="V294" s="11">
        <v>0.0</v>
      </c>
      <c r="W294" s="11" t="s">
        <v>125</v>
      </c>
      <c r="X294" s="18">
        <v>29.0</v>
      </c>
      <c r="Y294" s="18">
        <v>2.0</v>
      </c>
      <c r="Z294" s="18">
        <v>2.0</v>
      </c>
      <c r="AA294" s="18">
        <v>2.0</v>
      </c>
      <c r="AB294" s="15" t="s">
        <v>1579</v>
      </c>
      <c r="AC294" s="15" t="s">
        <v>1579</v>
      </c>
      <c r="AD294" s="16">
        <v>1.0</v>
      </c>
      <c r="AE294" s="16">
        <v>1.0</v>
      </c>
      <c r="AF294" s="16">
        <v>0.0</v>
      </c>
      <c r="AG294" s="15">
        <v>0.0</v>
      </c>
      <c r="AH294" s="11" t="s">
        <v>1828</v>
      </c>
      <c r="AI294" s="18">
        <v>1.0</v>
      </c>
      <c r="AJ294" s="18">
        <v>1.0</v>
      </c>
      <c r="AK294" s="18">
        <v>0.0</v>
      </c>
      <c r="AL294" s="11">
        <v>0.0</v>
      </c>
      <c r="AM294" s="19">
        <v>0.0</v>
      </c>
      <c r="AN294" s="27" t="s">
        <v>568</v>
      </c>
      <c r="AO294" s="15" t="s">
        <v>318</v>
      </c>
      <c r="AP294" s="15" t="s">
        <v>318</v>
      </c>
      <c r="AQ294" s="15">
        <v>88.0</v>
      </c>
      <c r="AR294" s="15">
        <v>62.0</v>
      </c>
      <c r="AS294" s="15">
        <v>56.0</v>
      </c>
      <c r="AT294" s="15">
        <v>68.0</v>
      </c>
      <c r="AU294" s="15">
        <v>-12.0</v>
      </c>
      <c r="AV294" s="15">
        <v>28.0</v>
      </c>
      <c r="AW294" s="18">
        <v>0.0</v>
      </c>
      <c r="AX294" s="18">
        <v>0.0</v>
      </c>
      <c r="AY294" s="18">
        <v>1.0</v>
      </c>
      <c r="AZ294" s="18">
        <v>1.0</v>
      </c>
      <c r="BA294" s="18">
        <v>1.0</v>
      </c>
      <c r="BB294" s="18">
        <v>0.0</v>
      </c>
      <c r="BC294" s="11">
        <v>0.0</v>
      </c>
      <c r="BD294" s="11">
        <v>0.0</v>
      </c>
      <c r="BE294" s="11">
        <v>0.0</v>
      </c>
      <c r="BF294" s="11">
        <v>0.0</v>
      </c>
      <c r="BG294" s="11">
        <v>0.0</v>
      </c>
      <c r="BH294" s="11">
        <v>0.0</v>
      </c>
      <c r="BI294" s="11">
        <v>0.0</v>
      </c>
      <c r="BJ294" s="11">
        <v>1.0</v>
      </c>
      <c r="BK294" s="11">
        <v>1.0</v>
      </c>
      <c r="BL294" s="11">
        <v>0.0</v>
      </c>
      <c r="BM294" s="11">
        <v>0.0</v>
      </c>
      <c r="BN294" s="11">
        <v>0.0</v>
      </c>
      <c r="BO294" s="11">
        <v>0.0</v>
      </c>
      <c r="BP294" s="11">
        <v>0.0</v>
      </c>
      <c r="BQ294" s="11">
        <v>0.0</v>
      </c>
      <c r="BR294" s="11">
        <v>0.0</v>
      </c>
      <c r="BS294" s="11">
        <v>0.0</v>
      </c>
      <c r="BT294" s="11">
        <v>0.0</v>
      </c>
      <c r="BU294" s="11">
        <v>0.0</v>
      </c>
      <c r="BV294" s="11" t="s">
        <v>124</v>
      </c>
      <c r="BW294" s="16" t="s">
        <v>146</v>
      </c>
      <c r="BX294" s="15">
        <v>0.0</v>
      </c>
      <c r="BY294" s="26">
        <v>206.0</v>
      </c>
      <c r="BZ294" s="16">
        <v>0.0</v>
      </c>
      <c r="CA294" s="26">
        <v>47.0</v>
      </c>
      <c r="CB294" s="26">
        <v>11.0</v>
      </c>
      <c r="CC294" s="15">
        <v>0.0</v>
      </c>
      <c r="CD294" s="15">
        <v>0.0</v>
      </c>
      <c r="CE294" s="15">
        <v>1.0</v>
      </c>
      <c r="CF294" s="15">
        <v>0.0</v>
      </c>
      <c r="CG294" s="16">
        <v>0.0</v>
      </c>
      <c r="CH294" s="16">
        <v>0.0</v>
      </c>
      <c r="CI294" s="16">
        <v>0.0</v>
      </c>
      <c r="CJ294" s="15">
        <f t="shared" si="3"/>
        <v>0</v>
      </c>
      <c r="CK294" s="38" t="s">
        <v>1829</v>
      </c>
      <c r="CL294" s="11" t="s">
        <v>170</v>
      </c>
      <c r="CM294" s="11">
        <v>1.0</v>
      </c>
      <c r="CN294" s="11">
        <v>0.0</v>
      </c>
      <c r="CO294" s="18">
        <v>1.0</v>
      </c>
      <c r="CP294" s="18">
        <v>0.0</v>
      </c>
      <c r="CQ294" s="15">
        <v>0.0</v>
      </c>
      <c r="CR294" s="15" t="s">
        <v>124</v>
      </c>
      <c r="CS294" s="15">
        <v>0.0</v>
      </c>
      <c r="CT294" s="15" t="s">
        <v>124</v>
      </c>
      <c r="CU294" s="15">
        <v>0.0</v>
      </c>
      <c r="CV294" s="15" t="s">
        <v>124</v>
      </c>
      <c r="CW294" s="11">
        <v>0.0</v>
      </c>
      <c r="CX294" s="11">
        <v>0.0</v>
      </c>
      <c r="CY294" s="11" t="s">
        <v>124</v>
      </c>
      <c r="CZ294" s="11">
        <v>0.0</v>
      </c>
      <c r="DA294" s="11" t="s">
        <v>133</v>
      </c>
      <c r="DB294" s="31"/>
    </row>
    <row r="295">
      <c r="A295" s="11" t="s">
        <v>1830</v>
      </c>
      <c r="B295" s="11" t="s">
        <v>773</v>
      </c>
      <c r="C295" s="12">
        <v>26803.0</v>
      </c>
      <c r="D295" s="13">
        <v>1.0</v>
      </c>
      <c r="E295" s="18">
        <v>0.0</v>
      </c>
      <c r="F295" s="3">
        <v>7.0</v>
      </c>
      <c r="G295" s="3">
        <v>7.0</v>
      </c>
      <c r="H295" s="3">
        <v>9.0</v>
      </c>
      <c r="I295" s="14">
        <f t="shared" si="1"/>
        <v>7.666666667</v>
      </c>
      <c r="J295" s="14">
        <f t="shared" si="2"/>
        <v>1.333333333</v>
      </c>
      <c r="K295" s="11" t="s">
        <v>576</v>
      </c>
      <c r="L295" s="13" t="s">
        <v>456</v>
      </c>
      <c r="M295" s="15" t="s">
        <v>216</v>
      </c>
      <c r="N295" s="15" t="s">
        <v>635</v>
      </c>
      <c r="O295" s="16" t="s">
        <v>216</v>
      </c>
      <c r="P295" s="16" t="s">
        <v>1540</v>
      </c>
      <c r="Q295" s="17">
        <v>1.0</v>
      </c>
      <c r="R295" s="11" t="s">
        <v>1831</v>
      </c>
      <c r="S295" s="11">
        <v>1.0</v>
      </c>
      <c r="T295" s="11">
        <v>0.0</v>
      </c>
      <c r="U295" s="11" t="s">
        <v>124</v>
      </c>
      <c r="V295" s="11">
        <v>0.0</v>
      </c>
      <c r="W295" s="11" t="s">
        <v>125</v>
      </c>
      <c r="X295" s="18">
        <v>23.0</v>
      </c>
      <c r="Y295" s="18">
        <v>1.0</v>
      </c>
      <c r="Z295" s="18">
        <v>0.0</v>
      </c>
      <c r="AA295" s="18">
        <v>1.0</v>
      </c>
      <c r="AB295" s="15" t="s">
        <v>773</v>
      </c>
      <c r="AC295" s="15" t="s">
        <v>773</v>
      </c>
      <c r="AD295" s="16">
        <v>1.0</v>
      </c>
      <c r="AE295" s="16">
        <v>0.0</v>
      </c>
      <c r="AF295" s="16">
        <v>1.0</v>
      </c>
      <c r="AG295" s="15">
        <v>1.0</v>
      </c>
      <c r="AH295" s="11" t="s">
        <v>1804</v>
      </c>
      <c r="AI295" s="18">
        <v>1.0</v>
      </c>
      <c r="AJ295" s="18">
        <v>2.0</v>
      </c>
      <c r="AK295" s="18">
        <v>1.0</v>
      </c>
      <c r="AL295" s="11">
        <v>0.0</v>
      </c>
      <c r="AM295" s="19">
        <v>1.0</v>
      </c>
      <c r="AN295" s="27" t="s">
        <v>128</v>
      </c>
      <c r="AO295" s="15" t="s">
        <v>1393</v>
      </c>
      <c r="AP295" s="15" t="s">
        <v>177</v>
      </c>
      <c r="AQ295" s="15">
        <v>132.0</v>
      </c>
      <c r="AR295" s="15">
        <v>46.0</v>
      </c>
      <c r="AS295" s="15">
        <v>52.0</v>
      </c>
      <c r="AT295" s="15">
        <v>68.0</v>
      </c>
      <c r="AU295" s="15">
        <v>-15.0</v>
      </c>
      <c r="AV295" s="15">
        <v>82.0</v>
      </c>
      <c r="AW295" s="18">
        <v>0.0</v>
      </c>
      <c r="AX295" s="18">
        <v>0.0</v>
      </c>
      <c r="AY295" s="18">
        <v>0.0</v>
      </c>
      <c r="AZ295" s="18">
        <v>1.0</v>
      </c>
      <c r="BA295" s="18">
        <v>0.0</v>
      </c>
      <c r="BB295" s="18">
        <v>1.0</v>
      </c>
      <c r="BC295" s="11">
        <v>0.0</v>
      </c>
      <c r="BD295" s="11">
        <v>0.0</v>
      </c>
      <c r="BE295" s="11">
        <v>0.0</v>
      </c>
      <c r="BF295" s="11">
        <v>0.0</v>
      </c>
      <c r="BG295" s="11">
        <v>0.0</v>
      </c>
      <c r="BH295" s="11">
        <v>0.0</v>
      </c>
      <c r="BI295" s="11">
        <v>0.0</v>
      </c>
      <c r="BJ295" s="11">
        <v>0.0</v>
      </c>
      <c r="BK295" s="11">
        <v>0.0</v>
      </c>
      <c r="BL295" s="11">
        <v>0.0</v>
      </c>
      <c r="BM295" s="11">
        <v>0.0</v>
      </c>
      <c r="BN295" s="11">
        <v>0.0</v>
      </c>
      <c r="BO295" s="11">
        <v>0.0</v>
      </c>
      <c r="BP295" s="11">
        <v>0.0</v>
      </c>
      <c r="BQ295" s="11">
        <v>0.0</v>
      </c>
      <c r="BR295" s="11">
        <v>0.0</v>
      </c>
      <c r="BS295" s="11">
        <v>0.0</v>
      </c>
      <c r="BT295" s="11">
        <v>0.0</v>
      </c>
      <c r="BU295" s="11">
        <v>0.0</v>
      </c>
      <c r="BV295" s="11" t="s">
        <v>1832</v>
      </c>
      <c r="BW295" s="16" t="s">
        <v>319</v>
      </c>
      <c r="BX295" s="15">
        <v>0.0</v>
      </c>
      <c r="BY295" s="26">
        <v>172.0</v>
      </c>
      <c r="BZ295" s="16">
        <v>0.0</v>
      </c>
      <c r="CA295" s="26">
        <v>15.0</v>
      </c>
      <c r="CB295" s="26">
        <v>15.0</v>
      </c>
      <c r="CC295" s="15">
        <v>0.0</v>
      </c>
      <c r="CD295" s="15">
        <v>0.0</v>
      </c>
      <c r="CE295" s="15">
        <v>1.0</v>
      </c>
      <c r="CF295" s="15">
        <v>0.0</v>
      </c>
      <c r="CG295" s="16">
        <v>0.0</v>
      </c>
      <c r="CH295" s="16">
        <v>0.0</v>
      </c>
      <c r="CI295" s="16">
        <v>0.0</v>
      </c>
      <c r="CJ295" s="15">
        <f t="shared" si="3"/>
        <v>0</v>
      </c>
      <c r="CK295" s="29" t="s">
        <v>1833</v>
      </c>
      <c r="CL295" s="11" t="s">
        <v>170</v>
      </c>
      <c r="CM295" s="11">
        <v>0.0</v>
      </c>
      <c r="CN295" s="11">
        <v>0.0</v>
      </c>
      <c r="CO295" s="18">
        <v>0.0</v>
      </c>
      <c r="CP295" s="18">
        <v>0.0</v>
      </c>
      <c r="CQ295" s="15">
        <v>0.0</v>
      </c>
      <c r="CR295" s="15" t="s">
        <v>124</v>
      </c>
      <c r="CS295" s="15">
        <v>0.0</v>
      </c>
      <c r="CT295" s="15" t="s">
        <v>124</v>
      </c>
      <c r="CU295" s="15">
        <v>0.0</v>
      </c>
      <c r="CV295" s="15" t="s">
        <v>124</v>
      </c>
      <c r="CW295" s="11">
        <v>0.0</v>
      </c>
      <c r="CX295" s="11">
        <v>0.0</v>
      </c>
      <c r="CY295" s="11" t="s">
        <v>124</v>
      </c>
      <c r="CZ295" s="11">
        <v>0.0</v>
      </c>
      <c r="DA295" s="11" t="s">
        <v>133</v>
      </c>
      <c r="DB295" s="31"/>
    </row>
    <row r="296">
      <c r="A296" s="11" t="s">
        <v>1834</v>
      </c>
      <c r="B296" s="11" t="s">
        <v>1835</v>
      </c>
      <c r="C296" s="12">
        <v>26810.0</v>
      </c>
      <c r="D296" s="13">
        <v>1.0</v>
      </c>
      <c r="E296" s="18">
        <v>0.0</v>
      </c>
      <c r="F296" s="3">
        <v>6.0</v>
      </c>
      <c r="G296" s="3">
        <v>4.0</v>
      </c>
      <c r="H296" s="3">
        <v>7.0</v>
      </c>
      <c r="I296" s="14">
        <f t="shared" si="1"/>
        <v>5.666666667</v>
      </c>
      <c r="J296" s="14">
        <f t="shared" si="2"/>
        <v>2</v>
      </c>
      <c r="K296" s="11" t="s">
        <v>645</v>
      </c>
      <c r="L296" s="13" t="s">
        <v>262</v>
      </c>
      <c r="M296" s="15" t="s">
        <v>122</v>
      </c>
      <c r="N296" s="15" t="s">
        <v>1836</v>
      </c>
      <c r="O296" s="16" t="s">
        <v>122</v>
      </c>
      <c r="P296" s="16" t="s">
        <v>1837</v>
      </c>
      <c r="Q296" s="17">
        <v>0.0</v>
      </c>
      <c r="R296" s="11" t="s">
        <v>124</v>
      </c>
      <c r="S296" s="11">
        <v>0.0</v>
      </c>
      <c r="T296" s="11">
        <v>1.0</v>
      </c>
      <c r="U296" s="11" t="s">
        <v>124</v>
      </c>
      <c r="V296" s="11">
        <v>0.0</v>
      </c>
      <c r="W296" s="11" t="s">
        <v>125</v>
      </c>
      <c r="X296" s="18">
        <v>26.0</v>
      </c>
      <c r="Y296" s="18">
        <v>1.0</v>
      </c>
      <c r="Z296" s="18">
        <v>1.0</v>
      </c>
      <c r="AA296" s="18">
        <v>0.0</v>
      </c>
      <c r="AB296" s="15" t="s">
        <v>1838</v>
      </c>
      <c r="AC296" s="15" t="s">
        <v>1838</v>
      </c>
      <c r="AD296" s="16">
        <v>1.0</v>
      </c>
      <c r="AE296" s="16">
        <v>1.0</v>
      </c>
      <c r="AF296" s="16">
        <v>1.0</v>
      </c>
      <c r="AG296" s="15">
        <v>1.0</v>
      </c>
      <c r="AH296" s="11" t="s">
        <v>1839</v>
      </c>
      <c r="AI296" s="18">
        <v>1.0</v>
      </c>
      <c r="AJ296" s="18">
        <v>1.0</v>
      </c>
      <c r="AK296" s="18">
        <v>0.0</v>
      </c>
      <c r="AL296" s="11">
        <v>0.0</v>
      </c>
      <c r="AM296" s="19">
        <v>0.0</v>
      </c>
      <c r="AN296" s="15" t="s">
        <v>568</v>
      </c>
      <c r="AO296" s="15" t="s">
        <v>1840</v>
      </c>
      <c r="AP296" s="15" t="s">
        <v>1840</v>
      </c>
      <c r="AQ296" s="15">
        <v>96.0</v>
      </c>
      <c r="AR296" s="15">
        <v>89.0</v>
      </c>
      <c r="AS296" s="15">
        <v>51.0</v>
      </c>
      <c r="AT296" s="15">
        <v>29.0</v>
      </c>
      <c r="AU296" s="15">
        <v>-10.0</v>
      </c>
      <c r="AV296" s="15">
        <v>0.0</v>
      </c>
      <c r="AW296" s="18">
        <v>0.0</v>
      </c>
      <c r="AX296" s="18">
        <v>0.0</v>
      </c>
      <c r="AY296" s="18">
        <v>1.0</v>
      </c>
      <c r="AZ296" s="18">
        <v>1.0</v>
      </c>
      <c r="BA296" s="18">
        <v>0.0</v>
      </c>
      <c r="BB296" s="18">
        <v>1.0</v>
      </c>
      <c r="BC296" s="11">
        <v>0.0</v>
      </c>
      <c r="BD296" s="11">
        <v>0.0</v>
      </c>
      <c r="BE296" s="11">
        <v>0.0</v>
      </c>
      <c r="BF296" s="11">
        <v>0.0</v>
      </c>
      <c r="BG296" s="11">
        <v>0.0</v>
      </c>
      <c r="BH296" s="11">
        <v>0.0</v>
      </c>
      <c r="BI296" s="11">
        <v>0.0</v>
      </c>
      <c r="BJ296" s="11">
        <v>0.0</v>
      </c>
      <c r="BK296" s="11">
        <v>0.0</v>
      </c>
      <c r="BL296" s="11">
        <v>0.0</v>
      </c>
      <c r="BM296" s="11">
        <v>0.0</v>
      </c>
      <c r="BN296" s="11">
        <v>0.0</v>
      </c>
      <c r="BO296" s="11">
        <v>0.0</v>
      </c>
      <c r="BP296" s="11">
        <v>0.0</v>
      </c>
      <c r="BQ296" s="11">
        <v>1.0</v>
      </c>
      <c r="BR296" s="11">
        <v>0.0</v>
      </c>
      <c r="BS296" s="11">
        <v>0.0</v>
      </c>
      <c r="BT296" s="11">
        <v>0.0</v>
      </c>
      <c r="BU296" s="11">
        <v>0.0</v>
      </c>
      <c r="BV296" s="11" t="s">
        <v>124</v>
      </c>
      <c r="BW296" s="15" t="s">
        <v>251</v>
      </c>
      <c r="BX296" s="15">
        <v>0.0</v>
      </c>
      <c r="BY296" s="26">
        <v>206.0</v>
      </c>
      <c r="BZ296" s="16">
        <v>1.0</v>
      </c>
      <c r="CA296" s="26">
        <v>206.0</v>
      </c>
      <c r="CB296" s="26">
        <v>0.0</v>
      </c>
      <c r="CC296" s="15">
        <v>0.0</v>
      </c>
      <c r="CD296" s="15">
        <v>0.0</v>
      </c>
      <c r="CE296" s="15">
        <v>0.0</v>
      </c>
      <c r="CF296" s="15">
        <v>0.0</v>
      </c>
      <c r="CG296" s="16">
        <v>0.0</v>
      </c>
      <c r="CH296" s="16">
        <v>0.0</v>
      </c>
      <c r="CI296" s="16">
        <v>0.0</v>
      </c>
      <c r="CJ296" s="15">
        <f t="shared" si="3"/>
        <v>0</v>
      </c>
      <c r="CK296" s="40" t="s">
        <v>124</v>
      </c>
      <c r="CL296" s="11" t="s">
        <v>124</v>
      </c>
      <c r="CM296" s="11">
        <v>0.0</v>
      </c>
      <c r="CN296" s="11">
        <v>0.0</v>
      </c>
      <c r="CO296" s="18">
        <v>0.0</v>
      </c>
      <c r="CP296" s="18">
        <v>0.0</v>
      </c>
      <c r="CQ296" s="15">
        <v>0.0</v>
      </c>
      <c r="CR296" s="15" t="s">
        <v>124</v>
      </c>
      <c r="CS296" s="15">
        <v>0.0</v>
      </c>
      <c r="CT296" s="15" t="s">
        <v>124</v>
      </c>
      <c r="CU296" s="15">
        <v>0.0</v>
      </c>
      <c r="CV296" s="15" t="s">
        <v>124</v>
      </c>
      <c r="CW296" s="11">
        <v>0.0</v>
      </c>
      <c r="CX296" s="11">
        <v>0.0</v>
      </c>
      <c r="CY296" s="11" t="s">
        <v>124</v>
      </c>
      <c r="CZ296" s="11">
        <v>0.0</v>
      </c>
      <c r="DA296" s="11" t="s">
        <v>133</v>
      </c>
      <c r="DB296" s="31"/>
    </row>
    <row r="297">
      <c r="A297" s="11" t="s">
        <v>1062</v>
      </c>
      <c r="B297" s="11" t="s">
        <v>1841</v>
      </c>
      <c r="C297" s="12">
        <v>26817.0</v>
      </c>
      <c r="D297" s="13">
        <v>4.0</v>
      </c>
      <c r="E297" s="18">
        <v>0.0</v>
      </c>
      <c r="F297" s="3">
        <v>4.0</v>
      </c>
      <c r="G297" s="3">
        <v>7.0</v>
      </c>
      <c r="H297" s="3">
        <v>5.0</v>
      </c>
      <c r="I297" s="14">
        <f t="shared" si="1"/>
        <v>5.333333333</v>
      </c>
      <c r="J297" s="14">
        <f t="shared" si="2"/>
        <v>2</v>
      </c>
      <c r="K297" s="11" t="s">
        <v>1376</v>
      </c>
      <c r="L297" s="13" t="s">
        <v>1376</v>
      </c>
      <c r="M297" s="15" t="s">
        <v>122</v>
      </c>
      <c r="N297" s="15" t="s">
        <v>1173</v>
      </c>
      <c r="O297" s="16" t="s">
        <v>122</v>
      </c>
      <c r="P297" s="16" t="s">
        <v>373</v>
      </c>
      <c r="Q297" s="17">
        <v>0.0</v>
      </c>
      <c r="R297" s="11" t="s">
        <v>124</v>
      </c>
      <c r="S297" s="11">
        <v>0.0</v>
      </c>
      <c r="T297" s="11">
        <v>0.0</v>
      </c>
      <c r="U297" s="11" t="s">
        <v>124</v>
      </c>
      <c r="V297" s="11">
        <v>0.0</v>
      </c>
      <c r="W297" s="11" t="s">
        <v>631</v>
      </c>
      <c r="X297" s="18">
        <v>30.0</v>
      </c>
      <c r="Y297" s="18">
        <v>2.0</v>
      </c>
      <c r="Z297" s="18">
        <v>1.0</v>
      </c>
      <c r="AA297" s="18">
        <v>0.0</v>
      </c>
      <c r="AB297" s="15" t="s">
        <v>1639</v>
      </c>
      <c r="AC297" s="15" t="s">
        <v>1639</v>
      </c>
      <c r="AD297" s="16">
        <v>2.0</v>
      </c>
      <c r="AE297" s="16">
        <v>1.0</v>
      </c>
      <c r="AF297" s="16">
        <v>1.0</v>
      </c>
      <c r="AG297" s="16">
        <v>1.0</v>
      </c>
      <c r="AH297" s="11" t="s">
        <v>1842</v>
      </c>
      <c r="AI297" s="18">
        <v>1.0</v>
      </c>
      <c r="AJ297" s="18">
        <v>1.0</v>
      </c>
      <c r="AK297" s="18">
        <v>1.0</v>
      </c>
      <c r="AL297" s="18">
        <v>1.0</v>
      </c>
      <c r="AM297" s="19">
        <v>1.0</v>
      </c>
      <c r="AN297" s="27" t="s">
        <v>128</v>
      </c>
      <c r="AO297" s="15" t="s">
        <v>318</v>
      </c>
      <c r="AP297" s="15" t="s">
        <v>318</v>
      </c>
      <c r="AQ297" s="15">
        <v>120.0</v>
      </c>
      <c r="AR297" s="15">
        <v>36.0</v>
      </c>
      <c r="AS297" s="15">
        <v>41.0</v>
      </c>
      <c r="AT297" s="15">
        <v>13.0</v>
      </c>
      <c r="AU297" s="15">
        <v>-14.0</v>
      </c>
      <c r="AV297" s="15">
        <v>43.0</v>
      </c>
      <c r="AW297" s="18">
        <v>0.0</v>
      </c>
      <c r="AX297" s="18">
        <v>0.0</v>
      </c>
      <c r="AY297" s="18">
        <v>0.0</v>
      </c>
      <c r="AZ297" s="18">
        <v>1.0</v>
      </c>
      <c r="BA297" s="18">
        <v>1.0</v>
      </c>
      <c r="BB297" s="18">
        <v>1.0</v>
      </c>
      <c r="BC297" s="11">
        <v>0.0</v>
      </c>
      <c r="BD297" s="11">
        <v>0.0</v>
      </c>
      <c r="BE297" s="11">
        <v>0.0</v>
      </c>
      <c r="BF297" s="11">
        <v>0.0</v>
      </c>
      <c r="BG297" s="11">
        <v>0.0</v>
      </c>
      <c r="BH297" s="11">
        <v>0.0</v>
      </c>
      <c r="BI297" s="11">
        <v>0.0</v>
      </c>
      <c r="BJ297" s="11">
        <v>0.0</v>
      </c>
      <c r="BK297" s="11">
        <v>0.0</v>
      </c>
      <c r="BL297" s="11">
        <v>0.0</v>
      </c>
      <c r="BM297" s="11">
        <v>0.0</v>
      </c>
      <c r="BN297" s="11">
        <v>0.0</v>
      </c>
      <c r="BO297" s="11">
        <v>0.0</v>
      </c>
      <c r="BP297" s="11">
        <v>0.0</v>
      </c>
      <c r="BQ297" s="11">
        <v>0.0</v>
      </c>
      <c r="BR297" s="11">
        <v>0.0</v>
      </c>
      <c r="BS297" s="11">
        <v>0.0</v>
      </c>
      <c r="BT297" s="11">
        <v>0.0</v>
      </c>
      <c r="BU297" s="11">
        <v>0.0</v>
      </c>
      <c r="BV297" s="11" t="s">
        <v>124</v>
      </c>
      <c r="BW297" s="16" t="s">
        <v>146</v>
      </c>
      <c r="BX297" s="15">
        <v>0.0</v>
      </c>
      <c r="BY297" s="26">
        <v>247.0</v>
      </c>
      <c r="BZ297" s="16">
        <v>0.0</v>
      </c>
      <c r="CA297" s="26">
        <v>49.0</v>
      </c>
      <c r="CB297" s="26">
        <v>7.0</v>
      </c>
      <c r="CC297" s="15">
        <v>0.0</v>
      </c>
      <c r="CD297" s="15">
        <v>0.0</v>
      </c>
      <c r="CE297" s="15">
        <v>0.0</v>
      </c>
      <c r="CF297" s="15">
        <v>0.0</v>
      </c>
      <c r="CG297" s="16">
        <v>0.0</v>
      </c>
      <c r="CH297" s="16">
        <v>0.0</v>
      </c>
      <c r="CI297" s="16">
        <v>0.0</v>
      </c>
      <c r="CJ297" s="15">
        <f t="shared" si="3"/>
        <v>0</v>
      </c>
      <c r="CK297" s="29" t="s">
        <v>1843</v>
      </c>
      <c r="CL297" s="11" t="s">
        <v>170</v>
      </c>
      <c r="CM297" s="11">
        <v>0.0</v>
      </c>
      <c r="CN297" s="11">
        <v>0.0</v>
      </c>
      <c r="CO297" s="18">
        <v>0.0</v>
      </c>
      <c r="CP297" s="18">
        <v>0.0</v>
      </c>
      <c r="CQ297" s="15">
        <v>0.0</v>
      </c>
      <c r="CR297" s="15" t="s">
        <v>124</v>
      </c>
      <c r="CS297" s="15">
        <v>0.0</v>
      </c>
      <c r="CT297" s="15" t="s">
        <v>124</v>
      </c>
      <c r="CU297" s="15">
        <v>0.0</v>
      </c>
      <c r="CV297" s="15" t="s">
        <v>124</v>
      </c>
      <c r="CW297" s="11">
        <v>0.0</v>
      </c>
      <c r="CX297" s="11">
        <v>0.0</v>
      </c>
      <c r="CY297" s="11" t="s">
        <v>124</v>
      </c>
      <c r="CZ297" s="11">
        <v>0.0</v>
      </c>
      <c r="DA297" s="11" t="s">
        <v>133</v>
      </c>
      <c r="DB297" s="31"/>
    </row>
    <row r="298">
      <c r="A298" s="11" t="s">
        <v>1844</v>
      </c>
      <c r="B298" s="11" t="s">
        <v>1572</v>
      </c>
      <c r="C298" s="12">
        <v>26845.0</v>
      </c>
      <c r="D298" s="13">
        <v>1.0</v>
      </c>
      <c r="E298" s="18">
        <v>0.0</v>
      </c>
      <c r="F298" s="3">
        <v>7.0</v>
      </c>
      <c r="G298" s="3">
        <v>10.0</v>
      </c>
      <c r="H298" s="3">
        <v>6.0</v>
      </c>
      <c r="I298" s="14">
        <f t="shared" si="1"/>
        <v>7.666666667</v>
      </c>
      <c r="J298" s="14">
        <f t="shared" si="2"/>
        <v>2.666666667</v>
      </c>
      <c r="K298" s="11" t="s">
        <v>1376</v>
      </c>
      <c r="L298" s="13" t="s">
        <v>1376</v>
      </c>
      <c r="M298" s="15" t="s">
        <v>122</v>
      </c>
      <c r="N298" s="15" t="s">
        <v>121</v>
      </c>
      <c r="O298" s="16" t="s">
        <v>162</v>
      </c>
      <c r="P298" s="16" t="s">
        <v>373</v>
      </c>
      <c r="Q298" s="17">
        <v>1.0</v>
      </c>
      <c r="R298" s="11" t="s">
        <v>124</v>
      </c>
      <c r="S298" s="11">
        <v>0.0</v>
      </c>
      <c r="T298" s="11">
        <v>0.0</v>
      </c>
      <c r="U298" s="11" t="s">
        <v>124</v>
      </c>
      <c r="V298" s="11">
        <v>0.0</v>
      </c>
      <c r="W298" s="11" t="s">
        <v>631</v>
      </c>
      <c r="X298" s="18">
        <v>30.0</v>
      </c>
      <c r="Y298" s="18">
        <v>1.0</v>
      </c>
      <c r="Z298" s="18">
        <v>1.0</v>
      </c>
      <c r="AA298" s="18">
        <v>0.0</v>
      </c>
      <c r="AB298" s="15" t="s">
        <v>1572</v>
      </c>
      <c r="AC298" s="15" t="s">
        <v>1572</v>
      </c>
      <c r="AD298" s="16">
        <v>1.0</v>
      </c>
      <c r="AE298" s="16">
        <v>1.0</v>
      </c>
      <c r="AF298" s="16">
        <v>1.0</v>
      </c>
      <c r="AG298" s="15">
        <v>1.0</v>
      </c>
      <c r="AH298" s="11" t="s">
        <v>1572</v>
      </c>
      <c r="AI298" s="18">
        <v>1.0</v>
      </c>
      <c r="AJ298" s="18">
        <v>1.0</v>
      </c>
      <c r="AK298" s="18">
        <v>1.0</v>
      </c>
      <c r="AL298" s="11">
        <v>1.0</v>
      </c>
      <c r="AM298" s="19">
        <v>1.0</v>
      </c>
      <c r="AN298" s="27" t="s">
        <v>128</v>
      </c>
      <c r="AO298" s="15" t="s">
        <v>318</v>
      </c>
      <c r="AP298" s="15" t="s">
        <v>318</v>
      </c>
      <c r="AQ298" s="15">
        <v>79.0</v>
      </c>
      <c r="AR298" s="15">
        <v>56.0</v>
      </c>
      <c r="AS298" s="15">
        <v>39.0</v>
      </c>
      <c r="AT298" s="15">
        <v>60.0</v>
      </c>
      <c r="AU298" s="15">
        <v>-12.0</v>
      </c>
      <c r="AV298" s="15">
        <v>49.0</v>
      </c>
      <c r="AW298" s="18">
        <v>0.0</v>
      </c>
      <c r="AX298" s="18">
        <v>0.0</v>
      </c>
      <c r="AY298" s="18">
        <v>1.0</v>
      </c>
      <c r="AZ298" s="18">
        <v>1.0</v>
      </c>
      <c r="BA298" s="18">
        <v>0.0</v>
      </c>
      <c r="BB298" s="18">
        <v>0.0</v>
      </c>
      <c r="BC298" s="11">
        <v>0.0</v>
      </c>
      <c r="BD298" s="11">
        <v>0.0</v>
      </c>
      <c r="BE298" s="11">
        <v>0.0</v>
      </c>
      <c r="BF298" s="11">
        <v>0.0</v>
      </c>
      <c r="BG298" s="11">
        <v>0.0</v>
      </c>
      <c r="BH298" s="11">
        <v>0.0</v>
      </c>
      <c r="BI298" s="11">
        <v>0.0</v>
      </c>
      <c r="BJ298" s="11">
        <v>0.0</v>
      </c>
      <c r="BK298" s="11">
        <v>0.0</v>
      </c>
      <c r="BL298" s="11">
        <v>0.0</v>
      </c>
      <c r="BM298" s="11">
        <v>0.0</v>
      </c>
      <c r="BN298" s="11">
        <v>0.0</v>
      </c>
      <c r="BO298" s="11">
        <v>0.0</v>
      </c>
      <c r="BP298" s="11">
        <v>0.0</v>
      </c>
      <c r="BQ298" s="11">
        <v>0.0</v>
      </c>
      <c r="BR298" s="11">
        <v>0.0</v>
      </c>
      <c r="BS298" s="11">
        <v>0.0</v>
      </c>
      <c r="BT298" s="11">
        <v>0.0</v>
      </c>
      <c r="BU298" s="11">
        <v>0.0</v>
      </c>
      <c r="BV298" s="11" t="s">
        <v>124</v>
      </c>
      <c r="BW298" s="15" t="s">
        <v>244</v>
      </c>
      <c r="BX298" s="15">
        <v>0.0</v>
      </c>
      <c r="BY298" s="26">
        <v>215.0</v>
      </c>
      <c r="BZ298" s="16">
        <v>0.0</v>
      </c>
      <c r="CA298" s="26">
        <v>54.0</v>
      </c>
      <c r="CB298" s="26">
        <v>19.0</v>
      </c>
      <c r="CC298" s="15">
        <v>0.0</v>
      </c>
      <c r="CD298" s="15">
        <v>0.0</v>
      </c>
      <c r="CE298" s="15">
        <v>0.0</v>
      </c>
      <c r="CF298" s="15">
        <v>0.0</v>
      </c>
      <c r="CG298" s="16">
        <v>0.0</v>
      </c>
      <c r="CH298" s="16">
        <v>0.0</v>
      </c>
      <c r="CI298" s="16">
        <v>0.0</v>
      </c>
      <c r="CJ298" s="15">
        <f t="shared" si="3"/>
        <v>0</v>
      </c>
      <c r="CK298" s="29" t="s">
        <v>1845</v>
      </c>
      <c r="CL298" s="11" t="s">
        <v>1846</v>
      </c>
      <c r="CM298" s="11">
        <v>0.0</v>
      </c>
      <c r="CN298" s="11">
        <v>0.0</v>
      </c>
      <c r="CO298" s="18">
        <v>0.0</v>
      </c>
      <c r="CP298" s="18">
        <v>0.0</v>
      </c>
      <c r="CQ298" s="15">
        <v>0.0</v>
      </c>
      <c r="CR298" s="15" t="s">
        <v>124</v>
      </c>
      <c r="CS298" s="15">
        <v>0.0</v>
      </c>
      <c r="CT298" s="15" t="s">
        <v>124</v>
      </c>
      <c r="CU298" s="15">
        <v>0.0</v>
      </c>
      <c r="CV298" s="15" t="s">
        <v>124</v>
      </c>
      <c r="CW298" s="11">
        <v>0.0</v>
      </c>
      <c r="CX298" s="11">
        <v>0.0</v>
      </c>
      <c r="CY298" s="11" t="s">
        <v>124</v>
      </c>
      <c r="CZ298" s="11">
        <v>0.0</v>
      </c>
      <c r="DA298" s="11" t="s">
        <v>133</v>
      </c>
      <c r="DB298" s="31"/>
    </row>
    <row r="299">
      <c r="A299" s="11" t="s">
        <v>1847</v>
      </c>
      <c r="B299" s="11" t="s">
        <v>1848</v>
      </c>
      <c r="C299" s="12">
        <v>26852.0</v>
      </c>
      <c r="D299" s="13">
        <v>2.0</v>
      </c>
      <c r="E299" s="18">
        <v>0.0</v>
      </c>
      <c r="F299" s="3">
        <v>6.0</v>
      </c>
      <c r="G299" s="3">
        <v>6.0</v>
      </c>
      <c r="H299" s="3">
        <v>7.0</v>
      </c>
      <c r="I299" s="14">
        <f t="shared" si="1"/>
        <v>6.333333333</v>
      </c>
      <c r="J299" s="14">
        <f t="shared" si="2"/>
        <v>0.6666666667</v>
      </c>
      <c r="K299" s="11" t="s">
        <v>1349</v>
      </c>
      <c r="L299" s="13" t="s">
        <v>1349</v>
      </c>
      <c r="M299" s="15" t="s">
        <v>216</v>
      </c>
      <c r="N299" s="15" t="s">
        <v>635</v>
      </c>
      <c r="O299" s="16" t="s">
        <v>216</v>
      </c>
      <c r="P299" s="16" t="s">
        <v>635</v>
      </c>
      <c r="Q299" s="17">
        <v>1.0</v>
      </c>
      <c r="R299" s="11" t="s">
        <v>124</v>
      </c>
      <c r="S299" s="11">
        <v>0.0</v>
      </c>
      <c r="T299" s="11">
        <v>0.0</v>
      </c>
      <c r="U299" s="11" t="s">
        <v>124</v>
      </c>
      <c r="V299" s="11">
        <v>0.0</v>
      </c>
      <c r="W299" s="11" t="s">
        <v>125</v>
      </c>
      <c r="X299" s="18">
        <v>26.0</v>
      </c>
      <c r="Y299" s="18">
        <v>1.0</v>
      </c>
      <c r="Z299" s="18">
        <v>0.0</v>
      </c>
      <c r="AA299" s="18">
        <v>1.0</v>
      </c>
      <c r="AB299" s="15" t="s">
        <v>1849</v>
      </c>
      <c r="AC299" s="15" t="s">
        <v>1849</v>
      </c>
      <c r="AD299" s="16">
        <v>1.0</v>
      </c>
      <c r="AE299" s="16">
        <v>0.0</v>
      </c>
      <c r="AF299" s="16">
        <v>1.0</v>
      </c>
      <c r="AG299" s="15">
        <v>0.0</v>
      </c>
      <c r="AH299" s="11" t="s">
        <v>1848</v>
      </c>
      <c r="AI299" s="18">
        <v>1.0</v>
      </c>
      <c r="AJ299" s="18">
        <v>0.0</v>
      </c>
      <c r="AK299" s="18">
        <v>1.0</v>
      </c>
      <c r="AL299" s="11">
        <v>1.0</v>
      </c>
      <c r="AM299" s="19">
        <v>1.0</v>
      </c>
      <c r="AN299" s="27" t="s">
        <v>128</v>
      </c>
      <c r="AO299" s="15" t="s">
        <v>554</v>
      </c>
      <c r="AP299" s="15" t="s">
        <v>554</v>
      </c>
      <c r="AQ299" s="15">
        <v>98.0</v>
      </c>
      <c r="AR299" s="15">
        <v>71.0</v>
      </c>
      <c r="AS299" s="15">
        <v>69.0</v>
      </c>
      <c r="AT299" s="15">
        <v>96.0</v>
      </c>
      <c r="AU299" s="15">
        <v>-13.0</v>
      </c>
      <c r="AV299" s="15">
        <v>37.0</v>
      </c>
      <c r="AW299" s="18">
        <v>0.0</v>
      </c>
      <c r="AX299" s="18">
        <v>0.0</v>
      </c>
      <c r="AY299" s="18">
        <v>0.0</v>
      </c>
      <c r="AZ299" s="18">
        <v>1.0</v>
      </c>
      <c r="BA299" s="18">
        <v>0.0</v>
      </c>
      <c r="BB299" s="18">
        <v>1.0</v>
      </c>
      <c r="BC299" s="11">
        <v>0.0</v>
      </c>
      <c r="BD299" s="11">
        <v>0.0</v>
      </c>
      <c r="BE299" s="11">
        <v>0.0</v>
      </c>
      <c r="BF299" s="11">
        <v>0.0</v>
      </c>
      <c r="BG299" s="11">
        <v>0.0</v>
      </c>
      <c r="BH299" s="11">
        <v>0.0</v>
      </c>
      <c r="BI299" s="11">
        <v>0.0</v>
      </c>
      <c r="BJ299" s="11">
        <v>0.0</v>
      </c>
      <c r="BK299" s="11">
        <v>1.0</v>
      </c>
      <c r="BL299" s="11">
        <v>0.0</v>
      </c>
      <c r="BM299" s="11">
        <v>0.0</v>
      </c>
      <c r="BN299" s="11">
        <v>0.0</v>
      </c>
      <c r="BO299" s="11">
        <v>0.0</v>
      </c>
      <c r="BP299" s="11">
        <v>0.0</v>
      </c>
      <c r="BQ299" s="11">
        <v>0.0</v>
      </c>
      <c r="BR299" s="11">
        <v>0.0</v>
      </c>
      <c r="BS299" s="11">
        <v>0.0</v>
      </c>
      <c r="BT299" s="11">
        <v>0.0</v>
      </c>
      <c r="BU299" s="11">
        <v>0.0</v>
      </c>
      <c r="BV299" s="11" t="s">
        <v>124</v>
      </c>
      <c r="BW299" s="16" t="s">
        <v>319</v>
      </c>
      <c r="BX299" s="15">
        <v>0.0</v>
      </c>
      <c r="BY299" s="26">
        <v>224.0</v>
      </c>
      <c r="BZ299" s="16">
        <v>0.0</v>
      </c>
      <c r="CA299" s="26">
        <v>41.0</v>
      </c>
      <c r="CB299" s="26">
        <v>4.0</v>
      </c>
      <c r="CC299" s="15">
        <v>0.0</v>
      </c>
      <c r="CD299" s="15">
        <v>0.0</v>
      </c>
      <c r="CE299" s="15">
        <v>1.0</v>
      </c>
      <c r="CF299" s="15">
        <v>0.0</v>
      </c>
      <c r="CG299" s="16">
        <v>0.0</v>
      </c>
      <c r="CH299" s="16">
        <v>0.0</v>
      </c>
      <c r="CI299" s="16">
        <v>0.0</v>
      </c>
      <c r="CJ299" s="15">
        <f t="shared" si="3"/>
        <v>0</v>
      </c>
      <c r="CK299" s="29" t="s">
        <v>1850</v>
      </c>
      <c r="CL299" s="11" t="s">
        <v>1851</v>
      </c>
      <c r="CM299" s="11">
        <v>0.0</v>
      </c>
      <c r="CN299" s="11">
        <v>0.0</v>
      </c>
      <c r="CO299" s="18">
        <v>0.0</v>
      </c>
      <c r="CP299" s="18">
        <v>0.0</v>
      </c>
      <c r="CQ299" s="15">
        <v>0.0</v>
      </c>
      <c r="CR299" s="15" t="s">
        <v>124</v>
      </c>
      <c r="CS299" s="15">
        <v>0.0</v>
      </c>
      <c r="CT299" s="15" t="s">
        <v>124</v>
      </c>
      <c r="CU299" s="15">
        <v>0.0</v>
      </c>
      <c r="CV299" s="15" t="s">
        <v>124</v>
      </c>
      <c r="CW299" s="11">
        <v>0.0</v>
      </c>
      <c r="CX299" s="11">
        <v>0.0</v>
      </c>
      <c r="CY299" s="11" t="s">
        <v>124</v>
      </c>
      <c r="CZ299" s="11">
        <v>0.0</v>
      </c>
      <c r="DA299" s="11" t="s">
        <v>133</v>
      </c>
      <c r="DB299" s="31"/>
    </row>
    <row r="300">
      <c r="A300" s="11" t="s">
        <v>1852</v>
      </c>
      <c r="B300" s="11" t="s">
        <v>1853</v>
      </c>
      <c r="C300" s="12">
        <v>26866.0</v>
      </c>
      <c r="D300" s="13">
        <v>2.0</v>
      </c>
      <c r="E300" s="18">
        <v>0.0</v>
      </c>
      <c r="F300" s="3">
        <v>6.0</v>
      </c>
      <c r="G300" s="3">
        <v>5.0</v>
      </c>
      <c r="H300" s="3">
        <v>3.0</v>
      </c>
      <c r="I300" s="14">
        <f t="shared" si="1"/>
        <v>4.666666667</v>
      </c>
      <c r="J300" s="14">
        <f t="shared" si="2"/>
        <v>2</v>
      </c>
      <c r="K300" s="11" t="s">
        <v>151</v>
      </c>
      <c r="L300" s="11" t="s">
        <v>151</v>
      </c>
      <c r="M300" s="15" t="s">
        <v>122</v>
      </c>
      <c r="N300" s="15" t="s">
        <v>123</v>
      </c>
      <c r="O300" s="16" t="s">
        <v>122</v>
      </c>
      <c r="P300" s="16" t="s">
        <v>373</v>
      </c>
      <c r="Q300" s="17">
        <v>1.0</v>
      </c>
      <c r="R300" s="11" t="s">
        <v>124</v>
      </c>
      <c r="S300" s="11">
        <v>0.0</v>
      </c>
      <c r="T300" s="11">
        <v>0.0</v>
      </c>
      <c r="U300" s="11" t="s">
        <v>124</v>
      </c>
      <c r="V300" s="11">
        <v>0.0</v>
      </c>
      <c r="W300" s="11" t="s">
        <v>125</v>
      </c>
      <c r="X300" s="18">
        <v>30.0</v>
      </c>
      <c r="Y300" s="18">
        <v>1.0</v>
      </c>
      <c r="Z300" s="18">
        <v>1.0</v>
      </c>
      <c r="AA300" s="18">
        <v>0.0</v>
      </c>
      <c r="AB300" s="15" t="s">
        <v>1853</v>
      </c>
      <c r="AC300" s="15" t="s">
        <v>1853</v>
      </c>
      <c r="AD300" s="16">
        <v>1.0</v>
      </c>
      <c r="AE300" s="16">
        <v>1.0</v>
      </c>
      <c r="AF300" s="16">
        <v>1.0</v>
      </c>
      <c r="AG300" s="15">
        <v>1.0</v>
      </c>
      <c r="AH300" s="11" t="s">
        <v>1854</v>
      </c>
      <c r="AI300" s="18">
        <v>1.0</v>
      </c>
      <c r="AJ300" s="18">
        <v>1.0</v>
      </c>
      <c r="AK300" s="18">
        <v>0.0</v>
      </c>
      <c r="AL300" s="11">
        <v>0.0</v>
      </c>
      <c r="AM300" s="19">
        <v>0.0</v>
      </c>
      <c r="AN300" s="27" t="s">
        <v>128</v>
      </c>
      <c r="AO300" s="15" t="s">
        <v>289</v>
      </c>
      <c r="AP300" s="15" t="s">
        <v>289</v>
      </c>
      <c r="AQ300" s="15">
        <v>148.0</v>
      </c>
      <c r="AR300" s="15">
        <v>80.0</v>
      </c>
      <c r="AS300" s="15">
        <v>67.0</v>
      </c>
      <c r="AT300" s="15">
        <v>88.0</v>
      </c>
      <c r="AU300" s="15">
        <v>-7.0</v>
      </c>
      <c r="AV300" s="15">
        <v>52.0</v>
      </c>
      <c r="AW300" s="18">
        <v>0.0</v>
      </c>
      <c r="AX300" s="18">
        <v>0.0</v>
      </c>
      <c r="AY300" s="18">
        <v>0.0</v>
      </c>
      <c r="AZ300" s="18">
        <v>1.0</v>
      </c>
      <c r="BA300" s="18">
        <v>0.0</v>
      </c>
      <c r="BB300" s="18">
        <v>0.0</v>
      </c>
      <c r="BC300" s="11">
        <v>0.0</v>
      </c>
      <c r="BD300" s="11">
        <v>0.0</v>
      </c>
      <c r="BE300" s="11">
        <v>0.0</v>
      </c>
      <c r="BF300" s="11">
        <v>0.0</v>
      </c>
      <c r="BG300" s="11">
        <v>0.0</v>
      </c>
      <c r="BH300" s="11">
        <v>0.0</v>
      </c>
      <c r="BI300" s="11">
        <v>0.0</v>
      </c>
      <c r="BJ300" s="11">
        <v>1.0</v>
      </c>
      <c r="BK300" s="11">
        <v>0.0</v>
      </c>
      <c r="BL300" s="11">
        <v>0.0</v>
      </c>
      <c r="BM300" s="11">
        <v>0.0</v>
      </c>
      <c r="BN300" s="11">
        <v>0.0</v>
      </c>
      <c r="BO300" s="11">
        <v>0.0</v>
      </c>
      <c r="BP300" s="11">
        <v>0.0</v>
      </c>
      <c r="BQ300" s="11">
        <v>0.0</v>
      </c>
      <c r="BR300" s="11">
        <v>0.0</v>
      </c>
      <c r="BS300" s="11">
        <v>0.0</v>
      </c>
      <c r="BT300" s="11">
        <v>0.0</v>
      </c>
      <c r="BU300" s="11">
        <v>0.0</v>
      </c>
      <c r="BV300" s="11" t="s">
        <v>124</v>
      </c>
      <c r="BW300" s="16" t="s">
        <v>319</v>
      </c>
      <c r="BX300" s="15">
        <v>0.0</v>
      </c>
      <c r="BY300" s="26">
        <v>181.0</v>
      </c>
      <c r="BZ300" s="16">
        <v>0.0</v>
      </c>
      <c r="CA300" s="26">
        <v>12.0</v>
      </c>
      <c r="CB300" s="26">
        <v>12.0</v>
      </c>
      <c r="CC300" s="15">
        <v>0.0</v>
      </c>
      <c r="CD300" s="15">
        <v>0.0</v>
      </c>
      <c r="CE300" s="15">
        <v>0.0</v>
      </c>
      <c r="CF300" s="15">
        <v>0.0</v>
      </c>
      <c r="CG300" s="16">
        <v>0.0</v>
      </c>
      <c r="CH300" s="16">
        <v>0.0</v>
      </c>
      <c r="CI300" s="16">
        <v>0.0</v>
      </c>
      <c r="CJ300" s="15">
        <f t="shared" si="3"/>
        <v>0</v>
      </c>
      <c r="CK300" s="29" t="s">
        <v>1855</v>
      </c>
      <c r="CL300" s="11" t="s">
        <v>1856</v>
      </c>
      <c r="CM300" s="11">
        <v>1.0</v>
      </c>
      <c r="CN300" s="11">
        <v>0.0</v>
      </c>
      <c r="CO300" s="18">
        <v>1.0</v>
      </c>
      <c r="CP300" s="18">
        <v>0.0</v>
      </c>
      <c r="CQ300" s="15">
        <v>0.0</v>
      </c>
      <c r="CR300" s="15" t="s">
        <v>124</v>
      </c>
      <c r="CS300" s="15">
        <v>0.0</v>
      </c>
      <c r="CT300" s="15" t="s">
        <v>124</v>
      </c>
      <c r="CU300" s="15">
        <v>0.0</v>
      </c>
      <c r="CV300" s="15" t="s">
        <v>124</v>
      </c>
      <c r="CW300" s="11">
        <v>0.0</v>
      </c>
      <c r="CX300" s="11">
        <v>0.0</v>
      </c>
      <c r="CY300" s="11" t="s">
        <v>124</v>
      </c>
      <c r="CZ300" s="11">
        <v>0.0</v>
      </c>
      <c r="DA300" s="11" t="s">
        <v>133</v>
      </c>
      <c r="DB300" s="31"/>
    </row>
    <row r="301">
      <c r="A301" s="11" t="s">
        <v>1857</v>
      </c>
      <c r="B301" s="11" t="s">
        <v>1858</v>
      </c>
      <c r="C301" s="12">
        <v>26880.0</v>
      </c>
      <c r="D301" s="13">
        <v>2.0</v>
      </c>
      <c r="E301" s="18">
        <v>0.0</v>
      </c>
      <c r="F301" s="3">
        <v>2.0</v>
      </c>
      <c r="G301" s="3">
        <v>2.0</v>
      </c>
      <c r="H301" s="3">
        <v>4.0</v>
      </c>
      <c r="I301" s="14">
        <f t="shared" si="1"/>
        <v>2.666666667</v>
      </c>
      <c r="J301" s="14">
        <f t="shared" si="2"/>
        <v>1.333333333</v>
      </c>
      <c r="K301" s="11" t="s">
        <v>1859</v>
      </c>
      <c r="L301" s="13" t="s">
        <v>1860</v>
      </c>
      <c r="M301" s="15" t="s">
        <v>137</v>
      </c>
      <c r="N301" s="15" t="s">
        <v>196</v>
      </c>
      <c r="O301" s="16" t="s">
        <v>343</v>
      </c>
      <c r="P301" s="16" t="s">
        <v>1861</v>
      </c>
      <c r="Q301" s="17">
        <v>1.0</v>
      </c>
      <c r="R301" s="11" t="s">
        <v>124</v>
      </c>
      <c r="S301" s="11">
        <v>0.0</v>
      </c>
      <c r="T301" s="11">
        <v>0.0</v>
      </c>
      <c r="U301" s="11" t="s">
        <v>124</v>
      </c>
      <c r="V301" s="11">
        <v>0.0</v>
      </c>
      <c r="W301" s="11" t="s">
        <v>125</v>
      </c>
      <c r="X301" s="18">
        <v>24.0</v>
      </c>
      <c r="Y301" s="18">
        <v>0.0</v>
      </c>
      <c r="Z301" s="18">
        <v>1.0</v>
      </c>
      <c r="AA301" s="18">
        <v>0.0</v>
      </c>
      <c r="AB301" s="15" t="s">
        <v>1862</v>
      </c>
      <c r="AC301" s="15" t="s">
        <v>1862</v>
      </c>
      <c r="AD301" s="16">
        <v>1.0</v>
      </c>
      <c r="AE301" s="16">
        <v>1.0</v>
      </c>
      <c r="AF301" s="16">
        <v>0.0</v>
      </c>
      <c r="AG301" s="15">
        <v>0.0</v>
      </c>
      <c r="AH301" s="11" t="s">
        <v>1863</v>
      </c>
      <c r="AI301" s="18">
        <v>1.0</v>
      </c>
      <c r="AJ301" s="18">
        <v>1.0</v>
      </c>
      <c r="AK301" s="18">
        <v>0.0</v>
      </c>
      <c r="AL301" s="11">
        <v>0.0</v>
      </c>
      <c r="AM301" s="19">
        <v>0.0</v>
      </c>
      <c r="AN301" s="27" t="s">
        <v>128</v>
      </c>
      <c r="AO301" s="15" t="s">
        <v>1864</v>
      </c>
      <c r="AP301" s="15" t="s">
        <v>200</v>
      </c>
      <c r="AQ301" s="15">
        <v>80.0</v>
      </c>
      <c r="AR301" s="15">
        <v>51.0</v>
      </c>
      <c r="AS301" s="15">
        <v>41.0</v>
      </c>
      <c r="AT301" s="15">
        <v>35.0</v>
      </c>
      <c r="AU301" s="15">
        <v>-7.0</v>
      </c>
      <c r="AV301" s="15">
        <v>47.0</v>
      </c>
      <c r="AW301" s="18">
        <v>0.0</v>
      </c>
      <c r="AX301" s="18">
        <v>0.0</v>
      </c>
      <c r="AY301" s="18">
        <v>0.0</v>
      </c>
      <c r="AZ301" s="18">
        <v>1.0</v>
      </c>
      <c r="BA301" s="18">
        <v>1.0</v>
      </c>
      <c r="BB301" s="18">
        <v>0.0</v>
      </c>
      <c r="BC301" s="11">
        <v>0.0</v>
      </c>
      <c r="BD301" s="11">
        <v>0.0</v>
      </c>
      <c r="BE301" s="11">
        <v>0.0</v>
      </c>
      <c r="BF301" s="11">
        <v>0.0</v>
      </c>
      <c r="BG301" s="11">
        <v>0.0</v>
      </c>
      <c r="BH301" s="11">
        <v>0.0</v>
      </c>
      <c r="BI301" s="11">
        <v>0.0</v>
      </c>
      <c r="BJ301" s="11">
        <v>0.0</v>
      </c>
      <c r="BK301" s="11">
        <v>0.0</v>
      </c>
      <c r="BL301" s="11">
        <v>0.0</v>
      </c>
      <c r="BM301" s="11">
        <v>0.0</v>
      </c>
      <c r="BN301" s="11">
        <v>0.0</v>
      </c>
      <c r="BO301" s="11">
        <v>0.0</v>
      </c>
      <c r="BP301" s="11">
        <v>0.0</v>
      </c>
      <c r="BQ301" s="11">
        <v>0.0</v>
      </c>
      <c r="BR301" s="11">
        <v>0.0</v>
      </c>
      <c r="BS301" s="11">
        <v>0.0</v>
      </c>
      <c r="BT301" s="11">
        <v>0.0</v>
      </c>
      <c r="BU301" s="11">
        <v>0.0</v>
      </c>
      <c r="BV301" s="11" t="s">
        <v>124</v>
      </c>
      <c r="BW301" s="16" t="s">
        <v>168</v>
      </c>
      <c r="BX301" s="15">
        <v>0.0</v>
      </c>
      <c r="BY301" s="26">
        <v>141.0</v>
      </c>
      <c r="BZ301" s="16">
        <v>0.0</v>
      </c>
      <c r="CA301" s="26">
        <v>6.0</v>
      </c>
      <c r="CB301" s="26">
        <v>6.0</v>
      </c>
      <c r="CC301" s="15">
        <v>0.0</v>
      </c>
      <c r="CD301" s="15">
        <v>0.0</v>
      </c>
      <c r="CE301" s="15">
        <v>1.0</v>
      </c>
      <c r="CF301" s="15">
        <v>0.0</v>
      </c>
      <c r="CG301" s="16">
        <v>1.0</v>
      </c>
      <c r="CH301" s="16">
        <v>0.0</v>
      </c>
      <c r="CI301" s="16">
        <v>0.0</v>
      </c>
      <c r="CJ301" s="15">
        <f t="shared" si="3"/>
        <v>1</v>
      </c>
      <c r="CK301" s="29" t="s">
        <v>1865</v>
      </c>
      <c r="CL301" s="11" t="s">
        <v>1866</v>
      </c>
      <c r="CM301" s="11">
        <v>0.0</v>
      </c>
      <c r="CN301" s="11">
        <v>0.0</v>
      </c>
      <c r="CO301" s="18">
        <v>0.0</v>
      </c>
      <c r="CP301" s="18">
        <v>0.0</v>
      </c>
      <c r="CQ301" s="15">
        <v>0.0</v>
      </c>
      <c r="CR301" s="15" t="s">
        <v>124</v>
      </c>
      <c r="CS301" s="15">
        <v>1.0</v>
      </c>
      <c r="CT301" s="15" t="s">
        <v>1867</v>
      </c>
      <c r="CU301" s="15">
        <v>0.0</v>
      </c>
      <c r="CV301" s="15" t="s">
        <v>124</v>
      </c>
      <c r="CW301" s="11">
        <v>0.0</v>
      </c>
      <c r="CX301" s="11">
        <v>0.0</v>
      </c>
      <c r="CY301" s="11" t="s">
        <v>124</v>
      </c>
      <c r="CZ301" s="11">
        <v>0.0</v>
      </c>
      <c r="DA301" s="11" t="s">
        <v>133</v>
      </c>
      <c r="DB301" s="31"/>
    </row>
    <row r="302">
      <c r="A302" s="11" t="s">
        <v>1868</v>
      </c>
      <c r="B302" s="11" t="s">
        <v>1545</v>
      </c>
      <c r="C302" s="12">
        <v>26894.0</v>
      </c>
      <c r="D302" s="13">
        <v>1.0</v>
      </c>
      <c r="E302" s="18">
        <v>0.0</v>
      </c>
      <c r="F302" s="3">
        <v>6.0</v>
      </c>
      <c r="G302" s="3">
        <v>5.0</v>
      </c>
      <c r="H302" s="3">
        <v>6.0</v>
      </c>
      <c r="I302" s="14">
        <f t="shared" si="1"/>
        <v>5.666666667</v>
      </c>
      <c r="J302" s="14">
        <f t="shared" si="2"/>
        <v>0.6666666667</v>
      </c>
      <c r="K302" s="11" t="s">
        <v>456</v>
      </c>
      <c r="L302" s="11" t="s">
        <v>456</v>
      </c>
      <c r="M302" s="15" t="s">
        <v>137</v>
      </c>
      <c r="N302" s="15" t="s">
        <v>138</v>
      </c>
      <c r="O302" s="16" t="s">
        <v>216</v>
      </c>
      <c r="P302" s="16" t="s">
        <v>635</v>
      </c>
      <c r="Q302" s="17">
        <v>1.0</v>
      </c>
      <c r="R302" s="11" t="s">
        <v>124</v>
      </c>
      <c r="S302" s="11">
        <v>0.0</v>
      </c>
      <c r="T302" s="11">
        <v>0.0</v>
      </c>
      <c r="U302" s="11" t="s">
        <v>124</v>
      </c>
      <c r="V302" s="11">
        <v>0.0</v>
      </c>
      <c r="W302" s="11" t="s">
        <v>125</v>
      </c>
      <c r="X302" s="18">
        <v>29.0</v>
      </c>
      <c r="Y302" s="18">
        <v>0.0</v>
      </c>
      <c r="Z302" s="18">
        <v>0.0</v>
      </c>
      <c r="AA302" s="18">
        <v>1.0</v>
      </c>
      <c r="AB302" s="15" t="s">
        <v>1869</v>
      </c>
      <c r="AC302" s="15" t="s">
        <v>1869</v>
      </c>
      <c r="AD302" s="16">
        <v>1.0</v>
      </c>
      <c r="AE302" s="16">
        <v>1.0</v>
      </c>
      <c r="AF302" s="16">
        <v>0.0</v>
      </c>
      <c r="AG302" s="15">
        <v>0.0</v>
      </c>
      <c r="AH302" s="11" t="s">
        <v>1870</v>
      </c>
      <c r="AI302" s="18">
        <v>1.0</v>
      </c>
      <c r="AJ302" s="18">
        <v>2.0</v>
      </c>
      <c r="AK302" s="18">
        <v>0.0</v>
      </c>
      <c r="AL302" s="11">
        <v>0.0</v>
      </c>
      <c r="AM302" s="19">
        <v>1.0</v>
      </c>
      <c r="AN302" s="27" t="s">
        <v>128</v>
      </c>
      <c r="AO302" s="15" t="s">
        <v>243</v>
      </c>
      <c r="AP302" s="15" t="s">
        <v>243</v>
      </c>
      <c r="AQ302" s="15">
        <v>137.0</v>
      </c>
      <c r="AR302" s="15">
        <v>62.0</v>
      </c>
      <c r="AS302" s="15">
        <v>35.0</v>
      </c>
      <c r="AT302" s="15">
        <v>60.0</v>
      </c>
      <c r="AU302" s="15">
        <v>-7.0</v>
      </c>
      <c r="AV302" s="15">
        <v>45.0</v>
      </c>
      <c r="AW302" s="18">
        <v>0.0</v>
      </c>
      <c r="AX302" s="18">
        <v>1.0</v>
      </c>
      <c r="AY302" s="18">
        <v>1.0</v>
      </c>
      <c r="AZ302" s="18">
        <v>1.0</v>
      </c>
      <c r="BA302" s="18">
        <v>1.0</v>
      </c>
      <c r="BB302" s="18">
        <v>1.0</v>
      </c>
      <c r="BC302" s="11">
        <v>0.0</v>
      </c>
      <c r="BD302" s="11">
        <v>0.0</v>
      </c>
      <c r="BE302" s="11">
        <v>0.0</v>
      </c>
      <c r="BF302" s="11">
        <v>0.0</v>
      </c>
      <c r="BG302" s="11">
        <v>0.0</v>
      </c>
      <c r="BH302" s="11">
        <v>0.0</v>
      </c>
      <c r="BI302" s="11">
        <v>0.0</v>
      </c>
      <c r="BJ302" s="11">
        <v>0.0</v>
      </c>
      <c r="BK302" s="11">
        <v>0.0</v>
      </c>
      <c r="BL302" s="11">
        <v>0.0</v>
      </c>
      <c r="BM302" s="11">
        <v>0.0</v>
      </c>
      <c r="BN302" s="11">
        <v>0.0</v>
      </c>
      <c r="BO302" s="11">
        <v>0.0</v>
      </c>
      <c r="BP302" s="11">
        <v>0.0</v>
      </c>
      <c r="BQ302" s="11">
        <v>0.0</v>
      </c>
      <c r="BR302" s="11">
        <v>0.0</v>
      </c>
      <c r="BS302" s="11">
        <v>0.0</v>
      </c>
      <c r="BT302" s="11">
        <v>0.0</v>
      </c>
      <c r="BU302" s="11">
        <v>0.0</v>
      </c>
      <c r="BV302" s="11" t="s">
        <v>124</v>
      </c>
      <c r="BW302" s="16" t="s">
        <v>487</v>
      </c>
      <c r="BX302" s="15">
        <v>0.0</v>
      </c>
      <c r="BY302" s="26">
        <v>207.0</v>
      </c>
      <c r="BZ302" s="16">
        <v>0.0</v>
      </c>
      <c r="CA302" s="26">
        <v>3.0</v>
      </c>
      <c r="CB302" s="26">
        <v>1.0</v>
      </c>
      <c r="CC302" s="15">
        <v>0.0</v>
      </c>
      <c r="CD302" s="15">
        <v>0.0</v>
      </c>
      <c r="CE302" s="15">
        <v>1.0</v>
      </c>
      <c r="CF302" s="15">
        <v>0.0</v>
      </c>
      <c r="CG302" s="16">
        <v>0.0</v>
      </c>
      <c r="CH302" s="16">
        <v>0.0</v>
      </c>
      <c r="CI302" s="16">
        <v>0.0</v>
      </c>
      <c r="CJ302" s="15">
        <f t="shared" si="3"/>
        <v>0</v>
      </c>
      <c r="CK302" s="29" t="s">
        <v>1871</v>
      </c>
      <c r="CL302" s="11" t="s">
        <v>258</v>
      </c>
      <c r="CM302" s="11">
        <v>0.0</v>
      </c>
      <c r="CN302" s="11">
        <v>1.0</v>
      </c>
      <c r="CO302" s="18">
        <v>0.0</v>
      </c>
      <c r="CP302" s="18">
        <v>0.0</v>
      </c>
      <c r="CQ302" s="15">
        <v>0.0</v>
      </c>
      <c r="CR302" s="15" t="s">
        <v>124</v>
      </c>
      <c r="CS302" s="15">
        <v>0.0</v>
      </c>
      <c r="CT302" s="15" t="s">
        <v>124</v>
      </c>
      <c r="CU302" s="15">
        <v>0.0</v>
      </c>
      <c r="CV302" s="15" t="s">
        <v>124</v>
      </c>
      <c r="CW302" s="11">
        <v>0.0</v>
      </c>
      <c r="CX302" s="11">
        <v>0.0</v>
      </c>
      <c r="CY302" s="11" t="s">
        <v>124</v>
      </c>
      <c r="CZ302" s="11">
        <v>0.0</v>
      </c>
      <c r="DA302" s="11" t="s">
        <v>133</v>
      </c>
      <c r="DB302" s="31"/>
    </row>
    <row r="303">
      <c r="A303" s="11" t="s">
        <v>1872</v>
      </c>
      <c r="B303" s="11" t="s">
        <v>1873</v>
      </c>
      <c r="C303" s="12">
        <v>26901.0</v>
      </c>
      <c r="D303" s="13">
        <v>2.0</v>
      </c>
      <c r="E303" s="18">
        <v>0.0</v>
      </c>
      <c r="F303" s="3">
        <v>6.0</v>
      </c>
      <c r="G303" s="3">
        <v>3.0</v>
      </c>
      <c r="H303" s="3">
        <v>7.0</v>
      </c>
      <c r="I303" s="14">
        <f t="shared" si="1"/>
        <v>5.333333333</v>
      </c>
      <c r="J303" s="14">
        <f t="shared" si="2"/>
        <v>2.666666667</v>
      </c>
      <c r="K303" s="11" t="s">
        <v>1134</v>
      </c>
      <c r="L303" s="13" t="s">
        <v>1134</v>
      </c>
      <c r="M303" s="15" t="s">
        <v>216</v>
      </c>
      <c r="N303" s="15" t="s">
        <v>635</v>
      </c>
      <c r="O303" s="16" t="s">
        <v>122</v>
      </c>
      <c r="P303" s="16" t="s">
        <v>373</v>
      </c>
      <c r="Q303" s="17">
        <v>0.0</v>
      </c>
      <c r="R303" s="11" t="s">
        <v>124</v>
      </c>
      <c r="S303" s="11">
        <v>0.0</v>
      </c>
      <c r="T303" s="11">
        <v>0.0</v>
      </c>
      <c r="U303" s="11" t="s">
        <v>124</v>
      </c>
      <c r="V303" s="11">
        <v>0.0</v>
      </c>
      <c r="W303" s="11" t="s">
        <v>125</v>
      </c>
      <c r="X303" s="18">
        <v>25.0</v>
      </c>
      <c r="Y303" s="18">
        <v>1.0</v>
      </c>
      <c r="Z303" s="18">
        <v>1.0</v>
      </c>
      <c r="AA303" s="18">
        <v>0.0</v>
      </c>
      <c r="AB303" s="15" t="s">
        <v>1874</v>
      </c>
      <c r="AC303" s="15" t="s">
        <v>1874</v>
      </c>
      <c r="AD303" s="16">
        <v>1.0</v>
      </c>
      <c r="AE303" s="16">
        <v>0.0</v>
      </c>
      <c r="AF303" s="16">
        <v>0.0</v>
      </c>
      <c r="AG303" s="15">
        <v>0.0</v>
      </c>
      <c r="AH303" s="11" t="s">
        <v>1875</v>
      </c>
      <c r="AI303" s="18">
        <v>1.0</v>
      </c>
      <c r="AJ303" s="18">
        <v>1.0</v>
      </c>
      <c r="AK303" s="18">
        <v>0.0</v>
      </c>
      <c r="AL303" s="11">
        <v>0.0</v>
      </c>
      <c r="AM303" s="19">
        <v>0.0</v>
      </c>
      <c r="AN303" s="27" t="s">
        <v>128</v>
      </c>
      <c r="AO303" s="15" t="s">
        <v>893</v>
      </c>
      <c r="AP303" s="15" t="s">
        <v>893</v>
      </c>
      <c r="AQ303" s="15">
        <v>104.0</v>
      </c>
      <c r="AR303" s="15">
        <v>50.0</v>
      </c>
      <c r="AS303" s="15">
        <v>70.0</v>
      </c>
      <c r="AT303" s="15">
        <v>85.0</v>
      </c>
      <c r="AU303" s="15">
        <v>-9.0</v>
      </c>
      <c r="AV303" s="15">
        <v>10.0</v>
      </c>
      <c r="AW303" s="18">
        <v>0.0</v>
      </c>
      <c r="AX303" s="18">
        <v>0.0</v>
      </c>
      <c r="AY303" s="18">
        <v>1.0</v>
      </c>
      <c r="AZ303" s="18">
        <v>1.0</v>
      </c>
      <c r="BA303" s="18">
        <v>1.0</v>
      </c>
      <c r="BB303" s="18">
        <v>0.0</v>
      </c>
      <c r="BC303" s="11">
        <v>0.0</v>
      </c>
      <c r="BD303" s="11">
        <v>0.0</v>
      </c>
      <c r="BE303" s="11">
        <v>0.0</v>
      </c>
      <c r="BF303" s="11">
        <v>0.0</v>
      </c>
      <c r="BG303" s="11">
        <v>0.0</v>
      </c>
      <c r="BH303" s="11">
        <v>0.0</v>
      </c>
      <c r="BI303" s="11">
        <v>0.0</v>
      </c>
      <c r="BJ303" s="11">
        <v>0.0</v>
      </c>
      <c r="BK303" s="11">
        <v>0.0</v>
      </c>
      <c r="BL303" s="11">
        <v>0.0</v>
      </c>
      <c r="BM303" s="11">
        <v>0.0</v>
      </c>
      <c r="BN303" s="11">
        <v>0.0</v>
      </c>
      <c r="BO303" s="11">
        <v>0.0</v>
      </c>
      <c r="BP303" s="11">
        <v>0.0</v>
      </c>
      <c r="BQ303" s="11">
        <v>0.0</v>
      </c>
      <c r="BR303" s="11">
        <v>0.0</v>
      </c>
      <c r="BS303" s="11">
        <v>0.0</v>
      </c>
      <c r="BT303" s="11">
        <v>0.0</v>
      </c>
      <c r="BU303" s="11">
        <v>0.0</v>
      </c>
      <c r="BV303" s="11" t="s">
        <v>124</v>
      </c>
      <c r="BW303" s="16" t="s">
        <v>319</v>
      </c>
      <c r="BX303" s="15">
        <v>0.0</v>
      </c>
      <c r="BY303" s="26">
        <v>235.0</v>
      </c>
      <c r="BZ303" s="16">
        <v>0.0</v>
      </c>
      <c r="CA303" s="26">
        <v>74.0</v>
      </c>
      <c r="CB303" s="26">
        <v>18.0</v>
      </c>
      <c r="CC303" s="15">
        <v>0.0</v>
      </c>
      <c r="CD303" s="15">
        <v>0.0</v>
      </c>
      <c r="CE303" s="15">
        <v>1.0</v>
      </c>
      <c r="CF303" s="15">
        <v>0.0</v>
      </c>
      <c r="CG303" s="16">
        <v>1.0</v>
      </c>
      <c r="CH303" s="16">
        <v>0.0</v>
      </c>
      <c r="CI303" s="16">
        <v>0.0</v>
      </c>
      <c r="CJ303" s="15">
        <f t="shared" si="3"/>
        <v>1</v>
      </c>
      <c r="CK303" s="29" t="s">
        <v>1876</v>
      </c>
      <c r="CL303" s="11" t="s">
        <v>1877</v>
      </c>
      <c r="CM303" s="11">
        <v>1.0</v>
      </c>
      <c r="CN303" s="11">
        <v>0.0</v>
      </c>
      <c r="CO303" s="18">
        <v>0.0</v>
      </c>
      <c r="CP303" s="18">
        <v>0.0</v>
      </c>
      <c r="CQ303" s="15">
        <v>0.0</v>
      </c>
      <c r="CR303" s="15" t="s">
        <v>124</v>
      </c>
      <c r="CS303" s="15">
        <v>0.0</v>
      </c>
      <c r="CT303" s="15" t="s">
        <v>124</v>
      </c>
      <c r="CU303" s="15">
        <v>0.0</v>
      </c>
      <c r="CV303" s="15" t="s">
        <v>124</v>
      </c>
      <c r="CW303" s="11">
        <v>0.0</v>
      </c>
      <c r="CX303" s="11">
        <v>0.0</v>
      </c>
      <c r="CY303" s="11" t="s">
        <v>124</v>
      </c>
      <c r="CZ303" s="11">
        <v>0.0</v>
      </c>
      <c r="DA303" s="11" t="s">
        <v>133</v>
      </c>
      <c r="DB303" s="31"/>
    </row>
    <row r="304">
      <c r="A304" s="11" t="s">
        <v>1878</v>
      </c>
      <c r="B304" s="11" t="s">
        <v>1386</v>
      </c>
      <c r="C304" s="12">
        <v>26915.0</v>
      </c>
      <c r="D304" s="13">
        <v>2.0</v>
      </c>
      <c r="E304" s="18">
        <v>1.0</v>
      </c>
      <c r="F304" s="3">
        <v>10.0</v>
      </c>
      <c r="G304" s="3">
        <v>8.0</v>
      </c>
      <c r="H304" s="3">
        <v>10.0</v>
      </c>
      <c r="I304" s="14">
        <f t="shared" si="1"/>
        <v>9.333333333</v>
      </c>
      <c r="J304" s="14">
        <f t="shared" si="2"/>
        <v>1.333333333</v>
      </c>
      <c r="K304" s="11" t="s">
        <v>576</v>
      </c>
      <c r="L304" s="13" t="s">
        <v>456</v>
      </c>
      <c r="M304" s="15" t="s">
        <v>216</v>
      </c>
      <c r="N304" s="15" t="s">
        <v>635</v>
      </c>
      <c r="O304" s="16" t="s">
        <v>216</v>
      </c>
      <c r="P304" s="16" t="s">
        <v>635</v>
      </c>
      <c r="Q304" s="17">
        <v>1.0</v>
      </c>
      <c r="R304" s="11" t="s">
        <v>124</v>
      </c>
      <c r="S304" s="11">
        <v>0.0</v>
      </c>
      <c r="T304" s="11">
        <v>0.0</v>
      </c>
      <c r="U304" s="11" t="s">
        <v>124</v>
      </c>
      <c r="V304" s="11">
        <v>0.0</v>
      </c>
      <c r="W304" s="11" t="s">
        <v>125</v>
      </c>
      <c r="X304" s="18">
        <v>34.0</v>
      </c>
      <c r="Y304" s="18">
        <v>1.0</v>
      </c>
      <c r="Z304" s="18">
        <v>0.0</v>
      </c>
      <c r="AA304" s="18">
        <v>1.0</v>
      </c>
      <c r="AB304" s="15" t="s">
        <v>1879</v>
      </c>
      <c r="AC304" s="15" t="s">
        <v>1879</v>
      </c>
      <c r="AD304" s="16">
        <v>1.0</v>
      </c>
      <c r="AE304" s="16">
        <v>0.0</v>
      </c>
      <c r="AF304" s="16">
        <v>1.0</v>
      </c>
      <c r="AG304" s="15">
        <v>0.0</v>
      </c>
      <c r="AH304" s="11" t="s">
        <v>1879</v>
      </c>
      <c r="AI304" s="18">
        <v>1.0</v>
      </c>
      <c r="AJ304" s="18">
        <v>0.0</v>
      </c>
      <c r="AK304" s="18">
        <v>1.0</v>
      </c>
      <c r="AL304" s="11">
        <v>0.0</v>
      </c>
      <c r="AM304" s="19">
        <v>1.0</v>
      </c>
      <c r="AN304" s="27" t="s">
        <v>128</v>
      </c>
      <c r="AO304" s="15" t="s">
        <v>167</v>
      </c>
      <c r="AP304" s="15" t="s">
        <v>167</v>
      </c>
      <c r="AQ304" s="15">
        <v>167.0</v>
      </c>
      <c r="AR304" s="15">
        <v>65.0</v>
      </c>
      <c r="AS304" s="15">
        <v>48.0</v>
      </c>
      <c r="AT304" s="15">
        <v>65.0</v>
      </c>
      <c r="AU304" s="15">
        <v>-10.0</v>
      </c>
      <c r="AV304" s="15">
        <v>30.0</v>
      </c>
      <c r="AW304" s="18">
        <v>0.0</v>
      </c>
      <c r="AX304" s="18">
        <v>1.0</v>
      </c>
      <c r="AY304" s="18">
        <v>1.0</v>
      </c>
      <c r="AZ304" s="18">
        <v>0.0</v>
      </c>
      <c r="BA304" s="18">
        <v>1.0</v>
      </c>
      <c r="BB304" s="18">
        <v>1.0</v>
      </c>
      <c r="BC304" s="11">
        <v>0.0</v>
      </c>
      <c r="BD304" s="11">
        <v>0.0</v>
      </c>
      <c r="BE304" s="11">
        <v>0.0</v>
      </c>
      <c r="BF304" s="11">
        <v>0.0</v>
      </c>
      <c r="BG304" s="11">
        <v>0.0</v>
      </c>
      <c r="BH304" s="11">
        <v>1.0</v>
      </c>
      <c r="BI304" s="11">
        <v>0.0</v>
      </c>
      <c r="BJ304" s="11">
        <v>1.0</v>
      </c>
      <c r="BK304" s="11">
        <v>0.0</v>
      </c>
      <c r="BL304" s="11">
        <v>0.0</v>
      </c>
      <c r="BM304" s="11">
        <v>0.0</v>
      </c>
      <c r="BN304" s="11">
        <v>0.0</v>
      </c>
      <c r="BO304" s="11">
        <v>0.0</v>
      </c>
      <c r="BP304" s="11">
        <v>0.0</v>
      </c>
      <c r="BQ304" s="11">
        <v>0.0</v>
      </c>
      <c r="BR304" s="11">
        <v>0.0</v>
      </c>
      <c r="BS304" s="11">
        <v>0.0</v>
      </c>
      <c r="BT304" s="11">
        <v>0.0</v>
      </c>
      <c r="BU304" s="11">
        <v>0.0</v>
      </c>
      <c r="BV304" s="11" t="s">
        <v>124</v>
      </c>
      <c r="BW304" s="16" t="s">
        <v>146</v>
      </c>
      <c r="BX304" s="15">
        <v>0.0</v>
      </c>
      <c r="BY304" s="26">
        <v>240.0</v>
      </c>
      <c r="BZ304" s="16">
        <v>0.0</v>
      </c>
      <c r="CA304" s="26">
        <v>3.0</v>
      </c>
      <c r="CB304" s="26">
        <v>3.0</v>
      </c>
      <c r="CC304" s="15">
        <v>0.0</v>
      </c>
      <c r="CD304" s="15">
        <v>0.0</v>
      </c>
      <c r="CE304" s="15">
        <v>1.0</v>
      </c>
      <c r="CF304" s="15">
        <v>0.0</v>
      </c>
      <c r="CG304" s="16">
        <v>0.0</v>
      </c>
      <c r="CH304" s="16">
        <v>0.0</v>
      </c>
      <c r="CI304" s="16">
        <v>0.0</v>
      </c>
      <c r="CJ304" s="15">
        <f t="shared" si="3"/>
        <v>0</v>
      </c>
      <c r="CK304" s="29" t="s">
        <v>1880</v>
      </c>
      <c r="CL304" s="11" t="s">
        <v>258</v>
      </c>
      <c r="CM304" s="11">
        <v>0.0</v>
      </c>
      <c r="CN304" s="11">
        <v>0.0</v>
      </c>
      <c r="CO304" s="18">
        <v>1.0</v>
      </c>
      <c r="CP304" s="18">
        <v>0.0</v>
      </c>
      <c r="CQ304" s="15">
        <v>0.0</v>
      </c>
      <c r="CR304" s="15" t="s">
        <v>124</v>
      </c>
      <c r="CS304" s="15">
        <v>0.0</v>
      </c>
      <c r="CT304" s="15" t="s">
        <v>124</v>
      </c>
      <c r="CU304" s="15">
        <v>0.0</v>
      </c>
      <c r="CV304" s="15" t="s">
        <v>124</v>
      </c>
      <c r="CW304" s="11">
        <v>0.0</v>
      </c>
      <c r="CX304" s="11">
        <v>0.0</v>
      </c>
      <c r="CY304" s="11" t="s">
        <v>124</v>
      </c>
      <c r="CZ304" s="11">
        <v>0.0</v>
      </c>
      <c r="DA304" s="11" t="s">
        <v>133</v>
      </c>
      <c r="DB304" s="31"/>
    </row>
    <row r="305">
      <c r="A305" s="11" t="s">
        <v>1881</v>
      </c>
      <c r="B305" s="11" t="s">
        <v>1784</v>
      </c>
      <c r="C305" s="12">
        <v>26922.0</v>
      </c>
      <c r="D305" s="13">
        <v>1.0</v>
      </c>
      <c r="E305" s="18">
        <v>0.0</v>
      </c>
      <c r="F305" s="3">
        <v>5.0</v>
      </c>
      <c r="G305" s="3">
        <v>4.0</v>
      </c>
      <c r="H305" s="3">
        <v>8.0</v>
      </c>
      <c r="I305" s="14">
        <f t="shared" si="1"/>
        <v>5.666666667</v>
      </c>
      <c r="J305" s="14">
        <f t="shared" si="2"/>
        <v>2.666666667</v>
      </c>
      <c r="K305" s="11" t="s">
        <v>182</v>
      </c>
      <c r="L305" s="13" t="s">
        <v>183</v>
      </c>
      <c r="M305" s="15" t="s">
        <v>137</v>
      </c>
      <c r="N305" s="15" t="s">
        <v>1882</v>
      </c>
      <c r="O305" s="16" t="s">
        <v>162</v>
      </c>
      <c r="P305" s="16" t="s">
        <v>1173</v>
      </c>
      <c r="Q305" s="17">
        <v>1.0</v>
      </c>
      <c r="R305" s="11" t="s">
        <v>124</v>
      </c>
      <c r="S305" s="11">
        <v>0.0</v>
      </c>
      <c r="T305" s="11">
        <v>0.0</v>
      </c>
      <c r="U305" s="11" t="s">
        <v>124</v>
      </c>
      <c r="V305" s="11">
        <v>0.0</v>
      </c>
      <c r="W305" s="11" t="s">
        <v>1785</v>
      </c>
      <c r="X305" s="18">
        <v>31.0</v>
      </c>
      <c r="Y305" s="18">
        <v>0.0</v>
      </c>
      <c r="Z305" s="18">
        <v>1.0</v>
      </c>
      <c r="AA305" s="18">
        <v>0.0</v>
      </c>
      <c r="AB305" s="15" t="s">
        <v>1883</v>
      </c>
      <c r="AC305" s="15" t="s">
        <v>1883</v>
      </c>
      <c r="AD305" s="16">
        <v>1.0</v>
      </c>
      <c r="AE305" s="16">
        <v>1.0</v>
      </c>
      <c r="AF305" s="16">
        <v>0.0</v>
      </c>
      <c r="AG305" s="15">
        <v>0.0</v>
      </c>
      <c r="AH305" s="11" t="s">
        <v>1884</v>
      </c>
      <c r="AI305" s="18">
        <v>1.0</v>
      </c>
      <c r="AJ305" s="18">
        <v>1.0</v>
      </c>
      <c r="AK305" s="18">
        <v>0.0</v>
      </c>
      <c r="AL305" s="11">
        <v>0.0</v>
      </c>
      <c r="AM305" s="19">
        <v>0.0</v>
      </c>
      <c r="AN305" s="27" t="s">
        <v>128</v>
      </c>
      <c r="AO305" s="15" t="s">
        <v>1885</v>
      </c>
      <c r="AP305" s="15" t="s">
        <v>129</v>
      </c>
      <c r="AQ305" s="15">
        <v>157.0</v>
      </c>
      <c r="AR305" s="15">
        <v>82.0</v>
      </c>
      <c r="AS305" s="15">
        <v>48.0</v>
      </c>
      <c r="AT305" s="15">
        <v>79.0</v>
      </c>
      <c r="AU305" s="15">
        <v>-8.0</v>
      </c>
      <c r="AV305" s="15">
        <v>46.0</v>
      </c>
      <c r="AW305" s="18">
        <v>0.0</v>
      </c>
      <c r="AX305" s="18">
        <v>0.0</v>
      </c>
      <c r="AY305" s="18">
        <v>0.0</v>
      </c>
      <c r="AZ305" s="18">
        <v>1.0</v>
      </c>
      <c r="BA305" s="18">
        <v>1.0</v>
      </c>
      <c r="BB305" s="18">
        <v>1.0</v>
      </c>
      <c r="BC305" s="11">
        <v>0.0</v>
      </c>
      <c r="BD305" s="11">
        <v>0.0</v>
      </c>
      <c r="BE305" s="11">
        <v>0.0</v>
      </c>
      <c r="BF305" s="11">
        <v>0.0</v>
      </c>
      <c r="BG305" s="11">
        <v>0.0</v>
      </c>
      <c r="BH305" s="11">
        <v>0.0</v>
      </c>
      <c r="BI305" s="11">
        <v>0.0</v>
      </c>
      <c r="BJ305" s="11">
        <v>0.0</v>
      </c>
      <c r="BK305" s="11">
        <v>0.0</v>
      </c>
      <c r="BL305" s="11">
        <v>0.0</v>
      </c>
      <c r="BM305" s="11">
        <v>0.0</v>
      </c>
      <c r="BN305" s="11">
        <v>0.0</v>
      </c>
      <c r="BO305" s="11">
        <v>0.0</v>
      </c>
      <c r="BP305" s="11">
        <v>0.0</v>
      </c>
      <c r="BQ305" s="11">
        <v>0.0</v>
      </c>
      <c r="BR305" s="11">
        <v>0.0</v>
      </c>
      <c r="BS305" s="11">
        <v>0.0</v>
      </c>
      <c r="BT305" s="11">
        <v>0.0</v>
      </c>
      <c r="BU305" s="11">
        <v>0.0</v>
      </c>
      <c r="BV305" s="11" t="s">
        <v>124</v>
      </c>
      <c r="BW305" s="16" t="s">
        <v>319</v>
      </c>
      <c r="BX305" s="15">
        <v>0.0</v>
      </c>
      <c r="BY305" s="26">
        <v>190.0</v>
      </c>
      <c r="BZ305" s="16">
        <v>0.0</v>
      </c>
      <c r="CA305" s="26">
        <v>0.0</v>
      </c>
      <c r="CB305" s="26">
        <v>24.0</v>
      </c>
      <c r="CC305" s="15">
        <v>0.0</v>
      </c>
      <c r="CD305" s="15">
        <v>0.0</v>
      </c>
      <c r="CE305" s="15">
        <v>1.0</v>
      </c>
      <c r="CF305" s="15">
        <v>0.0</v>
      </c>
      <c r="CG305" s="16">
        <v>1.0</v>
      </c>
      <c r="CH305" s="16">
        <v>0.0</v>
      </c>
      <c r="CI305" s="16">
        <v>0.0</v>
      </c>
      <c r="CJ305" s="15">
        <f t="shared" si="3"/>
        <v>1</v>
      </c>
      <c r="CK305" s="29" t="s">
        <v>1886</v>
      </c>
      <c r="CL305" s="11" t="s">
        <v>132</v>
      </c>
      <c r="CM305" s="11">
        <v>1.0</v>
      </c>
      <c r="CN305" s="11">
        <v>0.0</v>
      </c>
      <c r="CO305" s="18">
        <v>0.0</v>
      </c>
      <c r="CP305" s="18">
        <v>0.0</v>
      </c>
      <c r="CQ305" s="15">
        <v>0.0</v>
      </c>
      <c r="CR305" s="15" t="s">
        <v>124</v>
      </c>
      <c r="CS305" s="15">
        <v>0.0</v>
      </c>
      <c r="CT305" s="15" t="s">
        <v>124</v>
      </c>
      <c r="CU305" s="15">
        <v>0.0</v>
      </c>
      <c r="CV305" s="15" t="s">
        <v>124</v>
      </c>
      <c r="CW305" s="11">
        <v>0.0</v>
      </c>
      <c r="CX305" s="11">
        <v>0.0</v>
      </c>
      <c r="CY305" s="11" t="s">
        <v>124</v>
      </c>
      <c r="CZ305" s="11">
        <v>0.0</v>
      </c>
      <c r="DA305" s="11" t="s">
        <v>133</v>
      </c>
      <c r="DB305" s="31"/>
    </row>
    <row r="306">
      <c r="A306" s="11" t="s">
        <v>1887</v>
      </c>
      <c r="B306" s="11" t="s">
        <v>1888</v>
      </c>
      <c r="C306" s="12">
        <v>26936.0</v>
      </c>
      <c r="D306" s="13">
        <v>1.0</v>
      </c>
      <c r="E306" s="18">
        <v>0.0</v>
      </c>
      <c r="F306" s="3">
        <v>7.0</v>
      </c>
      <c r="G306" s="3">
        <v>5.0</v>
      </c>
      <c r="H306" s="3">
        <v>7.0</v>
      </c>
      <c r="I306" s="14">
        <f t="shared" si="1"/>
        <v>6.333333333</v>
      </c>
      <c r="J306" s="14">
        <f t="shared" si="2"/>
        <v>1.333333333</v>
      </c>
      <c r="K306" s="11" t="s">
        <v>182</v>
      </c>
      <c r="L306" s="13" t="s">
        <v>183</v>
      </c>
      <c r="M306" s="15" t="s">
        <v>122</v>
      </c>
      <c r="N306" s="15" t="s">
        <v>122</v>
      </c>
      <c r="O306" s="16" t="s">
        <v>122</v>
      </c>
      <c r="P306" s="16" t="s">
        <v>1836</v>
      </c>
      <c r="Q306" s="17">
        <v>0.0</v>
      </c>
      <c r="R306" s="11" t="s">
        <v>124</v>
      </c>
      <c r="S306" s="11">
        <v>0.0</v>
      </c>
      <c r="T306" s="11">
        <v>0.0</v>
      </c>
      <c r="U306" s="11" t="s">
        <v>124</v>
      </c>
      <c r="V306" s="11">
        <v>0.0</v>
      </c>
      <c r="W306" s="11" t="s">
        <v>125</v>
      </c>
      <c r="X306" s="18">
        <f>(25+25+22)/3</f>
        <v>24</v>
      </c>
      <c r="Y306" s="18">
        <v>1.0</v>
      </c>
      <c r="Z306" s="18">
        <v>1.0</v>
      </c>
      <c r="AA306" s="18">
        <v>0.0</v>
      </c>
      <c r="AB306" s="15" t="s">
        <v>1889</v>
      </c>
      <c r="AC306" s="15" t="s">
        <v>1889</v>
      </c>
      <c r="AD306" s="16">
        <v>1.0</v>
      </c>
      <c r="AE306" s="16">
        <v>1.0</v>
      </c>
      <c r="AF306" s="16">
        <v>1.0</v>
      </c>
      <c r="AG306" s="15">
        <v>1.0</v>
      </c>
      <c r="AH306" s="11" t="s">
        <v>1890</v>
      </c>
      <c r="AI306" s="18">
        <v>1.0</v>
      </c>
      <c r="AJ306" s="18">
        <v>1.0</v>
      </c>
      <c r="AK306" s="18">
        <v>0.0</v>
      </c>
      <c r="AL306" s="11">
        <v>0.0</v>
      </c>
      <c r="AM306" s="19">
        <v>0.0</v>
      </c>
      <c r="AN306" s="27" t="s">
        <v>128</v>
      </c>
      <c r="AO306" s="15" t="s">
        <v>328</v>
      </c>
      <c r="AP306" s="15" t="s">
        <v>328</v>
      </c>
      <c r="AQ306" s="15">
        <v>128.0</v>
      </c>
      <c r="AR306" s="15">
        <v>89.0</v>
      </c>
      <c r="AS306" s="15">
        <v>64.0</v>
      </c>
      <c r="AT306" s="15">
        <v>92.0</v>
      </c>
      <c r="AU306" s="15">
        <v>-5.0</v>
      </c>
      <c r="AV306" s="15">
        <v>12.0</v>
      </c>
      <c r="AW306" s="18">
        <v>0.0</v>
      </c>
      <c r="AX306" s="18">
        <v>0.0</v>
      </c>
      <c r="AY306" s="18">
        <v>1.0</v>
      </c>
      <c r="AZ306" s="18">
        <v>0.0</v>
      </c>
      <c r="BA306" s="18">
        <v>0.0</v>
      </c>
      <c r="BB306" s="18">
        <v>0.0</v>
      </c>
      <c r="BC306" s="11">
        <v>0.0</v>
      </c>
      <c r="BD306" s="11">
        <v>0.0</v>
      </c>
      <c r="BE306" s="11">
        <v>0.0</v>
      </c>
      <c r="BF306" s="11">
        <v>0.0</v>
      </c>
      <c r="BG306" s="11">
        <v>1.0</v>
      </c>
      <c r="BH306" s="11">
        <v>0.0</v>
      </c>
      <c r="BI306" s="11">
        <v>0.0</v>
      </c>
      <c r="BJ306" s="11">
        <v>0.0</v>
      </c>
      <c r="BK306" s="11">
        <v>0.0</v>
      </c>
      <c r="BL306" s="11">
        <v>0.0</v>
      </c>
      <c r="BM306" s="11">
        <v>0.0</v>
      </c>
      <c r="BN306" s="11">
        <v>0.0</v>
      </c>
      <c r="BO306" s="11">
        <v>0.0</v>
      </c>
      <c r="BP306" s="11">
        <v>0.0</v>
      </c>
      <c r="BQ306" s="11">
        <v>0.0</v>
      </c>
      <c r="BR306" s="11">
        <v>0.0</v>
      </c>
      <c r="BS306" s="11">
        <v>0.0</v>
      </c>
      <c r="BT306" s="11">
        <v>0.0</v>
      </c>
      <c r="BU306" s="11">
        <v>0.0</v>
      </c>
      <c r="BV306" s="11" t="s">
        <v>124</v>
      </c>
      <c r="BW306" s="16" t="s">
        <v>319</v>
      </c>
      <c r="BX306" s="15">
        <v>0.0</v>
      </c>
      <c r="BY306" s="26">
        <v>307.0</v>
      </c>
      <c r="BZ306" s="16">
        <v>0.0</v>
      </c>
      <c r="CA306" s="26">
        <v>58.0</v>
      </c>
      <c r="CB306" s="26">
        <v>30.0</v>
      </c>
      <c r="CC306" s="15">
        <v>0.0</v>
      </c>
      <c r="CD306" s="15">
        <v>0.0</v>
      </c>
      <c r="CE306" s="15">
        <v>0.0</v>
      </c>
      <c r="CF306" s="15">
        <v>0.0</v>
      </c>
      <c r="CG306" s="16">
        <v>0.0</v>
      </c>
      <c r="CH306" s="16">
        <v>0.0</v>
      </c>
      <c r="CI306" s="16">
        <v>0.0</v>
      </c>
      <c r="CJ306" s="15">
        <f t="shared" si="3"/>
        <v>0</v>
      </c>
      <c r="CK306" s="29" t="s">
        <v>1891</v>
      </c>
      <c r="CL306" s="11" t="s">
        <v>1892</v>
      </c>
      <c r="CM306" s="11">
        <v>0.0</v>
      </c>
      <c r="CN306" s="11">
        <v>0.0</v>
      </c>
      <c r="CO306" s="18">
        <v>0.0</v>
      </c>
      <c r="CP306" s="18">
        <v>0.0</v>
      </c>
      <c r="CQ306" s="15">
        <v>0.0</v>
      </c>
      <c r="CR306" s="15" t="s">
        <v>124</v>
      </c>
      <c r="CS306" s="15">
        <v>0.0</v>
      </c>
      <c r="CT306" s="15" t="s">
        <v>124</v>
      </c>
      <c r="CU306" s="15">
        <v>0.0</v>
      </c>
      <c r="CV306" s="15" t="s">
        <v>124</v>
      </c>
      <c r="CW306" s="11">
        <v>0.0</v>
      </c>
      <c r="CX306" s="11">
        <v>0.0</v>
      </c>
      <c r="CY306" s="11" t="s">
        <v>124</v>
      </c>
      <c r="CZ306" s="11">
        <v>0.0</v>
      </c>
      <c r="DA306" s="11" t="s">
        <v>507</v>
      </c>
      <c r="DB306" s="31"/>
    </row>
    <row r="307">
      <c r="A307" s="11" t="s">
        <v>1893</v>
      </c>
      <c r="B307" s="11" t="s">
        <v>1652</v>
      </c>
      <c r="C307" s="12">
        <v>26943.0</v>
      </c>
      <c r="D307" s="13">
        <v>2.0</v>
      </c>
      <c r="E307" s="18">
        <v>0.0</v>
      </c>
      <c r="F307" s="3">
        <v>5.0</v>
      </c>
      <c r="G307" s="3">
        <v>3.0</v>
      </c>
      <c r="H307" s="3">
        <v>5.0</v>
      </c>
      <c r="I307" s="14">
        <f t="shared" si="1"/>
        <v>4.333333333</v>
      </c>
      <c r="J307" s="14">
        <f t="shared" si="2"/>
        <v>1.333333333</v>
      </c>
      <c r="K307" s="11" t="s">
        <v>1283</v>
      </c>
      <c r="L307" s="13" t="s">
        <v>1283</v>
      </c>
      <c r="M307" s="15" t="s">
        <v>137</v>
      </c>
      <c r="N307" s="15" t="s">
        <v>1073</v>
      </c>
      <c r="O307" s="16" t="s">
        <v>122</v>
      </c>
      <c r="P307" s="16" t="s">
        <v>373</v>
      </c>
      <c r="Q307" s="17">
        <v>1.0</v>
      </c>
      <c r="R307" s="11" t="s">
        <v>124</v>
      </c>
      <c r="S307" s="11">
        <v>0.0</v>
      </c>
      <c r="T307" s="11">
        <v>0.0</v>
      </c>
      <c r="U307" s="11" t="s">
        <v>124</v>
      </c>
      <c r="V307" s="11">
        <v>0.0</v>
      </c>
      <c r="W307" s="11" t="s">
        <v>125</v>
      </c>
      <c r="X307" s="18">
        <v>27.0</v>
      </c>
      <c r="Y307" s="18">
        <v>0.0</v>
      </c>
      <c r="Z307" s="18">
        <v>1.0</v>
      </c>
      <c r="AA307" s="18">
        <v>0.0</v>
      </c>
      <c r="AB307" s="15" t="s">
        <v>1894</v>
      </c>
      <c r="AC307" s="15" t="s">
        <v>1894</v>
      </c>
      <c r="AD307" s="16">
        <v>2.0</v>
      </c>
      <c r="AE307" s="16">
        <v>1.0</v>
      </c>
      <c r="AF307" s="16">
        <v>0.0</v>
      </c>
      <c r="AG307" s="15">
        <v>0.0</v>
      </c>
      <c r="AH307" s="11" t="s">
        <v>548</v>
      </c>
      <c r="AI307" s="18">
        <v>1.0</v>
      </c>
      <c r="AJ307" s="18">
        <v>1.0</v>
      </c>
      <c r="AK307" s="18">
        <v>0.0</v>
      </c>
      <c r="AL307" s="11">
        <v>0.0</v>
      </c>
      <c r="AM307" s="19">
        <v>0.0</v>
      </c>
      <c r="AN307" s="27" t="s">
        <v>128</v>
      </c>
      <c r="AO307" s="15" t="s">
        <v>893</v>
      </c>
      <c r="AP307" s="15" t="s">
        <v>893</v>
      </c>
      <c r="AQ307" s="15">
        <v>103.0</v>
      </c>
      <c r="AR307" s="15">
        <v>46.0</v>
      </c>
      <c r="AS307" s="15">
        <v>65.0</v>
      </c>
      <c r="AT307" s="15">
        <v>90.0</v>
      </c>
      <c r="AU307" s="15">
        <v>-13.0</v>
      </c>
      <c r="AV307" s="15">
        <v>50.0</v>
      </c>
      <c r="AW307" s="18">
        <v>0.0</v>
      </c>
      <c r="AX307" s="18">
        <v>0.0</v>
      </c>
      <c r="AY307" s="18">
        <v>1.0</v>
      </c>
      <c r="AZ307" s="18">
        <v>0.0</v>
      </c>
      <c r="BA307" s="18">
        <v>1.0</v>
      </c>
      <c r="BB307" s="18">
        <v>1.0</v>
      </c>
      <c r="BC307" s="11">
        <v>0.0</v>
      </c>
      <c r="BD307" s="11">
        <v>0.0</v>
      </c>
      <c r="BE307" s="11">
        <v>0.0</v>
      </c>
      <c r="BF307" s="11">
        <v>0.0</v>
      </c>
      <c r="BG307" s="11">
        <v>0.0</v>
      </c>
      <c r="BH307" s="11">
        <v>0.0</v>
      </c>
      <c r="BI307" s="11">
        <v>0.0</v>
      </c>
      <c r="BJ307" s="11">
        <v>0.0</v>
      </c>
      <c r="BK307" s="11">
        <v>0.0</v>
      </c>
      <c r="BL307" s="11">
        <v>0.0</v>
      </c>
      <c r="BM307" s="11">
        <v>0.0</v>
      </c>
      <c r="BN307" s="11">
        <v>0.0</v>
      </c>
      <c r="BO307" s="11">
        <v>0.0</v>
      </c>
      <c r="BP307" s="11">
        <v>0.0</v>
      </c>
      <c r="BQ307" s="11">
        <v>0.0</v>
      </c>
      <c r="BR307" s="11">
        <v>0.0</v>
      </c>
      <c r="BS307" s="11">
        <v>0.0</v>
      </c>
      <c r="BT307" s="11">
        <v>0.0</v>
      </c>
      <c r="BU307" s="11">
        <v>0.0</v>
      </c>
      <c r="BV307" s="11" t="s">
        <v>124</v>
      </c>
      <c r="BW307" s="16" t="s">
        <v>319</v>
      </c>
      <c r="BX307" s="15">
        <v>0.0</v>
      </c>
      <c r="BY307" s="26">
        <v>167.0</v>
      </c>
      <c r="BZ307" s="16">
        <v>0.0</v>
      </c>
      <c r="CA307" s="26">
        <v>22.0</v>
      </c>
      <c r="CB307" s="26">
        <v>14.0</v>
      </c>
      <c r="CC307" s="15">
        <v>0.0</v>
      </c>
      <c r="CD307" s="15">
        <v>0.0</v>
      </c>
      <c r="CE307" s="15">
        <v>1.0</v>
      </c>
      <c r="CF307" s="15">
        <v>0.0</v>
      </c>
      <c r="CG307" s="16">
        <v>0.0</v>
      </c>
      <c r="CH307" s="16">
        <v>0.0</v>
      </c>
      <c r="CI307" s="16">
        <v>0.0</v>
      </c>
      <c r="CJ307" s="15">
        <f t="shared" si="3"/>
        <v>0</v>
      </c>
      <c r="CK307" s="29" t="s">
        <v>1895</v>
      </c>
      <c r="CL307" s="11" t="s">
        <v>1896</v>
      </c>
      <c r="CM307" s="11">
        <v>1.0</v>
      </c>
      <c r="CN307" s="11">
        <v>0.0</v>
      </c>
      <c r="CO307" s="18">
        <v>0.0</v>
      </c>
      <c r="CP307" s="18">
        <v>0.0</v>
      </c>
      <c r="CQ307" s="15">
        <v>0.0</v>
      </c>
      <c r="CR307" s="15" t="s">
        <v>124</v>
      </c>
      <c r="CS307" s="15">
        <v>0.0</v>
      </c>
      <c r="CT307" s="15" t="s">
        <v>124</v>
      </c>
      <c r="CU307" s="15">
        <v>0.0</v>
      </c>
      <c r="CV307" s="15" t="s">
        <v>124</v>
      </c>
      <c r="CW307" s="11">
        <v>0.0</v>
      </c>
      <c r="CX307" s="11">
        <v>0.0</v>
      </c>
      <c r="CY307" s="11" t="s">
        <v>124</v>
      </c>
      <c r="CZ307" s="11">
        <v>0.0</v>
      </c>
      <c r="DA307" s="11" t="s">
        <v>133</v>
      </c>
      <c r="DB307" s="31"/>
    </row>
    <row r="308">
      <c r="A308" s="11" t="s">
        <v>1897</v>
      </c>
      <c r="B308" s="11" t="s">
        <v>999</v>
      </c>
      <c r="C308" s="12">
        <v>26957.0</v>
      </c>
      <c r="D308" s="13">
        <v>1.0</v>
      </c>
      <c r="E308" s="18">
        <v>0.0</v>
      </c>
      <c r="F308" s="3">
        <v>7.0</v>
      </c>
      <c r="G308" s="3">
        <v>6.0</v>
      </c>
      <c r="H308" s="3">
        <v>8.0</v>
      </c>
      <c r="I308" s="14">
        <f t="shared" si="1"/>
        <v>7</v>
      </c>
      <c r="J308" s="14">
        <f t="shared" si="2"/>
        <v>1.333333333</v>
      </c>
      <c r="K308" s="11" t="s">
        <v>1602</v>
      </c>
      <c r="L308" s="13" t="s">
        <v>1602</v>
      </c>
      <c r="M308" s="15" t="s">
        <v>122</v>
      </c>
      <c r="N308" s="15" t="s">
        <v>1898</v>
      </c>
      <c r="O308" s="16" t="s">
        <v>162</v>
      </c>
      <c r="P308" s="16" t="s">
        <v>1899</v>
      </c>
      <c r="Q308" s="17">
        <v>0.0</v>
      </c>
      <c r="R308" s="11" t="s">
        <v>124</v>
      </c>
      <c r="S308" s="11">
        <v>0.0</v>
      </c>
      <c r="T308" s="11">
        <v>0.0</v>
      </c>
      <c r="U308" s="11" t="s">
        <v>124</v>
      </c>
      <c r="V308" s="11">
        <v>0.0</v>
      </c>
      <c r="W308" s="11" t="s">
        <v>631</v>
      </c>
      <c r="X308" s="18">
        <v>30.0</v>
      </c>
      <c r="Y308" s="18">
        <v>1.0</v>
      </c>
      <c r="Z308" s="18">
        <v>1.0</v>
      </c>
      <c r="AA308" s="18">
        <v>0.0</v>
      </c>
      <c r="AB308" s="15" t="s">
        <v>1001</v>
      </c>
      <c r="AC308" s="15" t="s">
        <v>1001</v>
      </c>
      <c r="AD308" s="16">
        <v>1.0</v>
      </c>
      <c r="AE308" s="16">
        <v>1.0</v>
      </c>
      <c r="AF308" s="16">
        <v>1.0</v>
      </c>
      <c r="AG308" s="16">
        <v>1.0</v>
      </c>
      <c r="AH308" s="11" t="s">
        <v>1434</v>
      </c>
      <c r="AI308" s="18">
        <v>1.0</v>
      </c>
      <c r="AJ308" s="18">
        <v>1.0</v>
      </c>
      <c r="AK308" s="18">
        <v>0.0</v>
      </c>
      <c r="AL308" s="11">
        <v>0.0</v>
      </c>
      <c r="AM308" s="19">
        <v>0.0</v>
      </c>
      <c r="AN308" s="27" t="s">
        <v>128</v>
      </c>
      <c r="AO308" s="15" t="s">
        <v>129</v>
      </c>
      <c r="AP308" s="15" t="s">
        <v>129</v>
      </c>
      <c r="AQ308" s="15">
        <v>136.0</v>
      </c>
      <c r="AR308" s="15">
        <v>54.0</v>
      </c>
      <c r="AS308" s="15">
        <v>44.0</v>
      </c>
      <c r="AT308" s="15">
        <v>40.0</v>
      </c>
      <c r="AU308" s="15">
        <v>-6.0</v>
      </c>
      <c r="AV308" s="15">
        <v>73.0</v>
      </c>
      <c r="AW308" s="18">
        <v>0.0</v>
      </c>
      <c r="AX308" s="18">
        <v>0.0</v>
      </c>
      <c r="AY308" s="18">
        <v>1.0</v>
      </c>
      <c r="AZ308" s="18">
        <v>1.0</v>
      </c>
      <c r="BA308" s="18">
        <v>1.0</v>
      </c>
      <c r="BB308" s="18">
        <v>0.0</v>
      </c>
      <c r="BC308" s="11">
        <v>0.0</v>
      </c>
      <c r="BD308" s="11">
        <v>0.0</v>
      </c>
      <c r="BE308" s="11">
        <v>0.0</v>
      </c>
      <c r="BF308" s="11">
        <v>0.0</v>
      </c>
      <c r="BG308" s="11">
        <v>0.0</v>
      </c>
      <c r="BH308" s="11">
        <v>0.0</v>
      </c>
      <c r="BI308" s="11">
        <v>0.0</v>
      </c>
      <c r="BJ308" s="11">
        <v>0.0</v>
      </c>
      <c r="BK308" s="11">
        <v>0.0</v>
      </c>
      <c r="BL308" s="11">
        <v>0.0</v>
      </c>
      <c r="BM308" s="11">
        <v>0.0</v>
      </c>
      <c r="BN308" s="11">
        <v>0.0</v>
      </c>
      <c r="BO308" s="11">
        <v>0.0</v>
      </c>
      <c r="BP308" s="11">
        <v>0.0</v>
      </c>
      <c r="BQ308" s="11">
        <v>0.0</v>
      </c>
      <c r="BR308" s="11">
        <v>0.0</v>
      </c>
      <c r="BS308" s="11">
        <v>0.0</v>
      </c>
      <c r="BT308" s="11">
        <v>0.0</v>
      </c>
      <c r="BU308" s="11">
        <v>0.0</v>
      </c>
      <c r="BV308" s="11" t="s">
        <v>124</v>
      </c>
      <c r="BW308" s="15" t="s">
        <v>168</v>
      </c>
      <c r="BX308" s="15">
        <v>0.0</v>
      </c>
      <c r="BY308" s="26">
        <v>272.0</v>
      </c>
      <c r="BZ308" s="16">
        <v>0.0</v>
      </c>
      <c r="CA308" s="26">
        <v>78.0</v>
      </c>
      <c r="CB308" s="26">
        <v>18.0</v>
      </c>
      <c r="CC308" s="15">
        <v>0.0</v>
      </c>
      <c r="CD308" s="15">
        <v>0.0</v>
      </c>
      <c r="CE308" s="15">
        <v>0.0</v>
      </c>
      <c r="CF308" s="15">
        <v>0.0</v>
      </c>
      <c r="CG308" s="16">
        <v>0.0</v>
      </c>
      <c r="CH308" s="16">
        <v>0.0</v>
      </c>
      <c r="CI308" s="16">
        <v>0.0</v>
      </c>
      <c r="CJ308" s="15">
        <f t="shared" si="3"/>
        <v>0</v>
      </c>
      <c r="CK308" s="29" t="s">
        <v>1900</v>
      </c>
      <c r="CL308" s="11" t="s">
        <v>132</v>
      </c>
      <c r="CM308" s="11">
        <v>0.0</v>
      </c>
      <c r="CN308" s="11">
        <v>0.0</v>
      </c>
      <c r="CO308" s="18">
        <v>0.0</v>
      </c>
      <c r="CP308" s="18">
        <v>0.0</v>
      </c>
      <c r="CQ308" s="15">
        <v>0.0</v>
      </c>
      <c r="CR308" s="15" t="s">
        <v>124</v>
      </c>
      <c r="CS308" s="15">
        <v>0.0</v>
      </c>
      <c r="CT308" s="15" t="s">
        <v>124</v>
      </c>
      <c r="CU308" s="15">
        <v>0.0</v>
      </c>
      <c r="CV308" s="15" t="s">
        <v>124</v>
      </c>
      <c r="CW308" s="11">
        <v>0.0</v>
      </c>
      <c r="CX308" s="11">
        <v>0.0</v>
      </c>
      <c r="CY308" s="11" t="s">
        <v>124</v>
      </c>
      <c r="CZ308" s="11">
        <v>0.0</v>
      </c>
      <c r="DA308" s="11" t="s">
        <v>133</v>
      </c>
      <c r="DB308" s="31"/>
    </row>
    <row r="309">
      <c r="A309" s="11" t="s">
        <v>1901</v>
      </c>
      <c r="B309" s="11" t="s">
        <v>1902</v>
      </c>
      <c r="C309" s="12">
        <v>26964.0</v>
      </c>
      <c r="D309" s="13">
        <v>2.0</v>
      </c>
      <c r="E309" s="18">
        <v>0.0</v>
      </c>
      <c r="F309" s="3">
        <v>9.0</v>
      </c>
      <c r="G309" s="3">
        <v>9.0</v>
      </c>
      <c r="H309" s="3">
        <v>10.0</v>
      </c>
      <c r="I309" s="14">
        <f t="shared" si="1"/>
        <v>9.333333333</v>
      </c>
      <c r="J309" s="14">
        <f t="shared" si="2"/>
        <v>0.6666666667</v>
      </c>
      <c r="K309" s="11" t="s">
        <v>1306</v>
      </c>
      <c r="L309" s="13" t="s">
        <v>1306</v>
      </c>
      <c r="M309" s="15" t="s">
        <v>216</v>
      </c>
      <c r="N309" s="15" t="s">
        <v>635</v>
      </c>
      <c r="O309" s="16" t="s">
        <v>216</v>
      </c>
      <c r="P309" s="16" t="s">
        <v>635</v>
      </c>
      <c r="Q309" s="17">
        <v>0.0</v>
      </c>
      <c r="R309" s="11" t="s">
        <v>124</v>
      </c>
      <c r="S309" s="11">
        <v>0.0</v>
      </c>
      <c r="T309" s="11">
        <v>0.0</v>
      </c>
      <c r="U309" s="11" t="s">
        <v>124</v>
      </c>
      <c r="V309" s="11">
        <v>0.0</v>
      </c>
      <c r="W309" s="11" t="s">
        <v>125</v>
      </c>
      <c r="X309" s="18">
        <v>29.0</v>
      </c>
      <c r="Y309" s="18">
        <v>2.0</v>
      </c>
      <c r="Z309" s="18">
        <v>0.0</v>
      </c>
      <c r="AA309" s="18">
        <v>1.0</v>
      </c>
      <c r="AB309" s="15" t="s">
        <v>1903</v>
      </c>
      <c r="AC309" s="15" t="s">
        <v>1903</v>
      </c>
      <c r="AD309" s="16">
        <v>1.0</v>
      </c>
      <c r="AE309" s="16">
        <v>1.0</v>
      </c>
      <c r="AF309" s="16">
        <v>0.0</v>
      </c>
      <c r="AG309" s="15">
        <v>0.0</v>
      </c>
      <c r="AH309" s="11" t="s">
        <v>1904</v>
      </c>
      <c r="AI309" s="18">
        <v>1.0</v>
      </c>
      <c r="AJ309" s="18">
        <v>1.0</v>
      </c>
      <c r="AK309" s="18">
        <v>0.0</v>
      </c>
      <c r="AL309" s="18">
        <v>0.0</v>
      </c>
      <c r="AM309" s="19">
        <v>0.0</v>
      </c>
      <c r="AN309" s="27" t="s">
        <v>128</v>
      </c>
      <c r="AO309" s="15" t="s">
        <v>243</v>
      </c>
      <c r="AP309" s="15" t="s">
        <v>243</v>
      </c>
      <c r="AQ309" s="15">
        <v>91.0</v>
      </c>
      <c r="AR309" s="15">
        <v>44.0</v>
      </c>
      <c r="AS309" s="15">
        <v>59.0</v>
      </c>
      <c r="AT309" s="15">
        <v>43.0</v>
      </c>
      <c r="AU309" s="15">
        <v>-10.0</v>
      </c>
      <c r="AV309" s="15">
        <v>19.0</v>
      </c>
      <c r="AW309" s="18">
        <v>0.0</v>
      </c>
      <c r="AX309" s="18">
        <v>0.0</v>
      </c>
      <c r="AY309" s="18">
        <v>0.0</v>
      </c>
      <c r="AZ309" s="18">
        <v>1.0</v>
      </c>
      <c r="BA309" s="18">
        <v>1.0</v>
      </c>
      <c r="BB309" s="18">
        <v>1.0</v>
      </c>
      <c r="BC309" s="11">
        <v>0.0</v>
      </c>
      <c r="BD309" s="11">
        <v>0.0</v>
      </c>
      <c r="BE309" s="11">
        <v>0.0</v>
      </c>
      <c r="BF309" s="11">
        <v>0.0</v>
      </c>
      <c r="BG309" s="11">
        <v>0.0</v>
      </c>
      <c r="BH309" s="11">
        <v>0.0</v>
      </c>
      <c r="BI309" s="11">
        <v>0.0</v>
      </c>
      <c r="BJ309" s="11">
        <v>0.0</v>
      </c>
      <c r="BK309" s="11">
        <v>0.0</v>
      </c>
      <c r="BL309" s="11">
        <v>0.0</v>
      </c>
      <c r="BM309" s="11">
        <v>0.0</v>
      </c>
      <c r="BN309" s="11">
        <v>0.0</v>
      </c>
      <c r="BO309" s="11">
        <v>0.0</v>
      </c>
      <c r="BP309" s="11">
        <v>0.0</v>
      </c>
      <c r="BQ309" s="11">
        <v>0.0</v>
      </c>
      <c r="BR309" s="11">
        <v>0.0</v>
      </c>
      <c r="BS309" s="11">
        <v>0.0</v>
      </c>
      <c r="BT309" s="11">
        <v>0.0</v>
      </c>
      <c r="BU309" s="11">
        <v>0.0</v>
      </c>
      <c r="BV309" s="11" t="s">
        <v>124</v>
      </c>
      <c r="BW309" s="16" t="s">
        <v>319</v>
      </c>
      <c r="BX309" s="15">
        <v>0.0</v>
      </c>
      <c r="BY309" s="26">
        <v>237.0</v>
      </c>
      <c r="BZ309" s="16">
        <v>0.0</v>
      </c>
      <c r="CA309" s="26">
        <v>14.0</v>
      </c>
      <c r="CB309" s="26">
        <v>14.0</v>
      </c>
      <c r="CC309" s="15">
        <v>0.0</v>
      </c>
      <c r="CD309" s="15">
        <v>0.0</v>
      </c>
      <c r="CE309" s="15">
        <v>1.0</v>
      </c>
      <c r="CF309" s="15">
        <v>0.0</v>
      </c>
      <c r="CG309" s="16">
        <v>1.0</v>
      </c>
      <c r="CH309" s="16">
        <v>0.0</v>
      </c>
      <c r="CI309" s="16">
        <v>0.0</v>
      </c>
      <c r="CJ309" s="15">
        <f t="shared" si="3"/>
        <v>1</v>
      </c>
      <c r="CK309" s="29" t="s">
        <v>1905</v>
      </c>
      <c r="CL309" s="11" t="s">
        <v>1906</v>
      </c>
      <c r="CM309" s="11">
        <v>0.0</v>
      </c>
      <c r="CN309" s="11">
        <v>0.0</v>
      </c>
      <c r="CO309" s="18">
        <v>0.0</v>
      </c>
      <c r="CP309" s="18">
        <v>0.0</v>
      </c>
      <c r="CQ309" s="15">
        <v>0.0</v>
      </c>
      <c r="CR309" s="15" t="s">
        <v>124</v>
      </c>
      <c r="CS309" s="15">
        <v>0.0</v>
      </c>
      <c r="CT309" s="15" t="s">
        <v>124</v>
      </c>
      <c r="CU309" s="15">
        <v>0.0</v>
      </c>
      <c r="CV309" s="15" t="s">
        <v>124</v>
      </c>
      <c r="CW309" s="11">
        <v>0.0</v>
      </c>
      <c r="CX309" s="11">
        <v>0.0</v>
      </c>
      <c r="CY309" s="11" t="s">
        <v>124</v>
      </c>
      <c r="CZ309" s="11">
        <v>0.0</v>
      </c>
      <c r="DA309" s="11" t="s">
        <v>133</v>
      </c>
      <c r="DB309" s="31"/>
    </row>
    <row r="310">
      <c r="A310" s="11" t="s">
        <v>1907</v>
      </c>
      <c r="B310" s="11" t="s">
        <v>1908</v>
      </c>
      <c r="C310" s="12">
        <v>26978.0</v>
      </c>
      <c r="D310" s="13">
        <v>2.0</v>
      </c>
      <c r="E310" s="18">
        <v>0.0</v>
      </c>
      <c r="F310" s="3">
        <v>7.0</v>
      </c>
      <c r="G310" s="3">
        <v>6.0</v>
      </c>
      <c r="H310" s="3">
        <v>8.0</v>
      </c>
      <c r="I310" s="14">
        <f t="shared" si="1"/>
        <v>7</v>
      </c>
      <c r="J310" s="14">
        <f t="shared" si="2"/>
        <v>1.333333333</v>
      </c>
      <c r="K310" s="11" t="s">
        <v>576</v>
      </c>
      <c r="L310" s="13" t="s">
        <v>456</v>
      </c>
      <c r="M310" s="16" t="s">
        <v>216</v>
      </c>
      <c r="N310" s="15" t="s">
        <v>1335</v>
      </c>
      <c r="O310" s="16" t="s">
        <v>216</v>
      </c>
      <c r="P310" s="16" t="s">
        <v>635</v>
      </c>
      <c r="Q310" s="17">
        <v>1.0</v>
      </c>
      <c r="R310" s="11" t="s">
        <v>124</v>
      </c>
      <c r="S310" s="11">
        <v>0.0</v>
      </c>
      <c r="T310" s="11">
        <v>0.0</v>
      </c>
      <c r="U310" s="11" t="s">
        <v>124</v>
      </c>
      <c r="V310" s="11">
        <v>0.0</v>
      </c>
      <c r="W310" s="11" t="s">
        <v>125</v>
      </c>
      <c r="X310" s="18">
        <v>33.0</v>
      </c>
      <c r="Y310" s="18">
        <v>1.0</v>
      </c>
      <c r="Z310" s="18">
        <v>0.0</v>
      </c>
      <c r="AA310" s="18">
        <v>1.0</v>
      </c>
      <c r="AB310" s="15" t="s">
        <v>1909</v>
      </c>
      <c r="AC310" s="15" t="s">
        <v>1909</v>
      </c>
      <c r="AD310" s="16">
        <v>2.0</v>
      </c>
      <c r="AE310" s="16">
        <v>0.0</v>
      </c>
      <c r="AF310" s="16">
        <v>0.0</v>
      </c>
      <c r="AG310" s="15">
        <v>0.0</v>
      </c>
      <c r="AH310" s="11" t="s">
        <v>1910</v>
      </c>
      <c r="AI310" s="18">
        <v>1.0</v>
      </c>
      <c r="AJ310" s="18">
        <v>0.0</v>
      </c>
      <c r="AK310" s="18">
        <v>0.0</v>
      </c>
      <c r="AL310" s="11">
        <v>0.0</v>
      </c>
      <c r="AM310" s="19">
        <v>1.0</v>
      </c>
      <c r="AN310" s="27" t="s">
        <v>128</v>
      </c>
      <c r="AO310" s="15" t="s">
        <v>512</v>
      </c>
      <c r="AP310" s="15" t="s">
        <v>512</v>
      </c>
      <c r="AQ310" s="15">
        <v>101.0</v>
      </c>
      <c r="AR310" s="15">
        <v>68.0</v>
      </c>
      <c r="AS310" s="15">
        <v>47.0</v>
      </c>
      <c r="AT310" s="15">
        <v>72.0</v>
      </c>
      <c r="AU310" s="15">
        <v>-12.0</v>
      </c>
      <c r="AV310" s="15">
        <v>33.0</v>
      </c>
      <c r="AW310" s="18">
        <v>0.0</v>
      </c>
      <c r="AX310" s="18">
        <v>0.0</v>
      </c>
      <c r="AY310" s="18">
        <v>1.0</v>
      </c>
      <c r="AZ310" s="18">
        <v>1.0</v>
      </c>
      <c r="BA310" s="18">
        <v>1.0</v>
      </c>
      <c r="BB310" s="18">
        <v>1.0</v>
      </c>
      <c r="BC310" s="11">
        <v>0.0</v>
      </c>
      <c r="BD310" s="11">
        <v>0.0</v>
      </c>
      <c r="BE310" s="11">
        <v>1.0</v>
      </c>
      <c r="BF310" s="11">
        <v>0.0</v>
      </c>
      <c r="BG310" s="11">
        <v>0.0</v>
      </c>
      <c r="BH310" s="11">
        <v>1.0</v>
      </c>
      <c r="BI310" s="11">
        <v>0.0</v>
      </c>
      <c r="BJ310" s="11">
        <v>1.0</v>
      </c>
      <c r="BK310" s="11">
        <v>0.0</v>
      </c>
      <c r="BL310" s="11">
        <v>0.0</v>
      </c>
      <c r="BM310" s="11">
        <v>0.0</v>
      </c>
      <c r="BN310" s="11">
        <v>0.0</v>
      </c>
      <c r="BO310" s="11">
        <v>0.0</v>
      </c>
      <c r="BP310" s="11">
        <v>0.0</v>
      </c>
      <c r="BQ310" s="11">
        <v>0.0</v>
      </c>
      <c r="BR310" s="11">
        <v>0.0</v>
      </c>
      <c r="BS310" s="11">
        <v>0.0</v>
      </c>
      <c r="BT310" s="11">
        <v>0.0</v>
      </c>
      <c r="BU310" s="11">
        <v>0.0</v>
      </c>
      <c r="BV310" s="11" t="s">
        <v>698</v>
      </c>
      <c r="BW310" s="16" t="s">
        <v>146</v>
      </c>
      <c r="BX310" s="15">
        <v>0.0</v>
      </c>
      <c r="BY310" s="26">
        <v>212.0</v>
      </c>
      <c r="BZ310" s="16">
        <v>0.0</v>
      </c>
      <c r="CA310" s="26">
        <v>93.0</v>
      </c>
      <c r="CB310" s="26">
        <v>4.0</v>
      </c>
      <c r="CC310" s="15">
        <v>0.0</v>
      </c>
      <c r="CD310" s="15">
        <v>0.0</v>
      </c>
      <c r="CE310" s="15">
        <v>1.0</v>
      </c>
      <c r="CF310" s="15">
        <v>0.0</v>
      </c>
      <c r="CG310" s="16">
        <v>0.0</v>
      </c>
      <c r="CH310" s="16">
        <v>0.0</v>
      </c>
      <c r="CI310" s="16">
        <v>0.0</v>
      </c>
      <c r="CJ310" s="15">
        <f t="shared" si="3"/>
        <v>0</v>
      </c>
      <c r="CK310" s="29" t="s">
        <v>1911</v>
      </c>
      <c r="CL310" s="11" t="s">
        <v>258</v>
      </c>
      <c r="CM310" s="11">
        <v>0.0</v>
      </c>
      <c r="CN310" s="11">
        <v>0.0</v>
      </c>
      <c r="CO310" s="18">
        <v>0.0</v>
      </c>
      <c r="CP310" s="18">
        <v>0.0</v>
      </c>
      <c r="CQ310" s="15">
        <v>0.0</v>
      </c>
      <c r="CR310" s="15" t="s">
        <v>124</v>
      </c>
      <c r="CS310" s="15">
        <v>0.0</v>
      </c>
      <c r="CT310" s="15" t="s">
        <v>124</v>
      </c>
      <c r="CU310" s="15">
        <v>0.0</v>
      </c>
      <c r="CV310" s="15" t="s">
        <v>124</v>
      </c>
      <c r="CW310" s="11">
        <v>0.0</v>
      </c>
      <c r="CX310" s="11">
        <v>0.0</v>
      </c>
      <c r="CY310" s="11" t="s">
        <v>124</v>
      </c>
      <c r="CZ310" s="11">
        <v>0.0</v>
      </c>
      <c r="DA310" s="11" t="s">
        <v>133</v>
      </c>
      <c r="DB310" s="31"/>
    </row>
    <row r="311">
      <c r="A311" s="11" t="s">
        <v>1912</v>
      </c>
      <c r="B311" s="11" t="s">
        <v>1913</v>
      </c>
      <c r="C311" s="12">
        <v>26992.0</v>
      </c>
      <c r="D311" s="13">
        <v>1.0</v>
      </c>
      <c r="E311" s="18">
        <v>0.0</v>
      </c>
      <c r="F311" s="3">
        <v>7.0</v>
      </c>
      <c r="G311" s="3">
        <v>6.0</v>
      </c>
      <c r="H311" s="3">
        <v>6.0</v>
      </c>
      <c r="I311" s="14">
        <f t="shared" si="1"/>
        <v>6.333333333</v>
      </c>
      <c r="J311" s="14">
        <f t="shared" si="2"/>
        <v>0.6666666667</v>
      </c>
      <c r="K311" s="11" t="s">
        <v>1376</v>
      </c>
      <c r="L311" s="13" t="s">
        <v>1376</v>
      </c>
      <c r="M311" s="15" t="s">
        <v>137</v>
      </c>
      <c r="N311" s="15" t="s">
        <v>373</v>
      </c>
      <c r="O311" s="16" t="s">
        <v>122</v>
      </c>
      <c r="P311" s="16" t="s">
        <v>373</v>
      </c>
      <c r="Q311" s="17">
        <v>1.0</v>
      </c>
      <c r="R311" s="11" t="s">
        <v>124</v>
      </c>
      <c r="S311" s="11">
        <v>0.0</v>
      </c>
      <c r="T311" s="11">
        <v>0.0</v>
      </c>
      <c r="U311" s="11" t="s">
        <v>124</v>
      </c>
      <c r="V311" s="11">
        <v>0.0</v>
      </c>
      <c r="W311" s="11" t="s">
        <v>631</v>
      </c>
      <c r="X311" s="18">
        <v>33.0</v>
      </c>
      <c r="Y311" s="18">
        <v>1.0</v>
      </c>
      <c r="Z311" s="18">
        <v>1.0</v>
      </c>
      <c r="AA311" s="18">
        <v>0.0</v>
      </c>
      <c r="AB311" s="15" t="s">
        <v>1914</v>
      </c>
      <c r="AC311" s="15" t="s">
        <v>1914</v>
      </c>
      <c r="AD311" s="16">
        <v>1.0</v>
      </c>
      <c r="AE311" s="16">
        <v>1.0</v>
      </c>
      <c r="AF311" s="16">
        <v>1.0</v>
      </c>
      <c r="AG311" s="15">
        <v>0.0</v>
      </c>
      <c r="AH311" s="11" t="s">
        <v>1915</v>
      </c>
      <c r="AI311" s="18">
        <v>1.0</v>
      </c>
      <c r="AJ311" s="18">
        <v>1.0</v>
      </c>
      <c r="AK311" s="18">
        <v>0.0</v>
      </c>
      <c r="AL311" s="11">
        <v>0.0</v>
      </c>
      <c r="AM311" s="19">
        <v>0.0</v>
      </c>
      <c r="AN311" s="27" t="s">
        <v>128</v>
      </c>
      <c r="AO311" s="15" t="s">
        <v>189</v>
      </c>
      <c r="AP311" s="15" t="s">
        <v>189</v>
      </c>
      <c r="AQ311" s="15">
        <v>111.0</v>
      </c>
      <c r="AR311" s="15">
        <v>70.0</v>
      </c>
      <c r="AS311" s="15">
        <v>62.0</v>
      </c>
      <c r="AT311" s="15">
        <v>90.0</v>
      </c>
      <c r="AU311" s="15">
        <v>-13.0</v>
      </c>
      <c r="AV311" s="15">
        <v>2.0</v>
      </c>
      <c r="AW311" s="18">
        <v>0.0</v>
      </c>
      <c r="AX311" s="18">
        <v>0.0</v>
      </c>
      <c r="AY311" s="18">
        <v>1.0</v>
      </c>
      <c r="AZ311" s="18">
        <v>0.0</v>
      </c>
      <c r="BA311" s="18">
        <v>1.0</v>
      </c>
      <c r="BB311" s="18">
        <v>1.0</v>
      </c>
      <c r="BC311" s="11">
        <v>0.0</v>
      </c>
      <c r="BD311" s="11">
        <v>0.0</v>
      </c>
      <c r="BE311" s="11">
        <v>0.0</v>
      </c>
      <c r="BF311" s="11">
        <v>0.0</v>
      </c>
      <c r="BG311" s="11">
        <v>0.0</v>
      </c>
      <c r="BH311" s="11">
        <v>0.0</v>
      </c>
      <c r="BI311" s="11">
        <v>0.0</v>
      </c>
      <c r="BJ311" s="11">
        <v>0.0</v>
      </c>
      <c r="BK311" s="11">
        <v>0.0</v>
      </c>
      <c r="BL311" s="11">
        <v>0.0</v>
      </c>
      <c r="BM311" s="11">
        <v>0.0</v>
      </c>
      <c r="BN311" s="11">
        <v>0.0</v>
      </c>
      <c r="BO311" s="11">
        <v>0.0</v>
      </c>
      <c r="BP311" s="11">
        <v>0.0</v>
      </c>
      <c r="BQ311" s="11">
        <v>1.0</v>
      </c>
      <c r="BR311" s="11">
        <v>0.0</v>
      </c>
      <c r="BS311" s="11">
        <v>0.0</v>
      </c>
      <c r="BT311" s="11">
        <v>0.0</v>
      </c>
      <c r="BU311" s="11">
        <v>0.0</v>
      </c>
      <c r="BV311" s="11" t="s">
        <v>124</v>
      </c>
      <c r="BW311" s="16" t="s">
        <v>319</v>
      </c>
      <c r="BX311" s="15">
        <v>0.0</v>
      </c>
      <c r="BY311" s="26">
        <v>239.0</v>
      </c>
      <c r="BZ311" s="16">
        <v>0.0</v>
      </c>
      <c r="CA311" s="26">
        <v>95.0</v>
      </c>
      <c r="CB311" s="26">
        <v>14.0</v>
      </c>
      <c r="CC311" s="15">
        <v>0.0</v>
      </c>
      <c r="CD311" s="15">
        <v>0.0</v>
      </c>
      <c r="CE311" s="15">
        <v>0.0</v>
      </c>
      <c r="CF311" s="15">
        <v>0.0</v>
      </c>
      <c r="CG311" s="16">
        <v>0.0</v>
      </c>
      <c r="CH311" s="16">
        <v>0.0</v>
      </c>
      <c r="CI311" s="16">
        <v>0.0</v>
      </c>
      <c r="CJ311" s="15">
        <f t="shared" si="3"/>
        <v>0</v>
      </c>
      <c r="CK311" s="29" t="s">
        <v>1916</v>
      </c>
      <c r="CL311" s="11" t="s">
        <v>132</v>
      </c>
      <c r="CM311" s="11">
        <v>0.0</v>
      </c>
      <c r="CN311" s="11">
        <v>0.0</v>
      </c>
      <c r="CO311" s="18">
        <v>0.0</v>
      </c>
      <c r="CP311" s="18">
        <v>0.0</v>
      </c>
      <c r="CQ311" s="15">
        <v>0.0</v>
      </c>
      <c r="CR311" s="15" t="s">
        <v>124</v>
      </c>
      <c r="CS311" s="15">
        <v>0.0</v>
      </c>
      <c r="CT311" s="15" t="s">
        <v>124</v>
      </c>
      <c r="CU311" s="15">
        <v>0.0</v>
      </c>
      <c r="CV311" s="15" t="s">
        <v>124</v>
      </c>
      <c r="CW311" s="11">
        <v>0.0</v>
      </c>
      <c r="CX311" s="11">
        <v>0.0</v>
      </c>
      <c r="CY311" s="11" t="s">
        <v>124</v>
      </c>
      <c r="CZ311" s="11">
        <v>0.0</v>
      </c>
      <c r="DA311" s="11" t="s">
        <v>235</v>
      </c>
      <c r="DB311" s="31"/>
    </row>
    <row r="312">
      <c r="A312" s="11" t="s">
        <v>1917</v>
      </c>
      <c r="B312" s="11" t="s">
        <v>1529</v>
      </c>
      <c r="C312" s="12">
        <v>26999.0</v>
      </c>
      <c r="D312" s="13">
        <v>2.0</v>
      </c>
      <c r="E312" s="18">
        <v>0.0</v>
      </c>
      <c r="F312" s="3">
        <v>3.0</v>
      </c>
      <c r="G312" s="3">
        <v>5.0</v>
      </c>
      <c r="H312" s="3">
        <v>6.0</v>
      </c>
      <c r="I312" s="14">
        <f t="shared" si="1"/>
        <v>4.666666667</v>
      </c>
      <c r="J312" s="14">
        <f t="shared" si="2"/>
        <v>2</v>
      </c>
      <c r="K312" s="11" t="s">
        <v>1349</v>
      </c>
      <c r="L312" s="13" t="s">
        <v>1349</v>
      </c>
      <c r="M312" s="15" t="s">
        <v>137</v>
      </c>
      <c r="N312" s="15" t="s">
        <v>1882</v>
      </c>
      <c r="O312" s="16" t="s">
        <v>122</v>
      </c>
      <c r="P312" s="16" t="s">
        <v>1918</v>
      </c>
      <c r="Q312" s="17">
        <v>2.0</v>
      </c>
      <c r="R312" s="11" t="s">
        <v>124</v>
      </c>
      <c r="S312" s="11">
        <v>0.0</v>
      </c>
      <c r="T312" s="11">
        <v>0.0</v>
      </c>
      <c r="U312" s="11" t="s">
        <v>124</v>
      </c>
      <c r="V312" s="11">
        <v>0.0</v>
      </c>
      <c r="W312" s="11" t="s">
        <v>125</v>
      </c>
      <c r="X312" s="18">
        <v>23.0</v>
      </c>
      <c r="Y312" s="18">
        <v>2.0</v>
      </c>
      <c r="Z312" s="18">
        <v>1.0</v>
      </c>
      <c r="AA312" s="18">
        <v>0.0</v>
      </c>
      <c r="AB312" s="15" t="s">
        <v>1919</v>
      </c>
      <c r="AC312" s="15" t="s">
        <v>1919</v>
      </c>
      <c r="AD312" s="16">
        <v>1.0</v>
      </c>
      <c r="AE312" s="16">
        <v>1.0</v>
      </c>
      <c r="AF312" s="16">
        <v>1.0</v>
      </c>
      <c r="AG312" s="16">
        <v>0.0</v>
      </c>
      <c r="AH312" s="11" t="s">
        <v>1531</v>
      </c>
      <c r="AI312" s="18">
        <v>1.0</v>
      </c>
      <c r="AJ312" s="18">
        <v>1.0</v>
      </c>
      <c r="AK312" s="18">
        <v>0.0</v>
      </c>
      <c r="AL312" s="18">
        <v>0.0</v>
      </c>
      <c r="AM312" s="19">
        <v>0.0</v>
      </c>
      <c r="AN312" s="27" t="s">
        <v>128</v>
      </c>
      <c r="AO312" s="15" t="s">
        <v>145</v>
      </c>
      <c r="AP312" s="15" t="s">
        <v>145</v>
      </c>
      <c r="AQ312" s="15">
        <v>92.0</v>
      </c>
      <c r="AR312" s="15">
        <v>34.0</v>
      </c>
      <c r="AS312" s="15">
        <v>38.0</v>
      </c>
      <c r="AT312" s="15">
        <v>69.0</v>
      </c>
      <c r="AU312" s="15">
        <v>-13.0</v>
      </c>
      <c r="AV312" s="15">
        <v>81.0</v>
      </c>
      <c r="AW312" s="18">
        <v>0.0</v>
      </c>
      <c r="AX312" s="18">
        <v>0.0</v>
      </c>
      <c r="AY312" s="18">
        <v>1.0</v>
      </c>
      <c r="AZ312" s="18">
        <v>1.0</v>
      </c>
      <c r="BA312" s="18">
        <v>1.0</v>
      </c>
      <c r="BB312" s="18">
        <v>0.0</v>
      </c>
      <c r="BC312" s="11">
        <v>0.0</v>
      </c>
      <c r="BD312" s="11">
        <v>0.0</v>
      </c>
      <c r="BE312" s="11">
        <v>0.0</v>
      </c>
      <c r="BF312" s="11">
        <v>0.0</v>
      </c>
      <c r="BG312" s="11">
        <v>0.0</v>
      </c>
      <c r="BH312" s="11">
        <v>0.0</v>
      </c>
      <c r="BI312" s="11">
        <v>0.0</v>
      </c>
      <c r="BJ312" s="11">
        <v>0.0</v>
      </c>
      <c r="BK312" s="11">
        <v>0.0</v>
      </c>
      <c r="BL312" s="11">
        <v>0.0</v>
      </c>
      <c r="BM312" s="11">
        <v>0.0</v>
      </c>
      <c r="BN312" s="11">
        <v>0.0</v>
      </c>
      <c r="BO312" s="11">
        <v>1.0</v>
      </c>
      <c r="BP312" s="11">
        <v>0.0</v>
      </c>
      <c r="BQ312" s="11">
        <v>0.0</v>
      </c>
      <c r="BR312" s="11">
        <v>0.0</v>
      </c>
      <c r="BS312" s="11">
        <v>0.0</v>
      </c>
      <c r="BT312" s="11">
        <v>0.0</v>
      </c>
      <c r="BU312" s="11">
        <v>0.0</v>
      </c>
      <c r="BV312" s="11" t="s">
        <v>124</v>
      </c>
      <c r="BW312" s="16" t="s">
        <v>319</v>
      </c>
      <c r="BX312" s="15">
        <v>0.0</v>
      </c>
      <c r="BY312" s="26">
        <v>179.0</v>
      </c>
      <c r="BZ312" s="16">
        <v>0.0</v>
      </c>
      <c r="CA312" s="26">
        <v>31.0</v>
      </c>
      <c r="CB312" s="26">
        <v>16.0</v>
      </c>
      <c r="CC312" s="15">
        <v>0.0</v>
      </c>
      <c r="CD312" s="15">
        <v>0.0</v>
      </c>
      <c r="CE312" s="15">
        <v>0.0</v>
      </c>
      <c r="CF312" s="15">
        <v>0.0</v>
      </c>
      <c r="CG312" s="16">
        <v>0.0</v>
      </c>
      <c r="CH312" s="16">
        <v>0.0</v>
      </c>
      <c r="CI312" s="16">
        <v>0.0</v>
      </c>
      <c r="CJ312" s="15">
        <f t="shared" si="3"/>
        <v>0</v>
      </c>
      <c r="CK312" s="29" t="s">
        <v>1920</v>
      </c>
      <c r="CL312" s="11" t="s">
        <v>170</v>
      </c>
      <c r="CM312" s="11">
        <v>0.0</v>
      </c>
      <c r="CN312" s="11">
        <v>0.0</v>
      </c>
      <c r="CO312" s="18">
        <v>0.0</v>
      </c>
      <c r="CP312" s="18">
        <v>0.0</v>
      </c>
      <c r="CQ312" s="15">
        <v>0.0</v>
      </c>
      <c r="CR312" s="15" t="s">
        <v>124</v>
      </c>
      <c r="CS312" s="15">
        <v>0.0</v>
      </c>
      <c r="CT312" s="15" t="s">
        <v>124</v>
      </c>
      <c r="CU312" s="15">
        <v>0.0</v>
      </c>
      <c r="CV312" s="15" t="s">
        <v>124</v>
      </c>
      <c r="CW312" s="11">
        <v>0.0</v>
      </c>
      <c r="CX312" s="11">
        <v>0.0</v>
      </c>
      <c r="CY312" s="11" t="s">
        <v>124</v>
      </c>
      <c r="CZ312" s="11">
        <v>0.0</v>
      </c>
      <c r="DA312" s="11" t="s">
        <v>1921</v>
      </c>
      <c r="DB312" s="31"/>
    </row>
    <row r="313">
      <c r="A313" s="11" t="s">
        <v>1922</v>
      </c>
      <c r="B313" s="11" t="s">
        <v>1923</v>
      </c>
      <c r="C313" s="12">
        <v>27013.0</v>
      </c>
      <c r="D313" s="13">
        <v>2.0</v>
      </c>
      <c r="E313" s="18">
        <v>0.0</v>
      </c>
      <c r="F313" s="3">
        <v>5.0</v>
      </c>
      <c r="G313" s="3">
        <v>5.0</v>
      </c>
      <c r="H313" s="3">
        <v>7.0</v>
      </c>
      <c r="I313" s="14">
        <f t="shared" si="1"/>
        <v>5.666666667</v>
      </c>
      <c r="J313" s="14">
        <f t="shared" si="2"/>
        <v>1.333333333</v>
      </c>
      <c r="K313" s="11" t="s">
        <v>645</v>
      </c>
      <c r="L313" s="13" t="s">
        <v>262</v>
      </c>
      <c r="M313" s="15" t="s">
        <v>184</v>
      </c>
      <c r="N313" s="15" t="s">
        <v>265</v>
      </c>
      <c r="O313" s="16" t="s">
        <v>162</v>
      </c>
      <c r="P313" s="16" t="s">
        <v>701</v>
      </c>
      <c r="Q313" s="17">
        <v>1.0</v>
      </c>
      <c r="R313" s="11" t="s">
        <v>124</v>
      </c>
      <c r="S313" s="11">
        <v>0.0</v>
      </c>
      <c r="T313" s="11">
        <v>0.0</v>
      </c>
      <c r="U313" s="11" t="s">
        <v>124</v>
      </c>
      <c r="V313" s="11">
        <v>0.0</v>
      </c>
      <c r="W313" s="11" t="s">
        <v>125</v>
      </c>
      <c r="X313" s="18">
        <v>41.0</v>
      </c>
      <c r="Y313" s="18">
        <v>1.0</v>
      </c>
      <c r="Z313" s="18">
        <v>1.0</v>
      </c>
      <c r="AA313" s="18">
        <v>0.0</v>
      </c>
      <c r="AB313" s="15" t="s">
        <v>1924</v>
      </c>
      <c r="AC313" s="15" t="s">
        <v>1924</v>
      </c>
      <c r="AD313" s="16">
        <v>1.0</v>
      </c>
      <c r="AE313" s="16">
        <v>1.0</v>
      </c>
      <c r="AF313" s="16">
        <v>0.0</v>
      </c>
      <c r="AG313" s="15">
        <v>0.0</v>
      </c>
      <c r="AH313" s="11" t="s">
        <v>1925</v>
      </c>
      <c r="AI313" s="18">
        <v>1.0</v>
      </c>
      <c r="AJ313" s="18">
        <v>1.0</v>
      </c>
      <c r="AK313" s="18">
        <v>0.0</v>
      </c>
      <c r="AL313" s="11">
        <v>0.0</v>
      </c>
      <c r="AM313" s="19">
        <v>1.0</v>
      </c>
      <c r="AN313" s="27" t="s">
        <v>128</v>
      </c>
      <c r="AO313" s="15" t="s">
        <v>289</v>
      </c>
      <c r="AP313" s="15" t="s">
        <v>289</v>
      </c>
      <c r="AQ313" s="15">
        <v>103.0</v>
      </c>
      <c r="AR313" s="15">
        <v>41.0</v>
      </c>
      <c r="AS313" s="15">
        <v>57.0</v>
      </c>
      <c r="AT313" s="15">
        <v>46.0</v>
      </c>
      <c r="AU313" s="15">
        <v>-10.0</v>
      </c>
      <c r="AV313" s="15">
        <v>70.0</v>
      </c>
      <c r="AW313" s="18">
        <v>0.0</v>
      </c>
      <c r="AX313" s="18">
        <v>0.0</v>
      </c>
      <c r="AY313" s="18">
        <v>1.0</v>
      </c>
      <c r="AZ313" s="18">
        <v>1.0</v>
      </c>
      <c r="BA313" s="18">
        <v>1.0</v>
      </c>
      <c r="BB313" s="18">
        <v>0.0</v>
      </c>
      <c r="BC313" s="11">
        <v>0.0</v>
      </c>
      <c r="BD313" s="11">
        <v>0.0</v>
      </c>
      <c r="BE313" s="11">
        <v>0.0</v>
      </c>
      <c r="BF313" s="11">
        <v>0.0</v>
      </c>
      <c r="BG313" s="11">
        <v>0.0</v>
      </c>
      <c r="BH313" s="11">
        <v>0.0</v>
      </c>
      <c r="BI313" s="11">
        <v>0.0</v>
      </c>
      <c r="BJ313" s="11">
        <v>0.0</v>
      </c>
      <c r="BK313" s="11">
        <v>0.0</v>
      </c>
      <c r="BL313" s="11">
        <v>0.0</v>
      </c>
      <c r="BM313" s="11">
        <v>0.0</v>
      </c>
      <c r="BN313" s="11">
        <v>0.0</v>
      </c>
      <c r="BO313" s="11">
        <v>1.0</v>
      </c>
      <c r="BP313" s="11">
        <v>0.0</v>
      </c>
      <c r="BQ313" s="11">
        <v>0.0</v>
      </c>
      <c r="BR313" s="11">
        <v>0.0</v>
      </c>
      <c r="BS313" s="11">
        <v>0.0</v>
      </c>
      <c r="BT313" s="11">
        <v>0.0</v>
      </c>
      <c r="BU313" s="11">
        <v>0.0</v>
      </c>
      <c r="BV313" s="11" t="s">
        <v>124</v>
      </c>
      <c r="BW313" s="16" t="s">
        <v>319</v>
      </c>
      <c r="BX313" s="15">
        <v>0.0</v>
      </c>
      <c r="BY313" s="26">
        <v>162.0</v>
      </c>
      <c r="BZ313" s="16">
        <v>0.0</v>
      </c>
      <c r="CA313" s="26">
        <v>19.0</v>
      </c>
      <c r="CB313" s="26">
        <v>9.0</v>
      </c>
      <c r="CC313" s="15">
        <v>0.0</v>
      </c>
      <c r="CD313" s="15">
        <v>0.0</v>
      </c>
      <c r="CE313" s="15">
        <v>1.0</v>
      </c>
      <c r="CF313" s="15">
        <v>0.0</v>
      </c>
      <c r="CG313" s="16">
        <v>0.0</v>
      </c>
      <c r="CH313" s="16">
        <v>0.0</v>
      </c>
      <c r="CI313" s="16">
        <v>1.0</v>
      </c>
      <c r="CJ313" s="15">
        <f t="shared" si="3"/>
        <v>1</v>
      </c>
      <c r="CK313" s="29" t="s">
        <v>1926</v>
      </c>
      <c r="CL313" s="11" t="s">
        <v>132</v>
      </c>
      <c r="CM313" s="11">
        <v>0.0</v>
      </c>
      <c r="CN313" s="11">
        <v>0.0</v>
      </c>
      <c r="CO313" s="18">
        <v>0.0</v>
      </c>
      <c r="CP313" s="18">
        <v>0.0</v>
      </c>
      <c r="CQ313" s="15">
        <v>0.0</v>
      </c>
      <c r="CR313" s="15" t="s">
        <v>124</v>
      </c>
      <c r="CS313" s="15">
        <v>0.0</v>
      </c>
      <c r="CT313" s="15" t="s">
        <v>124</v>
      </c>
      <c r="CU313" s="15">
        <v>0.0</v>
      </c>
      <c r="CV313" s="15" t="s">
        <v>124</v>
      </c>
      <c r="CW313" s="11">
        <v>0.0</v>
      </c>
      <c r="CX313" s="11">
        <v>0.0</v>
      </c>
      <c r="CY313" s="11" t="s">
        <v>124</v>
      </c>
      <c r="CZ313" s="11">
        <v>0.0</v>
      </c>
      <c r="DA313" s="11" t="s">
        <v>133</v>
      </c>
      <c r="DB313" s="31"/>
    </row>
    <row r="314">
      <c r="A314" s="11" t="s">
        <v>1927</v>
      </c>
      <c r="B314" s="11" t="s">
        <v>1853</v>
      </c>
      <c r="C314" s="12">
        <v>27027.0</v>
      </c>
      <c r="D314" s="13">
        <v>2.0</v>
      </c>
      <c r="E314" s="18">
        <v>0.0</v>
      </c>
      <c r="F314" s="3">
        <v>10.0</v>
      </c>
      <c r="G314" s="3">
        <v>10.0</v>
      </c>
      <c r="H314" s="3">
        <v>9.0</v>
      </c>
      <c r="I314" s="14">
        <f t="shared" si="1"/>
        <v>9.666666667</v>
      </c>
      <c r="J314" s="14">
        <f t="shared" si="2"/>
        <v>0.6666666667</v>
      </c>
      <c r="K314" s="11" t="s">
        <v>151</v>
      </c>
      <c r="L314" s="11" t="s">
        <v>151</v>
      </c>
      <c r="M314" s="15" t="s">
        <v>137</v>
      </c>
      <c r="N314" s="15" t="s">
        <v>138</v>
      </c>
      <c r="O314" s="16" t="s">
        <v>162</v>
      </c>
      <c r="P314" s="16" t="s">
        <v>373</v>
      </c>
      <c r="Q314" s="17">
        <v>1.0</v>
      </c>
      <c r="R314" s="11" t="s">
        <v>124</v>
      </c>
      <c r="S314" s="11">
        <v>0.0</v>
      </c>
      <c r="T314" s="11">
        <v>0.0</v>
      </c>
      <c r="U314" s="11" t="s">
        <v>124</v>
      </c>
      <c r="V314" s="11">
        <v>1.0</v>
      </c>
      <c r="W314" s="11" t="s">
        <v>125</v>
      </c>
      <c r="X314" s="18">
        <v>30.0</v>
      </c>
      <c r="Y314" s="18">
        <v>1.0</v>
      </c>
      <c r="Z314" s="18">
        <v>1.0</v>
      </c>
      <c r="AA314" s="18">
        <v>0.0</v>
      </c>
      <c r="AB314" s="15" t="s">
        <v>1853</v>
      </c>
      <c r="AC314" s="15" t="s">
        <v>1853</v>
      </c>
      <c r="AD314" s="16">
        <v>1.0</v>
      </c>
      <c r="AE314" s="16">
        <v>1.0</v>
      </c>
      <c r="AF314" s="16">
        <v>1.0</v>
      </c>
      <c r="AG314" s="15">
        <v>1.0</v>
      </c>
      <c r="AH314" s="11" t="s">
        <v>1854</v>
      </c>
      <c r="AI314" s="18">
        <v>1.0</v>
      </c>
      <c r="AJ314" s="18">
        <v>1.0</v>
      </c>
      <c r="AK314" s="18">
        <v>0.0</v>
      </c>
      <c r="AL314" s="11">
        <v>0.0</v>
      </c>
      <c r="AM314" s="19">
        <v>0.0</v>
      </c>
      <c r="AN314" s="27" t="s">
        <v>166</v>
      </c>
      <c r="AO314" s="15" t="s">
        <v>1563</v>
      </c>
      <c r="AP314" s="15" t="s">
        <v>200</v>
      </c>
      <c r="AQ314" s="15">
        <v>134.0</v>
      </c>
      <c r="AR314" s="15">
        <v>26.0</v>
      </c>
      <c r="AS314" s="15">
        <v>54.0</v>
      </c>
      <c r="AT314" s="15">
        <v>63.0</v>
      </c>
      <c r="AU314" s="15">
        <v>-12.0</v>
      </c>
      <c r="AV314" s="15">
        <v>85.0</v>
      </c>
      <c r="AW314" s="18">
        <v>0.0</v>
      </c>
      <c r="AX314" s="18">
        <v>0.0</v>
      </c>
      <c r="AY314" s="18">
        <v>1.0</v>
      </c>
      <c r="AZ314" s="18">
        <v>0.0</v>
      </c>
      <c r="BA314" s="18">
        <v>0.0</v>
      </c>
      <c r="BB314" s="18">
        <v>0.0</v>
      </c>
      <c r="BC314" s="11">
        <v>0.0</v>
      </c>
      <c r="BD314" s="11">
        <v>0.0</v>
      </c>
      <c r="BE314" s="11">
        <v>0.0</v>
      </c>
      <c r="BF314" s="11">
        <v>0.0</v>
      </c>
      <c r="BG314" s="11">
        <v>0.0</v>
      </c>
      <c r="BH314" s="11">
        <v>0.0</v>
      </c>
      <c r="BI314" s="11">
        <v>0.0</v>
      </c>
      <c r="BJ314" s="11">
        <v>0.0</v>
      </c>
      <c r="BK314" s="11">
        <v>0.0</v>
      </c>
      <c r="BL314" s="11">
        <v>0.0</v>
      </c>
      <c r="BM314" s="11">
        <v>0.0</v>
      </c>
      <c r="BN314" s="11">
        <v>0.0</v>
      </c>
      <c r="BO314" s="11">
        <v>0.0</v>
      </c>
      <c r="BP314" s="11">
        <v>0.0</v>
      </c>
      <c r="BQ314" s="11">
        <v>0.0</v>
      </c>
      <c r="BR314" s="11">
        <v>0.0</v>
      </c>
      <c r="BS314" s="11">
        <v>0.0</v>
      </c>
      <c r="BT314" s="11">
        <v>0.0</v>
      </c>
      <c r="BU314" s="11">
        <v>0.0</v>
      </c>
      <c r="BV314" s="11" t="s">
        <v>124</v>
      </c>
      <c r="BW314" s="16" t="s">
        <v>319</v>
      </c>
      <c r="BX314" s="15">
        <v>0.0</v>
      </c>
      <c r="BY314" s="26">
        <v>147.0</v>
      </c>
      <c r="BZ314" s="16">
        <v>0.0</v>
      </c>
      <c r="CA314" s="26">
        <v>65.0</v>
      </c>
      <c r="CB314" s="26">
        <v>10.0</v>
      </c>
      <c r="CC314" s="15">
        <v>0.0</v>
      </c>
      <c r="CD314" s="15">
        <v>0.0</v>
      </c>
      <c r="CE314" s="15">
        <v>0.0</v>
      </c>
      <c r="CF314" s="15">
        <v>0.0</v>
      </c>
      <c r="CG314" s="16">
        <v>0.0</v>
      </c>
      <c r="CH314" s="16">
        <v>0.0</v>
      </c>
      <c r="CI314" s="16">
        <v>0.0</v>
      </c>
      <c r="CJ314" s="15">
        <f t="shared" si="3"/>
        <v>0</v>
      </c>
      <c r="CK314" s="29" t="s">
        <v>1928</v>
      </c>
      <c r="CL314" s="11" t="s">
        <v>1929</v>
      </c>
      <c r="CM314" s="11">
        <v>0.0</v>
      </c>
      <c r="CN314" s="11">
        <v>0.0</v>
      </c>
      <c r="CO314" s="18">
        <v>0.0</v>
      </c>
      <c r="CP314" s="18">
        <v>0.0</v>
      </c>
      <c r="CQ314" s="15">
        <v>0.0</v>
      </c>
      <c r="CR314" s="15" t="s">
        <v>124</v>
      </c>
      <c r="CS314" s="15">
        <v>0.0</v>
      </c>
      <c r="CT314" s="15" t="s">
        <v>1930</v>
      </c>
      <c r="CU314" s="15">
        <v>0.0</v>
      </c>
      <c r="CV314" s="15" t="s">
        <v>124</v>
      </c>
      <c r="CW314" s="11">
        <v>0.0</v>
      </c>
      <c r="CX314" s="11">
        <v>0.0</v>
      </c>
      <c r="CY314" s="11" t="s">
        <v>124</v>
      </c>
      <c r="CZ314" s="11">
        <v>0.0</v>
      </c>
      <c r="DA314" s="11" t="s">
        <v>133</v>
      </c>
      <c r="DB314" s="31"/>
    </row>
    <row r="315">
      <c r="A315" s="11" t="s">
        <v>1931</v>
      </c>
      <c r="B315" s="11" t="s">
        <v>1932</v>
      </c>
      <c r="C315" s="12">
        <v>27041.0</v>
      </c>
      <c r="D315" s="13">
        <v>1.0</v>
      </c>
      <c r="E315" s="18">
        <v>0.0</v>
      </c>
      <c r="F315" s="3">
        <v>7.0</v>
      </c>
      <c r="G315" s="3">
        <v>7.0</v>
      </c>
      <c r="H315" s="3">
        <v>9.0</v>
      </c>
      <c r="I315" s="14">
        <f t="shared" si="1"/>
        <v>7.666666667</v>
      </c>
      <c r="J315" s="14">
        <f t="shared" si="2"/>
        <v>1.333333333</v>
      </c>
      <c r="K315" s="11" t="s">
        <v>182</v>
      </c>
      <c r="L315" s="13" t="s">
        <v>183</v>
      </c>
      <c r="M315" s="15" t="s">
        <v>122</v>
      </c>
      <c r="N315" s="15" t="s">
        <v>373</v>
      </c>
      <c r="O315" s="16" t="s">
        <v>122</v>
      </c>
      <c r="P315" s="16" t="s">
        <v>663</v>
      </c>
      <c r="Q315" s="17">
        <v>0.0</v>
      </c>
      <c r="R315" s="11" t="s">
        <v>124</v>
      </c>
      <c r="S315" s="11">
        <v>0.0</v>
      </c>
      <c r="T315" s="11">
        <v>0.0</v>
      </c>
      <c r="U315" s="11" t="s">
        <v>124</v>
      </c>
      <c r="V315" s="11">
        <v>0.0</v>
      </c>
      <c r="W315" s="11" t="s">
        <v>125</v>
      </c>
      <c r="X315" s="18">
        <v>30.0</v>
      </c>
      <c r="Y315" s="18">
        <v>1.0</v>
      </c>
      <c r="Z315" s="18">
        <v>1.0</v>
      </c>
      <c r="AA315" s="18">
        <v>0.0</v>
      </c>
      <c r="AB315" s="15" t="s">
        <v>1933</v>
      </c>
      <c r="AC315" s="15" t="s">
        <v>1933</v>
      </c>
      <c r="AD315" s="16">
        <v>1.0</v>
      </c>
      <c r="AE315" s="16">
        <v>2.0</v>
      </c>
      <c r="AF315" s="16">
        <v>1.0</v>
      </c>
      <c r="AG315" s="16">
        <v>0.0</v>
      </c>
      <c r="AH315" s="11" t="s">
        <v>1934</v>
      </c>
      <c r="AI315" s="18">
        <v>1.0</v>
      </c>
      <c r="AJ315" s="18">
        <v>1.0</v>
      </c>
      <c r="AK315" s="18">
        <v>1.0</v>
      </c>
      <c r="AL315" s="18">
        <v>1.0</v>
      </c>
      <c r="AM315" s="19">
        <v>1.0</v>
      </c>
      <c r="AN315" s="27" t="s">
        <v>128</v>
      </c>
      <c r="AO315" s="15" t="s">
        <v>318</v>
      </c>
      <c r="AP315" s="15" t="s">
        <v>318</v>
      </c>
      <c r="AQ315" s="15">
        <v>165.0</v>
      </c>
      <c r="AR315" s="15">
        <v>34.0</v>
      </c>
      <c r="AS315" s="15">
        <v>42.0</v>
      </c>
      <c r="AT315" s="15">
        <v>72.0</v>
      </c>
      <c r="AU315" s="15">
        <v>-13.0</v>
      </c>
      <c r="AV315" s="15">
        <v>45.0</v>
      </c>
      <c r="AW315" s="18">
        <v>0.0</v>
      </c>
      <c r="AX315" s="18">
        <v>0.0</v>
      </c>
      <c r="AY315" s="18">
        <v>1.0</v>
      </c>
      <c r="AZ315" s="18">
        <v>0.0</v>
      </c>
      <c r="BA315" s="18">
        <v>0.0</v>
      </c>
      <c r="BB315" s="18">
        <v>0.0</v>
      </c>
      <c r="BC315" s="11">
        <v>0.0</v>
      </c>
      <c r="BD315" s="11">
        <v>0.0</v>
      </c>
      <c r="BE315" s="11">
        <v>0.0</v>
      </c>
      <c r="BF315" s="11">
        <v>0.0</v>
      </c>
      <c r="BG315" s="11">
        <v>0.0</v>
      </c>
      <c r="BH315" s="11">
        <v>0.0</v>
      </c>
      <c r="BI315" s="11">
        <v>0.0</v>
      </c>
      <c r="BJ315" s="11">
        <v>0.0</v>
      </c>
      <c r="BK315" s="11">
        <v>0.0</v>
      </c>
      <c r="BL315" s="11">
        <v>0.0</v>
      </c>
      <c r="BM315" s="11">
        <v>0.0</v>
      </c>
      <c r="BN315" s="11">
        <v>0.0</v>
      </c>
      <c r="BO315" s="11">
        <v>0.0</v>
      </c>
      <c r="BP315" s="11">
        <v>0.0</v>
      </c>
      <c r="BQ315" s="11">
        <v>0.0</v>
      </c>
      <c r="BR315" s="11">
        <v>0.0</v>
      </c>
      <c r="BS315" s="11">
        <v>0.0</v>
      </c>
      <c r="BT315" s="11">
        <v>0.0</v>
      </c>
      <c r="BU315" s="11">
        <v>0.0</v>
      </c>
      <c r="BV315" s="11" t="s">
        <v>124</v>
      </c>
      <c r="BW315" s="16" t="s">
        <v>319</v>
      </c>
      <c r="BX315" s="15">
        <v>0.0</v>
      </c>
      <c r="BY315" s="26">
        <v>217.0</v>
      </c>
      <c r="BZ315" s="16">
        <v>0.0</v>
      </c>
      <c r="CA315" s="26">
        <v>58.0</v>
      </c>
      <c r="CB315" s="26">
        <v>2.0</v>
      </c>
      <c r="CC315" s="15">
        <v>0.0</v>
      </c>
      <c r="CD315" s="15">
        <v>0.0</v>
      </c>
      <c r="CE315" s="15">
        <v>1.0</v>
      </c>
      <c r="CF315" s="15">
        <v>0.0</v>
      </c>
      <c r="CG315" s="16">
        <v>0.0</v>
      </c>
      <c r="CH315" s="16">
        <v>0.0</v>
      </c>
      <c r="CI315" s="16">
        <v>0.0</v>
      </c>
      <c r="CJ315" s="15">
        <f t="shared" si="3"/>
        <v>0</v>
      </c>
      <c r="CK315" s="29" t="s">
        <v>1935</v>
      </c>
      <c r="CL315" s="11" t="s">
        <v>258</v>
      </c>
      <c r="CM315" s="11">
        <v>0.0</v>
      </c>
      <c r="CN315" s="11">
        <v>0.0</v>
      </c>
      <c r="CO315" s="18">
        <v>0.0</v>
      </c>
      <c r="CP315" s="18">
        <v>0.0</v>
      </c>
      <c r="CQ315" s="15">
        <v>0.0</v>
      </c>
      <c r="CR315" s="15" t="s">
        <v>124</v>
      </c>
      <c r="CS315" s="15">
        <v>0.0</v>
      </c>
      <c r="CT315" s="15" t="s">
        <v>124</v>
      </c>
      <c r="CU315" s="15">
        <v>0.0</v>
      </c>
      <c r="CV315" s="15" t="s">
        <v>124</v>
      </c>
      <c r="CW315" s="11">
        <v>0.0</v>
      </c>
      <c r="CX315" s="11">
        <v>0.0</v>
      </c>
      <c r="CY315" s="11" t="s">
        <v>124</v>
      </c>
      <c r="CZ315" s="11">
        <v>0.0</v>
      </c>
      <c r="DA315" s="11" t="s">
        <v>133</v>
      </c>
      <c r="DB315" s="31"/>
    </row>
    <row r="316">
      <c r="A316" s="11" t="s">
        <v>1936</v>
      </c>
      <c r="B316" s="11" t="s">
        <v>1937</v>
      </c>
      <c r="C316" s="12">
        <v>27048.0</v>
      </c>
      <c r="D316" s="13">
        <v>1.0</v>
      </c>
      <c r="E316" s="18">
        <v>0.0</v>
      </c>
      <c r="F316" s="3">
        <v>6.0</v>
      </c>
      <c r="G316" s="3">
        <v>6.0</v>
      </c>
      <c r="H316" s="3">
        <v>4.0</v>
      </c>
      <c r="I316" s="14">
        <f t="shared" si="1"/>
        <v>5.333333333</v>
      </c>
      <c r="J316" s="14">
        <f t="shared" si="2"/>
        <v>1.333333333</v>
      </c>
      <c r="K316" s="11" t="s">
        <v>1938</v>
      </c>
      <c r="L316" s="13" t="s">
        <v>1938</v>
      </c>
      <c r="M316" s="16" t="s">
        <v>216</v>
      </c>
      <c r="N316" s="16" t="s">
        <v>635</v>
      </c>
      <c r="O316" s="16" t="s">
        <v>216</v>
      </c>
      <c r="P316" s="16" t="s">
        <v>635</v>
      </c>
      <c r="Q316" s="17">
        <v>1.0</v>
      </c>
      <c r="R316" s="11" t="s">
        <v>124</v>
      </c>
      <c r="S316" s="11">
        <v>0.0</v>
      </c>
      <c r="T316" s="11">
        <v>0.0</v>
      </c>
      <c r="U316" s="11" t="s">
        <v>124</v>
      </c>
      <c r="V316" s="11">
        <v>0.0</v>
      </c>
      <c r="W316" s="11" t="s">
        <v>125</v>
      </c>
      <c r="X316" s="18">
        <v>34.0</v>
      </c>
      <c r="Y316" s="18">
        <v>1.0</v>
      </c>
      <c r="Z316" s="18">
        <v>0.0</v>
      </c>
      <c r="AA316" s="18">
        <v>1.0</v>
      </c>
      <c r="AB316" s="15" t="s">
        <v>498</v>
      </c>
      <c r="AC316" s="15" t="s">
        <v>498</v>
      </c>
      <c r="AD316" s="16">
        <v>1.0</v>
      </c>
      <c r="AE316" s="16">
        <v>1.0</v>
      </c>
      <c r="AF316" s="16">
        <v>0.0</v>
      </c>
      <c r="AG316" s="15">
        <v>0.0</v>
      </c>
      <c r="AH316" s="11" t="s">
        <v>498</v>
      </c>
      <c r="AI316" s="18">
        <v>1.0</v>
      </c>
      <c r="AJ316" s="18">
        <v>1.0</v>
      </c>
      <c r="AK316" s="18">
        <v>0.0</v>
      </c>
      <c r="AL316" s="11">
        <v>0.0</v>
      </c>
      <c r="AM316" s="19">
        <v>1.0</v>
      </c>
      <c r="AN316" s="27" t="s">
        <v>128</v>
      </c>
      <c r="AO316" s="15" t="s">
        <v>328</v>
      </c>
      <c r="AP316" s="15" t="s">
        <v>328</v>
      </c>
      <c r="AQ316" s="15">
        <v>89.0</v>
      </c>
      <c r="AR316" s="15">
        <v>42.0</v>
      </c>
      <c r="AS316" s="15">
        <v>37.0</v>
      </c>
      <c r="AT316" s="15">
        <v>93.0</v>
      </c>
      <c r="AU316" s="15">
        <v>-11.0</v>
      </c>
      <c r="AV316" s="15">
        <v>30.0</v>
      </c>
      <c r="AW316" s="18">
        <v>0.0</v>
      </c>
      <c r="AX316" s="18">
        <v>1.0</v>
      </c>
      <c r="AY316" s="18">
        <v>1.0</v>
      </c>
      <c r="AZ316" s="18">
        <v>1.0</v>
      </c>
      <c r="BA316" s="18">
        <v>1.0</v>
      </c>
      <c r="BB316" s="18">
        <v>1.0</v>
      </c>
      <c r="BC316" s="11">
        <v>0.0</v>
      </c>
      <c r="BD316" s="11">
        <v>0.0</v>
      </c>
      <c r="BE316" s="11">
        <v>0.0</v>
      </c>
      <c r="BF316" s="11">
        <v>0.0</v>
      </c>
      <c r="BG316" s="11">
        <v>0.0</v>
      </c>
      <c r="BH316" s="11">
        <v>1.0</v>
      </c>
      <c r="BI316" s="11">
        <v>0.0</v>
      </c>
      <c r="BJ316" s="11">
        <v>0.0</v>
      </c>
      <c r="BK316" s="11">
        <v>0.0</v>
      </c>
      <c r="BL316" s="11">
        <v>0.0</v>
      </c>
      <c r="BM316" s="11">
        <v>0.0</v>
      </c>
      <c r="BN316" s="11">
        <v>0.0</v>
      </c>
      <c r="BO316" s="11">
        <v>0.0</v>
      </c>
      <c r="BP316" s="11">
        <v>0.0</v>
      </c>
      <c r="BQ316" s="11">
        <v>0.0</v>
      </c>
      <c r="BR316" s="11">
        <v>0.0</v>
      </c>
      <c r="BS316" s="11">
        <v>0.0</v>
      </c>
      <c r="BT316" s="11">
        <v>0.0</v>
      </c>
      <c r="BU316" s="11">
        <v>0.0</v>
      </c>
      <c r="BV316" s="11" t="s">
        <v>124</v>
      </c>
      <c r="BW316" s="16" t="s">
        <v>487</v>
      </c>
      <c r="BX316" s="15">
        <v>0.0</v>
      </c>
      <c r="BY316" s="26">
        <v>207.0</v>
      </c>
      <c r="BZ316" s="16">
        <v>0.0</v>
      </c>
      <c r="CA316" s="26">
        <v>44.0</v>
      </c>
      <c r="CB316" s="26">
        <v>23.0</v>
      </c>
      <c r="CC316" s="15">
        <v>0.0</v>
      </c>
      <c r="CD316" s="15">
        <v>0.0</v>
      </c>
      <c r="CE316" s="15">
        <v>1.0</v>
      </c>
      <c r="CF316" s="15">
        <v>0.0</v>
      </c>
      <c r="CG316" s="16">
        <v>1.0</v>
      </c>
      <c r="CH316" s="16">
        <v>0.0</v>
      </c>
      <c r="CI316" s="16">
        <v>0.0</v>
      </c>
      <c r="CJ316" s="15">
        <f t="shared" si="3"/>
        <v>1</v>
      </c>
      <c r="CK316" s="29" t="s">
        <v>1939</v>
      </c>
      <c r="CL316" s="11" t="s">
        <v>1178</v>
      </c>
      <c r="CM316" s="11">
        <v>0.0</v>
      </c>
      <c r="CN316" s="11">
        <v>0.0</v>
      </c>
      <c r="CO316" s="18">
        <v>0.0</v>
      </c>
      <c r="CP316" s="18">
        <v>0.0</v>
      </c>
      <c r="CQ316" s="15">
        <v>0.0</v>
      </c>
      <c r="CR316" s="15" t="s">
        <v>124</v>
      </c>
      <c r="CS316" s="15">
        <v>0.0</v>
      </c>
      <c r="CT316" s="15" t="s">
        <v>124</v>
      </c>
      <c r="CU316" s="15">
        <v>0.0</v>
      </c>
      <c r="CV316" s="15" t="s">
        <v>124</v>
      </c>
      <c r="CW316" s="11">
        <v>0.0</v>
      </c>
      <c r="CX316" s="11">
        <v>0.0</v>
      </c>
      <c r="CY316" s="11" t="s">
        <v>124</v>
      </c>
      <c r="CZ316" s="11">
        <v>0.0</v>
      </c>
      <c r="DA316" s="11" t="s">
        <v>133</v>
      </c>
      <c r="DB316" s="31"/>
    </row>
    <row r="317">
      <c r="A317" s="11" t="s">
        <v>1940</v>
      </c>
      <c r="B317" s="11" t="s">
        <v>1913</v>
      </c>
      <c r="C317" s="12">
        <v>27055.0</v>
      </c>
      <c r="D317" s="13">
        <v>1.0</v>
      </c>
      <c r="E317" s="18">
        <v>0.0</v>
      </c>
      <c r="F317" s="3">
        <v>3.0</v>
      </c>
      <c r="G317" s="3">
        <v>5.0</v>
      </c>
      <c r="H317" s="3">
        <v>2.0</v>
      </c>
      <c r="I317" s="14">
        <f t="shared" si="1"/>
        <v>3.333333333</v>
      </c>
      <c r="J317" s="14">
        <f t="shared" si="2"/>
        <v>2</v>
      </c>
      <c r="K317" s="11" t="s">
        <v>1376</v>
      </c>
      <c r="L317" s="13" t="s">
        <v>1376</v>
      </c>
      <c r="M317" s="15" t="s">
        <v>122</v>
      </c>
      <c r="N317" s="15" t="s">
        <v>123</v>
      </c>
      <c r="O317" s="16" t="s">
        <v>162</v>
      </c>
      <c r="P317" s="16" t="s">
        <v>1941</v>
      </c>
      <c r="Q317" s="17">
        <v>1.0</v>
      </c>
      <c r="R317" s="11" t="s">
        <v>124</v>
      </c>
      <c r="S317" s="11">
        <v>0.0</v>
      </c>
      <c r="T317" s="11">
        <v>0.0</v>
      </c>
      <c r="U317" s="11" t="s">
        <v>124</v>
      </c>
      <c r="V317" s="11">
        <v>0.0</v>
      </c>
      <c r="W317" s="11" t="s">
        <v>631</v>
      </c>
      <c r="X317" s="18">
        <v>33.0</v>
      </c>
      <c r="Y317" s="18">
        <v>1.0</v>
      </c>
      <c r="Z317" s="18">
        <v>1.0</v>
      </c>
      <c r="AA317" s="18">
        <v>0.0</v>
      </c>
      <c r="AB317" s="15" t="s">
        <v>1942</v>
      </c>
      <c r="AC317" s="15" t="s">
        <v>1942</v>
      </c>
      <c r="AD317" s="16">
        <v>1.0</v>
      </c>
      <c r="AE317" s="16">
        <v>1.0</v>
      </c>
      <c r="AF317" s="16">
        <v>0.0</v>
      </c>
      <c r="AG317" s="15">
        <v>0.0</v>
      </c>
      <c r="AH317" s="11" t="s">
        <v>1691</v>
      </c>
      <c r="AI317" s="18">
        <v>1.0</v>
      </c>
      <c r="AJ317" s="18">
        <v>1.0</v>
      </c>
      <c r="AK317" s="18">
        <v>0.0</v>
      </c>
      <c r="AL317" s="11">
        <v>0.0</v>
      </c>
      <c r="AM317" s="19">
        <v>0.0</v>
      </c>
      <c r="AN317" s="27" t="s">
        <v>128</v>
      </c>
      <c r="AO317" s="15" t="s">
        <v>210</v>
      </c>
      <c r="AP317" s="15" t="s">
        <v>210</v>
      </c>
      <c r="AQ317" s="15">
        <v>124.0</v>
      </c>
      <c r="AR317" s="15">
        <v>63.0</v>
      </c>
      <c r="AS317" s="15">
        <v>67.0</v>
      </c>
      <c r="AT317" s="15">
        <v>86.0</v>
      </c>
      <c r="AU317" s="15">
        <v>-13.0</v>
      </c>
      <c r="AV317" s="16">
        <v>4.0</v>
      </c>
      <c r="AW317" s="18">
        <v>0.0</v>
      </c>
      <c r="AX317" s="18">
        <v>0.0</v>
      </c>
      <c r="AY317" s="18">
        <v>0.0</v>
      </c>
      <c r="AZ317" s="18">
        <v>1.0</v>
      </c>
      <c r="BA317" s="18">
        <v>0.0</v>
      </c>
      <c r="BB317" s="18">
        <v>0.0</v>
      </c>
      <c r="BC317" s="11">
        <v>0.0</v>
      </c>
      <c r="BD317" s="11">
        <v>0.0</v>
      </c>
      <c r="BE317" s="11">
        <v>0.0</v>
      </c>
      <c r="BF317" s="11">
        <v>0.0</v>
      </c>
      <c r="BG317" s="11">
        <v>0.0</v>
      </c>
      <c r="BH317" s="11">
        <v>0.0</v>
      </c>
      <c r="BI317" s="11">
        <v>0.0</v>
      </c>
      <c r="BJ317" s="11">
        <v>1.0</v>
      </c>
      <c r="BK317" s="11">
        <v>0.0</v>
      </c>
      <c r="BL317" s="11">
        <v>0.0</v>
      </c>
      <c r="BM317" s="11">
        <v>1.0</v>
      </c>
      <c r="BN317" s="11">
        <v>0.0</v>
      </c>
      <c r="BO317" s="11">
        <v>0.0</v>
      </c>
      <c r="BP317" s="11">
        <v>0.0</v>
      </c>
      <c r="BQ317" s="11">
        <v>0.0</v>
      </c>
      <c r="BR317" s="11">
        <v>0.0</v>
      </c>
      <c r="BS317" s="11">
        <v>0.0</v>
      </c>
      <c r="BT317" s="11">
        <v>0.0</v>
      </c>
      <c r="BU317" s="11">
        <v>0.0</v>
      </c>
      <c r="BV317" s="11" t="s">
        <v>124</v>
      </c>
      <c r="BW317" s="16" t="s">
        <v>168</v>
      </c>
      <c r="BX317" s="15">
        <v>0.0</v>
      </c>
      <c r="BY317" s="26">
        <v>169.0</v>
      </c>
      <c r="BZ317" s="16">
        <v>0.0</v>
      </c>
      <c r="CA317" s="26">
        <v>47.0</v>
      </c>
      <c r="CB317" s="26">
        <v>7.0</v>
      </c>
      <c r="CC317" s="15">
        <v>0.0</v>
      </c>
      <c r="CD317" s="15">
        <v>0.0</v>
      </c>
      <c r="CE317" s="15">
        <v>1.0</v>
      </c>
      <c r="CF317" s="15">
        <v>0.0</v>
      </c>
      <c r="CG317" s="16">
        <v>1.0</v>
      </c>
      <c r="CH317" s="16">
        <v>0.0</v>
      </c>
      <c r="CI317" s="16">
        <v>0.0</v>
      </c>
      <c r="CJ317" s="15">
        <f t="shared" si="3"/>
        <v>1</v>
      </c>
      <c r="CK317" s="29" t="s">
        <v>1943</v>
      </c>
      <c r="CL317" s="11" t="s">
        <v>258</v>
      </c>
      <c r="CM317" s="11">
        <v>0.0</v>
      </c>
      <c r="CN317" s="11">
        <v>0.0</v>
      </c>
      <c r="CO317" s="18">
        <v>0.0</v>
      </c>
      <c r="CP317" s="18">
        <v>0.0</v>
      </c>
      <c r="CQ317" s="15">
        <v>0.0</v>
      </c>
      <c r="CR317" s="15" t="s">
        <v>124</v>
      </c>
      <c r="CS317" s="15">
        <v>0.0</v>
      </c>
      <c r="CT317" s="15" t="s">
        <v>124</v>
      </c>
      <c r="CU317" s="15">
        <v>0.0</v>
      </c>
      <c r="CV317" s="15" t="s">
        <v>124</v>
      </c>
      <c r="CW317" s="11">
        <v>0.0</v>
      </c>
      <c r="CX317" s="11">
        <v>0.0</v>
      </c>
      <c r="CY317" s="11" t="s">
        <v>124</v>
      </c>
      <c r="CZ317" s="11">
        <v>0.0</v>
      </c>
      <c r="DA317" s="11" t="s">
        <v>1944</v>
      </c>
      <c r="DB317" s="31"/>
    </row>
    <row r="318">
      <c r="A318" s="11" t="s">
        <v>1945</v>
      </c>
      <c r="B318" s="11" t="s">
        <v>1946</v>
      </c>
      <c r="C318" s="12">
        <v>27062.0</v>
      </c>
      <c r="D318" s="13">
        <v>3.0</v>
      </c>
      <c r="E318" s="18">
        <v>1.0</v>
      </c>
      <c r="F318" s="3">
        <v>6.0</v>
      </c>
      <c r="G318" s="3">
        <v>5.0</v>
      </c>
      <c r="H318" s="3">
        <v>6.0</v>
      </c>
      <c r="I318" s="14">
        <f t="shared" si="1"/>
        <v>5.666666667</v>
      </c>
      <c r="J318" s="14">
        <f t="shared" si="2"/>
        <v>0.6666666667</v>
      </c>
      <c r="K318" s="11" t="s">
        <v>261</v>
      </c>
      <c r="L318" s="11" t="s">
        <v>262</v>
      </c>
      <c r="M318" s="15" t="s">
        <v>137</v>
      </c>
      <c r="N318" s="15" t="s">
        <v>196</v>
      </c>
      <c r="O318" s="16" t="s">
        <v>137</v>
      </c>
      <c r="P318" s="16" t="s">
        <v>138</v>
      </c>
      <c r="Q318" s="17">
        <v>1.0</v>
      </c>
      <c r="R318" s="11" t="s">
        <v>124</v>
      </c>
      <c r="S318" s="11">
        <v>0.0</v>
      </c>
      <c r="T318" s="11">
        <v>0.0</v>
      </c>
      <c r="U318" s="11" t="s">
        <v>124</v>
      </c>
      <c r="V318" s="11">
        <v>0.0</v>
      </c>
      <c r="W318" s="11" t="s">
        <v>125</v>
      </c>
      <c r="X318" s="18">
        <v>31.0</v>
      </c>
      <c r="Y318" s="18">
        <v>0.0</v>
      </c>
      <c r="Z318" s="18">
        <v>1.0</v>
      </c>
      <c r="AA318" s="18">
        <v>0.0</v>
      </c>
      <c r="AB318" s="15" t="s">
        <v>1947</v>
      </c>
      <c r="AC318" s="15" t="s">
        <v>1947</v>
      </c>
      <c r="AD318" s="16">
        <v>2.0</v>
      </c>
      <c r="AE318" s="16">
        <v>1.0</v>
      </c>
      <c r="AF318" s="16">
        <v>0.0</v>
      </c>
      <c r="AG318" s="15">
        <v>0.0</v>
      </c>
      <c r="AH318" s="11" t="s">
        <v>1948</v>
      </c>
      <c r="AI318" s="18">
        <v>1.0</v>
      </c>
      <c r="AJ318" s="18">
        <v>1.0</v>
      </c>
      <c r="AK318" s="18">
        <v>0.0</v>
      </c>
      <c r="AL318" s="11">
        <v>0.0</v>
      </c>
      <c r="AM318" s="19">
        <v>0.0</v>
      </c>
      <c r="AN318" s="27" t="s">
        <v>128</v>
      </c>
      <c r="AO318" s="15" t="s">
        <v>155</v>
      </c>
      <c r="AP318" s="15" t="s">
        <v>155</v>
      </c>
      <c r="AQ318" s="15">
        <v>138.0</v>
      </c>
      <c r="AR318" s="15">
        <v>32.0</v>
      </c>
      <c r="AS318" s="15">
        <v>26.0</v>
      </c>
      <c r="AT318" s="15">
        <v>17.0</v>
      </c>
      <c r="AU318" s="15">
        <v>-12.0</v>
      </c>
      <c r="AV318" s="16">
        <v>88.0</v>
      </c>
      <c r="AW318" s="18">
        <v>0.0</v>
      </c>
      <c r="AX318" s="18">
        <v>0.0</v>
      </c>
      <c r="AY318" s="18">
        <v>0.0</v>
      </c>
      <c r="AZ318" s="18">
        <v>1.0</v>
      </c>
      <c r="BA318" s="18">
        <v>1.0</v>
      </c>
      <c r="BB318" s="18">
        <v>1.0</v>
      </c>
      <c r="BC318" s="11">
        <v>0.0</v>
      </c>
      <c r="BD318" s="11">
        <v>0.0</v>
      </c>
      <c r="BE318" s="11">
        <v>0.0</v>
      </c>
      <c r="BF318" s="11">
        <v>0.0</v>
      </c>
      <c r="BG318" s="11">
        <v>0.0</v>
      </c>
      <c r="BH318" s="11">
        <v>0.0</v>
      </c>
      <c r="BI318" s="11">
        <v>0.0</v>
      </c>
      <c r="BJ318" s="11">
        <v>0.0</v>
      </c>
      <c r="BK318" s="11">
        <v>0.0</v>
      </c>
      <c r="BL318" s="11">
        <v>0.0</v>
      </c>
      <c r="BM318" s="11">
        <v>0.0</v>
      </c>
      <c r="BN318" s="11">
        <v>0.0</v>
      </c>
      <c r="BO318" s="11">
        <v>0.0</v>
      </c>
      <c r="BP318" s="11">
        <v>0.0</v>
      </c>
      <c r="BQ318" s="11">
        <v>0.0</v>
      </c>
      <c r="BR318" s="11">
        <v>0.0</v>
      </c>
      <c r="BS318" s="11">
        <v>0.0</v>
      </c>
      <c r="BT318" s="11">
        <v>0.0</v>
      </c>
      <c r="BU318" s="11">
        <v>0.0</v>
      </c>
      <c r="BV318" s="11" t="s">
        <v>124</v>
      </c>
      <c r="BW318" s="16" t="s">
        <v>168</v>
      </c>
      <c r="BX318" s="15">
        <v>0.0</v>
      </c>
      <c r="BY318" s="26">
        <v>211.0</v>
      </c>
      <c r="BZ318" s="16">
        <v>0.0</v>
      </c>
      <c r="CA318" s="26">
        <v>76.0</v>
      </c>
      <c r="CB318" s="26">
        <v>34.0</v>
      </c>
      <c r="CC318" s="15">
        <v>0.0</v>
      </c>
      <c r="CD318" s="15">
        <v>0.0</v>
      </c>
      <c r="CE318" s="15">
        <v>0.0</v>
      </c>
      <c r="CF318" s="15">
        <v>0.0</v>
      </c>
      <c r="CG318" s="16">
        <v>0.0</v>
      </c>
      <c r="CH318" s="16">
        <v>0.0</v>
      </c>
      <c r="CI318" s="16">
        <v>0.0</v>
      </c>
      <c r="CJ318" s="15">
        <f t="shared" si="3"/>
        <v>0</v>
      </c>
      <c r="CK318" s="29" t="s">
        <v>1949</v>
      </c>
      <c r="CL318" s="11" t="s">
        <v>132</v>
      </c>
      <c r="CM318" s="11">
        <v>0.0</v>
      </c>
      <c r="CN318" s="11">
        <v>0.0</v>
      </c>
      <c r="CO318" s="18">
        <v>0.0</v>
      </c>
      <c r="CP318" s="18">
        <v>0.0</v>
      </c>
      <c r="CQ318" s="15">
        <v>0.0</v>
      </c>
      <c r="CR318" s="15" t="s">
        <v>124</v>
      </c>
      <c r="CS318" s="15">
        <v>1.0</v>
      </c>
      <c r="CT318" s="15" t="s">
        <v>1945</v>
      </c>
      <c r="CU318" s="15">
        <v>0.0</v>
      </c>
      <c r="CV318" s="15" t="s">
        <v>124</v>
      </c>
      <c r="CW318" s="11">
        <v>0.0</v>
      </c>
      <c r="CX318" s="11">
        <v>0.0</v>
      </c>
      <c r="CY318" s="11" t="s">
        <v>124</v>
      </c>
      <c r="CZ318" s="11">
        <v>0.0</v>
      </c>
      <c r="DA318" s="11" t="s">
        <v>133</v>
      </c>
      <c r="DB318" s="31"/>
    </row>
    <row r="319">
      <c r="A319" s="11" t="s">
        <v>1950</v>
      </c>
      <c r="B319" s="11" t="s">
        <v>1951</v>
      </c>
      <c r="C319" s="12">
        <v>27069.0</v>
      </c>
      <c r="D319" s="13">
        <v>1.0</v>
      </c>
      <c r="E319" s="18">
        <v>0.0</v>
      </c>
      <c r="F319" s="3">
        <v>6.0</v>
      </c>
      <c r="G319" s="3">
        <v>7.0</v>
      </c>
      <c r="H319" s="3">
        <v>5.0</v>
      </c>
      <c r="I319" s="14">
        <f t="shared" si="1"/>
        <v>6</v>
      </c>
      <c r="J319" s="14">
        <f t="shared" si="2"/>
        <v>1.333333333</v>
      </c>
      <c r="K319" s="11" t="s">
        <v>1859</v>
      </c>
      <c r="L319" s="13" t="s">
        <v>1860</v>
      </c>
      <c r="M319" s="16" t="s">
        <v>216</v>
      </c>
      <c r="N319" s="15" t="s">
        <v>1952</v>
      </c>
      <c r="O319" s="16" t="s">
        <v>216</v>
      </c>
      <c r="P319" s="16" t="s">
        <v>1953</v>
      </c>
      <c r="Q319" s="17">
        <v>0.0</v>
      </c>
      <c r="R319" s="11" t="s">
        <v>124</v>
      </c>
      <c r="S319" s="11">
        <v>0.0</v>
      </c>
      <c r="T319" s="11">
        <v>0.0</v>
      </c>
      <c r="U319" s="11" t="s">
        <v>124</v>
      </c>
      <c r="V319" s="11">
        <v>0.0</v>
      </c>
      <c r="W319" s="11" t="s">
        <v>125</v>
      </c>
      <c r="X319" s="18">
        <v>29.0</v>
      </c>
      <c r="Y319" s="18">
        <v>1.0</v>
      </c>
      <c r="Z319" s="18">
        <v>0.0</v>
      </c>
      <c r="AA319" s="18">
        <v>1.0</v>
      </c>
      <c r="AB319" s="15" t="s">
        <v>1954</v>
      </c>
      <c r="AC319" s="15" t="s">
        <v>1954</v>
      </c>
      <c r="AD319" s="16">
        <v>1.0</v>
      </c>
      <c r="AE319" s="16">
        <v>0.0</v>
      </c>
      <c r="AF319" s="16">
        <v>1.0</v>
      </c>
      <c r="AG319" s="15">
        <v>1.0</v>
      </c>
      <c r="AH319" s="11" t="s">
        <v>1954</v>
      </c>
      <c r="AI319" s="18">
        <v>1.0</v>
      </c>
      <c r="AJ319" s="18">
        <v>0.0</v>
      </c>
      <c r="AK319" s="18">
        <v>1.0</v>
      </c>
      <c r="AL319" s="18">
        <v>1.0</v>
      </c>
      <c r="AM319" s="19">
        <v>1.0</v>
      </c>
      <c r="AN319" s="27" t="s">
        <v>128</v>
      </c>
      <c r="AO319" s="15" t="s">
        <v>328</v>
      </c>
      <c r="AP319" s="15" t="s">
        <v>328</v>
      </c>
      <c r="AQ319" s="15">
        <v>97.0</v>
      </c>
      <c r="AR319" s="15">
        <v>71.0</v>
      </c>
      <c r="AS319" s="15">
        <v>52.0</v>
      </c>
      <c r="AT319" s="15">
        <v>84.0</v>
      </c>
      <c r="AU319" s="15">
        <v>-10.0</v>
      </c>
      <c r="AV319" s="16">
        <v>1.0</v>
      </c>
      <c r="AW319" s="18">
        <v>0.0</v>
      </c>
      <c r="AX319" s="18">
        <v>0.0</v>
      </c>
      <c r="AY319" s="18">
        <v>1.0</v>
      </c>
      <c r="AZ319" s="18">
        <v>0.0</v>
      </c>
      <c r="BA319" s="18">
        <v>1.0</v>
      </c>
      <c r="BB319" s="18">
        <v>1.0</v>
      </c>
      <c r="BC319" s="11">
        <v>0.0</v>
      </c>
      <c r="BD319" s="11">
        <v>0.0</v>
      </c>
      <c r="BE319" s="11">
        <v>0.0</v>
      </c>
      <c r="BF319" s="11">
        <v>0.0</v>
      </c>
      <c r="BG319" s="11">
        <v>0.0</v>
      </c>
      <c r="BH319" s="11">
        <v>0.0</v>
      </c>
      <c r="BI319" s="11">
        <v>0.0</v>
      </c>
      <c r="BJ319" s="11">
        <v>0.0</v>
      </c>
      <c r="BK319" s="11">
        <v>0.0</v>
      </c>
      <c r="BL319" s="11">
        <v>0.0</v>
      </c>
      <c r="BM319" s="11">
        <v>0.0</v>
      </c>
      <c r="BN319" s="11">
        <v>0.0</v>
      </c>
      <c r="BO319" s="11">
        <v>0.0</v>
      </c>
      <c r="BP319" s="11">
        <v>0.0</v>
      </c>
      <c r="BQ319" s="11">
        <v>0.0</v>
      </c>
      <c r="BR319" s="11">
        <v>0.0</v>
      </c>
      <c r="BS319" s="11">
        <v>0.0</v>
      </c>
      <c r="BT319" s="11">
        <v>0.0</v>
      </c>
      <c r="BU319" s="11">
        <v>0.0</v>
      </c>
      <c r="BV319" s="11" t="s">
        <v>124</v>
      </c>
      <c r="BW319" s="15" t="s">
        <v>251</v>
      </c>
      <c r="BX319" s="15">
        <v>0.0</v>
      </c>
      <c r="BY319" s="26">
        <v>219.0</v>
      </c>
      <c r="BZ319" s="16">
        <v>1.0</v>
      </c>
      <c r="CA319" s="26">
        <v>219.0</v>
      </c>
      <c r="CB319" s="26">
        <v>25.0</v>
      </c>
      <c r="CC319" s="15">
        <v>0.0</v>
      </c>
      <c r="CD319" s="15">
        <v>0.0</v>
      </c>
      <c r="CE319" s="15">
        <v>1.0</v>
      </c>
      <c r="CF319" s="15">
        <v>0.0</v>
      </c>
      <c r="CG319" s="16">
        <v>0.0</v>
      </c>
      <c r="CH319" s="16">
        <v>0.0</v>
      </c>
      <c r="CI319" s="16">
        <v>0.0</v>
      </c>
      <c r="CJ319" s="15">
        <f t="shared" si="3"/>
        <v>0</v>
      </c>
      <c r="CK319" s="40" t="s">
        <v>124</v>
      </c>
      <c r="CL319" s="11" t="s">
        <v>124</v>
      </c>
      <c r="CM319" s="11">
        <v>0.0</v>
      </c>
      <c r="CN319" s="11">
        <v>0.0</v>
      </c>
      <c r="CO319" s="18">
        <v>0.0</v>
      </c>
      <c r="CP319" s="18">
        <v>0.0</v>
      </c>
      <c r="CQ319" s="15">
        <v>0.0</v>
      </c>
      <c r="CR319" s="15" t="s">
        <v>124</v>
      </c>
      <c r="CS319" s="15">
        <v>0.0</v>
      </c>
      <c r="CT319" s="15" t="s">
        <v>124</v>
      </c>
      <c r="CU319" s="15">
        <v>0.0</v>
      </c>
      <c r="CV319" s="15" t="s">
        <v>124</v>
      </c>
      <c r="CW319" s="11">
        <v>0.0</v>
      </c>
      <c r="CX319" s="11">
        <v>0.0</v>
      </c>
      <c r="CY319" s="11" t="s">
        <v>124</v>
      </c>
      <c r="CZ319" s="11">
        <v>0.0</v>
      </c>
      <c r="DA319" s="11" t="s">
        <v>133</v>
      </c>
      <c r="DB319" s="31"/>
    </row>
    <row r="320">
      <c r="A320" s="11" t="s">
        <v>1955</v>
      </c>
      <c r="B320" s="11" t="s">
        <v>1956</v>
      </c>
      <c r="C320" s="12">
        <v>27090.0</v>
      </c>
      <c r="D320" s="13">
        <v>3.0</v>
      </c>
      <c r="E320" s="18">
        <v>0.0</v>
      </c>
      <c r="F320" s="3">
        <v>2.0</v>
      </c>
      <c r="G320" s="3">
        <v>3.0</v>
      </c>
      <c r="H320" s="3">
        <v>4.0</v>
      </c>
      <c r="I320" s="14">
        <f t="shared" si="1"/>
        <v>3</v>
      </c>
      <c r="J320" s="14">
        <f t="shared" si="2"/>
        <v>1.333333333</v>
      </c>
      <c r="K320" s="11" t="s">
        <v>1268</v>
      </c>
      <c r="L320" s="13" t="s">
        <v>1559</v>
      </c>
      <c r="M320" s="15" t="s">
        <v>137</v>
      </c>
      <c r="N320" s="15" t="s">
        <v>373</v>
      </c>
      <c r="O320" s="16" t="s">
        <v>162</v>
      </c>
      <c r="P320" s="16" t="s">
        <v>709</v>
      </c>
      <c r="Q320" s="17">
        <v>1.0</v>
      </c>
      <c r="R320" s="11" t="s">
        <v>124</v>
      </c>
      <c r="S320" s="11">
        <v>0.0</v>
      </c>
      <c r="T320" s="11">
        <v>0.0</v>
      </c>
      <c r="U320" s="11" t="s">
        <v>124</v>
      </c>
      <c r="V320" s="11">
        <v>0.0</v>
      </c>
      <c r="W320" s="11" t="s">
        <v>273</v>
      </c>
      <c r="X320" s="18">
        <v>29.0</v>
      </c>
      <c r="Y320" s="18">
        <v>1.0</v>
      </c>
      <c r="Z320" s="18">
        <v>1.0</v>
      </c>
      <c r="AA320" s="18">
        <v>0.0</v>
      </c>
      <c r="AB320" s="15" t="s">
        <v>1957</v>
      </c>
      <c r="AC320" s="15" t="s">
        <v>1957</v>
      </c>
      <c r="AD320" s="16">
        <v>1.0</v>
      </c>
      <c r="AE320" s="16">
        <v>1.0</v>
      </c>
      <c r="AF320" s="16">
        <v>0.0</v>
      </c>
      <c r="AG320" s="15">
        <v>0.0</v>
      </c>
      <c r="AH320" s="11" t="s">
        <v>1956</v>
      </c>
      <c r="AI320" s="18">
        <v>1.0</v>
      </c>
      <c r="AJ320" s="18">
        <v>1.0</v>
      </c>
      <c r="AK320" s="18">
        <v>1.0</v>
      </c>
      <c r="AL320" s="11">
        <v>1.0</v>
      </c>
      <c r="AM320" s="19">
        <v>0.0</v>
      </c>
      <c r="AN320" s="27" t="s">
        <v>128</v>
      </c>
      <c r="AO320" s="15" t="s">
        <v>1958</v>
      </c>
      <c r="AP320" s="15" t="s">
        <v>200</v>
      </c>
      <c r="AQ320" s="15">
        <v>99.0</v>
      </c>
      <c r="AR320" s="15">
        <v>61.0</v>
      </c>
      <c r="AS320" s="15">
        <v>68.0</v>
      </c>
      <c r="AT320" s="15">
        <v>82.0</v>
      </c>
      <c r="AU320" s="15">
        <v>-8.0</v>
      </c>
      <c r="AV320" s="16">
        <v>78.0</v>
      </c>
      <c r="AW320" s="18">
        <v>0.0</v>
      </c>
      <c r="AX320" s="18">
        <v>0.0</v>
      </c>
      <c r="AY320" s="18">
        <v>1.0</v>
      </c>
      <c r="AZ320" s="18">
        <v>1.0</v>
      </c>
      <c r="BA320" s="18">
        <v>1.0</v>
      </c>
      <c r="BB320" s="18">
        <v>0.0</v>
      </c>
      <c r="BC320" s="11">
        <v>0.0</v>
      </c>
      <c r="BD320" s="11">
        <v>0.0</v>
      </c>
      <c r="BE320" s="11">
        <v>0.0</v>
      </c>
      <c r="BF320" s="11">
        <v>0.0</v>
      </c>
      <c r="BG320" s="11">
        <v>0.0</v>
      </c>
      <c r="BH320" s="11">
        <v>0.0</v>
      </c>
      <c r="BI320" s="11">
        <v>0.0</v>
      </c>
      <c r="BJ320" s="11">
        <v>0.0</v>
      </c>
      <c r="BK320" s="11">
        <v>0.0</v>
      </c>
      <c r="BL320" s="11">
        <v>0.0</v>
      </c>
      <c r="BM320" s="11">
        <v>0.0</v>
      </c>
      <c r="BN320" s="11">
        <v>0.0</v>
      </c>
      <c r="BO320" s="11">
        <v>0.0</v>
      </c>
      <c r="BP320" s="11">
        <v>0.0</v>
      </c>
      <c r="BQ320" s="11">
        <v>0.0</v>
      </c>
      <c r="BR320" s="11">
        <v>0.0</v>
      </c>
      <c r="BS320" s="11">
        <v>0.0</v>
      </c>
      <c r="BT320" s="11">
        <v>0.0</v>
      </c>
      <c r="BU320" s="11">
        <v>0.0</v>
      </c>
      <c r="BV320" s="11" t="s">
        <v>124</v>
      </c>
      <c r="BW320" s="16" t="s">
        <v>319</v>
      </c>
      <c r="BX320" s="15">
        <v>0.0</v>
      </c>
      <c r="BY320" s="26">
        <v>186.0</v>
      </c>
      <c r="BZ320" s="16">
        <v>0.0</v>
      </c>
      <c r="CA320" s="26">
        <v>6.0</v>
      </c>
      <c r="CB320" s="26">
        <v>6.0</v>
      </c>
      <c r="CC320" s="15">
        <v>0.0</v>
      </c>
      <c r="CD320" s="15">
        <v>0.0</v>
      </c>
      <c r="CE320" s="15">
        <v>1.0</v>
      </c>
      <c r="CF320" s="15">
        <v>0.0</v>
      </c>
      <c r="CG320" s="16">
        <v>1.0</v>
      </c>
      <c r="CH320" s="16">
        <v>0.0</v>
      </c>
      <c r="CI320" s="16">
        <v>0.0</v>
      </c>
      <c r="CJ320" s="15">
        <f t="shared" si="3"/>
        <v>1</v>
      </c>
      <c r="CK320" s="29" t="s">
        <v>1959</v>
      </c>
      <c r="CL320" s="11" t="s">
        <v>1960</v>
      </c>
      <c r="CM320" s="11">
        <v>0.0</v>
      </c>
      <c r="CN320" s="11">
        <v>0.0</v>
      </c>
      <c r="CO320" s="18">
        <v>0.0</v>
      </c>
      <c r="CP320" s="18">
        <v>0.0</v>
      </c>
      <c r="CQ320" s="15">
        <v>0.0</v>
      </c>
      <c r="CR320" s="15" t="s">
        <v>124</v>
      </c>
      <c r="CS320" s="15">
        <v>0.0</v>
      </c>
      <c r="CT320" s="15" t="s">
        <v>124</v>
      </c>
      <c r="CU320" s="15">
        <v>0.0</v>
      </c>
      <c r="CV320" s="15" t="s">
        <v>124</v>
      </c>
      <c r="CW320" s="11">
        <v>0.0</v>
      </c>
      <c r="CX320" s="11">
        <v>0.0</v>
      </c>
      <c r="CY320" s="11" t="s">
        <v>124</v>
      </c>
      <c r="CZ320" s="11">
        <v>0.0</v>
      </c>
      <c r="DA320" s="11" t="s">
        <v>133</v>
      </c>
      <c r="DB320" s="31"/>
    </row>
    <row r="321">
      <c r="A321" s="11" t="s">
        <v>1961</v>
      </c>
      <c r="B321" s="11" t="s">
        <v>1652</v>
      </c>
      <c r="C321" s="12">
        <v>27111.0</v>
      </c>
      <c r="D321" s="13">
        <v>1.0</v>
      </c>
      <c r="E321" s="18">
        <v>0.0</v>
      </c>
      <c r="F321" s="3">
        <v>4.0</v>
      </c>
      <c r="G321" s="3">
        <v>5.0</v>
      </c>
      <c r="H321" s="3">
        <v>4.0</v>
      </c>
      <c r="I321" s="14">
        <f t="shared" si="1"/>
        <v>4.333333333</v>
      </c>
      <c r="J321" s="14">
        <f t="shared" si="2"/>
        <v>0.6666666667</v>
      </c>
      <c r="K321" s="11" t="s">
        <v>1283</v>
      </c>
      <c r="L321" s="13" t="s">
        <v>1283</v>
      </c>
      <c r="M321" s="15" t="s">
        <v>137</v>
      </c>
      <c r="N321" s="15" t="s">
        <v>1073</v>
      </c>
      <c r="O321" s="16" t="s">
        <v>162</v>
      </c>
      <c r="P321" s="16" t="s">
        <v>373</v>
      </c>
      <c r="Q321" s="17">
        <v>1.0</v>
      </c>
      <c r="R321" s="11" t="s">
        <v>124</v>
      </c>
      <c r="S321" s="11">
        <v>0.0</v>
      </c>
      <c r="T321" s="11">
        <v>0.0</v>
      </c>
      <c r="U321" s="11" t="s">
        <v>124</v>
      </c>
      <c r="V321" s="11">
        <v>0.0</v>
      </c>
      <c r="W321" s="11" t="s">
        <v>125</v>
      </c>
      <c r="X321" s="18">
        <v>27.0</v>
      </c>
      <c r="Y321" s="18">
        <v>0.0</v>
      </c>
      <c r="Z321" s="18">
        <v>1.0</v>
      </c>
      <c r="AA321" s="18">
        <v>0.0</v>
      </c>
      <c r="AB321" s="15" t="s">
        <v>1962</v>
      </c>
      <c r="AC321" s="15" t="s">
        <v>1962</v>
      </c>
      <c r="AD321" s="16">
        <v>1.0</v>
      </c>
      <c r="AE321" s="16">
        <v>1.0</v>
      </c>
      <c r="AF321" s="16">
        <v>0.0</v>
      </c>
      <c r="AG321" s="15">
        <v>0.0</v>
      </c>
      <c r="AH321" s="11" t="s">
        <v>548</v>
      </c>
      <c r="AI321" s="18">
        <v>1.0</v>
      </c>
      <c r="AJ321" s="18">
        <v>1.0</v>
      </c>
      <c r="AK321" s="18">
        <v>0.0</v>
      </c>
      <c r="AL321" s="11">
        <v>0.0</v>
      </c>
      <c r="AM321" s="19">
        <v>0.0</v>
      </c>
      <c r="AN321" s="27" t="s">
        <v>128</v>
      </c>
      <c r="AO321" s="15" t="s">
        <v>1963</v>
      </c>
      <c r="AP321" s="15" t="s">
        <v>778</v>
      </c>
      <c r="AQ321" s="15">
        <v>147.0</v>
      </c>
      <c r="AR321" s="15">
        <v>41.0</v>
      </c>
      <c r="AS321" s="15">
        <v>53.0</v>
      </c>
      <c r="AT321" s="15">
        <v>44.0</v>
      </c>
      <c r="AU321" s="15">
        <v>-15.0</v>
      </c>
      <c r="AV321" s="15">
        <v>49.0</v>
      </c>
      <c r="AW321" s="18">
        <v>0.0</v>
      </c>
      <c r="AX321" s="18">
        <v>0.0</v>
      </c>
      <c r="AY321" s="18">
        <v>1.0</v>
      </c>
      <c r="AZ321" s="18">
        <v>0.0</v>
      </c>
      <c r="BA321" s="18">
        <v>1.0</v>
      </c>
      <c r="BB321" s="18">
        <v>0.0</v>
      </c>
      <c r="BC321" s="11">
        <v>0.0</v>
      </c>
      <c r="BD321" s="11">
        <v>0.0</v>
      </c>
      <c r="BE321" s="11">
        <v>0.0</v>
      </c>
      <c r="BF321" s="11">
        <v>0.0</v>
      </c>
      <c r="BG321" s="11">
        <v>0.0</v>
      </c>
      <c r="BH321" s="11">
        <v>0.0</v>
      </c>
      <c r="BI321" s="11">
        <v>0.0</v>
      </c>
      <c r="BJ321" s="11">
        <v>1.0</v>
      </c>
      <c r="BK321" s="11">
        <v>0.0</v>
      </c>
      <c r="BL321" s="11">
        <v>0.0</v>
      </c>
      <c r="BM321" s="11">
        <v>0.0</v>
      </c>
      <c r="BN321" s="11">
        <v>0.0</v>
      </c>
      <c r="BO321" s="11">
        <v>0.0</v>
      </c>
      <c r="BP321" s="11">
        <v>0.0</v>
      </c>
      <c r="BQ321" s="11">
        <v>0.0</v>
      </c>
      <c r="BR321" s="11">
        <v>0.0</v>
      </c>
      <c r="BS321" s="11">
        <v>0.0</v>
      </c>
      <c r="BT321" s="11">
        <v>0.0</v>
      </c>
      <c r="BU321" s="11">
        <v>0.0</v>
      </c>
      <c r="BV321" s="11" t="s">
        <v>124</v>
      </c>
      <c r="BW321" s="16" t="s">
        <v>319</v>
      </c>
      <c r="BX321" s="15">
        <v>0.0</v>
      </c>
      <c r="BY321" s="26">
        <v>209.0</v>
      </c>
      <c r="BZ321" s="16">
        <v>0.0</v>
      </c>
      <c r="CA321" s="26">
        <v>41.0</v>
      </c>
      <c r="CB321" s="26">
        <v>19.0</v>
      </c>
      <c r="CC321" s="15">
        <v>0.0</v>
      </c>
      <c r="CD321" s="15">
        <v>0.0</v>
      </c>
      <c r="CE321" s="15">
        <v>1.0</v>
      </c>
      <c r="CF321" s="15">
        <v>0.0</v>
      </c>
      <c r="CG321" s="16">
        <v>0.0</v>
      </c>
      <c r="CH321" s="16">
        <v>0.0</v>
      </c>
      <c r="CI321" s="16">
        <v>0.0</v>
      </c>
      <c r="CJ321" s="15">
        <f t="shared" si="3"/>
        <v>0</v>
      </c>
      <c r="CK321" s="29" t="s">
        <v>1964</v>
      </c>
      <c r="CL321" s="11" t="s">
        <v>1826</v>
      </c>
      <c r="CM321" s="11">
        <v>1.0</v>
      </c>
      <c r="CN321" s="11">
        <v>0.0</v>
      </c>
      <c r="CO321" s="18">
        <v>0.0</v>
      </c>
      <c r="CP321" s="18">
        <v>0.0</v>
      </c>
      <c r="CQ321" s="15">
        <v>0.0</v>
      </c>
      <c r="CR321" s="15" t="s">
        <v>124</v>
      </c>
      <c r="CS321" s="15">
        <v>0.0</v>
      </c>
      <c r="CT321" s="15" t="s">
        <v>124</v>
      </c>
      <c r="CU321" s="15">
        <v>0.0</v>
      </c>
      <c r="CV321" s="15" t="s">
        <v>124</v>
      </c>
      <c r="CW321" s="11">
        <v>0.0</v>
      </c>
      <c r="CX321" s="11">
        <v>0.0</v>
      </c>
      <c r="CY321" s="11" t="s">
        <v>124</v>
      </c>
      <c r="CZ321" s="11">
        <v>0.0</v>
      </c>
      <c r="DA321" s="11" t="s">
        <v>133</v>
      </c>
      <c r="DB321" s="31"/>
    </row>
    <row r="322">
      <c r="A322" s="11" t="s">
        <v>1965</v>
      </c>
      <c r="B322" s="11" t="s">
        <v>1465</v>
      </c>
      <c r="C322" s="12">
        <v>27118.0</v>
      </c>
      <c r="D322" s="13">
        <v>1.0</v>
      </c>
      <c r="E322" s="18">
        <v>0.0</v>
      </c>
      <c r="F322" s="3">
        <v>6.0</v>
      </c>
      <c r="G322" s="3">
        <v>6.0</v>
      </c>
      <c r="H322" s="3">
        <v>7.0</v>
      </c>
      <c r="I322" s="14">
        <f t="shared" si="1"/>
        <v>6.333333333</v>
      </c>
      <c r="J322" s="14">
        <f t="shared" si="2"/>
        <v>0.6666666667</v>
      </c>
      <c r="K322" s="11" t="s">
        <v>277</v>
      </c>
      <c r="L322" s="11" t="s">
        <v>277</v>
      </c>
      <c r="M322" s="15" t="s">
        <v>184</v>
      </c>
      <c r="N322" s="15" t="s">
        <v>185</v>
      </c>
      <c r="O322" s="16" t="s">
        <v>186</v>
      </c>
      <c r="P322" s="16" t="s">
        <v>265</v>
      </c>
      <c r="Q322" s="17">
        <v>1.0</v>
      </c>
      <c r="R322" s="11" t="s">
        <v>124</v>
      </c>
      <c r="S322" s="11">
        <v>0.0</v>
      </c>
      <c r="T322" s="11">
        <v>0.0</v>
      </c>
      <c r="U322" s="11" t="s">
        <v>124</v>
      </c>
      <c r="V322" s="11">
        <v>0.0</v>
      </c>
      <c r="W322" s="11" t="s">
        <v>125</v>
      </c>
      <c r="X322" s="18">
        <v>30.0</v>
      </c>
      <c r="Y322" s="18">
        <v>1.0</v>
      </c>
      <c r="Z322" s="18">
        <v>1.0</v>
      </c>
      <c r="AA322" s="18">
        <v>0.0</v>
      </c>
      <c r="AB322" s="15" t="s">
        <v>1966</v>
      </c>
      <c r="AC322" s="15" t="s">
        <v>1966</v>
      </c>
      <c r="AD322" s="16">
        <v>1.0</v>
      </c>
      <c r="AE322" s="16">
        <v>1.0</v>
      </c>
      <c r="AF322" s="16">
        <v>1.0</v>
      </c>
      <c r="AG322" s="15">
        <v>0.0</v>
      </c>
      <c r="AH322" s="11" t="s">
        <v>1967</v>
      </c>
      <c r="AI322" s="18">
        <v>1.0</v>
      </c>
      <c r="AJ322" s="18">
        <v>1.0</v>
      </c>
      <c r="AK322" s="18">
        <v>0.0</v>
      </c>
      <c r="AL322" s="11">
        <v>0.0</v>
      </c>
      <c r="AM322" s="19">
        <v>0.0</v>
      </c>
      <c r="AN322" s="27" t="s">
        <v>128</v>
      </c>
      <c r="AO322" s="15" t="s">
        <v>145</v>
      </c>
      <c r="AP322" s="15" t="s">
        <v>145</v>
      </c>
      <c r="AQ322" s="15">
        <v>147.0</v>
      </c>
      <c r="AR322" s="15">
        <v>17.0</v>
      </c>
      <c r="AS322" s="15">
        <v>32.0</v>
      </c>
      <c r="AT322" s="15">
        <v>26.0</v>
      </c>
      <c r="AU322" s="15">
        <v>-14.0</v>
      </c>
      <c r="AV322" s="15">
        <v>92.0</v>
      </c>
      <c r="AW322" s="18">
        <v>0.0</v>
      </c>
      <c r="AX322" s="18">
        <v>0.0</v>
      </c>
      <c r="AY322" s="18">
        <v>1.0</v>
      </c>
      <c r="AZ322" s="18">
        <v>0.0</v>
      </c>
      <c r="BA322" s="18">
        <v>1.0</v>
      </c>
      <c r="BB322" s="18">
        <v>1.0</v>
      </c>
      <c r="BC322" s="11">
        <v>0.0</v>
      </c>
      <c r="BD322" s="11">
        <v>0.0</v>
      </c>
      <c r="BE322" s="11">
        <v>0.0</v>
      </c>
      <c r="BF322" s="11">
        <v>0.0</v>
      </c>
      <c r="BG322" s="11">
        <v>0.0</v>
      </c>
      <c r="BH322" s="11">
        <v>0.0</v>
      </c>
      <c r="BI322" s="11">
        <v>0.0</v>
      </c>
      <c r="BJ322" s="11">
        <v>0.0</v>
      </c>
      <c r="BK322" s="11">
        <v>0.0</v>
      </c>
      <c r="BL322" s="11">
        <v>0.0</v>
      </c>
      <c r="BM322" s="11">
        <v>0.0</v>
      </c>
      <c r="BN322" s="11">
        <v>0.0</v>
      </c>
      <c r="BO322" s="11">
        <v>0.0</v>
      </c>
      <c r="BP322" s="11">
        <v>0.0</v>
      </c>
      <c r="BQ322" s="11">
        <v>0.0</v>
      </c>
      <c r="BR322" s="11">
        <v>0.0</v>
      </c>
      <c r="BS322" s="11">
        <v>0.0</v>
      </c>
      <c r="BT322" s="11">
        <v>0.0</v>
      </c>
      <c r="BU322" s="11">
        <v>0.0</v>
      </c>
      <c r="BV322" s="11" t="s">
        <v>124</v>
      </c>
      <c r="BW322" s="15" t="s">
        <v>244</v>
      </c>
      <c r="BX322" s="15">
        <v>0.0</v>
      </c>
      <c r="BY322" s="26">
        <v>208.0</v>
      </c>
      <c r="BZ322" s="16">
        <v>0.0</v>
      </c>
      <c r="CA322" s="26">
        <v>50.0</v>
      </c>
      <c r="CB322" s="26">
        <v>7.0</v>
      </c>
      <c r="CC322" s="15">
        <v>0.0</v>
      </c>
      <c r="CD322" s="15">
        <v>0.0</v>
      </c>
      <c r="CE322" s="15">
        <v>0.0</v>
      </c>
      <c r="CF322" s="15">
        <v>0.0</v>
      </c>
      <c r="CG322" s="16">
        <v>0.0</v>
      </c>
      <c r="CH322" s="16">
        <v>0.0</v>
      </c>
      <c r="CI322" s="16">
        <v>0.0</v>
      </c>
      <c r="CJ322" s="15">
        <f t="shared" si="3"/>
        <v>0</v>
      </c>
      <c r="CK322" s="29" t="s">
        <v>1968</v>
      </c>
      <c r="CL322" s="11" t="s">
        <v>1969</v>
      </c>
      <c r="CM322" s="11">
        <v>0.0</v>
      </c>
      <c r="CN322" s="11">
        <v>0.0</v>
      </c>
      <c r="CO322" s="18">
        <v>0.0</v>
      </c>
      <c r="CP322" s="18">
        <v>0.0</v>
      </c>
      <c r="CQ322" s="15">
        <v>0.0</v>
      </c>
      <c r="CR322" s="15" t="s">
        <v>124</v>
      </c>
      <c r="CS322" s="15">
        <v>0.0</v>
      </c>
      <c r="CT322" s="15" t="s">
        <v>1970</v>
      </c>
      <c r="CU322" s="15">
        <v>0.0</v>
      </c>
      <c r="CV322" s="15" t="s">
        <v>124</v>
      </c>
      <c r="CW322" s="11">
        <v>0.0</v>
      </c>
      <c r="CX322" s="11">
        <v>0.0</v>
      </c>
      <c r="CY322" s="11" t="s">
        <v>124</v>
      </c>
      <c r="CZ322" s="11">
        <v>0.0</v>
      </c>
      <c r="DA322" s="11" t="s">
        <v>133</v>
      </c>
      <c r="DB322" s="31"/>
    </row>
    <row r="323">
      <c r="A323" s="11" t="s">
        <v>1971</v>
      </c>
      <c r="B323" s="11" t="s">
        <v>1972</v>
      </c>
      <c r="C323" s="12">
        <v>27125.0</v>
      </c>
      <c r="D323" s="13">
        <v>1.0</v>
      </c>
      <c r="E323" s="18">
        <v>0.0</v>
      </c>
      <c r="F323" s="3">
        <v>4.0</v>
      </c>
      <c r="G323" s="3">
        <v>6.0</v>
      </c>
      <c r="H323" s="3">
        <v>8.0</v>
      </c>
      <c r="I323" s="14">
        <f t="shared" si="1"/>
        <v>6</v>
      </c>
      <c r="J323" s="14">
        <f t="shared" si="2"/>
        <v>2.666666667</v>
      </c>
      <c r="K323" s="11" t="s">
        <v>183</v>
      </c>
      <c r="L323" s="13" t="s">
        <v>183</v>
      </c>
      <c r="M323" s="15" t="s">
        <v>122</v>
      </c>
      <c r="N323" s="15" t="s">
        <v>373</v>
      </c>
      <c r="O323" s="16" t="s">
        <v>162</v>
      </c>
      <c r="P323" s="16" t="s">
        <v>373</v>
      </c>
      <c r="Q323" s="17">
        <v>0.0</v>
      </c>
      <c r="R323" s="11" t="s">
        <v>124</v>
      </c>
      <c r="S323" s="11">
        <v>0.0</v>
      </c>
      <c r="T323" s="11">
        <v>0.0</v>
      </c>
      <c r="U323" s="11" t="s">
        <v>124</v>
      </c>
      <c r="V323" s="11">
        <v>0.0</v>
      </c>
      <c r="W323" s="11" t="s">
        <v>1973</v>
      </c>
      <c r="X323" s="18">
        <v>26.0</v>
      </c>
      <c r="Y323" s="18">
        <v>1.0</v>
      </c>
      <c r="Z323" s="18">
        <v>1.0</v>
      </c>
      <c r="AA323" s="18">
        <v>0.0</v>
      </c>
      <c r="AB323" s="15" t="s">
        <v>1447</v>
      </c>
      <c r="AC323" s="15" t="s">
        <v>1447</v>
      </c>
      <c r="AD323" s="16">
        <v>1.0</v>
      </c>
      <c r="AE323" s="16">
        <v>1.0</v>
      </c>
      <c r="AF323" s="16">
        <v>0.0</v>
      </c>
      <c r="AG323" s="15">
        <v>0.0</v>
      </c>
      <c r="AH323" s="11" t="s">
        <v>1974</v>
      </c>
      <c r="AI323" s="18">
        <v>1.0</v>
      </c>
      <c r="AJ323" s="18">
        <v>1.0</v>
      </c>
      <c r="AK323" s="18">
        <v>0.0</v>
      </c>
      <c r="AL323" s="11">
        <v>0.0</v>
      </c>
      <c r="AM323" s="19">
        <v>0.0</v>
      </c>
      <c r="AN323" s="27" t="s">
        <v>128</v>
      </c>
      <c r="AO323" s="15" t="s">
        <v>210</v>
      </c>
      <c r="AP323" s="15" t="s">
        <v>210</v>
      </c>
      <c r="AQ323" s="15">
        <v>118.0</v>
      </c>
      <c r="AR323" s="15">
        <v>67.0</v>
      </c>
      <c r="AS323" s="15">
        <v>55.0</v>
      </c>
      <c r="AT323" s="15">
        <v>90.0</v>
      </c>
      <c r="AU323" s="15">
        <v>-11.0</v>
      </c>
      <c r="AV323" s="15">
        <v>30.0</v>
      </c>
      <c r="AW323" s="18">
        <v>0.0</v>
      </c>
      <c r="AX323" s="18">
        <v>0.0</v>
      </c>
      <c r="AY323" s="18">
        <v>1.0</v>
      </c>
      <c r="AZ323" s="18">
        <v>0.0</v>
      </c>
      <c r="BA323" s="18">
        <v>0.0</v>
      </c>
      <c r="BB323" s="18">
        <v>1.0</v>
      </c>
      <c r="BC323" s="11">
        <v>0.0</v>
      </c>
      <c r="BD323" s="11">
        <v>0.0</v>
      </c>
      <c r="BE323" s="11">
        <v>0.0</v>
      </c>
      <c r="BF323" s="11">
        <v>0.0</v>
      </c>
      <c r="BG323" s="11">
        <v>0.0</v>
      </c>
      <c r="BH323" s="11">
        <v>0.0</v>
      </c>
      <c r="BI323" s="11">
        <v>0.0</v>
      </c>
      <c r="BJ323" s="11">
        <v>1.0</v>
      </c>
      <c r="BK323" s="11">
        <v>0.0</v>
      </c>
      <c r="BL323" s="11">
        <v>0.0</v>
      </c>
      <c r="BM323" s="11">
        <v>0.0</v>
      </c>
      <c r="BN323" s="11">
        <v>0.0</v>
      </c>
      <c r="BO323" s="11">
        <v>0.0</v>
      </c>
      <c r="BP323" s="11">
        <v>0.0</v>
      </c>
      <c r="BQ323" s="11">
        <v>0.0</v>
      </c>
      <c r="BR323" s="11">
        <v>0.0</v>
      </c>
      <c r="BS323" s="11">
        <v>0.0</v>
      </c>
      <c r="BT323" s="11">
        <v>0.0</v>
      </c>
      <c r="BU323" s="11">
        <v>0.0</v>
      </c>
      <c r="BV323" s="11" t="s">
        <v>124</v>
      </c>
      <c r="BW323" s="16" t="s">
        <v>487</v>
      </c>
      <c r="BX323" s="15">
        <v>0.0</v>
      </c>
      <c r="BY323" s="26">
        <v>173.0</v>
      </c>
      <c r="BZ323" s="16">
        <v>0.0</v>
      </c>
      <c r="CA323" s="26">
        <v>21.0</v>
      </c>
      <c r="CB323" s="26">
        <v>9.0</v>
      </c>
      <c r="CC323" s="15">
        <v>0.0</v>
      </c>
      <c r="CD323" s="15">
        <v>0.0</v>
      </c>
      <c r="CE323" s="15">
        <v>1.0</v>
      </c>
      <c r="CF323" s="15">
        <v>0.0</v>
      </c>
      <c r="CG323" s="16">
        <v>1.0</v>
      </c>
      <c r="CH323" s="16">
        <v>0.0</v>
      </c>
      <c r="CI323" s="16">
        <v>0.0</v>
      </c>
      <c r="CJ323" s="15">
        <f t="shared" si="3"/>
        <v>1</v>
      </c>
      <c r="CK323" s="29" t="s">
        <v>1975</v>
      </c>
      <c r="CL323" s="11" t="s">
        <v>1976</v>
      </c>
      <c r="CM323" s="11">
        <v>0.0</v>
      </c>
      <c r="CN323" s="11">
        <v>0.0</v>
      </c>
      <c r="CO323" s="18">
        <v>0.0</v>
      </c>
      <c r="CP323" s="18">
        <v>0.0</v>
      </c>
      <c r="CQ323" s="15">
        <v>0.0</v>
      </c>
      <c r="CR323" s="15" t="s">
        <v>124</v>
      </c>
      <c r="CS323" s="15">
        <v>0.0</v>
      </c>
      <c r="CT323" s="15" t="s">
        <v>124</v>
      </c>
      <c r="CU323" s="15">
        <v>0.0</v>
      </c>
      <c r="CV323" s="15" t="s">
        <v>124</v>
      </c>
      <c r="CW323" s="11">
        <v>0.0</v>
      </c>
      <c r="CX323" s="11">
        <v>0.0</v>
      </c>
      <c r="CY323" s="11" t="s">
        <v>124</v>
      </c>
      <c r="CZ323" s="11">
        <v>0.0</v>
      </c>
      <c r="DA323" s="11" t="s">
        <v>133</v>
      </c>
      <c r="DB323" s="31"/>
    </row>
    <row r="324">
      <c r="A324" s="11" t="s">
        <v>1977</v>
      </c>
      <c r="B324" s="11" t="s">
        <v>1807</v>
      </c>
      <c r="C324" s="12">
        <v>27132.0</v>
      </c>
      <c r="D324" s="13">
        <v>1.0</v>
      </c>
      <c r="E324" s="18">
        <v>0.0</v>
      </c>
      <c r="F324" s="3">
        <v>8.0</v>
      </c>
      <c r="G324" s="3">
        <v>9.0</v>
      </c>
      <c r="H324" s="3">
        <v>5.0</v>
      </c>
      <c r="I324" s="14">
        <f t="shared" si="1"/>
        <v>7.333333333</v>
      </c>
      <c r="J324" s="14">
        <f t="shared" si="2"/>
        <v>2.666666667</v>
      </c>
      <c r="K324" s="11" t="s">
        <v>1283</v>
      </c>
      <c r="L324" s="13" t="s">
        <v>1283</v>
      </c>
      <c r="M324" s="15" t="s">
        <v>518</v>
      </c>
      <c r="N324" s="15" t="s">
        <v>1978</v>
      </c>
      <c r="O324" s="16" t="s">
        <v>122</v>
      </c>
      <c r="P324" s="16" t="s">
        <v>1979</v>
      </c>
      <c r="Q324" s="17">
        <v>1.0</v>
      </c>
      <c r="R324" s="11" t="s">
        <v>124</v>
      </c>
      <c r="S324" s="11">
        <v>0.0</v>
      </c>
      <c r="T324" s="11">
        <v>0.0</v>
      </c>
      <c r="U324" s="11" t="s">
        <v>124</v>
      </c>
      <c r="V324" s="11">
        <v>0.0</v>
      </c>
      <c r="W324" s="11" t="s">
        <v>631</v>
      </c>
      <c r="X324" s="18">
        <v>27.0</v>
      </c>
      <c r="Y324" s="18">
        <v>1.0</v>
      </c>
      <c r="Z324" s="18">
        <v>1.0</v>
      </c>
      <c r="AA324" s="18">
        <v>0.0</v>
      </c>
      <c r="AB324" s="15" t="s">
        <v>1808</v>
      </c>
      <c r="AC324" s="15" t="s">
        <v>1808</v>
      </c>
      <c r="AD324" s="16">
        <v>1.0</v>
      </c>
      <c r="AE324" s="16">
        <v>1.0</v>
      </c>
      <c r="AF324" s="16">
        <v>1.0</v>
      </c>
      <c r="AG324" s="15">
        <v>0.0</v>
      </c>
      <c r="AH324" s="11" t="s">
        <v>1809</v>
      </c>
      <c r="AI324" s="18">
        <v>1.0</v>
      </c>
      <c r="AJ324" s="18">
        <v>1.0</v>
      </c>
      <c r="AK324" s="18">
        <v>0.0</v>
      </c>
      <c r="AL324" s="11">
        <v>0.0</v>
      </c>
      <c r="AM324" s="19">
        <v>0.0</v>
      </c>
      <c r="AN324" s="27" t="s">
        <v>128</v>
      </c>
      <c r="AO324" s="15" t="s">
        <v>129</v>
      </c>
      <c r="AP324" s="15" t="s">
        <v>129</v>
      </c>
      <c r="AQ324" s="15">
        <v>132.0</v>
      </c>
      <c r="AR324" s="15">
        <v>72.0</v>
      </c>
      <c r="AS324" s="15">
        <v>66.0</v>
      </c>
      <c r="AT324" s="15">
        <v>75.0</v>
      </c>
      <c r="AU324" s="15">
        <v>-7.0</v>
      </c>
      <c r="AV324" s="15">
        <v>30.0</v>
      </c>
      <c r="AW324" s="18">
        <v>0.0</v>
      </c>
      <c r="AX324" s="18">
        <v>0.0</v>
      </c>
      <c r="AY324" s="18">
        <v>0.0</v>
      </c>
      <c r="AZ324" s="18">
        <v>1.0</v>
      </c>
      <c r="BA324" s="18">
        <v>0.0</v>
      </c>
      <c r="BB324" s="18">
        <v>0.0</v>
      </c>
      <c r="BC324" s="11">
        <v>0.0</v>
      </c>
      <c r="BD324" s="11">
        <v>0.0</v>
      </c>
      <c r="BE324" s="11">
        <v>0.0</v>
      </c>
      <c r="BF324" s="11">
        <v>0.0</v>
      </c>
      <c r="BG324" s="11">
        <v>0.0</v>
      </c>
      <c r="BH324" s="11">
        <v>1.0</v>
      </c>
      <c r="BI324" s="11">
        <v>0.0</v>
      </c>
      <c r="BJ324" s="11">
        <v>1.0</v>
      </c>
      <c r="BK324" s="11">
        <v>0.0</v>
      </c>
      <c r="BL324" s="11">
        <v>0.0</v>
      </c>
      <c r="BM324" s="11">
        <v>0.0</v>
      </c>
      <c r="BN324" s="11">
        <v>0.0</v>
      </c>
      <c r="BO324" s="11">
        <v>0.0</v>
      </c>
      <c r="BP324" s="11">
        <v>0.0</v>
      </c>
      <c r="BQ324" s="11">
        <v>0.0</v>
      </c>
      <c r="BR324" s="11">
        <v>0.0</v>
      </c>
      <c r="BS324" s="11">
        <v>0.0</v>
      </c>
      <c r="BT324" s="11">
        <v>0.0</v>
      </c>
      <c r="BU324" s="11">
        <v>0.0</v>
      </c>
      <c r="BV324" s="11" t="s">
        <v>1980</v>
      </c>
      <c r="BW324" s="16" t="s">
        <v>319</v>
      </c>
      <c r="BX324" s="15">
        <v>0.0</v>
      </c>
      <c r="BY324" s="26">
        <v>323.0</v>
      </c>
      <c r="BZ324" s="16">
        <v>0.0</v>
      </c>
      <c r="CA324" s="26">
        <v>125.0</v>
      </c>
      <c r="CB324" s="26">
        <v>27.0</v>
      </c>
      <c r="CC324" s="15">
        <v>0.0</v>
      </c>
      <c r="CD324" s="15">
        <v>0.0</v>
      </c>
      <c r="CE324" s="15">
        <v>1.0</v>
      </c>
      <c r="CF324" s="15">
        <v>0.0</v>
      </c>
      <c r="CG324" s="16">
        <v>0.0</v>
      </c>
      <c r="CH324" s="16">
        <v>0.0</v>
      </c>
      <c r="CI324" s="16">
        <v>0.0</v>
      </c>
      <c r="CJ324" s="15">
        <f t="shared" si="3"/>
        <v>0</v>
      </c>
      <c r="CK324" s="29" t="s">
        <v>1981</v>
      </c>
      <c r="CL324" s="11" t="s">
        <v>1982</v>
      </c>
      <c r="CM324" s="11">
        <v>0.0</v>
      </c>
      <c r="CN324" s="11">
        <v>0.0</v>
      </c>
      <c r="CO324" s="18">
        <v>0.0</v>
      </c>
      <c r="CP324" s="18">
        <v>0.0</v>
      </c>
      <c r="CQ324" s="15">
        <v>0.0</v>
      </c>
      <c r="CR324" s="15" t="s">
        <v>124</v>
      </c>
      <c r="CS324" s="15">
        <v>0.0</v>
      </c>
      <c r="CT324" s="15" t="s">
        <v>124</v>
      </c>
      <c r="CU324" s="15">
        <v>0.0</v>
      </c>
      <c r="CV324" s="15" t="s">
        <v>124</v>
      </c>
      <c r="CW324" s="11">
        <v>0.0</v>
      </c>
      <c r="CX324" s="11">
        <v>0.0</v>
      </c>
      <c r="CY324" s="11" t="s">
        <v>124</v>
      </c>
      <c r="CZ324" s="11">
        <v>0.0</v>
      </c>
      <c r="DA324" s="11" t="s">
        <v>133</v>
      </c>
      <c r="DB324" s="31"/>
    </row>
    <row r="325">
      <c r="A325" s="11" t="s">
        <v>1983</v>
      </c>
      <c r="B325" s="11" t="s">
        <v>1984</v>
      </c>
      <c r="C325" s="12">
        <v>27139.0</v>
      </c>
      <c r="D325" s="13">
        <v>2.0</v>
      </c>
      <c r="E325" s="18">
        <v>0.0</v>
      </c>
      <c r="F325" s="3">
        <v>8.0</v>
      </c>
      <c r="G325" s="3">
        <v>5.0</v>
      </c>
      <c r="H325" s="3">
        <v>8.0</v>
      </c>
      <c r="I325" s="14">
        <f t="shared" si="1"/>
        <v>7</v>
      </c>
      <c r="J325" s="14">
        <f t="shared" si="2"/>
        <v>2</v>
      </c>
      <c r="K325" s="11" t="s">
        <v>1793</v>
      </c>
      <c r="L325" s="13" t="s">
        <v>1793</v>
      </c>
      <c r="M325" s="15" t="s">
        <v>216</v>
      </c>
      <c r="N325" s="15" t="s">
        <v>1953</v>
      </c>
      <c r="O325" s="16" t="s">
        <v>577</v>
      </c>
      <c r="P325" s="16" t="s">
        <v>1985</v>
      </c>
      <c r="Q325" s="17">
        <v>0.0</v>
      </c>
      <c r="R325" s="11" t="s">
        <v>1986</v>
      </c>
      <c r="S325" s="11">
        <v>0.0</v>
      </c>
      <c r="T325" s="11">
        <v>0.0</v>
      </c>
      <c r="U325" s="11" t="s">
        <v>124</v>
      </c>
      <c r="V325" s="11">
        <v>0.0</v>
      </c>
      <c r="W325" s="11" t="s">
        <v>125</v>
      </c>
      <c r="X325" s="18"/>
      <c r="Y325" s="18">
        <v>1.0</v>
      </c>
      <c r="Z325" s="18">
        <v>2.0</v>
      </c>
      <c r="AA325" s="18">
        <v>2.0</v>
      </c>
      <c r="AB325" s="15" t="s">
        <v>1795</v>
      </c>
      <c r="AC325" s="15" t="s">
        <v>1795</v>
      </c>
      <c r="AD325" s="16">
        <v>1.0</v>
      </c>
      <c r="AE325" s="16">
        <v>0.0</v>
      </c>
      <c r="AF325" s="16">
        <v>0.0</v>
      </c>
      <c r="AG325" s="15">
        <v>0.0</v>
      </c>
      <c r="AH325" s="11" t="s">
        <v>1795</v>
      </c>
      <c r="AI325" s="18">
        <v>1.0</v>
      </c>
      <c r="AJ325" s="18">
        <v>0.0</v>
      </c>
      <c r="AK325" s="18">
        <v>0.0</v>
      </c>
      <c r="AL325" s="11">
        <v>0.0</v>
      </c>
      <c r="AM325" s="19">
        <v>1.0</v>
      </c>
      <c r="AN325" s="27" t="s">
        <v>128</v>
      </c>
      <c r="AO325" s="15" t="s">
        <v>129</v>
      </c>
      <c r="AP325" s="15" t="s">
        <v>129</v>
      </c>
      <c r="AQ325" s="15">
        <v>114.0</v>
      </c>
      <c r="AR325" s="15">
        <v>85.0</v>
      </c>
      <c r="AS325" s="15">
        <v>72.0</v>
      </c>
      <c r="AT325" s="15">
        <v>96.0</v>
      </c>
      <c r="AU325" s="15">
        <v>-8.0</v>
      </c>
      <c r="AV325" s="15">
        <v>7.0</v>
      </c>
      <c r="AW325" s="18">
        <v>0.0</v>
      </c>
      <c r="AX325" s="18">
        <v>0.0</v>
      </c>
      <c r="AY325" s="18">
        <v>1.0</v>
      </c>
      <c r="AZ325" s="18">
        <v>1.0</v>
      </c>
      <c r="BA325" s="18">
        <v>1.0</v>
      </c>
      <c r="BB325" s="18">
        <v>1.0</v>
      </c>
      <c r="BC325" s="11">
        <v>0.0</v>
      </c>
      <c r="BD325" s="11">
        <v>0.0</v>
      </c>
      <c r="BE325" s="11">
        <v>0.0</v>
      </c>
      <c r="BF325" s="11">
        <v>0.0</v>
      </c>
      <c r="BG325" s="11">
        <v>0.0</v>
      </c>
      <c r="BH325" s="11">
        <v>0.0</v>
      </c>
      <c r="BI325" s="11">
        <v>0.0</v>
      </c>
      <c r="BJ325" s="11">
        <v>0.0</v>
      </c>
      <c r="BK325" s="11">
        <v>0.0</v>
      </c>
      <c r="BL325" s="11">
        <v>0.0</v>
      </c>
      <c r="BM325" s="11">
        <v>0.0</v>
      </c>
      <c r="BN325" s="11">
        <v>0.0</v>
      </c>
      <c r="BO325" s="11">
        <v>0.0</v>
      </c>
      <c r="BP325" s="11">
        <v>0.0</v>
      </c>
      <c r="BQ325" s="11">
        <v>0.0</v>
      </c>
      <c r="BR325" s="11">
        <v>0.0</v>
      </c>
      <c r="BS325" s="11">
        <v>0.0</v>
      </c>
      <c r="BT325" s="11">
        <v>0.0</v>
      </c>
      <c r="BU325" s="11">
        <v>0.0</v>
      </c>
      <c r="BV325" s="11" t="s">
        <v>124</v>
      </c>
      <c r="BW325" s="15" t="s">
        <v>251</v>
      </c>
      <c r="BX325" s="15">
        <v>0.0</v>
      </c>
      <c r="BY325" s="26">
        <v>212.0</v>
      </c>
      <c r="BZ325" s="16">
        <v>1.0</v>
      </c>
      <c r="CA325" s="26">
        <v>177.0</v>
      </c>
      <c r="CB325" s="26">
        <v>35.0</v>
      </c>
      <c r="CC325" s="15">
        <v>0.0</v>
      </c>
      <c r="CD325" s="15">
        <v>0.0</v>
      </c>
      <c r="CE325" s="15">
        <v>1.0</v>
      </c>
      <c r="CF325" s="15">
        <v>0.0</v>
      </c>
      <c r="CG325" s="16">
        <v>0.0</v>
      </c>
      <c r="CH325" s="16">
        <v>0.0</v>
      </c>
      <c r="CI325" s="16">
        <v>0.0</v>
      </c>
      <c r="CJ325" s="15">
        <f t="shared" si="3"/>
        <v>0</v>
      </c>
      <c r="CK325" s="40" t="s">
        <v>124</v>
      </c>
      <c r="CL325" s="11" t="s">
        <v>124</v>
      </c>
      <c r="CM325" s="11">
        <v>0.0</v>
      </c>
      <c r="CN325" s="11">
        <v>0.0</v>
      </c>
      <c r="CO325" s="18">
        <v>0.0</v>
      </c>
      <c r="CP325" s="18">
        <v>0.0</v>
      </c>
      <c r="CQ325" s="15">
        <v>0.0</v>
      </c>
      <c r="CR325" s="15" t="s">
        <v>124</v>
      </c>
      <c r="CS325" s="15">
        <v>0.0</v>
      </c>
      <c r="CT325" s="15" t="s">
        <v>124</v>
      </c>
      <c r="CU325" s="15">
        <v>1.0</v>
      </c>
      <c r="CV325" s="15" t="s">
        <v>1987</v>
      </c>
      <c r="CW325" s="11">
        <v>0.0</v>
      </c>
      <c r="CX325" s="11">
        <v>0.0</v>
      </c>
      <c r="CY325" s="11" t="s">
        <v>124</v>
      </c>
      <c r="CZ325" s="11">
        <v>0.0</v>
      </c>
      <c r="DA325" s="11" t="s">
        <v>133</v>
      </c>
      <c r="DB325" s="31"/>
    </row>
    <row r="326">
      <c r="A326" s="11" t="s">
        <v>655</v>
      </c>
      <c r="B326" s="11" t="s">
        <v>1888</v>
      </c>
      <c r="C326" s="12">
        <v>27153.0</v>
      </c>
      <c r="D326" s="13">
        <v>2.0</v>
      </c>
      <c r="E326" s="18">
        <v>0.0</v>
      </c>
      <c r="F326" s="3">
        <v>6.0</v>
      </c>
      <c r="G326" s="3">
        <v>4.0</v>
      </c>
      <c r="H326" s="3">
        <v>6.0</v>
      </c>
      <c r="I326" s="14">
        <f t="shared" si="1"/>
        <v>5.333333333</v>
      </c>
      <c r="J326" s="14">
        <f t="shared" si="2"/>
        <v>1.333333333</v>
      </c>
      <c r="K326" s="11" t="s">
        <v>182</v>
      </c>
      <c r="L326" s="13" t="s">
        <v>183</v>
      </c>
      <c r="M326" s="15" t="s">
        <v>122</v>
      </c>
      <c r="N326" s="15" t="s">
        <v>1836</v>
      </c>
      <c r="O326" s="16" t="s">
        <v>122</v>
      </c>
      <c r="P326" s="16" t="s">
        <v>663</v>
      </c>
      <c r="Q326" s="17">
        <v>0.0</v>
      </c>
      <c r="R326" s="11" t="s">
        <v>124</v>
      </c>
      <c r="S326" s="11">
        <v>1.0</v>
      </c>
      <c r="T326" s="11">
        <v>0.0</v>
      </c>
      <c r="U326" s="11" t="s">
        <v>124</v>
      </c>
      <c r="V326" s="11">
        <v>0.0</v>
      </c>
      <c r="W326" s="11" t="s">
        <v>125</v>
      </c>
      <c r="X326" s="18">
        <f>(25+25+23)/3</f>
        <v>24.33333333</v>
      </c>
      <c r="Y326" s="18">
        <v>1.0</v>
      </c>
      <c r="Z326" s="18">
        <v>1.0</v>
      </c>
      <c r="AA326" s="18">
        <v>0.0</v>
      </c>
      <c r="AB326" s="15" t="s">
        <v>457</v>
      </c>
      <c r="AC326" s="15" t="s">
        <v>457</v>
      </c>
      <c r="AD326" s="16">
        <v>2.0</v>
      </c>
      <c r="AE326" s="16">
        <v>1.0</v>
      </c>
      <c r="AF326" s="16">
        <v>0.0</v>
      </c>
      <c r="AG326" s="15">
        <v>0.0</v>
      </c>
      <c r="AH326" s="11" t="s">
        <v>1890</v>
      </c>
      <c r="AI326" s="18">
        <v>1.0</v>
      </c>
      <c r="AJ326" s="18">
        <v>1.0</v>
      </c>
      <c r="AK326" s="18">
        <v>0.0</v>
      </c>
      <c r="AL326" s="11">
        <v>0.0</v>
      </c>
      <c r="AM326" s="19">
        <v>0.0</v>
      </c>
      <c r="AN326" s="27" t="s">
        <v>128</v>
      </c>
      <c r="AO326" s="15" t="s">
        <v>328</v>
      </c>
      <c r="AP326" s="15" t="s">
        <v>328</v>
      </c>
      <c r="AQ326" s="15">
        <v>125.0</v>
      </c>
      <c r="AR326" s="15">
        <v>95.0</v>
      </c>
      <c r="AS326" s="15">
        <v>48.0</v>
      </c>
      <c r="AT326" s="15">
        <v>28.0</v>
      </c>
      <c r="AU326" s="15">
        <v>-4.0</v>
      </c>
      <c r="AV326" s="15">
        <v>37.0</v>
      </c>
      <c r="AW326" s="18">
        <v>0.0</v>
      </c>
      <c r="AX326" s="18">
        <v>0.0</v>
      </c>
      <c r="AY326" s="18">
        <v>1.0</v>
      </c>
      <c r="AZ326" s="18">
        <v>0.0</v>
      </c>
      <c r="BA326" s="18">
        <v>0.0</v>
      </c>
      <c r="BB326" s="18">
        <v>0.0</v>
      </c>
      <c r="BC326" s="11">
        <v>0.0</v>
      </c>
      <c r="BD326" s="11">
        <v>0.0</v>
      </c>
      <c r="BE326" s="11">
        <v>0.0</v>
      </c>
      <c r="BF326" s="11">
        <v>0.0</v>
      </c>
      <c r="BG326" s="11">
        <v>0.0</v>
      </c>
      <c r="BH326" s="11">
        <v>0.0</v>
      </c>
      <c r="BI326" s="11">
        <v>0.0</v>
      </c>
      <c r="BJ326" s="11">
        <v>1.0</v>
      </c>
      <c r="BK326" s="11">
        <v>0.0</v>
      </c>
      <c r="BL326" s="11">
        <v>0.0</v>
      </c>
      <c r="BM326" s="11">
        <v>0.0</v>
      </c>
      <c r="BN326" s="11">
        <v>0.0</v>
      </c>
      <c r="BO326" s="11">
        <v>0.0</v>
      </c>
      <c r="BP326" s="11">
        <v>0.0</v>
      </c>
      <c r="BQ326" s="11">
        <v>0.0</v>
      </c>
      <c r="BR326" s="11">
        <v>0.0</v>
      </c>
      <c r="BS326" s="11">
        <v>0.0</v>
      </c>
      <c r="BT326" s="11">
        <v>0.0</v>
      </c>
      <c r="BU326" s="11">
        <v>0.0</v>
      </c>
      <c r="BV326" s="11" t="s">
        <v>124</v>
      </c>
      <c r="BW326" s="16" t="s">
        <v>168</v>
      </c>
      <c r="BX326" s="15">
        <v>0.0</v>
      </c>
      <c r="BY326" s="26">
        <v>167.0</v>
      </c>
      <c r="BZ326" s="16">
        <v>0.0</v>
      </c>
      <c r="CA326" s="26">
        <v>33.0</v>
      </c>
      <c r="CB326" s="26">
        <v>3.0</v>
      </c>
      <c r="CC326" s="15">
        <v>0.0</v>
      </c>
      <c r="CD326" s="15">
        <v>0.0</v>
      </c>
      <c r="CE326" s="15">
        <v>1.0</v>
      </c>
      <c r="CF326" s="15">
        <v>0.0</v>
      </c>
      <c r="CG326" s="16">
        <v>1.0</v>
      </c>
      <c r="CH326" s="16">
        <v>0.0</v>
      </c>
      <c r="CI326" s="16">
        <v>0.0</v>
      </c>
      <c r="CJ326" s="15">
        <f t="shared" si="3"/>
        <v>1</v>
      </c>
      <c r="CK326" s="29" t="s">
        <v>1988</v>
      </c>
      <c r="CL326" s="11" t="s">
        <v>403</v>
      </c>
      <c r="CM326" s="11">
        <v>0.0</v>
      </c>
      <c r="CN326" s="11">
        <v>0.0</v>
      </c>
      <c r="CO326" s="18">
        <v>0.0</v>
      </c>
      <c r="CP326" s="18">
        <v>0.0</v>
      </c>
      <c r="CQ326" s="15">
        <v>0.0</v>
      </c>
      <c r="CR326" s="15" t="s">
        <v>124</v>
      </c>
      <c r="CS326" s="15">
        <v>0.0</v>
      </c>
      <c r="CT326" s="15" t="s">
        <v>124</v>
      </c>
      <c r="CU326" s="15">
        <v>0.0</v>
      </c>
      <c r="CV326" s="15" t="s">
        <v>124</v>
      </c>
      <c r="CW326" s="11">
        <v>1.0</v>
      </c>
      <c r="CX326" s="11">
        <v>1.0</v>
      </c>
      <c r="CY326" s="11" t="s">
        <v>124</v>
      </c>
      <c r="CZ326" s="11">
        <v>0.0</v>
      </c>
      <c r="DA326" s="11" t="s">
        <v>1989</v>
      </c>
      <c r="DB326" s="31"/>
    </row>
    <row r="327">
      <c r="A327" s="11" t="s">
        <v>1990</v>
      </c>
      <c r="B327" s="11" t="s">
        <v>1508</v>
      </c>
      <c r="C327" s="12">
        <v>27167.0</v>
      </c>
      <c r="D327" s="13">
        <v>3.0</v>
      </c>
      <c r="E327" s="18">
        <v>0.0</v>
      </c>
      <c r="F327" s="3">
        <v>1.0</v>
      </c>
      <c r="G327" s="3">
        <v>1.0</v>
      </c>
      <c r="H327" s="3">
        <v>1.0</v>
      </c>
      <c r="I327" s="14">
        <f t="shared" si="1"/>
        <v>1</v>
      </c>
      <c r="J327" s="14">
        <f t="shared" si="2"/>
        <v>0</v>
      </c>
      <c r="K327" s="11" t="s">
        <v>1509</v>
      </c>
      <c r="L327" s="13" t="s">
        <v>1509</v>
      </c>
      <c r="M327" s="15" t="s">
        <v>184</v>
      </c>
      <c r="N327" s="15" t="s">
        <v>1991</v>
      </c>
      <c r="O327" s="16" t="s">
        <v>162</v>
      </c>
      <c r="P327" s="16" t="s">
        <v>1992</v>
      </c>
      <c r="Q327" s="17">
        <v>1.0</v>
      </c>
      <c r="R327" s="11" t="s">
        <v>124</v>
      </c>
      <c r="S327" s="11">
        <v>0.0</v>
      </c>
      <c r="T327" s="11">
        <v>0.0</v>
      </c>
      <c r="U327" s="11" t="s">
        <v>124</v>
      </c>
      <c r="V327" s="11">
        <v>0.0</v>
      </c>
      <c r="W327" s="11" t="s">
        <v>125</v>
      </c>
      <c r="X327" s="18">
        <v>35.0</v>
      </c>
      <c r="Y327" s="18">
        <v>1.0</v>
      </c>
      <c r="Z327" s="18">
        <v>1.0</v>
      </c>
      <c r="AA327" s="18">
        <v>0.0</v>
      </c>
      <c r="AB327" s="15" t="s">
        <v>1508</v>
      </c>
      <c r="AC327" s="15" t="s">
        <v>1508</v>
      </c>
      <c r="AD327" s="16">
        <v>1.0</v>
      </c>
      <c r="AE327" s="16">
        <v>1.0</v>
      </c>
      <c r="AF327" s="16">
        <v>1.0</v>
      </c>
      <c r="AG327" s="15">
        <v>1.0</v>
      </c>
      <c r="AH327" s="11" t="s">
        <v>1508</v>
      </c>
      <c r="AI327" s="18">
        <v>1.0</v>
      </c>
      <c r="AJ327" s="18">
        <v>1.0</v>
      </c>
      <c r="AK327" s="18">
        <v>1.0</v>
      </c>
      <c r="AL327" s="11">
        <v>1.0</v>
      </c>
      <c r="AM327" s="19">
        <v>1.0</v>
      </c>
      <c r="AN327" s="15" t="s">
        <v>154</v>
      </c>
      <c r="AO327" s="15" t="s">
        <v>129</v>
      </c>
      <c r="AP327" s="15" t="s">
        <v>129</v>
      </c>
      <c r="AQ327" s="15">
        <v>120.0</v>
      </c>
      <c r="AR327" s="15">
        <v>52.0</v>
      </c>
      <c r="AS327" s="15">
        <v>69.0</v>
      </c>
      <c r="AT327" s="15">
        <v>79.0</v>
      </c>
      <c r="AU327" s="15">
        <v>-14.0</v>
      </c>
      <c r="AV327" s="15">
        <v>65.0</v>
      </c>
      <c r="AW327" s="18">
        <v>0.0</v>
      </c>
      <c r="AX327" s="18">
        <v>0.0</v>
      </c>
      <c r="AY327" s="18">
        <v>0.0</v>
      </c>
      <c r="AZ327" s="18">
        <v>0.0</v>
      </c>
      <c r="BA327" s="18">
        <v>0.0</v>
      </c>
      <c r="BB327" s="18">
        <v>0.0</v>
      </c>
      <c r="BC327" s="11">
        <v>0.0</v>
      </c>
      <c r="BD327" s="11">
        <v>1.0</v>
      </c>
      <c r="BE327" s="11">
        <v>0.0</v>
      </c>
      <c r="BF327" s="11">
        <v>0.0</v>
      </c>
      <c r="BG327" s="11">
        <v>0.0</v>
      </c>
      <c r="BH327" s="11">
        <v>0.0</v>
      </c>
      <c r="BI327" s="11">
        <v>0.0</v>
      </c>
      <c r="BJ327" s="11">
        <v>0.0</v>
      </c>
      <c r="BK327" s="11">
        <v>0.0</v>
      </c>
      <c r="BL327" s="11">
        <v>0.0</v>
      </c>
      <c r="BM327" s="11">
        <v>0.0</v>
      </c>
      <c r="BN327" s="11">
        <v>0.0</v>
      </c>
      <c r="BO327" s="11">
        <v>0.0</v>
      </c>
      <c r="BP327" s="11">
        <v>0.0</v>
      </c>
      <c r="BQ327" s="11">
        <v>0.0</v>
      </c>
      <c r="BR327" s="11">
        <v>0.0</v>
      </c>
      <c r="BS327" s="11">
        <v>0.0</v>
      </c>
      <c r="BT327" s="11">
        <v>0.0</v>
      </c>
      <c r="BU327" s="11">
        <v>0.0</v>
      </c>
      <c r="BV327" s="11" t="s">
        <v>1993</v>
      </c>
      <c r="BW327" s="16" t="s">
        <v>190</v>
      </c>
      <c r="BX327" s="15">
        <v>0.0</v>
      </c>
      <c r="BY327" s="26">
        <v>198.0</v>
      </c>
      <c r="BZ327" s="16">
        <v>0.0</v>
      </c>
      <c r="CA327" s="26">
        <v>0.0</v>
      </c>
      <c r="CB327" s="26">
        <v>26.0</v>
      </c>
      <c r="CC327" s="15">
        <v>1.0</v>
      </c>
      <c r="CD327" s="15">
        <v>1.0</v>
      </c>
      <c r="CE327" s="15">
        <v>0.0</v>
      </c>
      <c r="CF327" s="15">
        <v>0.0</v>
      </c>
      <c r="CG327" s="16">
        <v>0.0</v>
      </c>
      <c r="CH327" s="16">
        <v>0.0</v>
      </c>
      <c r="CI327" s="16">
        <v>0.0</v>
      </c>
      <c r="CJ327" s="15">
        <f t="shared" si="3"/>
        <v>0</v>
      </c>
      <c r="CK327" s="29" t="s">
        <v>1994</v>
      </c>
      <c r="CL327" s="11" t="s">
        <v>1995</v>
      </c>
      <c r="CM327" s="11">
        <v>1.0</v>
      </c>
      <c r="CN327" s="11">
        <v>1.0</v>
      </c>
      <c r="CO327" s="18">
        <v>0.0</v>
      </c>
      <c r="CP327" s="18">
        <v>0.0</v>
      </c>
      <c r="CQ327" s="15">
        <v>0.0</v>
      </c>
      <c r="CR327" s="15" t="s">
        <v>124</v>
      </c>
      <c r="CS327" s="15">
        <v>0.0</v>
      </c>
      <c r="CT327" s="15" t="s">
        <v>124</v>
      </c>
      <c r="CU327" s="15">
        <v>0.0</v>
      </c>
      <c r="CV327" s="15" t="s">
        <v>124</v>
      </c>
      <c r="CW327" s="11">
        <v>0.0</v>
      </c>
      <c r="CX327" s="11">
        <v>0.0</v>
      </c>
      <c r="CY327" s="11" t="s">
        <v>124</v>
      </c>
      <c r="CZ327" s="11">
        <v>0.0</v>
      </c>
      <c r="DA327" s="11" t="s">
        <v>133</v>
      </c>
      <c r="DB327" s="31"/>
    </row>
    <row r="328">
      <c r="A328" s="11" t="s">
        <v>1996</v>
      </c>
      <c r="B328" s="11" t="s">
        <v>1841</v>
      </c>
      <c r="C328" s="12">
        <v>27188.0</v>
      </c>
      <c r="D328" s="13">
        <v>1.0</v>
      </c>
      <c r="E328" s="18">
        <v>0.0</v>
      </c>
      <c r="F328" s="3">
        <v>9.0</v>
      </c>
      <c r="G328" s="3">
        <v>9.0</v>
      </c>
      <c r="H328" s="3">
        <v>7.0</v>
      </c>
      <c r="I328" s="14">
        <f t="shared" si="1"/>
        <v>8.333333333</v>
      </c>
      <c r="J328" s="14">
        <f t="shared" si="2"/>
        <v>1.333333333</v>
      </c>
      <c r="K328" s="11" t="s">
        <v>1376</v>
      </c>
      <c r="L328" s="13" t="s">
        <v>1376</v>
      </c>
      <c r="M328" s="15" t="s">
        <v>122</v>
      </c>
      <c r="N328" s="15" t="s">
        <v>373</v>
      </c>
      <c r="O328" s="16" t="s">
        <v>122</v>
      </c>
      <c r="P328" s="16" t="s">
        <v>373</v>
      </c>
      <c r="Q328" s="17">
        <v>0.0</v>
      </c>
      <c r="R328" s="11" t="s">
        <v>124</v>
      </c>
      <c r="S328" s="11">
        <v>0.0</v>
      </c>
      <c r="T328" s="11">
        <v>0.0</v>
      </c>
      <c r="U328" s="11" t="s">
        <v>124</v>
      </c>
      <c r="V328" s="11">
        <v>0.0</v>
      </c>
      <c r="W328" s="11" t="s">
        <v>631</v>
      </c>
      <c r="X328" s="18">
        <v>31.0</v>
      </c>
      <c r="Y328" s="18">
        <v>2.0</v>
      </c>
      <c r="Z328" s="18">
        <v>1.0</v>
      </c>
      <c r="AA328" s="18">
        <v>0.0</v>
      </c>
      <c r="AB328" s="15" t="s">
        <v>1639</v>
      </c>
      <c r="AC328" s="15" t="s">
        <v>1639</v>
      </c>
      <c r="AD328" s="16">
        <v>2.0</v>
      </c>
      <c r="AE328" s="16">
        <v>1.0</v>
      </c>
      <c r="AF328" s="16">
        <v>1.0</v>
      </c>
      <c r="AG328" s="16">
        <v>1.0</v>
      </c>
      <c r="AH328" s="11" t="s">
        <v>1842</v>
      </c>
      <c r="AI328" s="18">
        <v>1.0</v>
      </c>
      <c r="AJ328" s="18">
        <v>1.0</v>
      </c>
      <c r="AK328" s="18">
        <v>1.0</v>
      </c>
      <c r="AL328" s="18">
        <v>1.0</v>
      </c>
      <c r="AM328" s="19">
        <v>1.0</v>
      </c>
      <c r="AN328" s="27" t="s">
        <v>128</v>
      </c>
      <c r="AO328" s="15" t="s">
        <v>1640</v>
      </c>
      <c r="AP328" s="15" t="s">
        <v>289</v>
      </c>
      <c r="AQ328" s="15">
        <v>125.0</v>
      </c>
      <c r="AR328" s="15">
        <v>60.0</v>
      </c>
      <c r="AS328" s="15">
        <v>48.0</v>
      </c>
      <c r="AT328" s="15">
        <v>67.0</v>
      </c>
      <c r="AU328" s="15">
        <v>-9.0</v>
      </c>
      <c r="AV328" s="15">
        <v>8.0</v>
      </c>
      <c r="AW328" s="18">
        <v>0.0</v>
      </c>
      <c r="AX328" s="18">
        <v>0.0</v>
      </c>
      <c r="AY328" s="18">
        <v>1.0</v>
      </c>
      <c r="AZ328" s="18">
        <v>0.0</v>
      </c>
      <c r="BA328" s="18">
        <v>1.0</v>
      </c>
      <c r="BB328" s="18">
        <v>1.0</v>
      </c>
      <c r="BC328" s="11">
        <v>0.0</v>
      </c>
      <c r="BD328" s="11">
        <v>0.0</v>
      </c>
      <c r="BE328" s="11">
        <v>0.0</v>
      </c>
      <c r="BF328" s="11">
        <v>0.0</v>
      </c>
      <c r="BG328" s="11">
        <v>0.0</v>
      </c>
      <c r="BH328" s="11">
        <v>0.0</v>
      </c>
      <c r="BI328" s="11">
        <v>0.0</v>
      </c>
      <c r="BJ328" s="11">
        <v>1.0</v>
      </c>
      <c r="BK328" s="11">
        <v>0.0</v>
      </c>
      <c r="BL328" s="11">
        <v>0.0</v>
      </c>
      <c r="BM328" s="11">
        <v>0.0</v>
      </c>
      <c r="BN328" s="11">
        <v>0.0</v>
      </c>
      <c r="BO328" s="11">
        <v>0.0</v>
      </c>
      <c r="BP328" s="11">
        <v>0.0</v>
      </c>
      <c r="BQ328" s="11">
        <v>0.0</v>
      </c>
      <c r="BR328" s="11">
        <v>0.0</v>
      </c>
      <c r="BS328" s="11">
        <v>0.0</v>
      </c>
      <c r="BT328" s="11">
        <v>0.0</v>
      </c>
      <c r="BU328" s="11">
        <v>0.0</v>
      </c>
      <c r="BV328" s="11" t="s">
        <v>124</v>
      </c>
      <c r="BW328" s="16" t="s">
        <v>318</v>
      </c>
      <c r="BX328" s="15">
        <v>0.0</v>
      </c>
      <c r="BY328" s="26">
        <v>309.0</v>
      </c>
      <c r="BZ328" s="16">
        <v>0.0</v>
      </c>
      <c r="CA328" s="26">
        <v>114.0</v>
      </c>
      <c r="CB328" s="26">
        <v>37.0</v>
      </c>
      <c r="CC328" s="15">
        <v>0.0</v>
      </c>
      <c r="CD328" s="15">
        <v>0.0</v>
      </c>
      <c r="CE328" s="15">
        <v>0.0</v>
      </c>
      <c r="CF328" s="15">
        <v>0.0</v>
      </c>
      <c r="CG328" s="16">
        <v>0.0</v>
      </c>
      <c r="CH328" s="16">
        <v>0.0</v>
      </c>
      <c r="CI328" s="16">
        <v>0.0</v>
      </c>
      <c r="CJ328" s="15">
        <f t="shared" si="3"/>
        <v>0</v>
      </c>
      <c r="CK328" s="29" t="s">
        <v>1997</v>
      </c>
      <c r="CL328" s="11" t="s">
        <v>1998</v>
      </c>
      <c r="CM328" s="11">
        <v>1.0</v>
      </c>
      <c r="CN328" s="11">
        <v>0.0</v>
      </c>
      <c r="CO328" s="18">
        <v>0.0</v>
      </c>
      <c r="CP328" s="18">
        <v>0.0</v>
      </c>
      <c r="CQ328" s="15">
        <v>0.0</v>
      </c>
      <c r="CR328" s="15" t="s">
        <v>124</v>
      </c>
      <c r="CS328" s="15">
        <v>0.0</v>
      </c>
      <c r="CT328" s="15" t="s">
        <v>124</v>
      </c>
      <c r="CU328" s="15">
        <v>0.0</v>
      </c>
      <c r="CV328" s="15" t="s">
        <v>124</v>
      </c>
      <c r="CW328" s="11">
        <v>0.0</v>
      </c>
      <c r="CX328" s="11">
        <v>0.0</v>
      </c>
      <c r="CY328" s="11" t="s">
        <v>124</v>
      </c>
      <c r="CZ328" s="11">
        <v>0.0</v>
      </c>
      <c r="DA328" s="11" t="s">
        <v>133</v>
      </c>
      <c r="DB328" s="31"/>
    </row>
    <row r="329">
      <c r="A329" s="11" t="s">
        <v>1999</v>
      </c>
      <c r="B329" s="11" t="s">
        <v>2000</v>
      </c>
      <c r="C329" s="12">
        <v>27195.0</v>
      </c>
      <c r="D329" s="13">
        <v>2.0</v>
      </c>
      <c r="E329" s="18">
        <v>0.0</v>
      </c>
      <c r="F329" s="3">
        <v>2.0</v>
      </c>
      <c r="G329" s="3">
        <v>3.0</v>
      </c>
      <c r="H329" s="3">
        <v>2.0</v>
      </c>
      <c r="I329" s="14">
        <f t="shared" si="1"/>
        <v>2.333333333</v>
      </c>
      <c r="J329" s="14">
        <f t="shared" si="2"/>
        <v>0.6666666667</v>
      </c>
      <c r="K329" s="11" t="s">
        <v>151</v>
      </c>
      <c r="L329" s="11" t="s">
        <v>151</v>
      </c>
      <c r="M329" s="15" t="s">
        <v>122</v>
      </c>
      <c r="N329" s="15" t="s">
        <v>373</v>
      </c>
      <c r="O329" s="16" t="s">
        <v>122</v>
      </c>
      <c r="P329" s="16" t="s">
        <v>373</v>
      </c>
      <c r="Q329" s="17">
        <v>0.0</v>
      </c>
      <c r="R329" s="11" t="s">
        <v>124</v>
      </c>
      <c r="S329" s="11">
        <v>0.0</v>
      </c>
      <c r="T329" s="11">
        <v>1.0</v>
      </c>
      <c r="U329" s="11" t="s">
        <v>124</v>
      </c>
      <c r="V329" s="11">
        <v>0.0</v>
      </c>
      <c r="W329" s="11" t="s">
        <v>125</v>
      </c>
      <c r="X329" s="18"/>
      <c r="Y329" s="18">
        <v>1.0</v>
      </c>
      <c r="Z329" s="18">
        <v>1.0</v>
      </c>
      <c r="AA329" s="18">
        <v>0.0</v>
      </c>
      <c r="AB329" s="15" t="s">
        <v>2001</v>
      </c>
      <c r="AC329" s="15" t="s">
        <v>2001</v>
      </c>
      <c r="AD329" s="16">
        <v>1.0</v>
      </c>
      <c r="AE329" s="16">
        <v>1.0</v>
      </c>
      <c r="AF329" s="16">
        <v>0.0</v>
      </c>
      <c r="AG329" s="15">
        <v>0.0</v>
      </c>
      <c r="AH329" s="11" t="s">
        <v>1402</v>
      </c>
      <c r="AI329" s="18">
        <v>1.0</v>
      </c>
      <c r="AJ329" s="18">
        <v>1.0</v>
      </c>
      <c r="AK329" s="18">
        <v>0.0</v>
      </c>
      <c r="AL329" s="11">
        <v>0.0</v>
      </c>
      <c r="AM329" s="19">
        <v>0.0</v>
      </c>
      <c r="AN329" s="27" t="s">
        <v>128</v>
      </c>
      <c r="AO329" s="15" t="s">
        <v>789</v>
      </c>
      <c r="AP329" s="15" t="s">
        <v>145</v>
      </c>
      <c r="AQ329" s="15">
        <v>122.0</v>
      </c>
      <c r="AR329" s="15">
        <v>69.0</v>
      </c>
      <c r="AS329" s="15">
        <v>70.0</v>
      </c>
      <c r="AT329" s="15">
        <v>96.0</v>
      </c>
      <c r="AU329" s="15">
        <v>-10.0</v>
      </c>
      <c r="AV329" s="15">
        <v>2.0</v>
      </c>
      <c r="AW329" s="18">
        <v>0.0</v>
      </c>
      <c r="AX329" s="18">
        <v>0.0</v>
      </c>
      <c r="AY329" s="18">
        <v>1.0</v>
      </c>
      <c r="AZ329" s="18">
        <v>0.0</v>
      </c>
      <c r="BA329" s="18">
        <v>0.0</v>
      </c>
      <c r="BB329" s="18">
        <v>1.0</v>
      </c>
      <c r="BC329" s="11">
        <v>0.0</v>
      </c>
      <c r="BD329" s="11">
        <v>0.0</v>
      </c>
      <c r="BE329" s="11">
        <v>0.0</v>
      </c>
      <c r="BF329" s="11">
        <v>0.0</v>
      </c>
      <c r="BG329" s="11">
        <v>0.0</v>
      </c>
      <c r="BH329" s="11">
        <v>0.0</v>
      </c>
      <c r="BI329" s="11">
        <v>1.0</v>
      </c>
      <c r="BJ329" s="11">
        <v>1.0</v>
      </c>
      <c r="BK329" s="11">
        <v>0.0</v>
      </c>
      <c r="BL329" s="11">
        <v>0.0</v>
      </c>
      <c r="BM329" s="11">
        <v>0.0</v>
      </c>
      <c r="BN329" s="11">
        <v>0.0</v>
      </c>
      <c r="BO329" s="11">
        <v>0.0</v>
      </c>
      <c r="BP329" s="11">
        <v>0.0</v>
      </c>
      <c r="BQ329" s="11">
        <v>0.0</v>
      </c>
      <c r="BR329" s="11">
        <v>0.0</v>
      </c>
      <c r="BS329" s="11">
        <v>0.0</v>
      </c>
      <c r="BT329" s="11">
        <v>0.0</v>
      </c>
      <c r="BU329" s="11">
        <v>0.0</v>
      </c>
      <c r="BV329" s="11" t="s">
        <v>124</v>
      </c>
      <c r="BW329" s="16" t="s">
        <v>319</v>
      </c>
      <c r="BX329" s="15">
        <v>0.0</v>
      </c>
      <c r="BY329" s="26">
        <v>207.0</v>
      </c>
      <c r="BZ329" s="16">
        <v>0.0</v>
      </c>
      <c r="CA329" s="26">
        <v>63.0</v>
      </c>
      <c r="CB329" s="26">
        <v>17.0</v>
      </c>
      <c r="CC329" s="15">
        <v>0.0</v>
      </c>
      <c r="CD329" s="15">
        <v>0.0</v>
      </c>
      <c r="CE329" s="15">
        <v>1.0</v>
      </c>
      <c r="CF329" s="15">
        <v>0.0</v>
      </c>
      <c r="CG329" s="16">
        <v>1.0</v>
      </c>
      <c r="CH329" s="16">
        <v>0.0</v>
      </c>
      <c r="CI329" s="16">
        <v>0.0</v>
      </c>
      <c r="CJ329" s="15">
        <f t="shared" si="3"/>
        <v>1</v>
      </c>
      <c r="CK329" s="29" t="s">
        <v>2002</v>
      </c>
      <c r="CL329" s="11" t="s">
        <v>2003</v>
      </c>
      <c r="CM329" s="11">
        <v>1.0</v>
      </c>
      <c r="CN329" s="11">
        <v>0.0</v>
      </c>
      <c r="CO329" s="18">
        <v>0.0</v>
      </c>
      <c r="CP329" s="18">
        <v>0.0</v>
      </c>
      <c r="CQ329" s="15">
        <v>0.0</v>
      </c>
      <c r="CR329" s="15" t="s">
        <v>124</v>
      </c>
      <c r="CS329" s="15">
        <v>0.0</v>
      </c>
      <c r="CT329" s="15" t="s">
        <v>124</v>
      </c>
      <c r="CU329" s="15">
        <v>0.0</v>
      </c>
      <c r="CV329" s="15" t="s">
        <v>124</v>
      </c>
      <c r="CW329" s="11">
        <v>0.0</v>
      </c>
      <c r="CX329" s="11">
        <v>0.0</v>
      </c>
      <c r="CY329" s="11" t="s">
        <v>124</v>
      </c>
      <c r="CZ329" s="11">
        <v>0.0</v>
      </c>
      <c r="DA329" s="11" t="s">
        <v>133</v>
      </c>
      <c r="DB329" s="31"/>
    </row>
    <row r="330">
      <c r="A330" s="11" t="s">
        <v>2004</v>
      </c>
      <c r="B330" s="11" t="s">
        <v>2005</v>
      </c>
      <c r="C330" s="12">
        <v>27209.0</v>
      </c>
      <c r="D330" s="13">
        <v>1.0</v>
      </c>
      <c r="E330" s="18">
        <v>0.0</v>
      </c>
      <c r="F330" s="3">
        <v>8.0</v>
      </c>
      <c r="G330" s="3">
        <v>8.0</v>
      </c>
      <c r="H330" s="3">
        <v>9.0</v>
      </c>
      <c r="I330" s="14">
        <f t="shared" si="1"/>
        <v>8.333333333</v>
      </c>
      <c r="J330" s="14">
        <f t="shared" si="2"/>
        <v>0.6666666667</v>
      </c>
      <c r="K330" s="11" t="s">
        <v>878</v>
      </c>
      <c r="L330" s="13" t="s">
        <v>355</v>
      </c>
      <c r="M330" s="15" t="s">
        <v>122</v>
      </c>
      <c r="N330" s="15" t="s">
        <v>121</v>
      </c>
      <c r="O330" s="16" t="s">
        <v>122</v>
      </c>
      <c r="P330" s="16" t="s">
        <v>2006</v>
      </c>
      <c r="Q330" s="17">
        <v>1.0</v>
      </c>
      <c r="R330" s="11" t="s">
        <v>124</v>
      </c>
      <c r="S330" s="11">
        <v>0.0</v>
      </c>
      <c r="T330" s="11">
        <v>0.0</v>
      </c>
      <c r="U330" s="11" t="s">
        <v>124</v>
      </c>
      <c r="V330" s="11">
        <v>0.0</v>
      </c>
      <c r="W330" s="11" t="s">
        <v>273</v>
      </c>
      <c r="X330" s="18">
        <v>35.0</v>
      </c>
      <c r="Y330" s="18">
        <v>1.0</v>
      </c>
      <c r="Z330" s="18">
        <v>1.0</v>
      </c>
      <c r="AA330" s="18">
        <v>0.0</v>
      </c>
      <c r="AB330" s="15" t="s">
        <v>2005</v>
      </c>
      <c r="AC330" s="15" t="s">
        <v>2005</v>
      </c>
      <c r="AD330" s="16">
        <v>1.0</v>
      </c>
      <c r="AE330" s="16">
        <v>1.0</v>
      </c>
      <c r="AF330" s="16">
        <v>1.0</v>
      </c>
      <c r="AG330" s="15">
        <v>1.0</v>
      </c>
      <c r="AH330" s="11" t="s">
        <v>2007</v>
      </c>
      <c r="AI330" s="18">
        <v>1.0</v>
      </c>
      <c r="AJ330" s="18">
        <v>1.0</v>
      </c>
      <c r="AK330" s="18">
        <v>0.0</v>
      </c>
      <c r="AL330" s="11">
        <v>0.0</v>
      </c>
      <c r="AM330" s="19">
        <v>0.0</v>
      </c>
      <c r="AN330" s="27" t="s">
        <v>128</v>
      </c>
      <c r="AO330" s="15" t="s">
        <v>367</v>
      </c>
      <c r="AP330" s="15" t="s">
        <v>367</v>
      </c>
      <c r="AQ330" s="15">
        <v>106.0</v>
      </c>
      <c r="AR330" s="15">
        <v>43.0</v>
      </c>
      <c r="AS330" s="15">
        <v>79.0</v>
      </c>
      <c r="AT330" s="15">
        <v>75.0</v>
      </c>
      <c r="AU330" s="15">
        <v>-15.0</v>
      </c>
      <c r="AV330" s="15">
        <v>33.0</v>
      </c>
      <c r="AW330" s="18">
        <v>0.0</v>
      </c>
      <c r="AX330" s="18">
        <v>0.0</v>
      </c>
      <c r="AY330" s="18">
        <v>1.0</v>
      </c>
      <c r="AZ330" s="18">
        <v>0.0</v>
      </c>
      <c r="BA330" s="18">
        <v>0.0</v>
      </c>
      <c r="BB330" s="18">
        <v>0.0</v>
      </c>
      <c r="BC330" s="11">
        <v>0.0</v>
      </c>
      <c r="BD330" s="11">
        <v>0.0</v>
      </c>
      <c r="BE330" s="11">
        <v>0.0</v>
      </c>
      <c r="BF330" s="11">
        <v>0.0</v>
      </c>
      <c r="BG330" s="11">
        <v>0.0</v>
      </c>
      <c r="BH330" s="11">
        <v>0.0</v>
      </c>
      <c r="BI330" s="11">
        <v>0.0</v>
      </c>
      <c r="BJ330" s="11">
        <v>0.0</v>
      </c>
      <c r="BK330" s="11">
        <v>0.0</v>
      </c>
      <c r="BL330" s="11">
        <v>0.0</v>
      </c>
      <c r="BM330" s="11">
        <v>0.0</v>
      </c>
      <c r="BN330" s="11">
        <v>0.0</v>
      </c>
      <c r="BO330" s="11">
        <v>0.0</v>
      </c>
      <c r="BP330" s="11">
        <v>0.0</v>
      </c>
      <c r="BQ330" s="11">
        <v>0.0</v>
      </c>
      <c r="BR330" s="11">
        <v>0.0</v>
      </c>
      <c r="BS330" s="11">
        <v>0.0</v>
      </c>
      <c r="BT330" s="11">
        <v>0.0</v>
      </c>
      <c r="BU330" s="11">
        <v>0.0</v>
      </c>
      <c r="BV330" s="11" t="s">
        <v>124</v>
      </c>
      <c r="BW330" s="16" t="s">
        <v>319</v>
      </c>
      <c r="BX330" s="15">
        <v>0.0</v>
      </c>
      <c r="BY330" s="26">
        <v>213.0</v>
      </c>
      <c r="BZ330" s="16">
        <v>0.0</v>
      </c>
      <c r="CA330" s="26">
        <v>81.0</v>
      </c>
      <c r="CB330" s="26">
        <v>18.0</v>
      </c>
      <c r="CC330" s="15">
        <v>0.0</v>
      </c>
      <c r="CD330" s="15">
        <v>0.0</v>
      </c>
      <c r="CE330" s="15">
        <v>1.0</v>
      </c>
      <c r="CF330" s="15">
        <v>0.0</v>
      </c>
      <c r="CG330" s="16">
        <v>0.0</v>
      </c>
      <c r="CH330" s="16">
        <v>0.0</v>
      </c>
      <c r="CI330" s="16">
        <v>0.0</v>
      </c>
      <c r="CJ330" s="15">
        <f t="shared" si="3"/>
        <v>0</v>
      </c>
      <c r="CK330" s="38" t="s">
        <v>2008</v>
      </c>
      <c r="CL330" s="11" t="s">
        <v>132</v>
      </c>
      <c r="CM330" s="11">
        <v>0.0</v>
      </c>
      <c r="CN330" s="11">
        <v>0.0</v>
      </c>
      <c r="CO330" s="18">
        <v>0.0</v>
      </c>
      <c r="CP330" s="18">
        <v>0.0</v>
      </c>
      <c r="CQ330" s="15">
        <v>0.0</v>
      </c>
      <c r="CR330" s="15" t="s">
        <v>124</v>
      </c>
      <c r="CS330" s="15">
        <v>0.0</v>
      </c>
      <c r="CT330" s="15" t="s">
        <v>124</v>
      </c>
      <c r="CU330" s="15">
        <v>0.0</v>
      </c>
      <c r="CV330" s="15" t="s">
        <v>124</v>
      </c>
      <c r="CW330" s="11">
        <v>0.0</v>
      </c>
      <c r="CX330" s="11">
        <v>0.0</v>
      </c>
      <c r="CY330" s="11" t="s">
        <v>124</v>
      </c>
      <c r="CZ330" s="11">
        <v>0.0</v>
      </c>
      <c r="DA330" s="11" t="s">
        <v>133</v>
      </c>
      <c r="DB330" s="31"/>
    </row>
    <row r="331">
      <c r="A331" s="11" t="s">
        <v>2009</v>
      </c>
      <c r="B331" s="11" t="s">
        <v>2010</v>
      </c>
      <c r="C331" s="12">
        <v>27216.0</v>
      </c>
      <c r="D331" s="13">
        <v>1.0</v>
      </c>
      <c r="E331" s="18">
        <v>0.0</v>
      </c>
      <c r="F331" s="3">
        <v>7.0</v>
      </c>
      <c r="G331" s="3">
        <v>7.0</v>
      </c>
      <c r="H331" s="3">
        <v>7.0</v>
      </c>
      <c r="I331" s="14">
        <f t="shared" si="1"/>
        <v>7</v>
      </c>
      <c r="J331" s="14">
        <f t="shared" si="2"/>
        <v>0</v>
      </c>
      <c r="K331" s="33" t="s">
        <v>277</v>
      </c>
      <c r="L331" s="11" t="s">
        <v>277</v>
      </c>
      <c r="M331" s="15" t="s">
        <v>216</v>
      </c>
      <c r="N331" s="15" t="s">
        <v>2011</v>
      </c>
      <c r="O331" s="16" t="s">
        <v>216</v>
      </c>
      <c r="P331" s="16" t="s">
        <v>2012</v>
      </c>
      <c r="Q331" s="17">
        <v>0.0</v>
      </c>
      <c r="R331" s="11" t="s">
        <v>124</v>
      </c>
      <c r="S331" s="11">
        <v>1.0</v>
      </c>
      <c r="T331" s="11">
        <v>0.0</v>
      </c>
      <c r="U331" s="11" t="s">
        <v>124</v>
      </c>
      <c r="V331" s="11">
        <v>0.0</v>
      </c>
      <c r="W331" s="11" t="s">
        <v>125</v>
      </c>
      <c r="X331" s="18">
        <v>30.0</v>
      </c>
      <c r="Y331" s="18">
        <v>2.0</v>
      </c>
      <c r="Z331" s="18">
        <v>0.0</v>
      </c>
      <c r="AA331" s="18">
        <v>1.0</v>
      </c>
      <c r="AB331" s="15" t="s">
        <v>2013</v>
      </c>
      <c r="AC331" s="15" t="s">
        <v>2013</v>
      </c>
      <c r="AD331" s="16">
        <v>1.0</v>
      </c>
      <c r="AE331" s="16">
        <v>1.0</v>
      </c>
      <c r="AF331" s="16">
        <v>0.0</v>
      </c>
      <c r="AG331" s="15">
        <v>0.0</v>
      </c>
      <c r="AH331" s="11" t="s">
        <v>2014</v>
      </c>
      <c r="AI331" s="18">
        <v>1.0</v>
      </c>
      <c r="AJ331" s="18">
        <v>1.0</v>
      </c>
      <c r="AK331" s="18">
        <v>0.0</v>
      </c>
      <c r="AL331" s="11">
        <v>0.0</v>
      </c>
      <c r="AM331" s="19">
        <v>0.0</v>
      </c>
      <c r="AN331" s="15" t="s">
        <v>2015</v>
      </c>
      <c r="AO331" s="15" t="s">
        <v>167</v>
      </c>
      <c r="AP331" s="15" t="s">
        <v>167</v>
      </c>
      <c r="AQ331" s="15">
        <v>107.0</v>
      </c>
      <c r="AR331" s="15">
        <v>58.0</v>
      </c>
      <c r="AS331" s="15">
        <v>60.0</v>
      </c>
      <c r="AT331" s="15">
        <v>88.0</v>
      </c>
      <c r="AU331" s="15">
        <v>-10.0</v>
      </c>
      <c r="AV331" s="15">
        <v>26.0</v>
      </c>
      <c r="AW331" s="18">
        <v>0.0</v>
      </c>
      <c r="AX331" s="18">
        <v>0.0</v>
      </c>
      <c r="AY331" s="18">
        <v>1.0</v>
      </c>
      <c r="AZ331" s="18">
        <v>1.0</v>
      </c>
      <c r="BA331" s="18">
        <v>1.0</v>
      </c>
      <c r="BB331" s="18">
        <v>1.0</v>
      </c>
      <c r="BC331" s="11">
        <v>0.0</v>
      </c>
      <c r="BD331" s="11">
        <v>0.0</v>
      </c>
      <c r="BE331" s="11">
        <v>0.0</v>
      </c>
      <c r="BF331" s="11">
        <v>0.0</v>
      </c>
      <c r="BG331" s="11">
        <v>0.0</v>
      </c>
      <c r="BH331" s="11">
        <v>0.0</v>
      </c>
      <c r="BI331" s="11">
        <v>0.0</v>
      </c>
      <c r="BJ331" s="11">
        <v>0.0</v>
      </c>
      <c r="BK331" s="11">
        <v>0.0</v>
      </c>
      <c r="BL331" s="11">
        <v>0.0</v>
      </c>
      <c r="BM331" s="11">
        <v>0.0</v>
      </c>
      <c r="BN331" s="11">
        <v>0.0</v>
      </c>
      <c r="BO331" s="11">
        <v>0.0</v>
      </c>
      <c r="BP331" s="11">
        <v>0.0</v>
      </c>
      <c r="BQ331" s="11">
        <v>0.0</v>
      </c>
      <c r="BR331" s="11">
        <v>0.0</v>
      </c>
      <c r="BS331" s="11">
        <v>0.0</v>
      </c>
      <c r="BT331" s="11">
        <v>0.0</v>
      </c>
      <c r="BU331" s="11">
        <v>0.0</v>
      </c>
      <c r="BV331" s="11" t="s">
        <v>124</v>
      </c>
      <c r="BW331" s="16" t="s">
        <v>487</v>
      </c>
      <c r="BX331" s="15">
        <v>0.0</v>
      </c>
      <c r="BY331" s="26">
        <v>203.0</v>
      </c>
      <c r="BZ331" s="16">
        <v>0.0</v>
      </c>
      <c r="CA331" s="26">
        <v>52.0</v>
      </c>
      <c r="CB331" s="26">
        <v>8.0</v>
      </c>
      <c r="CC331" s="15">
        <v>0.0</v>
      </c>
      <c r="CD331" s="15">
        <v>0.0</v>
      </c>
      <c r="CE331" s="15">
        <v>1.0</v>
      </c>
      <c r="CF331" s="15">
        <v>0.0</v>
      </c>
      <c r="CG331" s="16">
        <v>0.0</v>
      </c>
      <c r="CH331" s="16">
        <v>0.0</v>
      </c>
      <c r="CI331" s="16">
        <v>0.0</v>
      </c>
      <c r="CJ331" s="15">
        <f t="shared" si="3"/>
        <v>0</v>
      </c>
      <c r="CK331" s="29" t="s">
        <v>2016</v>
      </c>
      <c r="CL331" s="11" t="s">
        <v>170</v>
      </c>
      <c r="CM331" s="11">
        <v>0.0</v>
      </c>
      <c r="CN331" s="11">
        <v>0.0</v>
      </c>
      <c r="CO331" s="18">
        <v>0.0</v>
      </c>
      <c r="CP331" s="18">
        <v>0.0</v>
      </c>
      <c r="CQ331" s="15">
        <v>0.0</v>
      </c>
      <c r="CR331" s="15" t="s">
        <v>124</v>
      </c>
      <c r="CS331" s="15">
        <v>0.0</v>
      </c>
      <c r="CT331" s="15" t="s">
        <v>124</v>
      </c>
      <c r="CU331" s="15">
        <v>0.0</v>
      </c>
      <c r="CV331" s="15" t="s">
        <v>124</v>
      </c>
      <c r="CW331" s="11">
        <v>0.0</v>
      </c>
      <c r="CX331" s="11">
        <v>0.0</v>
      </c>
      <c r="CY331" s="11" t="s">
        <v>124</v>
      </c>
      <c r="CZ331" s="11">
        <v>0.0</v>
      </c>
      <c r="DA331" s="11" t="s">
        <v>133</v>
      </c>
      <c r="DB331" s="31"/>
    </row>
    <row r="332">
      <c r="A332" s="11" t="s">
        <v>2017</v>
      </c>
      <c r="B332" s="11" t="s">
        <v>2018</v>
      </c>
      <c r="C332" s="12">
        <v>27223.0</v>
      </c>
      <c r="D332" s="13">
        <v>2.0</v>
      </c>
      <c r="E332" s="18">
        <v>0.0</v>
      </c>
      <c r="F332" s="3">
        <v>9.0</v>
      </c>
      <c r="G332" s="3">
        <v>8.0</v>
      </c>
      <c r="H332" s="3">
        <v>7.0</v>
      </c>
      <c r="I332" s="14">
        <f t="shared" si="1"/>
        <v>8</v>
      </c>
      <c r="J332" s="14">
        <f t="shared" si="2"/>
        <v>1.333333333</v>
      </c>
      <c r="K332" s="11" t="s">
        <v>2019</v>
      </c>
      <c r="L332" s="13" t="s">
        <v>2019</v>
      </c>
      <c r="M332" s="15" t="s">
        <v>216</v>
      </c>
      <c r="N332" s="15" t="s">
        <v>1540</v>
      </c>
      <c r="O332" s="16" t="s">
        <v>577</v>
      </c>
      <c r="P332" s="16" t="s">
        <v>1819</v>
      </c>
      <c r="Q332" s="17">
        <v>1.0</v>
      </c>
      <c r="R332" s="11" t="s">
        <v>124</v>
      </c>
      <c r="S332" s="11">
        <v>0.0</v>
      </c>
      <c r="T332" s="11">
        <v>0.0</v>
      </c>
      <c r="U332" s="11" t="s">
        <v>124</v>
      </c>
      <c r="V332" s="11">
        <v>0.0</v>
      </c>
      <c r="W332" s="11" t="s">
        <v>125</v>
      </c>
      <c r="X332" s="18">
        <v>29.0</v>
      </c>
      <c r="Y332" s="18">
        <v>1.0</v>
      </c>
      <c r="Z332" s="18">
        <v>0.0</v>
      </c>
      <c r="AA332" s="18">
        <v>1.0</v>
      </c>
      <c r="AB332" s="15" t="s">
        <v>2020</v>
      </c>
      <c r="AC332" s="15" t="s">
        <v>2020</v>
      </c>
      <c r="AD332" s="16">
        <v>1.0</v>
      </c>
      <c r="AE332" s="16">
        <v>1.0</v>
      </c>
      <c r="AF332" s="16">
        <v>0.0</v>
      </c>
      <c r="AG332" s="15">
        <v>0.0</v>
      </c>
      <c r="AH332" s="11" t="s">
        <v>2020</v>
      </c>
      <c r="AI332" s="18">
        <v>1.0</v>
      </c>
      <c r="AJ332" s="18">
        <v>1.0</v>
      </c>
      <c r="AK332" s="18">
        <v>0.0</v>
      </c>
      <c r="AL332" s="11">
        <v>0.0</v>
      </c>
      <c r="AM332" s="19">
        <v>1.0</v>
      </c>
      <c r="AN332" s="27" t="s">
        <v>128</v>
      </c>
      <c r="AO332" s="15" t="s">
        <v>167</v>
      </c>
      <c r="AP332" s="15" t="s">
        <v>167</v>
      </c>
      <c r="AQ332" s="15">
        <v>104.0</v>
      </c>
      <c r="AR332" s="15">
        <v>66.0</v>
      </c>
      <c r="AS332" s="15">
        <v>61.0</v>
      </c>
      <c r="AT332" s="15">
        <v>94.0</v>
      </c>
      <c r="AU332" s="15">
        <v>-13.0</v>
      </c>
      <c r="AV332" s="15">
        <v>28.0</v>
      </c>
      <c r="AW332" s="18">
        <v>0.0</v>
      </c>
      <c r="AX332" s="18">
        <v>0.0</v>
      </c>
      <c r="AY332" s="18">
        <v>1.0</v>
      </c>
      <c r="AZ332" s="18">
        <v>1.0</v>
      </c>
      <c r="BA332" s="18">
        <v>0.0</v>
      </c>
      <c r="BB332" s="18">
        <v>0.0</v>
      </c>
      <c r="BC332" s="11">
        <v>0.0</v>
      </c>
      <c r="BD332" s="11">
        <v>0.0</v>
      </c>
      <c r="BE332" s="11">
        <v>0.0</v>
      </c>
      <c r="BF332" s="11">
        <v>0.0</v>
      </c>
      <c r="BG332" s="11">
        <v>0.0</v>
      </c>
      <c r="BH332" s="11">
        <v>0.0</v>
      </c>
      <c r="BI332" s="11">
        <v>0.0</v>
      </c>
      <c r="BJ332" s="11">
        <v>0.0</v>
      </c>
      <c r="BK332" s="11">
        <v>0.0</v>
      </c>
      <c r="BL332" s="11">
        <v>0.0</v>
      </c>
      <c r="BM332" s="11">
        <v>0.0</v>
      </c>
      <c r="BN332" s="11">
        <v>0.0</v>
      </c>
      <c r="BO332" s="11">
        <v>0.0</v>
      </c>
      <c r="BP332" s="11">
        <v>0.0</v>
      </c>
      <c r="BQ332" s="11">
        <v>0.0</v>
      </c>
      <c r="BR332" s="11">
        <v>0.0</v>
      </c>
      <c r="BS332" s="11">
        <v>0.0</v>
      </c>
      <c r="BT332" s="11">
        <v>0.0</v>
      </c>
      <c r="BU332" s="11">
        <v>0.0</v>
      </c>
      <c r="BV332" s="11" t="s">
        <v>124</v>
      </c>
      <c r="BW332" s="16" t="s">
        <v>319</v>
      </c>
      <c r="BX332" s="15">
        <v>0.0</v>
      </c>
      <c r="BY332" s="26">
        <v>199.0</v>
      </c>
      <c r="BZ332" s="16">
        <v>0.0</v>
      </c>
      <c r="CA332" s="26">
        <v>78.0</v>
      </c>
      <c r="CB332" s="26">
        <v>40.0</v>
      </c>
      <c r="CC332" s="15">
        <v>0.0</v>
      </c>
      <c r="CD332" s="15">
        <v>0.0</v>
      </c>
      <c r="CE332" s="15">
        <v>1.0</v>
      </c>
      <c r="CF332" s="15">
        <v>0.0</v>
      </c>
      <c r="CG332" s="16">
        <v>0.0</v>
      </c>
      <c r="CH332" s="16">
        <v>0.0</v>
      </c>
      <c r="CI332" s="16">
        <v>0.0</v>
      </c>
      <c r="CJ332" s="15">
        <f t="shared" si="3"/>
        <v>0</v>
      </c>
      <c r="CK332" s="29" t="s">
        <v>2021</v>
      </c>
      <c r="CL332" s="11" t="s">
        <v>258</v>
      </c>
      <c r="CM332" s="11">
        <v>0.0</v>
      </c>
      <c r="CN332" s="11">
        <v>0.0</v>
      </c>
      <c r="CO332" s="18">
        <v>0.0</v>
      </c>
      <c r="CP332" s="18">
        <v>0.0</v>
      </c>
      <c r="CQ332" s="15">
        <v>0.0</v>
      </c>
      <c r="CR332" s="15" t="s">
        <v>124</v>
      </c>
      <c r="CS332" s="15">
        <v>0.0</v>
      </c>
      <c r="CT332" s="15" t="s">
        <v>124</v>
      </c>
      <c r="CU332" s="15">
        <v>0.0</v>
      </c>
      <c r="CV332" s="15" t="s">
        <v>124</v>
      </c>
      <c r="CW332" s="11">
        <v>0.0</v>
      </c>
      <c r="CX332" s="11">
        <v>0.0</v>
      </c>
      <c r="CY332" s="11" t="s">
        <v>124</v>
      </c>
      <c r="CZ332" s="11">
        <v>0.0</v>
      </c>
      <c r="DA332" s="11" t="s">
        <v>133</v>
      </c>
      <c r="DB332" s="31"/>
    </row>
    <row r="333">
      <c r="A333" s="11" t="s">
        <v>2022</v>
      </c>
      <c r="B333" s="11" t="s">
        <v>1465</v>
      </c>
      <c r="C333" s="12">
        <v>27237.0</v>
      </c>
      <c r="D333" s="13">
        <v>2.0</v>
      </c>
      <c r="E333" s="18">
        <v>0.0</v>
      </c>
      <c r="F333" s="3">
        <v>7.0</v>
      </c>
      <c r="G333" s="3">
        <v>5.0</v>
      </c>
      <c r="H333" s="3">
        <v>8.0</v>
      </c>
      <c r="I333" s="14">
        <f t="shared" si="1"/>
        <v>6.666666667</v>
      </c>
      <c r="J333" s="14">
        <f t="shared" si="2"/>
        <v>2</v>
      </c>
      <c r="K333" s="33" t="s">
        <v>277</v>
      </c>
      <c r="L333" s="11" t="s">
        <v>277</v>
      </c>
      <c r="M333" s="15" t="s">
        <v>184</v>
      </c>
      <c r="N333" s="15" t="s">
        <v>185</v>
      </c>
      <c r="O333" s="16" t="s">
        <v>122</v>
      </c>
      <c r="P333" s="16" t="s">
        <v>566</v>
      </c>
      <c r="Q333" s="17">
        <v>1.0</v>
      </c>
      <c r="R333" s="11" t="s">
        <v>124</v>
      </c>
      <c r="S333" s="11">
        <v>0.0</v>
      </c>
      <c r="T333" s="11">
        <v>0.0</v>
      </c>
      <c r="U333" s="11" t="s">
        <v>124</v>
      </c>
      <c r="V333" s="11">
        <v>0.0</v>
      </c>
      <c r="W333" s="11" t="s">
        <v>125</v>
      </c>
      <c r="X333" s="18">
        <v>30.0</v>
      </c>
      <c r="Y333" s="18">
        <v>1.0</v>
      </c>
      <c r="Z333" s="18">
        <v>1.0</v>
      </c>
      <c r="AA333" s="18">
        <v>0.0</v>
      </c>
      <c r="AB333" s="15" t="s">
        <v>1465</v>
      </c>
      <c r="AC333" s="15" t="s">
        <v>1465</v>
      </c>
      <c r="AD333" s="16">
        <v>1.0</v>
      </c>
      <c r="AE333" s="16">
        <v>1.0</v>
      </c>
      <c r="AF333" s="16">
        <v>1.0</v>
      </c>
      <c r="AG333" s="15">
        <v>1.0</v>
      </c>
      <c r="AH333" s="11" t="s">
        <v>1967</v>
      </c>
      <c r="AI333" s="18">
        <v>1.0</v>
      </c>
      <c r="AJ333" s="18">
        <v>1.0</v>
      </c>
      <c r="AK333" s="18">
        <v>0.0</v>
      </c>
      <c r="AL333" s="11">
        <v>0.0</v>
      </c>
      <c r="AM333" s="19">
        <v>0.0</v>
      </c>
      <c r="AN333" s="27" t="s">
        <v>166</v>
      </c>
      <c r="AO333" s="15" t="s">
        <v>328</v>
      </c>
      <c r="AP333" s="15" t="s">
        <v>328</v>
      </c>
      <c r="AQ333" s="15">
        <v>146.0</v>
      </c>
      <c r="AR333" s="15">
        <v>31.0</v>
      </c>
      <c r="AS333" s="15">
        <v>30.0</v>
      </c>
      <c r="AT333" s="15">
        <v>46.0</v>
      </c>
      <c r="AU333" s="15">
        <v>-11.0</v>
      </c>
      <c r="AV333" s="15">
        <v>87.0</v>
      </c>
      <c r="AW333" s="18">
        <v>0.0</v>
      </c>
      <c r="AX333" s="18">
        <v>0.0</v>
      </c>
      <c r="AY333" s="18">
        <v>1.0</v>
      </c>
      <c r="AZ333" s="18">
        <v>0.0</v>
      </c>
      <c r="BA333" s="18">
        <v>1.0</v>
      </c>
      <c r="BB333" s="18">
        <v>1.0</v>
      </c>
      <c r="BC333" s="11">
        <v>0.0</v>
      </c>
      <c r="BD333" s="11">
        <v>0.0</v>
      </c>
      <c r="BE333" s="11">
        <v>0.0</v>
      </c>
      <c r="BF333" s="11">
        <v>0.0</v>
      </c>
      <c r="BG333" s="11">
        <v>0.0</v>
      </c>
      <c r="BH333" s="11">
        <v>0.0</v>
      </c>
      <c r="BI333" s="11">
        <v>1.0</v>
      </c>
      <c r="BJ333" s="11">
        <v>0.0</v>
      </c>
      <c r="BK333" s="11">
        <v>0.0</v>
      </c>
      <c r="BL333" s="11">
        <v>0.0</v>
      </c>
      <c r="BM333" s="11">
        <v>0.0</v>
      </c>
      <c r="BN333" s="11">
        <v>1.0</v>
      </c>
      <c r="BO333" s="11">
        <v>0.0</v>
      </c>
      <c r="BP333" s="11">
        <v>0.0</v>
      </c>
      <c r="BQ333" s="11">
        <v>0.0</v>
      </c>
      <c r="BR333" s="11">
        <v>0.0</v>
      </c>
      <c r="BS333" s="11">
        <v>0.0</v>
      </c>
      <c r="BT333" s="11">
        <v>0.0</v>
      </c>
      <c r="BU333" s="11">
        <v>0.0</v>
      </c>
      <c r="BV333" s="11" t="s">
        <v>124</v>
      </c>
      <c r="BW333" s="15" t="s">
        <v>244</v>
      </c>
      <c r="BX333" s="15">
        <v>0.0</v>
      </c>
      <c r="BY333" s="26">
        <v>181.0</v>
      </c>
      <c r="BZ333" s="16">
        <v>0.0</v>
      </c>
      <c r="CA333" s="26">
        <v>33.0</v>
      </c>
      <c r="CB333" s="26">
        <v>9.0</v>
      </c>
      <c r="CC333" s="15">
        <v>0.0</v>
      </c>
      <c r="CD333" s="15">
        <v>0.0</v>
      </c>
      <c r="CE333" s="15">
        <v>1.0</v>
      </c>
      <c r="CF333" s="15">
        <v>0.0</v>
      </c>
      <c r="CG333" s="16">
        <v>0.0</v>
      </c>
      <c r="CH333" s="16">
        <v>0.0</v>
      </c>
      <c r="CI333" s="16">
        <v>0.0</v>
      </c>
      <c r="CJ333" s="15">
        <f t="shared" si="3"/>
        <v>0</v>
      </c>
      <c r="CK333" s="29" t="s">
        <v>2023</v>
      </c>
      <c r="CL333" s="11" t="s">
        <v>170</v>
      </c>
      <c r="CM333" s="11">
        <v>0.0</v>
      </c>
      <c r="CN333" s="11">
        <v>0.0</v>
      </c>
      <c r="CO333" s="18">
        <v>0.0</v>
      </c>
      <c r="CP333" s="18">
        <v>0.0</v>
      </c>
      <c r="CQ333" s="15">
        <v>0.0</v>
      </c>
      <c r="CR333" s="15" t="s">
        <v>124</v>
      </c>
      <c r="CS333" s="15">
        <v>0.0</v>
      </c>
      <c r="CT333" s="15" t="s">
        <v>124</v>
      </c>
      <c r="CU333" s="15">
        <v>0.0</v>
      </c>
      <c r="CV333" s="15" t="s">
        <v>124</v>
      </c>
      <c r="CW333" s="11">
        <v>0.0</v>
      </c>
      <c r="CX333" s="11">
        <v>0.0</v>
      </c>
      <c r="CY333" s="11" t="s">
        <v>124</v>
      </c>
      <c r="CZ333" s="11">
        <v>0.0</v>
      </c>
      <c r="DA333" s="11" t="s">
        <v>133</v>
      </c>
      <c r="DB333" s="31"/>
    </row>
    <row r="334">
      <c r="A334" s="11" t="s">
        <v>2024</v>
      </c>
      <c r="B334" s="11" t="s">
        <v>1706</v>
      </c>
      <c r="C334" s="12">
        <v>27251.0</v>
      </c>
      <c r="D334" s="13">
        <v>1.0</v>
      </c>
      <c r="E334" s="18">
        <v>0.0</v>
      </c>
      <c r="F334" s="3">
        <v>5.0</v>
      </c>
      <c r="G334" s="3">
        <v>7.0</v>
      </c>
      <c r="H334" s="3">
        <v>7.0</v>
      </c>
      <c r="I334" s="14">
        <f t="shared" si="1"/>
        <v>6.333333333</v>
      </c>
      <c r="J334" s="14">
        <f t="shared" si="2"/>
        <v>1.333333333</v>
      </c>
      <c r="K334" s="11" t="s">
        <v>303</v>
      </c>
      <c r="L334" s="13" t="s">
        <v>355</v>
      </c>
      <c r="M334" s="15" t="s">
        <v>216</v>
      </c>
      <c r="N334" s="15" t="s">
        <v>635</v>
      </c>
      <c r="O334" s="16" t="s">
        <v>216</v>
      </c>
      <c r="P334" s="16" t="s">
        <v>635</v>
      </c>
      <c r="Q334" s="17">
        <v>1.0</v>
      </c>
      <c r="R334" s="11" t="s">
        <v>124</v>
      </c>
      <c r="S334" s="11">
        <v>0.0</v>
      </c>
      <c r="T334" s="11">
        <v>0.0</v>
      </c>
      <c r="U334" s="11" t="s">
        <v>124</v>
      </c>
      <c r="V334" s="11">
        <v>0.0</v>
      </c>
      <c r="W334" s="11" t="s">
        <v>125</v>
      </c>
      <c r="X334" s="18">
        <v>37.0</v>
      </c>
      <c r="Y334" s="18">
        <v>0.0</v>
      </c>
      <c r="Z334" s="18">
        <v>0.0</v>
      </c>
      <c r="AA334" s="18">
        <v>1.0</v>
      </c>
      <c r="AB334" s="15" t="s">
        <v>2025</v>
      </c>
      <c r="AC334" s="15" t="s">
        <v>2025</v>
      </c>
      <c r="AD334" s="16">
        <v>1.0</v>
      </c>
      <c r="AE334" s="16">
        <v>0.0</v>
      </c>
      <c r="AF334" s="16">
        <v>0.0</v>
      </c>
      <c r="AG334" s="15">
        <v>0.0</v>
      </c>
      <c r="AH334" s="11" t="s">
        <v>1706</v>
      </c>
      <c r="AI334" s="18">
        <v>0.0</v>
      </c>
      <c r="AJ334" s="18">
        <v>0.0</v>
      </c>
      <c r="AK334" s="18">
        <v>1.0</v>
      </c>
      <c r="AL334" s="11">
        <v>1.0</v>
      </c>
      <c r="AM334" s="19">
        <v>0.0</v>
      </c>
      <c r="AN334" s="27" t="s">
        <v>128</v>
      </c>
      <c r="AO334" s="15" t="s">
        <v>167</v>
      </c>
      <c r="AP334" s="15" t="s">
        <v>167</v>
      </c>
      <c r="AQ334" s="15">
        <v>94.0</v>
      </c>
      <c r="AR334" s="15">
        <v>26.0</v>
      </c>
      <c r="AS334" s="15">
        <v>68.0</v>
      </c>
      <c r="AT334" s="15">
        <v>69.0</v>
      </c>
      <c r="AU334" s="15">
        <v>-22.0</v>
      </c>
      <c r="AV334" s="15">
        <v>83.0</v>
      </c>
      <c r="AW334" s="18">
        <v>0.0</v>
      </c>
      <c r="AX334" s="18">
        <v>1.0</v>
      </c>
      <c r="AY334" s="18">
        <v>1.0</v>
      </c>
      <c r="AZ334" s="18">
        <v>1.0</v>
      </c>
      <c r="BA334" s="18">
        <v>0.0</v>
      </c>
      <c r="BB334" s="18">
        <v>0.0</v>
      </c>
      <c r="BC334" s="11">
        <v>0.0</v>
      </c>
      <c r="BD334" s="11">
        <v>0.0</v>
      </c>
      <c r="BE334" s="11">
        <v>0.0</v>
      </c>
      <c r="BF334" s="11">
        <v>0.0</v>
      </c>
      <c r="BG334" s="11">
        <v>0.0</v>
      </c>
      <c r="BH334" s="11">
        <v>0.0</v>
      </c>
      <c r="BI334" s="11">
        <v>0.0</v>
      </c>
      <c r="BJ334" s="11">
        <v>0.0</v>
      </c>
      <c r="BK334" s="11">
        <v>0.0</v>
      </c>
      <c r="BL334" s="11">
        <v>0.0</v>
      </c>
      <c r="BM334" s="11">
        <v>0.0</v>
      </c>
      <c r="BN334" s="11">
        <v>0.0</v>
      </c>
      <c r="BO334" s="11">
        <v>0.0</v>
      </c>
      <c r="BP334" s="11">
        <v>0.0</v>
      </c>
      <c r="BQ334" s="11">
        <v>0.0</v>
      </c>
      <c r="BR334" s="11">
        <v>0.0</v>
      </c>
      <c r="BS334" s="11">
        <v>0.0</v>
      </c>
      <c r="BT334" s="11">
        <v>0.0</v>
      </c>
      <c r="BU334" s="11">
        <v>0.0</v>
      </c>
      <c r="BV334" s="11" t="s">
        <v>124</v>
      </c>
      <c r="BW334" s="16" t="s">
        <v>319</v>
      </c>
      <c r="BX334" s="15">
        <v>0.0</v>
      </c>
      <c r="BY334" s="26">
        <v>175.0</v>
      </c>
      <c r="BZ334" s="16">
        <v>0.0</v>
      </c>
      <c r="CA334" s="26">
        <v>24.0</v>
      </c>
      <c r="CB334" s="26">
        <v>1.0</v>
      </c>
      <c r="CC334" s="15">
        <v>0.0</v>
      </c>
      <c r="CD334" s="15">
        <v>0.0</v>
      </c>
      <c r="CE334" s="15">
        <v>1.0</v>
      </c>
      <c r="CF334" s="15">
        <v>0.0</v>
      </c>
      <c r="CG334" s="16">
        <v>0.0</v>
      </c>
      <c r="CH334" s="16">
        <v>0.0</v>
      </c>
      <c r="CI334" s="16">
        <v>0.0</v>
      </c>
      <c r="CJ334" s="15">
        <f t="shared" si="3"/>
        <v>0</v>
      </c>
      <c r="CK334" s="29" t="s">
        <v>2026</v>
      </c>
      <c r="CL334" s="11" t="s">
        <v>258</v>
      </c>
      <c r="CM334" s="11">
        <v>0.0</v>
      </c>
      <c r="CN334" s="11">
        <v>0.0</v>
      </c>
      <c r="CO334" s="18">
        <v>1.0</v>
      </c>
      <c r="CP334" s="18">
        <v>0.0</v>
      </c>
      <c r="CQ334" s="15">
        <v>0.0</v>
      </c>
      <c r="CR334" s="15" t="s">
        <v>124</v>
      </c>
      <c r="CS334" s="15">
        <v>0.0</v>
      </c>
      <c r="CT334" s="15" t="s">
        <v>124</v>
      </c>
      <c r="CU334" s="15">
        <v>0.0</v>
      </c>
      <c r="CV334" s="15" t="s">
        <v>124</v>
      </c>
      <c r="CW334" s="11">
        <v>0.0</v>
      </c>
      <c r="CX334" s="11">
        <v>0.0</v>
      </c>
      <c r="CY334" s="11" t="s">
        <v>124</v>
      </c>
      <c r="CZ334" s="11">
        <v>0.0</v>
      </c>
      <c r="DA334" s="11" t="s">
        <v>133</v>
      </c>
      <c r="DB334" s="31"/>
    </row>
    <row r="335">
      <c r="A335" s="11" t="s">
        <v>2027</v>
      </c>
      <c r="B335" s="11" t="s">
        <v>2028</v>
      </c>
      <c r="C335" s="12">
        <v>27258.0</v>
      </c>
      <c r="D335" s="13">
        <v>1.0</v>
      </c>
      <c r="E335" s="18">
        <v>0.0</v>
      </c>
      <c r="F335" s="3">
        <v>4.0</v>
      </c>
      <c r="G335" s="3">
        <v>4.0</v>
      </c>
      <c r="H335" s="3">
        <v>5.0</v>
      </c>
      <c r="I335" s="14">
        <f t="shared" si="1"/>
        <v>4.333333333</v>
      </c>
      <c r="J335" s="14">
        <f t="shared" si="2"/>
        <v>0.6666666667</v>
      </c>
      <c r="K335" s="11" t="s">
        <v>215</v>
      </c>
      <c r="L335" s="13" t="s">
        <v>716</v>
      </c>
      <c r="M335" s="15" t="s">
        <v>122</v>
      </c>
      <c r="N335" s="15" t="s">
        <v>373</v>
      </c>
      <c r="O335" s="16" t="s">
        <v>122</v>
      </c>
      <c r="P335" s="16" t="s">
        <v>373</v>
      </c>
      <c r="Q335" s="17">
        <v>0.0</v>
      </c>
      <c r="R335" s="11" t="s">
        <v>124</v>
      </c>
      <c r="S335" s="11">
        <v>0.0</v>
      </c>
      <c r="T335" s="11">
        <v>0.0</v>
      </c>
      <c r="U335" s="11" t="s">
        <v>124</v>
      </c>
      <c r="V335" s="11">
        <v>0.0</v>
      </c>
      <c r="W335" s="11" t="s">
        <v>631</v>
      </c>
      <c r="X335" s="18">
        <v>26.0</v>
      </c>
      <c r="Y335" s="18">
        <v>1.0</v>
      </c>
      <c r="Z335" s="18">
        <v>1.0</v>
      </c>
      <c r="AA335" s="18">
        <v>0.0</v>
      </c>
      <c r="AB335" s="15" t="s">
        <v>2001</v>
      </c>
      <c r="AC335" s="15" t="s">
        <v>2001</v>
      </c>
      <c r="AD335" s="16">
        <v>1.0</v>
      </c>
      <c r="AE335" s="16">
        <v>1.0</v>
      </c>
      <c r="AF335" s="16">
        <v>0.0</v>
      </c>
      <c r="AG335" s="15">
        <v>0.0</v>
      </c>
      <c r="AH335" s="11" t="s">
        <v>2001</v>
      </c>
      <c r="AI335" s="18">
        <v>1.0</v>
      </c>
      <c r="AJ335" s="18">
        <v>1.0</v>
      </c>
      <c r="AK335" s="18">
        <v>0.0</v>
      </c>
      <c r="AL335" s="11">
        <v>0.0</v>
      </c>
      <c r="AM335" s="19">
        <v>1.0</v>
      </c>
      <c r="AN335" s="27" t="s">
        <v>128</v>
      </c>
      <c r="AO335" s="15" t="s">
        <v>129</v>
      </c>
      <c r="AP335" s="15" t="s">
        <v>129</v>
      </c>
      <c r="AQ335" s="15">
        <v>107.0</v>
      </c>
      <c r="AR335" s="15">
        <v>45.0</v>
      </c>
      <c r="AS335" s="15">
        <v>77.0</v>
      </c>
      <c r="AT335" s="15">
        <v>81.0</v>
      </c>
      <c r="AU335" s="15">
        <v>-12.0</v>
      </c>
      <c r="AV335" s="15">
        <v>35.0</v>
      </c>
      <c r="AW335" s="18">
        <v>0.0</v>
      </c>
      <c r="AX335" s="18">
        <v>0.0</v>
      </c>
      <c r="AY335" s="18">
        <v>1.0</v>
      </c>
      <c r="AZ335" s="18">
        <v>1.0</v>
      </c>
      <c r="BA335" s="18">
        <v>0.0</v>
      </c>
      <c r="BB335" s="18">
        <v>0.0</v>
      </c>
      <c r="BC335" s="11">
        <v>0.0</v>
      </c>
      <c r="BD335" s="11">
        <v>0.0</v>
      </c>
      <c r="BE335" s="11">
        <v>0.0</v>
      </c>
      <c r="BF335" s="11">
        <v>0.0</v>
      </c>
      <c r="BG335" s="11">
        <v>0.0</v>
      </c>
      <c r="BH335" s="11">
        <v>0.0</v>
      </c>
      <c r="BI335" s="11">
        <v>0.0</v>
      </c>
      <c r="BJ335" s="11">
        <v>1.0</v>
      </c>
      <c r="BK335" s="11">
        <v>0.0</v>
      </c>
      <c r="BL335" s="11">
        <v>0.0</v>
      </c>
      <c r="BM335" s="11">
        <v>0.0</v>
      </c>
      <c r="BN335" s="11">
        <v>0.0</v>
      </c>
      <c r="BO335" s="11">
        <v>0.0</v>
      </c>
      <c r="BP335" s="11">
        <v>0.0</v>
      </c>
      <c r="BQ335" s="11">
        <v>0.0</v>
      </c>
      <c r="BR335" s="11">
        <v>0.0</v>
      </c>
      <c r="BS335" s="11">
        <v>0.0</v>
      </c>
      <c r="BT335" s="11">
        <v>0.0</v>
      </c>
      <c r="BU335" s="11">
        <v>0.0</v>
      </c>
      <c r="BV335" s="11" t="s">
        <v>124</v>
      </c>
      <c r="BW335" s="16" t="s">
        <v>190</v>
      </c>
      <c r="BX335" s="15">
        <v>0.0</v>
      </c>
      <c r="BY335" s="26">
        <v>203.0</v>
      </c>
      <c r="BZ335" s="16">
        <v>0.0</v>
      </c>
      <c r="CA335" s="26">
        <v>24.0</v>
      </c>
      <c r="CB335" s="26">
        <v>28.0</v>
      </c>
      <c r="CC335" s="15">
        <v>1.0</v>
      </c>
      <c r="CD335" s="15">
        <v>0.0</v>
      </c>
      <c r="CE335" s="15">
        <v>1.0</v>
      </c>
      <c r="CF335" s="15">
        <v>0.0</v>
      </c>
      <c r="CG335" s="16">
        <v>0.0</v>
      </c>
      <c r="CH335" s="16">
        <v>0.0</v>
      </c>
      <c r="CI335" s="16">
        <v>0.0</v>
      </c>
      <c r="CJ335" s="15">
        <f t="shared" si="3"/>
        <v>0</v>
      </c>
      <c r="CK335" s="29" t="s">
        <v>2029</v>
      </c>
      <c r="CL335" s="11" t="s">
        <v>192</v>
      </c>
      <c r="CM335" s="11">
        <v>1.0</v>
      </c>
      <c r="CN335" s="11">
        <v>1.0</v>
      </c>
      <c r="CO335" s="18">
        <v>0.0</v>
      </c>
      <c r="CP335" s="18">
        <v>0.0</v>
      </c>
      <c r="CQ335" s="15">
        <v>0.0</v>
      </c>
      <c r="CR335" s="15" t="s">
        <v>124</v>
      </c>
      <c r="CS335" s="15">
        <v>0.0</v>
      </c>
      <c r="CT335" s="15" t="s">
        <v>124</v>
      </c>
      <c r="CU335" s="15">
        <v>0.0</v>
      </c>
      <c r="CV335" s="15" t="s">
        <v>124</v>
      </c>
      <c r="CW335" s="11">
        <v>0.0</v>
      </c>
      <c r="CX335" s="11">
        <v>0.0</v>
      </c>
      <c r="CY335" s="11" t="s">
        <v>124</v>
      </c>
      <c r="CZ335" s="11">
        <v>0.0</v>
      </c>
      <c r="DA335" s="11" t="s">
        <v>133</v>
      </c>
      <c r="DB335" s="31"/>
    </row>
    <row r="336">
      <c r="A336" s="11" t="s">
        <v>2030</v>
      </c>
      <c r="B336" s="11" t="s">
        <v>2031</v>
      </c>
      <c r="C336" s="12">
        <v>27265.0</v>
      </c>
      <c r="D336" s="13">
        <v>3.0</v>
      </c>
      <c r="E336" s="18">
        <v>0.0</v>
      </c>
      <c r="F336" s="3">
        <v>1.0</v>
      </c>
      <c r="G336" s="3">
        <v>4.0</v>
      </c>
      <c r="H336" s="3">
        <v>1.0</v>
      </c>
      <c r="I336" s="14">
        <f t="shared" si="1"/>
        <v>2</v>
      </c>
      <c r="J336" s="14">
        <f t="shared" si="2"/>
        <v>2</v>
      </c>
      <c r="K336" s="11" t="s">
        <v>542</v>
      </c>
      <c r="L336" s="11" t="s">
        <v>1328</v>
      </c>
      <c r="M336" s="15" t="s">
        <v>137</v>
      </c>
      <c r="N336" s="15" t="s">
        <v>138</v>
      </c>
      <c r="O336" s="16" t="s">
        <v>137</v>
      </c>
      <c r="P336" s="16" t="s">
        <v>701</v>
      </c>
      <c r="Q336" s="17">
        <v>2.0</v>
      </c>
      <c r="R336" s="11" t="s">
        <v>124</v>
      </c>
      <c r="S336" s="11">
        <v>1.0</v>
      </c>
      <c r="T336" s="11">
        <v>0.0</v>
      </c>
      <c r="U336" s="11" t="s">
        <v>124</v>
      </c>
      <c r="V336" s="11">
        <v>0.0</v>
      </c>
      <c r="W336" s="11" t="s">
        <v>2032</v>
      </c>
      <c r="X336" s="18">
        <f>(33+32)/2</f>
        <v>32.5</v>
      </c>
      <c r="Y336" s="18">
        <v>2.0</v>
      </c>
      <c r="Z336" s="18">
        <v>2.0</v>
      </c>
      <c r="AA336" s="18">
        <v>2.0</v>
      </c>
      <c r="AB336" s="15" t="s">
        <v>272</v>
      </c>
      <c r="AC336" s="15" t="s">
        <v>272</v>
      </c>
      <c r="AD336" s="16">
        <v>1.0</v>
      </c>
      <c r="AE336" s="16">
        <v>1.0</v>
      </c>
      <c r="AF336" s="16">
        <v>1.0</v>
      </c>
      <c r="AG336" s="15">
        <v>1.0</v>
      </c>
      <c r="AH336" s="11" t="s">
        <v>1585</v>
      </c>
      <c r="AI336" s="18">
        <v>1.0</v>
      </c>
      <c r="AJ336" s="18">
        <v>1.0</v>
      </c>
      <c r="AK336" s="18">
        <v>0.0</v>
      </c>
      <c r="AL336" s="11">
        <v>0.0</v>
      </c>
      <c r="AM336" s="19">
        <v>0.0</v>
      </c>
      <c r="AN336" s="27" t="s">
        <v>128</v>
      </c>
      <c r="AO336" s="15" t="s">
        <v>129</v>
      </c>
      <c r="AP336" s="15" t="s">
        <v>129</v>
      </c>
      <c r="AQ336" s="15">
        <v>75.0</v>
      </c>
      <c r="AR336" s="15">
        <v>59.0</v>
      </c>
      <c r="AS336" s="15">
        <v>60.0</v>
      </c>
      <c r="AT336" s="15">
        <v>69.0</v>
      </c>
      <c r="AU336" s="15">
        <v>-9.0</v>
      </c>
      <c r="AV336" s="15">
        <v>55.0</v>
      </c>
      <c r="AW336" s="18">
        <v>0.0</v>
      </c>
      <c r="AX336" s="18">
        <v>0.0</v>
      </c>
      <c r="AY336" s="18">
        <v>1.0</v>
      </c>
      <c r="AZ336" s="18">
        <v>1.0</v>
      </c>
      <c r="BA336" s="18">
        <v>1.0</v>
      </c>
      <c r="BB336" s="18">
        <v>1.0</v>
      </c>
      <c r="BC336" s="11">
        <v>0.0</v>
      </c>
      <c r="BD336" s="11">
        <v>0.0</v>
      </c>
      <c r="BE336" s="11">
        <v>0.0</v>
      </c>
      <c r="BF336" s="11">
        <v>0.0</v>
      </c>
      <c r="BG336" s="11">
        <v>0.0</v>
      </c>
      <c r="BH336" s="11">
        <v>0.0</v>
      </c>
      <c r="BI336" s="11">
        <v>0.0</v>
      </c>
      <c r="BJ336" s="11">
        <v>0.0</v>
      </c>
      <c r="BK336" s="11">
        <v>0.0</v>
      </c>
      <c r="BL336" s="11">
        <v>0.0</v>
      </c>
      <c r="BM336" s="11">
        <v>0.0</v>
      </c>
      <c r="BN336" s="11">
        <v>0.0</v>
      </c>
      <c r="BO336" s="11">
        <v>0.0</v>
      </c>
      <c r="BP336" s="11">
        <v>0.0</v>
      </c>
      <c r="BQ336" s="11">
        <v>0.0</v>
      </c>
      <c r="BR336" s="11">
        <v>0.0</v>
      </c>
      <c r="BS336" s="11">
        <v>0.0</v>
      </c>
      <c r="BT336" s="11">
        <v>0.0</v>
      </c>
      <c r="BU336" s="11">
        <v>0.0</v>
      </c>
      <c r="BV336" s="11" t="s">
        <v>124</v>
      </c>
      <c r="BW336" s="16" t="s">
        <v>168</v>
      </c>
      <c r="BX336" s="15">
        <v>0.0</v>
      </c>
      <c r="BY336" s="26">
        <v>156.0</v>
      </c>
      <c r="BZ336" s="16">
        <v>0.0</v>
      </c>
      <c r="CA336" s="26">
        <v>12.0</v>
      </c>
      <c r="CB336" s="26">
        <v>12.0</v>
      </c>
      <c r="CC336" s="15">
        <v>0.0</v>
      </c>
      <c r="CD336" s="15">
        <v>0.0</v>
      </c>
      <c r="CE336" s="15">
        <v>1.0</v>
      </c>
      <c r="CF336" s="15">
        <v>0.0</v>
      </c>
      <c r="CG336" s="16">
        <v>0.0</v>
      </c>
      <c r="CH336" s="16">
        <v>0.0</v>
      </c>
      <c r="CI336" s="16">
        <v>0.0</v>
      </c>
      <c r="CJ336" s="15">
        <f t="shared" si="3"/>
        <v>0</v>
      </c>
      <c r="CK336" s="29" t="s">
        <v>2033</v>
      </c>
      <c r="CL336" s="11" t="s">
        <v>2034</v>
      </c>
      <c r="CM336" s="11">
        <v>0.0</v>
      </c>
      <c r="CN336" s="11">
        <v>0.0</v>
      </c>
      <c r="CO336" s="18">
        <v>0.0</v>
      </c>
      <c r="CP336" s="18">
        <v>0.0</v>
      </c>
      <c r="CQ336" s="15">
        <v>0.0</v>
      </c>
      <c r="CR336" s="15" t="s">
        <v>124</v>
      </c>
      <c r="CS336" s="15">
        <v>0.0</v>
      </c>
      <c r="CT336" s="15" t="s">
        <v>124</v>
      </c>
      <c r="CU336" s="15">
        <v>0.0</v>
      </c>
      <c r="CV336" s="15" t="s">
        <v>124</v>
      </c>
      <c r="CW336" s="11">
        <v>0.0</v>
      </c>
      <c r="CX336" s="11">
        <v>0.0</v>
      </c>
      <c r="CY336" s="11" t="s">
        <v>124</v>
      </c>
      <c r="CZ336" s="11">
        <v>0.0</v>
      </c>
      <c r="DA336" s="11" t="s">
        <v>133</v>
      </c>
      <c r="DB336" s="31"/>
    </row>
    <row r="337">
      <c r="A337" s="11" t="s">
        <v>2035</v>
      </c>
      <c r="B337" s="11" t="s">
        <v>2036</v>
      </c>
      <c r="C337" s="12">
        <v>27286.0</v>
      </c>
      <c r="D337" s="13">
        <v>1.0</v>
      </c>
      <c r="E337" s="18">
        <v>0.0</v>
      </c>
      <c r="F337" s="3">
        <v>5.0</v>
      </c>
      <c r="G337" s="3">
        <v>5.0</v>
      </c>
      <c r="H337" s="3">
        <v>3.0</v>
      </c>
      <c r="I337" s="14">
        <f t="shared" si="1"/>
        <v>4.333333333</v>
      </c>
      <c r="J337" s="14">
        <f t="shared" si="2"/>
        <v>1.333333333</v>
      </c>
      <c r="K337" s="11" t="s">
        <v>2037</v>
      </c>
      <c r="L337" s="13" t="s">
        <v>2037</v>
      </c>
      <c r="M337" s="15" t="s">
        <v>2038</v>
      </c>
      <c r="N337" s="15" t="s">
        <v>2038</v>
      </c>
      <c r="O337" s="16" t="s">
        <v>122</v>
      </c>
      <c r="P337" s="16" t="s">
        <v>2039</v>
      </c>
      <c r="Q337" s="17">
        <v>1.0</v>
      </c>
      <c r="R337" s="11" t="s">
        <v>124</v>
      </c>
      <c r="S337" s="11">
        <v>0.0</v>
      </c>
      <c r="T337" s="11">
        <v>0.0</v>
      </c>
      <c r="U337" s="11" t="s">
        <v>124</v>
      </c>
      <c r="V337" s="11">
        <v>0.0</v>
      </c>
      <c r="W337" s="11" t="s">
        <v>631</v>
      </c>
      <c r="X337" s="18">
        <v>29.0</v>
      </c>
      <c r="Y337" s="18">
        <v>1.0</v>
      </c>
      <c r="Z337" s="18">
        <v>1.0</v>
      </c>
      <c r="AA337" s="18">
        <v>0.0</v>
      </c>
      <c r="AB337" s="15" t="s">
        <v>2040</v>
      </c>
      <c r="AC337" s="15" t="s">
        <v>2040</v>
      </c>
      <c r="AD337" s="16">
        <v>1.0</v>
      </c>
      <c r="AE337" s="16">
        <v>0.0</v>
      </c>
      <c r="AF337" s="16">
        <v>0.0</v>
      </c>
      <c r="AG337" s="15">
        <v>0.0</v>
      </c>
      <c r="AH337" s="11" t="s">
        <v>2041</v>
      </c>
      <c r="AI337" s="18">
        <v>1.0</v>
      </c>
      <c r="AJ337" s="18">
        <v>1.0</v>
      </c>
      <c r="AK337" s="18">
        <v>0.0</v>
      </c>
      <c r="AL337" s="11">
        <v>0.0</v>
      </c>
      <c r="AM337" s="19">
        <v>0.0</v>
      </c>
      <c r="AN337" s="27" t="s">
        <v>128</v>
      </c>
      <c r="AO337" s="15" t="s">
        <v>1840</v>
      </c>
      <c r="AP337" s="15" t="s">
        <v>1840</v>
      </c>
      <c r="AQ337" s="15">
        <v>94.0</v>
      </c>
      <c r="AR337" s="15">
        <v>57.0</v>
      </c>
      <c r="AS337" s="15">
        <v>73.0</v>
      </c>
      <c r="AT337" s="15">
        <v>69.0</v>
      </c>
      <c r="AU337" s="15">
        <v>-14.0</v>
      </c>
      <c r="AV337" s="15">
        <v>11.0</v>
      </c>
      <c r="AW337" s="18">
        <v>0.0</v>
      </c>
      <c r="AX337" s="18">
        <v>0.0</v>
      </c>
      <c r="AY337" s="18">
        <v>1.0</v>
      </c>
      <c r="AZ337" s="18">
        <v>1.0</v>
      </c>
      <c r="BA337" s="18">
        <v>0.0</v>
      </c>
      <c r="BB337" s="18">
        <v>0.0</v>
      </c>
      <c r="BC337" s="11">
        <v>0.0</v>
      </c>
      <c r="BD337" s="11">
        <v>0.0</v>
      </c>
      <c r="BE337" s="11">
        <v>0.0</v>
      </c>
      <c r="BF337" s="11">
        <v>0.0</v>
      </c>
      <c r="BG337" s="11">
        <v>0.0</v>
      </c>
      <c r="BH337" s="11">
        <v>0.0</v>
      </c>
      <c r="BI337" s="11">
        <v>0.0</v>
      </c>
      <c r="BJ337" s="11">
        <v>0.0</v>
      </c>
      <c r="BK337" s="11">
        <v>0.0</v>
      </c>
      <c r="BL337" s="11">
        <v>0.0</v>
      </c>
      <c r="BM337" s="11">
        <v>0.0</v>
      </c>
      <c r="BN337" s="11">
        <v>0.0</v>
      </c>
      <c r="BO337" s="11">
        <v>0.0</v>
      </c>
      <c r="BP337" s="11">
        <v>0.0</v>
      </c>
      <c r="BQ337" s="11">
        <v>0.0</v>
      </c>
      <c r="BR337" s="11">
        <v>0.0</v>
      </c>
      <c r="BS337" s="11">
        <v>0.0</v>
      </c>
      <c r="BT337" s="11">
        <v>0.0</v>
      </c>
      <c r="BU337" s="11">
        <v>0.0</v>
      </c>
      <c r="BV337" s="11" t="s">
        <v>124</v>
      </c>
      <c r="BW337" s="16" t="s">
        <v>319</v>
      </c>
      <c r="BX337" s="15">
        <v>0.0</v>
      </c>
      <c r="BY337" s="26">
        <v>210.0</v>
      </c>
      <c r="BZ337" s="16">
        <v>0.0</v>
      </c>
      <c r="CA337" s="26">
        <v>59.0</v>
      </c>
      <c r="CB337" s="26">
        <v>0.0</v>
      </c>
      <c r="CC337" s="15">
        <v>0.0</v>
      </c>
      <c r="CD337" s="15">
        <v>0.0</v>
      </c>
      <c r="CE337" s="15">
        <v>1.0</v>
      </c>
      <c r="CF337" s="15">
        <v>0.0</v>
      </c>
      <c r="CG337" s="16">
        <v>1.0</v>
      </c>
      <c r="CH337" s="16">
        <v>0.0</v>
      </c>
      <c r="CI337" s="16">
        <v>0.0</v>
      </c>
      <c r="CJ337" s="15">
        <f t="shared" si="3"/>
        <v>1</v>
      </c>
      <c r="CK337" s="29" t="s">
        <v>2042</v>
      </c>
      <c r="CL337" s="11" t="s">
        <v>2043</v>
      </c>
      <c r="CM337" s="11">
        <v>1.0</v>
      </c>
      <c r="CN337" s="11">
        <v>0.0</v>
      </c>
      <c r="CO337" s="18">
        <v>0.0</v>
      </c>
      <c r="CP337" s="18">
        <v>0.0</v>
      </c>
      <c r="CQ337" s="15">
        <v>0.0</v>
      </c>
      <c r="CR337" s="15" t="s">
        <v>124</v>
      </c>
      <c r="CS337" s="15">
        <v>0.0</v>
      </c>
      <c r="CT337" s="15" t="s">
        <v>124</v>
      </c>
      <c r="CU337" s="15">
        <v>0.0</v>
      </c>
      <c r="CV337" s="15" t="s">
        <v>124</v>
      </c>
      <c r="CW337" s="11">
        <v>0.0</v>
      </c>
      <c r="CX337" s="11">
        <v>0.0</v>
      </c>
      <c r="CY337" s="11" t="s">
        <v>124</v>
      </c>
      <c r="CZ337" s="11">
        <v>0.0</v>
      </c>
      <c r="DA337" s="11" t="s">
        <v>133</v>
      </c>
      <c r="DB337" s="31"/>
    </row>
    <row r="338">
      <c r="A338" s="11" t="s">
        <v>2044</v>
      </c>
      <c r="B338" s="11" t="s">
        <v>1954</v>
      </c>
      <c r="C338" s="12">
        <v>27293.0</v>
      </c>
      <c r="D338" s="13">
        <v>1.0</v>
      </c>
      <c r="E338" s="18">
        <v>0.0</v>
      </c>
      <c r="F338" s="3">
        <v>8.0</v>
      </c>
      <c r="G338" s="3">
        <v>8.0</v>
      </c>
      <c r="H338" s="3">
        <v>8.0</v>
      </c>
      <c r="I338" s="14">
        <f t="shared" si="1"/>
        <v>8</v>
      </c>
      <c r="J338" s="14">
        <f t="shared" si="2"/>
        <v>0</v>
      </c>
      <c r="K338" s="11" t="s">
        <v>1859</v>
      </c>
      <c r="L338" s="13" t="s">
        <v>1860</v>
      </c>
      <c r="M338" s="15" t="s">
        <v>216</v>
      </c>
      <c r="N338" s="15" t="s">
        <v>635</v>
      </c>
      <c r="O338" s="16" t="s">
        <v>216</v>
      </c>
      <c r="P338" s="16" t="s">
        <v>635</v>
      </c>
      <c r="Q338" s="17">
        <v>1.0</v>
      </c>
      <c r="R338" s="11" t="s">
        <v>124</v>
      </c>
      <c r="S338" s="11">
        <v>0.0</v>
      </c>
      <c r="T338" s="11">
        <v>0.0</v>
      </c>
      <c r="U338" s="11" t="s">
        <v>124</v>
      </c>
      <c r="V338" s="11">
        <v>0.0</v>
      </c>
      <c r="W338" s="11" t="s">
        <v>125</v>
      </c>
      <c r="X338" s="18">
        <v>30.0</v>
      </c>
      <c r="Y338" s="18">
        <v>1.0</v>
      </c>
      <c r="Z338" s="18">
        <v>0.0</v>
      </c>
      <c r="AA338" s="18">
        <v>1.0</v>
      </c>
      <c r="AB338" s="15" t="s">
        <v>1954</v>
      </c>
      <c r="AC338" s="15" t="s">
        <v>1954</v>
      </c>
      <c r="AD338" s="16">
        <v>1.0</v>
      </c>
      <c r="AE338" s="16">
        <v>0.0</v>
      </c>
      <c r="AF338" s="16">
        <v>1.0</v>
      </c>
      <c r="AG338" s="15">
        <v>1.0</v>
      </c>
      <c r="AH338" s="11" t="s">
        <v>1954</v>
      </c>
      <c r="AI338" s="18">
        <v>1.0</v>
      </c>
      <c r="AJ338" s="18">
        <v>0.0</v>
      </c>
      <c r="AK338" s="18">
        <v>1.0</v>
      </c>
      <c r="AL338" s="11">
        <v>1.0</v>
      </c>
      <c r="AM338" s="19">
        <v>1.0</v>
      </c>
      <c r="AN338" s="27" t="s">
        <v>128</v>
      </c>
      <c r="AO338" s="15" t="s">
        <v>318</v>
      </c>
      <c r="AP338" s="15" t="s">
        <v>318</v>
      </c>
      <c r="AQ338" s="15">
        <v>111.0</v>
      </c>
      <c r="AR338" s="15">
        <v>83.0</v>
      </c>
      <c r="AS338" s="15">
        <v>80.0</v>
      </c>
      <c r="AT338" s="15">
        <v>75.0</v>
      </c>
      <c r="AU338" s="15">
        <v>-7.0</v>
      </c>
      <c r="AV338" s="15">
        <v>12.0</v>
      </c>
      <c r="AW338" s="18">
        <v>0.0</v>
      </c>
      <c r="AX338" s="18">
        <v>0.0</v>
      </c>
      <c r="AY338" s="18">
        <v>1.0</v>
      </c>
      <c r="AZ338" s="18">
        <v>0.0</v>
      </c>
      <c r="BA338" s="18">
        <v>1.0</v>
      </c>
      <c r="BB338" s="18">
        <v>1.0</v>
      </c>
      <c r="BC338" s="11">
        <v>0.0</v>
      </c>
      <c r="BD338" s="11">
        <v>0.0</v>
      </c>
      <c r="BE338" s="11">
        <v>0.0</v>
      </c>
      <c r="BF338" s="11">
        <v>0.0</v>
      </c>
      <c r="BG338" s="11">
        <v>0.0</v>
      </c>
      <c r="BH338" s="11">
        <v>0.0</v>
      </c>
      <c r="BI338" s="11">
        <v>0.0</v>
      </c>
      <c r="BJ338" s="11">
        <v>0.0</v>
      </c>
      <c r="BK338" s="11">
        <v>0.0</v>
      </c>
      <c r="BL338" s="11">
        <v>0.0</v>
      </c>
      <c r="BM338" s="11">
        <v>0.0</v>
      </c>
      <c r="BN338" s="11">
        <v>0.0</v>
      </c>
      <c r="BO338" s="11">
        <v>0.0</v>
      </c>
      <c r="BP338" s="11">
        <v>0.0</v>
      </c>
      <c r="BQ338" s="11">
        <v>0.0</v>
      </c>
      <c r="BR338" s="11">
        <v>0.0</v>
      </c>
      <c r="BS338" s="11">
        <v>0.0</v>
      </c>
      <c r="BT338" s="11">
        <v>0.0</v>
      </c>
      <c r="BU338" s="11">
        <v>0.0</v>
      </c>
      <c r="BV338" s="11" t="s">
        <v>124</v>
      </c>
      <c r="BW338" s="16" t="s">
        <v>190</v>
      </c>
      <c r="BX338" s="15">
        <v>0.0</v>
      </c>
      <c r="BY338" s="26">
        <v>229.0</v>
      </c>
      <c r="BZ338" s="16">
        <v>0.0</v>
      </c>
      <c r="CA338" s="26">
        <v>43.0</v>
      </c>
      <c r="CB338" s="26">
        <v>37.0</v>
      </c>
      <c r="CC338" s="15">
        <v>1.0</v>
      </c>
      <c r="CD338" s="15">
        <v>0.0</v>
      </c>
      <c r="CE338" s="15">
        <v>1.0</v>
      </c>
      <c r="CF338" s="15">
        <v>0.0</v>
      </c>
      <c r="CG338" s="16">
        <v>0.0</v>
      </c>
      <c r="CH338" s="16">
        <v>0.0</v>
      </c>
      <c r="CI338" s="16">
        <v>0.0</v>
      </c>
      <c r="CJ338" s="15">
        <f t="shared" si="3"/>
        <v>0</v>
      </c>
      <c r="CK338" s="29" t="s">
        <v>2045</v>
      </c>
      <c r="CL338" s="11" t="s">
        <v>258</v>
      </c>
      <c r="CM338" s="11">
        <v>0.0</v>
      </c>
      <c r="CN338" s="11">
        <v>0.0</v>
      </c>
      <c r="CO338" s="18">
        <v>1.0</v>
      </c>
      <c r="CP338" s="18">
        <v>0.0</v>
      </c>
      <c r="CQ338" s="15">
        <v>0.0</v>
      </c>
      <c r="CR338" s="15" t="s">
        <v>124</v>
      </c>
      <c r="CS338" s="15">
        <v>0.0</v>
      </c>
      <c r="CT338" s="15" t="s">
        <v>124</v>
      </c>
      <c r="CU338" s="15">
        <v>0.0</v>
      </c>
      <c r="CV338" s="15" t="s">
        <v>124</v>
      </c>
      <c r="CW338" s="11">
        <v>0.0</v>
      </c>
      <c r="CX338" s="11">
        <v>0.0</v>
      </c>
      <c r="CY338" s="11" t="s">
        <v>124</v>
      </c>
      <c r="CZ338" s="11">
        <v>0.0</v>
      </c>
      <c r="DA338" s="11" t="s">
        <v>133</v>
      </c>
      <c r="DB338" s="31"/>
    </row>
    <row r="339">
      <c r="A339" s="11" t="s">
        <v>2046</v>
      </c>
      <c r="B339" s="11" t="s">
        <v>2047</v>
      </c>
      <c r="C339" s="12">
        <v>27300.0</v>
      </c>
      <c r="D339" s="13">
        <v>1.0</v>
      </c>
      <c r="E339" s="18">
        <v>0.0</v>
      </c>
      <c r="F339" s="3">
        <v>9.0</v>
      </c>
      <c r="G339" s="3">
        <v>7.0</v>
      </c>
      <c r="H339" s="3">
        <v>8.0</v>
      </c>
      <c r="I339" s="14">
        <f t="shared" si="1"/>
        <v>8</v>
      </c>
      <c r="J339" s="14">
        <f t="shared" si="2"/>
        <v>1.333333333</v>
      </c>
      <c r="K339" s="11" t="s">
        <v>182</v>
      </c>
      <c r="L339" s="13" t="s">
        <v>183</v>
      </c>
      <c r="M339" s="15" t="s">
        <v>137</v>
      </c>
      <c r="N339" s="15" t="s">
        <v>373</v>
      </c>
      <c r="O339" s="16" t="s">
        <v>122</v>
      </c>
      <c r="P339" s="16" t="s">
        <v>373</v>
      </c>
      <c r="Q339" s="17">
        <v>1.0</v>
      </c>
      <c r="R339" s="11" t="s">
        <v>124</v>
      </c>
      <c r="S339" s="11">
        <v>0.0</v>
      </c>
      <c r="T339" s="11">
        <v>0.0</v>
      </c>
      <c r="U339" s="11" t="s">
        <v>124</v>
      </c>
      <c r="V339" s="11">
        <v>0.0</v>
      </c>
      <c r="W339" s="11" t="s">
        <v>273</v>
      </c>
      <c r="X339" s="18">
        <v>27.0</v>
      </c>
      <c r="Y339" s="18">
        <v>1.0</v>
      </c>
      <c r="Z339" s="18">
        <v>1.0</v>
      </c>
      <c r="AA339" s="18">
        <v>0.0</v>
      </c>
      <c r="AB339" s="15" t="s">
        <v>2047</v>
      </c>
      <c r="AC339" s="15" t="s">
        <v>2047</v>
      </c>
      <c r="AD339" s="16">
        <v>1.0</v>
      </c>
      <c r="AE339" s="16">
        <v>1.0</v>
      </c>
      <c r="AF339" s="16">
        <v>1.0</v>
      </c>
      <c r="AG339" s="15">
        <v>1.0</v>
      </c>
      <c r="AH339" s="11" t="s">
        <v>2047</v>
      </c>
      <c r="AI339" s="18">
        <v>1.0</v>
      </c>
      <c r="AJ339" s="18">
        <v>1.0</v>
      </c>
      <c r="AK339" s="18">
        <v>1.0</v>
      </c>
      <c r="AL339" s="11">
        <v>1.0</v>
      </c>
      <c r="AM339" s="19">
        <v>1.0</v>
      </c>
      <c r="AN339" s="27" t="s">
        <v>128</v>
      </c>
      <c r="AO339" s="15" t="s">
        <v>129</v>
      </c>
      <c r="AP339" s="15" t="s">
        <v>129</v>
      </c>
      <c r="AQ339" s="15">
        <v>123.0</v>
      </c>
      <c r="AR339" s="15">
        <v>70.0</v>
      </c>
      <c r="AS339" s="15">
        <v>72.0</v>
      </c>
      <c r="AT339" s="15">
        <v>78.0</v>
      </c>
      <c r="AU339" s="15">
        <v>-8.0</v>
      </c>
      <c r="AV339" s="15">
        <v>23.0</v>
      </c>
      <c r="AW339" s="18">
        <v>0.0</v>
      </c>
      <c r="AX339" s="18">
        <v>0.0</v>
      </c>
      <c r="AY339" s="18">
        <v>1.0</v>
      </c>
      <c r="AZ339" s="18">
        <v>1.0</v>
      </c>
      <c r="BA339" s="18">
        <v>0.0</v>
      </c>
      <c r="BB339" s="18">
        <v>0.0</v>
      </c>
      <c r="BC339" s="11">
        <v>0.0</v>
      </c>
      <c r="BD339" s="11">
        <v>0.0</v>
      </c>
      <c r="BE339" s="11">
        <v>0.0</v>
      </c>
      <c r="BF339" s="11">
        <v>0.0</v>
      </c>
      <c r="BG339" s="11">
        <v>0.0</v>
      </c>
      <c r="BH339" s="11">
        <v>1.0</v>
      </c>
      <c r="BI339" s="11">
        <v>0.0</v>
      </c>
      <c r="BJ339" s="11">
        <v>0.0</v>
      </c>
      <c r="BK339" s="11">
        <v>0.0</v>
      </c>
      <c r="BL339" s="11">
        <v>0.0</v>
      </c>
      <c r="BM339" s="11">
        <v>0.0</v>
      </c>
      <c r="BN339" s="11">
        <v>0.0</v>
      </c>
      <c r="BO339" s="11">
        <v>0.0</v>
      </c>
      <c r="BP339" s="11">
        <v>0.0</v>
      </c>
      <c r="BQ339" s="11">
        <v>0.0</v>
      </c>
      <c r="BR339" s="11">
        <v>0.0</v>
      </c>
      <c r="BS339" s="11">
        <v>0.0</v>
      </c>
      <c r="BT339" s="11">
        <v>0.0</v>
      </c>
      <c r="BU339" s="11">
        <v>0.0</v>
      </c>
      <c r="BV339" s="11" t="s">
        <v>124</v>
      </c>
      <c r="BW339" s="16" t="s">
        <v>487</v>
      </c>
      <c r="BX339" s="15">
        <v>0.0</v>
      </c>
      <c r="BY339" s="26">
        <v>208.0</v>
      </c>
      <c r="BZ339" s="16">
        <v>0.0</v>
      </c>
      <c r="CA339" s="26">
        <v>43.0</v>
      </c>
      <c r="CB339" s="26">
        <v>17.0</v>
      </c>
      <c r="CC339" s="15">
        <v>0.0</v>
      </c>
      <c r="CD339" s="15">
        <v>0.0</v>
      </c>
      <c r="CE339" s="15">
        <v>1.0</v>
      </c>
      <c r="CF339" s="15">
        <v>0.0</v>
      </c>
      <c r="CG339" s="16">
        <v>0.0</v>
      </c>
      <c r="CH339" s="16">
        <v>0.0</v>
      </c>
      <c r="CI339" s="16">
        <v>0.0</v>
      </c>
      <c r="CJ339" s="15">
        <f t="shared" si="3"/>
        <v>0</v>
      </c>
      <c r="CK339" s="29" t="s">
        <v>2048</v>
      </c>
      <c r="CL339" s="11" t="s">
        <v>258</v>
      </c>
      <c r="CM339" s="11">
        <v>0.0</v>
      </c>
      <c r="CN339" s="11">
        <v>0.0</v>
      </c>
      <c r="CO339" s="18">
        <v>0.0</v>
      </c>
      <c r="CP339" s="18">
        <v>0.0</v>
      </c>
      <c r="CQ339" s="15">
        <v>0.0</v>
      </c>
      <c r="CR339" s="15" t="s">
        <v>124</v>
      </c>
      <c r="CS339" s="15">
        <v>0.0</v>
      </c>
      <c r="CT339" s="15" t="s">
        <v>124</v>
      </c>
      <c r="CU339" s="15">
        <v>0.0</v>
      </c>
      <c r="CV339" s="15" t="s">
        <v>124</v>
      </c>
      <c r="CW339" s="11">
        <v>0.0</v>
      </c>
      <c r="CX339" s="11">
        <v>0.0</v>
      </c>
      <c r="CY339" s="11" t="s">
        <v>124</v>
      </c>
      <c r="CZ339" s="11">
        <v>0.0</v>
      </c>
      <c r="DA339" s="11" t="s">
        <v>133</v>
      </c>
      <c r="DB339" s="31"/>
    </row>
    <row r="340">
      <c r="A340" s="11" t="s">
        <v>2049</v>
      </c>
      <c r="B340" s="11" t="s">
        <v>2050</v>
      </c>
      <c r="C340" s="12">
        <v>27307.0</v>
      </c>
      <c r="D340" s="13">
        <v>2.0</v>
      </c>
      <c r="E340" s="18">
        <v>0.0</v>
      </c>
      <c r="F340" s="3">
        <v>4.0</v>
      </c>
      <c r="G340" s="3">
        <v>4.0</v>
      </c>
      <c r="H340" s="3">
        <v>6.0</v>
      </c>
      <c r="I340" s="14">
        <f t="shared" si="1"/>
        <v>4.666666667</v>
      </c>
      <c r="J340" s="14">
        <f t="shared" si="2"/>
        <v>1.333333333</v>
      </c>
      <c r="K340" s="11" t="s">
        <v>1283</v>
      </c>
      <c r="L340" s="13" t="s">
        <v>1283</v>
      </c>
      <c r="M340" s="15" t="s">
        <v>137</v>
      </c>
      <c r="N340" s="15" t="s">
        <v>196</v>
      </c>
      <c r="O340" s="16" t="s">
        <v>137</v>
      </c>
      <c r="P340" s="16" t="s">
        <v>701</v>
      </c>
      <c r="Q340" s="17">
        <v>1.0</v>
      </c>
      <c r="R340" s="11" t="s">
        <v>124</v>
      </c>
      <c r="S340" s="11">
        <v>0.0</v>
      </c>
      <c r="T340" s="11">
        <v>0.0</v>
      </c>
      <c r="U340" s="11" t="s">
        <v>124</v>
      </c>
      <c r="V340" s="11">
        <v>0.0</v>
      </c>
      <c r="W340" s="11" t="s">
        <v>1785</v>
      </c>
      <c r="X340" s="18">
        <v>26.0</v>
      </c>
      <c r="Y340" s="18">
        <v>0.0</v>
      </c>
      <c r="Z340" s="18">
        <v>1.0</v>
      </c>
      <c r="AA340" s="18">
        <v>0.0</v>
      </c>
      <c r="AB340" s="15" t="s">
        <v>2051</v>
      </c>
      <c r="AC340" s="15" t="s">
        <v>2051</v>
      </c>
      <c r="AD340" s="16">
        <v>1.0</v>
      </c>
      <c r="AE340" s="16">
        <v>1.0</v>
      </c>
      <c r="AF340" s="16">
        <v>0.0</v>
      </c>
      <c r="AG340" s="15">
        <v>0.0</v>
      </c>
      <c r="AH340" s="11" t="s">
        <v>2052</v>
      </c>
      <c r="AI340" s="18">
        <v>1.0</v>
      </c>
      <c r="AJ340" s="18">
        <v>1.0</v>
      </c>
      <c r="AK340" s="18">
        <v>0.0</v>
      </c>
      <c r="AL340" s="11">
        <v>0.0</v>
      </c>
      <c r="AM340" s="19">
        <v>0.0</v>
      </c>
      <c r="AN340" s="27" t="s">
        <v>128</v>
      </c>
      <c r="AO340" s="15" t="s">
        <v>789</v>
      </c>
      <c r="AP340" s="15" t="s">
        <v>145</v>
      </c>
      <c r="AQ340" s="15">
        <v>135.0</v>
      </c>
      <c r="AR340" s="15">
        <v>11.0</v>
      </c>
      <c r="AS340" s="15">
        <v>36.0</v>
      </c>
      <c r="AT340" s="15">
        <v>15.0</v>
      </c>
      <c r="AU340" s="15">
        <v>-15.0</v>
      </c>
      <c r="AV340" s="15">
        <v>96.0</v>
      </c>
      <c r="AW340" s="18">
        <v>0.0</v>
      </c>
      <c r="AX340" s="18">
        <v>0.0</v>
      </c>
      <c r="AY340" s="18">
        <v>0.0</v>
      </c>
      <c r="AZ340" s="18">
        <v>1.0</v>
      </c>
      <c r="BA340" s="18">
        <v>1.0</v>
      </c>
      <c r="BB340" s="18">
        <v>0.0</v>
      </c>
      <c r="BC340" s="11">
        <v>0.0</v>
      </c>
      <c r="BD340" s="11">
        <v>0.0</v>
      </c>
      <c r="BE340" s="11">
        <v>0.0</v>
      </c>
      <c r="BF340" s="11">
        <v>0.0</v>
      </c>
      <c r="BG340" s="11">
        <v>0.0</v>
      </c>
      <c r="BH340" s="11">
        <v>0.0</v>
      </c>
      <c r="BI340" s="11">
        <v>0.0</v>
      </c>
      <c r="BJ340" s="11">
        <v>0.0</v>
      </c>
      <c r="BK340" s="11">
        <v>0.0</v>
      </c>
      <c r="BL340" s="11">
        <v>0.0</v>
      </c>
      <c r="BM340" s="11">
        <v>0.0</v>
      </c>
      <c r="BN340" s="11">
        <v>0.0</v>
      </c>
      <c r="BO340" s="11">
        <v>0.0</v>
      </c>
      <c r="BP340" s="11">
        <v>0.0</v>
      </c>
      <c r="BQ340" s="11">
        <v>0.0</v>
      </c>
      <c r="BR340" s="11">
        <v>0.0</v>
      </c>
      <c r="BS340" s="11">
        <v>0.0</v>
      </c>
      <c r="BT340" s="11">
        <v>0.0</v>
      </c>
      <c r="BU340" s="11">
        <v>0.0</v>
      </c>
      <c r="BV340" s="11" t="s">
        <v>124</v>
      </c>
      <c r="BW340" s="16" t="s">
        <v>168</v>
      </c>
      <c r="BX340" s="15">
        <v>0.0</v>
      </c>
      <c r="BY340" s="26">
        <v>221.0</v>
      </c>
      <c r="BZ340" s="16">
        <v>0.0</v>
      </c>
      <c r="CA340" s="26">
        <v>72.0</v>
      </c>
      <c r="CB340" s="26">
        <v>22.0</v>
      </c>
      <c r="CC340" s="15">
        <v>0.0</v>
      </c>
      <c r="CD340" s="15">
        <v>0.0</v>
      </c>
      <c r="CE340" s="15">
        <v>0.0</v>
      </c>
      <c r="CF340" s="15">
        <v>0.0</v>
      </c>
      <c r="CG340" s="16">
        <v>0.0</v>
      </c>
      <c r="CH340" s="16">
        <v>0.0</v>
      </c>
      <c r="CI340" s="16">
        <v>0.0</v>
      </c>
      <c r="CJ340" s="15">
        <f t="shared" si="3"/>
        <v>0</v>
      </c>
      <c r="CK340" s="29" t="s">
        <v>2053</v>
      </c>
      <c r="CL340" s="11" t="s">
        <v>2054</v>
      </c>
      <c r="CM340" s="11">
        <v>0.0</v>
      </c>
      <c r="CN340" s="11">
        <v>0.0</v>
      </c>
      <c r="CO340" s="18">
        <v>0.0</v>
      </c>
      <c r="CP340" s="18">
        <v>0.0</v>
      </c>
      <c r="CQ340" s="15">
        <v>0.0</v>
      </c>
      <c r="CR340" s="15" t="s">
        <v>124</v>
      </c>
      <c r="CS340" s="15">
        <v>0.0</v>
      </c>
      <c r="CT340" s="15" t="s">
        <v>124</v>
      </c>
      <c r="CU340" s="15">
        <v>0.0</v>
      </c>
      <c r="CV340" s="15" t="s">
        <v>124</v>
      </c>
      <c r="CW340" s="11">
        <v>0.0</v>
      </c>
      <c r="CX340" s="11">
        <v>0.0</v>
      </c>
      <c r="CY340" s="11" t="s">
        <v>124</v>
      </c>
      <c r="CZ340" s="11">
        <v>0.0</v>
      </c>
      <c r="DA340" s="11" t="s">
        <v>133</v>
      </c>
      <c r="DB340" s="31"/>
    </row>
    <row r="341">
      <c r="A341" s="11" t="s">
        <v>2055</v>
      </c>
      <c r="B341" s="11" t="s">
        <v>1848</v>
      </c>
      <c r="C341" s="12">
        <v>27321.0</v>
      </c>
      <c r="D341" s="13">
        <v>1.0</v>
      </c>
      <c r="E341" s="18">
        <v>0.0</v>
      </c>
      <c r="F341" s="3">
        <v>5.0</v>
      </c>
      <c r="G341" s="3">
        <v>7.0</v>
      </c>
      <c r="H341" s="3">
        <v>6.0</v>
      </c>
      <c r="I341" s="14">
        <f t="shared" si="1"/>
        <v>6</v>
      </c>
      <c r="J341" s="14">
        <f t="shared" si="2"/>
        <v>1.333333333</v>
      </c>
      <c r="K341" s="11" t="s">
        <v>1349</v>
      </c>
      <c r="L341" s="13" t="s">
        <v>1349</v>
      </c>
      <c r="M341" s="15" t="s">
        <v>216</v>
      </c>
      <c r="N341" s="15" t="s">
        <v>635</v>
      </c>
      <c r="O341" s="16" t="s">
        <v>216</v>
      </c>
      <c r="P341" s="16" t="s">
        <v>1819</v>
      </c>
      <c r="Q341" s="17">
        <v>1.0</v>
      </c>
      <c r="R341" s="11" t="s">
        <v>124</v>
      </c>
      <c r="S341" s="11">
        <v>0.0</v>
      </c>
      <c r="T341" s="11">
        <v>0.0</v>
      </c>
      <c r="U341" s="11" t="s">
        <v>124</v>
      </c>
      <c r="V341" s="11">
        <v>0.0</v>
      </c>
      <c r="W341" s="11" t="s">
        <v>125</v>
      </c>
      <c r="X341" s="18">
        <v>28.0</v>
      </c>
      <c r="Y341" s="18">
        <v>1.0</v>
      </c>
      <c r="Z341" s="18">
        <v>0.0</v>
      </c>
      <c r="AA341" s="18">
        <v>1.0</v>
      </c>
      <c r="AB341" s="15" t="s">
        <v>1849</v>
      </c>
      <c r="AC341" s="15" t="s">
        <v>1849</v>
      </c>
      <c r="AD341" s="16">
        <v>1.0</v>
      </c>
      <c r="AE341" s="16">
        <v>0.0</v>
      </c>
      <c r="AF341" s="16">
        <v>1.0</v>
      </c>
      <c r="AG341" s="15">
        <v>0.0</v>
      </c>
      <c r="AH341" s="11" t="s">
        <v>1848</v>
      </c>
      <c r="AI341" s="18">
        <v>1.0</v>
      </c>
      <c r="AJ341" s="18">
        <v>0.0</v>
      </c>
      <c r="AK341" s="18">
        <v>1.0</v>
      </c>
      <c r="AL341" s="11">
        <v>1.0</v>
      </c>
      <c r="AM341" s="19">
        <v>1.0</v>
      </c>
      <c r="AN341" s="27" t="s">
        <v>128</v>
      </c>
      <c r="AO341" s="15" t="s">
        <v>129</v>
      </c>
      <c r="AP341" s="15" t="s">
        <v>129</v>
      </c>
      <c r="AQ341" s="15">
        <v>103.0</v>
      </c>
      <c r="AR341" s="15">
        <v>71.0</v>
      </c>
      <c r="AS341" s="15">
        <v>81.0</v>
      </c>
      <c r="AT341" s="15">
        <v>92.0</v>
      </c>
      <c r="AU341" s="15">
        <v>-8.0</v>
      </c>
      <c r="AV341" s="15">
        <v>58.0</v>
      </c>
      <c r="AW341" s="18">
        <v>0.0</v>
      </c>
      <c r="AX341" s="18">
        <v>0.0</v>
      </c>
      <c r="AY341" s="18">
        <v>0.0</v>
      </c>
      <c r="AZ341" s="18">
        <v>1.0</v>
      </c>
      <c r="BA341" s="18">
        <v>0.0</v>
      </c>
      <c r="BB341" s="18">
        <v>1.0</v>
      </c>
      <c r="BC341" s="11">
        <v>0.0</v>
      </c>
      <c r="BD341" s="11">
        <v>1.0</v>
      </c>
      <c r="BE341" s="11">
        <v>0.0</v>
      </c>
      <c r="BF341" s="11">
        <v>0.0</v>
      </c>
      <c r="BG341" s="11">
        <v>0.0</v>
      </c>
      <c r="BH341" s="11">
        <v>0.0</v>
      </c>
      <c r="BI341" s="11">
        <v>0.0</v>
      </c>
      <c r="BJ341" s="11">
        <v>0.0</v>
      </c>
      <c r="BK341" s="11">
        <v>0.0</v>
      </c>
      <c r="BL341" s="11">
        <v>0.0</v>
      </c>
      <c r="BM341" s="11">
        <v>0.0</v>
      </c>
      <c r="BN341" s="11">
        <v>0.0</v>
      </c>
      <c r="BO341" s="11">
        <v>0.0</v>
      </c>
      <c r="BP341" s="11">
        <v>0.0</v>
      </c>
      <c r="BQ341" s="11">
        <v>0.0</v>
      </c>
      <c r="BR341" s="11">
        <v>0.0</v>
      </c>
      <c r="BS341" s="11">
        <v>0.0</v>
      </c>
      <c r="BT341" s="11">
        <v>0.0</v>
      </c>
      <c r="BU341" s="11">
        <v>0.0</v>
      </c>
      <c r="BV341" s="11" t="s">
        <v>124</v>
      </c>
      <c r="BW341" s="16" t="s">
        <v>319</v>
      </c>
      <c r="BX341" s="15">
        <v>0.0</v>
      </c>
      <c r="BY341" s="26">
        <v>158.0</v>
      </c>
      <c r="BZ341" s="16">
        <v>0.0</v>
      </c>
      <c r="CA341" s="26">
        <v>79.0</v>
      </c>
      <c r="CB341" s="26">
        <v>15.0</v>
      </c>
      <c r="CC341" s="15">
        <v>0.0</v>
      </c>
      <c r="CD341" s="15">
        <v>0.0</v>
      </c>
      <c r="CE341" s="15">
        <v>1.0</v>
      </c>
      <c r="CF341" s="15">
        <v>0.0</v>
      </c>
      <c r="CG341" s="16">
        <v>0.0</v>
      </c>
      <c r="CH341" s="16">
        <v>0.0</v>
      </c>
      <c r="CI341" s="16">
        <v>1.0</v>
      </c>
      <c r="CJ341" s="15">
        <f t="shared" si="3"/>
        <v>1</v>
      </c>
      <c r="CK341" s="29" t="s">
        <v>2056</v>
      </c>
      <c r="CL341" s="11" t="s">
        <v>258</v>
      </c>
      <c r="CM341" s="11">
        <v>0.0</v>
      </c>
      <c r="CN341" s="11">
        <v>0.0</v>
      </c>
      <c r="CO341" s="18">
        <v>0.0</v>
      </c>
      <c r="CP341" s="18">
        <v>0.0</v>
      </c>
      <c r="CQ341" s="15">
        <v>0.0</v>
      </c>
      <c r="CR341" s="15" t="s">
        <v>124</v>
      </c>
      <c r="CS341" s="15">
        <v>0.0</v>
      </c>
      <c r="CT341" s="15" t="s">
        <v>124</v>
      </c>
      <c r="CU341" s="15">
        <v>0.0</v>
      </c>
      <c r="CV341" s="15" t="s">
        <v>124</v>
      </c>
      <c r="CW341" s="11">
        <v>0.0</v>
      </c>
      <c r="CX341" s="11">
        <v>0.0</v>
      </c>
      <c r="CY341" s="11" t="s">
        <v>124</v>
      </c>
      <c r="CZ341" s="11">
        <v>0.0</v>
      </c>
      <c r="DA341" s="11" t="s">
        <v>235</v>
      </c>
      <c r="DB341" s="31"/>
    </row>
    <row r="342">
      <c r="A342" s="11" t="s">
        <v>2057</v>
      </c>
      <c r="B342" s="11" t="s">
        <v>2058</v>
      </c>
      <c r="C342" s="12">
        <v>27328.0</v>
      </c>
      <c r="D342" s="13">
        <v>1.0</v>
      </c>
      <c r="E342" s="18">
        <v>0.0</v>
      </c>
      <c r="F342" s="3">
        <v>7.0</v>
      </c>
      <c r="G342" s="3">
        <v>6.0</v>
      </c>
      <c r="H342" s="3">
        <v>7.0</v>
      </c>
      <c r="I342" s="14">
        <f t="shared" si="1"/>
        <v>6.666666667</v>
      </c>
      <c r="J342" s="14">
        <f t="shared" si="2"/>
        <v>0.6666666667</v>
      </c>
      <c r="K342" s="11" t="s">
        <v>303</v>
      </c>
      <c r="L342" s="13" t="s">
        <v>355</v>
      </c>
      <c r="M342" s="16" t="s">
        <v>216</v>
      </c>
      <c r="N342" s="16" t="s">
        <v>635</v>
      </c>
      <c r="O342" s="16" t="s">
        <v>216</v>
      </c>
      <c r="P342" s="16" t="s">
        <v>635</v>
      </c>
      <c r="Q342" s="17">
        <v>0.0</v>
      </c>
      <c r="R342" s="11" t="s">
        <v>124</v>
      </c>
      <c r="S342" s="11">
        <v>1.0</v>
      </c>
      <c r="T342" s="11">
        <v>0.0</v>
      </c>
      <c r="U342" s="11" t="s">
        <v>124</v>
      </c>
      <c r="V342" s="11">
        <v>0.0</v>
      </c>
      <c r="W342" s="11" t="s">
        <v>125</v>
      </c>
      <c r="X342" s="18">
        <f>(33+33)/2</f>
        <v>33</v>
      </c>
      <c r="Y342" s="18">
        <v>2.0</v>
      </c>
      <c r="Z342" s="18">
        <v>0.0</v>
      </c>
      <c r="AA342" s="18">
        <v>1.0</v>
      </c>
      <c r="AB342" s="15" t="s">
        <v>2059</v>
      </c>
      <c r="AC342" s="15" t="s">
        <v>2059</v>
      </c>
      <c r="AD342" s="16">
        <v>1.0</v>
      </c>
      <c r="AE342" s="16">
        <v>0.0</v>
      </c>
      <c r="AF342" s="16">
        <v>0.0</v>
      </c>
      <c r="AG342" s="15">
        <v>0.0</v>
      </c>
      <c r="AH342" s="11" t="s">
        <v>2060</v>
      </c>
      <c r="AI342" s="18">
        <v>1.0</v>
      </c>
      <c r="AJ342" s="18">
        <v>0.0</v>
      </c>
      <c r="AK342" s="18">
        <v>0.0</v>
      </c>
      <c r="AL342" s="11">
        <v>0.0</v>
      </c>
      <c r="AM342" s="19">
        <v>0.0</v>
      </c>
      <c r="AN342" s="27" t="s">
        <v>128</v>
      </c>
      <c r="AO342" s="15" t="s">
        <v>1122</v>
      </c>
      <c r="AP342" s="15" t="s">
        <v>318</v>
      </c>
      <c r="AQ342" s="15">
        <v>116.0</v>
      </c>
      <c r="AR342" s="15">
        <v>59.0</v>
      </c>
      <c r="AS342" s="15">
        <v>84.0</v>
      </c>
      <c r="AT342" s="15">
        <v>80.0</v>
      </c>
      <c r="AU342" s="15">
        <v>-12.0</v>
      </c>
      <c r="AV342" s="15">
        <v>51.0</v>
      </c>
      <c r="AW342" s="18">
        <v>0.0</v>
      </c>
      <c r="AX342" s="18">
        <v>0.0</v>
      </c>
      <c r="AY342" s="18">
        <v>0.0</v>
      </c>
      <c r="AZ342" s="18">
        <v>1.0</v>
      </c>
      <c r="BA342" s="18">
        <v>1.0</v>
      </c>
      <c r="BB342" s="18">
        <v>1.0</v>
      </c>
      <c r="BC342" s="11">
        <v>0.0</v>
      </c>
      <c r="BD342" s="11">
        <v>0.0</v>
      </c>
      <c r="BE342" s="11">
        <v>0.0</v>
      </c>
      <c r="BF342" s="11">
        <v>0.0</v>
      </c>
      <c r="BG342" s="11">
        <v>0.0</v>
      </c>
      <c r="BH342" s="11">
        <v>0.0</v>
      </c>
      <c r="BI342" s="11">
        <v>0.0</v>
      </c>
      <c r="BJ342" s="11">
        <v>0.0</v>
      </c>
      <c r="BK342" s="11">
        <v>0.0</v>
      </c>
      <c r="BL342" s="11">
        <v>0.0</v>
      </c>
      <c r="BM342" s="11">
        <v>0.0</v>
      </c>
      <c r="BN342" s="11">
        <v>0.0</v>
      </c>
      <c r="BO342" s="11">
        <v>0.0</v>
      </c>
      <c r="BP342" s="11">
        <v>0.0</v>
      </c>
      <c r="BQ342" s="11">
        <v>0.0</v>
      </c>
      <c r="BR342" s="11">
        <v>1.0</v>
      </c>
      <c r="BS342" s="11">
        <v>0.0</v>
      </c>
      <c r="BT342" s="11">
        <v>0.0</v>
      </c>
      <c r="BU342" s="11">
        <v>0.0</v>
      </c>
      <c r="BV342" s="11" t="s">
        <v>124</v>
      </c>
      <c r="BW342" s="16" t="s">
        <v>319</v>
      </c>
      <c r="BX342" s="15">
        <v>0.0</v>
      </c>
      <c r="BY342" s="26">
        <v>239.0</v>
      </c>
      <c r="BZ342" s="16">
        <v>0.0</v>
      </c>
      <c r="CA342" s="26">
        <v>60.0</v>
      </c>
      <c r="CB342" s="26">
        <v>18.0</v>
      </c>
      <c r="CC342" s="15">
        <v>0.0</v>
      </c>
      <c r="CD342" s="15">
        <v>0.0</v>
      </c>
      <c r="CE342" s="15">
        <v>1.0</v>
      </c>
      <c r="CF342" s="15">
        <v>0.0</v>
      </c>
      <c r="CG342" s="16">
        <v>0.0</v>
      </c>
      <c r="CH342" s="16">
        <v>0.0</v>
      </c>
      <c r="CI342" s="16">
        <v>0.0</v>
      </c>
      <c r="CJ342" s="15">
        <f t="shared" si="3"/>
        <v>0</v>
      </c>
      <c r="CK342" s="29" t="s">
        <v>2061</v>
      </c>
      <c r="CL342" s="11" t="s">
        <v>170</v>
      </c>
      <c r="CM342" s="11">
        <v>0.0</v>
      </c>
      <c r="CN342" s="11">
        <v>0.0</v>
      </c>
      <c r="CO342" s="18">
        <v>0.0</v>
      </c>
      <c r="CP342" s="18">
        <v>0.0</v>
      </c>
      <c r="CQ342" s="15">
        <v>0.0</v>
      </c>
      <c r="CR342" s="15" t="s">
        <v>124</v>
      </c>
      <c r="CS342" s="15">
        <v>0.0</v>
      </c>
      <c r="CT342" s="15" t="s">
        <v>124</v>
      </c>
      <c r="CU342" s="15">
        <v>0.0</v>
      </c>
      <c r="CV342" s="15" t="s">
        <v>124</v>
      </c>
      <c r="CW342" s="11">
        <v>0.0</v>
      </c>
      <c r="CX342" s="11">
        <v>0.0</v>
      </c>
      <c r="CY342" s="11" t="s">
        <v>124</v>
      </c>
      <c r="CZ342" s="11">
        <v>0.0</v>
      </c>
      <c r="DA342" s="11" t="s">
        <v>133</v>
      </c>
      <c r="DB342" s="31"/>
    </row>
    <row r="343">
      <c r="A343" s="11" t="s">
        <v>2062</v>
      </c>
      <c r="B343" s="11" t="s">
        <v>773</v>
      </c>
      <c r="C343" s="12">
        <v>27335.0</v>
      </c>
      <c r="D343" s="13">
        <v>1.0</v>
      </c>
      <c r="E343" s="18">
        <v>0.0</v>
      </c>
      <c r="F343" s="3">
        <v>7.0</v>
      </c>
      <c r="G343" s="3">
        <v>6.0</v>
      </c>
      <c r="H343" s="3">
        <v>10.0</v>
      </c>
      <c r="I343" s="14">
        <f t="shared" si="1"/>
        <v>7.666666667</v>
      </c>
      <c r="J343" s="14">
        <f t="shared" si="2"/>
        <v>2.666666667</v>
      </c>
      <c r="K343" s="11" t="s">
        <v>576</v>
      </c>
      <c r="L343" s="13" t="s">
        <v>456</v>
      </c>
      <c r="M343" s="16" t="s">
        <v>216</v>
      </c>
      <c r="N343" s="15" t="s">
        <v>1335</v>
      </c>
      <c r="O343" s="16" t="s">
        <v>216</v>
      </c>
      <c r="P343" s="16" t="s">
        <v>1953</v>
      </c>
      <c r="Q343" s="17">
        <v>1.0</v>
      </c>
      <c r="R343" s="11" t="s">
        <v>2063</v>
      </c>
      <c r="S343" s="11">
        <v>0.0</v>
      </c>
      <c r="T343" s="11">
        <v>0.0</v>
      </c>
      <c r="U343" s="11" t="s">
        <v>124</v>
      </c>
      <c r="V343" s="11">
        <v>0.0</v>
      </c>
      <c r="W343" s="11" t="s">
        <v>125</v>
      </c>
      <c r="X343" s="18">
        <v>24.0</v>
      </c>
      <c r="Y343" s="18">
        <v>1.0</v>
      </c>
      <c r="Z343" s="18">
        <v>0.0</v>
      </c>
      <c r="AA343" s="18">
        <v>1.0</v>
      </c>
      <c r="AB343" s="15" t="s">
        <v>773</v>
      </c>
      <c r="AC343" s="15" t="s">
        <v>773</v>
      </c>
      <c r="AD343" s="16">
        <v>1.0</v>
      </c>
      <c r="AE343" s="16">
        <v>0.0</v>
      </c>
      <c r="AF343" s="16">
        <v>1.0</v>
      </c>
      <c r="AG343" s="15">
        <v>1.0</v>
      </c>
      <c r="AH343" s="11" t="s">
        <v>1804</v>
      </c>
      <c r="AI343" s="18">
        <v>1.0</v>
      </c>
      <c r="AJ343" s="18">
        <v>2.0</v>
      </c>
      <c r="AK343" s="18">
        <v>1.0</v>
      </c>
      <c r="AL343" s="11">
        <v>0.0</v>
      </c>
      <c r="AM343" s="19">
        <v>1.0</v>
      </c>
      <c r="AN343" s="27" t="s">
        <v>128</v>
      </c>
      <c r="AO343" s="15" t="s">
        <v>1155</v>
      </c>
      <c r="AP343" s="15" t="s">
        <v>1155</v>
      </c>
      <c r="AQ343" s="15">
        <v>101.0</v>
      </c>
      <c r="AR343" s="15">
        <v>63.0</v>
      </c>
      <c r="AS343" s="15">
        <v>75.0</v>
      </c>
      <c r="AT343" s="15">
        <v>82.0</v>
      </c>
      <c r="AU343" s="15">
        <v>-10.0</v>
      </c>
      <c r="AV343" s="15">
        <v>29.0</v>
      </c>
      <c r="AW343" s="18">
        <v>0.0</v>
      </c>
      <c r="AX343" s="18">
        <v>0.0</v>
      </c>
      <c r="AY343" s="18">
        <v>0.0</v>
      </c>
      <c r="AZ343" s="18">
        <v>1.0</v>
      </c>
      <c r="BA343" s="18">
        <v>0.0</v>
      </c>
      <c r="BB343" s="18">
        <v>1.0</v>
      </c>
      <c r="BC343" s="11">
        <v>0.0</v>
      </c>
      <c r="BD343" s="11">
        <v>0.0</v>
      </c>
      <c r="BE343" s="11">
        <v>0.0</v>
      </c>
      <c r="BF343" s="11">
        <v>0.0</v>
      </c>
      <c r="BG343" s="11">
        <v>0.0</v>
      </c>
      <c r="BH343" s="11">
        <v>0.0</v>
      </c>
      <c r="BI343" s="11">
        <v>0.0</v>
      </c>
      <c r="BJ343" s="11">
        <v>0.0</v>
      </c>
      <c r="BK343" s="11">
        <v>0.0</v>
      </c>
      <c r="BL343" s="11">
        <v>0.0</v>
      </c>
      <c r="BM343" s="11">
        <v>0.0</v>
      </c>
      <c r="BN343" s="11">
        <v>0.0</v>
      </c>
      <c r="BO343" s="11">
        <v>0.0</v>
      </c>
      <c r="BP343" s="11">
        <v>0.0</v>
      </c>
      <c r="BQ343" s="11">
        <v>0.0</v>
      </c>
      <c r="BR343" s="11">
        <v>0.0</v>
      </c>
      <c r="BS343" s="11">
        <v>0.0</v>
      </c>
      <c r="BT343" s="11">
        <v>0.0</v>
      </c>
      <c r="BU343" s="11">
        <v>0.0</v>
      </c>
      <c r="BV343" s="11" t="s">
        <v>124</v>
      </c>
      <c r="BW343" s="16" t="s">
        <v>319</v>
      </c>
      <c r="BX343" s="15">
        <v>0.0</v>
      </c>
      <c r="BY343" s="26">
        <v>203.0</v>
      </c>
      <c r="BZ343" s="16">
        <v>0.0</v>
      </c>
      <c r="CA343" s="26">
        <v>67.0</v>
      </c>
      <c r="CB343" s="26">
        <v>28.0</v>
      </c>
      <c r="CC343" s="15">
        <v>0.0</v>
      </c>
      <c r="CD343" s="15">
        <v>0.0</v>
      </c>
      <c r="CE343" s="15">
        <v>1.0</v>
      </c>
      <c r="CF343" s="15">
        <v>0.0</v>
      </c>
      <c r="CG343" s="16">
        <v>0.0</v>
      </c>
      <c r="CH343" s="16">
        <v>0.0</v>
      </c>
      <c r="CI343" s="16">
        <v>0.0</v>
      </c>
      <c r="CJ343" s="15">
        <f t="shared" si="3"/>
        <v>0</v>
      </c>
      <c r="CK343" s="29" t="s">
        <v>2064</v>
      </c>
      <c r="CL343" s="11" t="s">
        <v>2065</v>
      </c>
      <c r="CM343" s="11">
        <v>0.0</v>
      </c>
      <c r="CN343" s="11">
        <v>0.0</v>
      </c>
      <c r="CO343" s="18">
        <v>0.0</v>
      </c>
      <c r="CP343" s="18">
        <v>0.0</v>
      </c>
      <c r="CQ343" s="15">
        <v>0.0</v>
      </c>
      <c r="CR343" s="15" t="s">
        <v>124</v>
      </c>
      <c r="CS343" s="15">
        <v>0.0</v>
      </c>
      <c r="CT343" s="15" t="s">
        <v>124</v>
      </c>
      <c r="CU343" s="15">
        <v>0.0</v>
      </c>
      <c r="CV343" s="15" t="s">
        <v>124</v>
      </c>
      <c r="CW343" s="11">
        <v>0.0</v>
      </c>
      <c r="CX343" s="11">
        <v>0.0</v>
      </c>
      <c r="CY343" s="11" t="s">
        <v>124</v>
      </c>
      <c r="CZ343" s="11">
        <v>0.0</v>
      </c>
      <c r="DA343" s="11" t="s">
        <v>133</v>
      </c>
      <c r="DB343" s="31"/>
    </row>
    <row r="344">
      <c r="A344" s="11" t="s">
        <v>2066</v>
      </c>
      <c r="B344" s="11" t="s">
        <v>2067</v>
      </c>
      <c r="C344" s="12">
        <v>27342.0</v>
      </c>
      <c r="D344" s="13">
        <v>1.0</v>
      </c>
      <c r="E344" s="18">
        <v>0.0</v>
      </c>
      <c r="F344" s="3">
        <v>8.0</v>
      </c>
      <c r="G344" s="3">
        <v>5.0</v>
      </c>
      <c r="H344" s="3">
        <v>9.0</v>
      </c>
      <c r="I344" s="14">
        <f t="shared" si="1"/>
        <v>7.333333333</v>
      </c>
      <c r="J344" s="14">
        <f t="shared" si="2"/>
        <v>2.666666667</v>
      </c>
      <c r="K344" s="11" t="s">
        <v>215</v>
      </c>
      <c r="L344" s="13" t="s">
        <v>716</v>
      </c>
      <c r="M344" s="15" t="s">
        <v>122</v>
      </c>
      <c r="N344" s="15" t="s">
        <v>122</v>
      </c>
      <c r="O344" s="16" t="s">
        <v>122</v>
      </c>
      <c r="P344" s="16" t="s">
        <v>663</v>
      </c>
      <c r="Q344" s="17">
        <v>0.0</v>
      </c>
      <c r="R344" s="11" t="s">
        <v>124</v>
      </c>
      <c r="S344" s="11">
        <v>0.0</v>
      </c>
      <c r="T344" s="11">
        <v>0.0</v>
      </c>
      <c r="U344" s="11" t="s">
        <v>124</v>
      </c>
      <c r="V344" s="11">
        <v>0.0</v>
      </c>
      <c r="W344" s="11" t="s">
        <v>273</v>
      </c>
      <c r="X344" s="18">
        <v>31.0</v>
      </c>
      <c r="Y344" s="18">
        <v>1.0</v>
      </c>
      <c r="Z344" s="18">
        <v>1.0</v>
      </c>
      <c r="AA344" s="18">
        <v>0.0</v>
      </c>
      <c r="AB344" s="15" t="s">
        <v>2068</v>
      </c>
      <c r="AC344" s="15" t="s">
        <v>2068</v>
      </c>
      <c r="AD344" s="16">
        <v>1.0</v>
      </c>
      <c r="AE344" s="16">
        <v>1.0</v>
      </c>
      <c r="AF344" s="16">
        <v>1.0</v>
      </c>
      <c r="AG344" s="15">
        <v>1.0</v>
      </c>
      <c r="AH344" s="11" t="s">
        <v>2068</v>
      </c>
      <c r="AI344" s="18">
        <v>1.0</v>
      </c>
      <c r="AJ344" s="18">
        <v>1.0</v>
      </c>
      <c r="AK344" s="18">
        <v>1.0</v>
      </c>
      <c r="AL344" s="18">
        <v>1.0</v>
      </c>
      <c r="AM344" s="19">
        <v>1.0</v>
      </c>
      <c r="AN344" s="27" t="s">
        <v>128</v>
      </c>
      <c r="AO344" s="15" t="s">
        <v>155</v>
      </c>
      <c r="AP344" s="15" t="s">
        <v>155</v>
      </c>
      <c r="AQ344" s="15">
        <v>120.0</v>
      </c>
      <c r="AR344" s="15">
        <v>53.0</v>
      </c>
      <c r="AS344" s="15">
        <v>51.0</v>
      </c>
      <c r="AT344" s="15">
        <v>79.0</v>
      </c>
      <c r="AU344" s="15">
        <v>-12.0</v>
      </c>
      <c r="AV344" s="15">
        <v>0.0</v>
      </c>
      <c r="AW344" s="18">
        <v>0.0</v>
      </c>
      <c r="AX344" s="18">
        <v>0.0</v>
      </c>
      <c r="AY344" s="18">
        <v>1.0</v>
      </c>
      <c r="AZ344" s="18">
        <v>0.0</v>
      </c>
      <c r="BA344" s="18">
        <v>0.0</v>
      </c>
      <c r="BB344" s="18">
        <v>0.0</v>
      </c>
      <c r="BC344" s="11">
        <v>0.0</v>
      </c>
      <c r="BD344" s="11">
        <v>0.0</v>
      </c>
      <c r="BE344" s="11">
        <v>0.0</v>
      </c>
      <c r="BF344" s="11">
        <v>0.0</v>
      </c>
      <c r="BG344" s="11">
        <v>1.0</v>
      </c>
      <c r="BH344" s="11">
        <v>0.0</v>
      </c>
      <c r="BI344" s="11">
        <v>0.0</v>
      </c>
      <c r="BJ344" s="11">
        <v>0.0</v>
      </c>
      <c r="BK344" s="11">
        <v>0.0</v>
      </c>
      <c r="BL344" s="11">
        <v>0.0</v>
      </c>
      <c r="BM344" s="11">
        <v>0.0</v>
      </c>
      <c r="BN344" s="11">
        <v>0.0</v>
      </c>
      <c r="BO344" s="11">
        <v>0.0</v>
      </c>
      <c r="BP344" s="11">
        <v>0.0</v>
      </c>
      <c r="BQ344" s="11">
        <v>0.0</v>
      </c>
      <c r="BR344" s="11">
        <v>0.0</v>
      </c>
      <c r="BS344" s="11">
        <v>0.0</v>
      </c>
      <c r="BT344" s="11">
        <v>0.0</v>
      </c>
      <c r="BU344" s="11">
        <v>0.0</v>
      </c>
      <c r="BV344" s="11" t="s">
        <v>124</v>
      </c>
      <c r="BW344" s="16" t="s">
        <v>487</v>
      </c>
      <c r="BX344" s="15">
        <v>0.0</v>
      </c>
      <c r="BY344" s="26">
        <v>218.0</v>
      </c>
      <c r="BZ344" s="16">
        <v>0.0</v>
      </c>
      <c r="CA344" s="26">
        <v>77.0</v>
      </c>
      <c r="CB344" s="26">
        <v>17.0</v>
      </c>
      <c r="CC344" s="15">
        <v>0.0</v>
      </c>
      <c r="CD344" s="15">
        <v>0.0</v>
      </c>
      <c r="CE344" s="15">
        <v>1.0</v>
      </c>
      <c r="CF344" s="15">
        <v>0.0</v>
      </c>
      <c r="CG344" s="16">
        <v>0.0</v>
      </c>
      <c r="CH344" s="16">
        <v>0.0</v>
      </c>
      <c r="CI344" s="16">
        <v>0.0</v>
      </c>
      <c r="CJ344" s="15">
        <f t="shared" si="3"/>
        <v>0</v>
      </c>
      <c r="CK344" s="29" t="s">
        <v>2069</v>
      </c>
      <c r="CL344" s="11" t="s">
        <v>258</v>
      </c>
      <c r="CM344" s="11">
        <v>1.0</v>
      </c>
      <c r="CN344" s="11">
        <v>0.0</v>
      </c>
      <c r="CO344" s="18">
        <v>0.0</v>
      </c>
      <c r="CP344" s="18">
        <v>0.0</v>
      </c>
      <c r="CQ344" s="15">
        <v>0.0</v>
      </c>
      <c r="CR344" s="15" t="s">
        <v>124</v>
      </c>
      <c r="CS344" s="15">
        <v>0.0</v>
      </c>
      <c r="CT344" s="15" t="s">
        <v>124</v>
      </c>
      <c r="CU344" s="15">
        <v>0.0</v>
      </c>
      <c r="CV344" s="15" t="s">
        <v>124</v>
      </c>
      <c r="CW344" s="11">
        <v>0.0</v>
      </c>
      <c r="CX344" s="11">
        <v>0.0</v>
      </c>
      <c r="CY344" s="11" t="s">
        <v>124</v>
      </c>
      <c r="CZ344" s="11">
        <v>0.0</v>
      </c>
      <c r="DA344" s="11" t="s">
        <v>133</v>
      </c>
      <c r="DB344" s="31"/>
    </row>
    <row r="345">
      <c r="A345" s="11" t="s">
        <v>2070</v>
      </c>
      <c r="B345" s="11" t="s">
        <v>2071</v>
      </c>
      <c r="C345" s="12">
        <v>27349.0</v>
      </c>
      <c r="D345" s="13">
        <v>1.0</v>
      </c>
      <c r="E345" s="18">
        <v>0.0</v>
      </c>
      <c r="F345" s="3">
        <v>8.0</v>
      </c>
      <c r="G345" s="3">
        <v>6.0</v>
      </c>
      <c r="H345" s="3">
        <v>6.0</v>
      </c>
      <c r="I345" s="14">
        <f t="shared" si="1"/>
        <v>6.666666667</v>
      </c>
      <c r="J345" s="14">
        <f t="shared" si="2"/>
        <v>1.333333333</v>
      </c>
      <c r="K345" s="11" t="s">
        <v>1376</v>
      </c>
      <c r="L345" s="13" t="s">
        <v>1376</v>
      </c>
      <c r="M345" s="15" t="s">
        <v>122</v>
      </c>
      <c r="N345" s="15" t="s">
        <v>373</v>
      </c>
      <c r="O345" s="16" t="s">
        <v>122</v>
      </c>
      <c r="P345" s="16" t="s">
        <v>373</v>
      </c>
      <c r="Q345" s="17">
        <v>1.0</v>
      </c>
      <c r="R345" s="11" t="s">
        <v>2072</v>
      </c>
      <c r="S345" s="11">
        <v>0.0</v>
      </c>
      <c r="T345" s="11">
        <v>0.0</v>
      </c>
      <c r="U345" s="11" t="s">
        <v>124</v>
      </c>
      <c r="V345" s="11">
        <v>0.0</v>
      </c>
      <c r="W345" s="11" t="s">
        <v>631</v>
      </c>
      <c r="X345" s="18">
        <v>34.0</v>
      </c>
      <c r="Y345" s="18">
        <v>1.0</v>
      </c>
      <c r="Z345" s="18">
        <v>1.0</v>
      </c>
      <c r="AA345" s="18">
        <v>0.0</v>
      </c>
      <c r="AB345" s="15" t="s">
        <v>2071</v>
      </c>
      <c r="AC345" s="15" t="s">
        <v>2071</v>
      </c>
      <c r="AD345" s="16">
        <v>1.0</v>
      </c>
      <c r="AE345" s="16">
        <v>1.0</v>
      </c>
      <c r="AF345" s="16">
        <v>1.0</v>
      </c>
      <c r="AG345" s="15">
        <v>1.0</v>
      </c>
      <c r="AH345" s="11" t="s">
        <v>2071</v>
      </c>
      <c r="AI345" s="18">
        <v>1.0</v>
      </c>
      <c r="AJ345" s="18">
        <v>1.0</v>
      </c>
      <c r="AK345" s="18">
        <v>1.0</v>
      </c>
      <c r="AL345" s="11">
        <v>1.0</v>
      </c>
      <c r="AM345" s="19">
        <v>1.0</v>
      </c>
      <c r="AN345" s="27" t="s">
        <v>128</v>
      </c>
      <c r="AO345" s="15" t="s">
        <v>328</v>
      </c>
      <c r="AP345" s="15" t="s">
        <v>328</v>
      </c>
      <c r="AQ345" s="15">
        <v>126.0</v>
      </c>
      <c r="AR345" s="15">
        <v>79.0</v>
      </c>
      <c r="AS345" s="15">
        <v>57.0</v>
      </c>
      <c r="AT345" s="15">
        <v>77.0</v>
      </c>
      <c r="AU345" s="15">
        <v>-11.0</v>
      </c>
      <c r="AV345" s="15">
        <v>56.0</v>
      </c>
      <c r="AW345" s="18">
        <v>0.0</v>
      </c>
      <c r="AX345" s="18">
        <v>0.0</v>
      </c>
      <c r="AY345" s="18">
        <v>1.0</v>
      </c>
      <c r="AZ345" s="18">
        <v>1.0</v>
      </c>
      <c r="BA345" s="18">
        <v>0.0</v>
      </c>
      <c r="BB345" s="18">
        <v>1.0</v>
      </c>
      <c r="BC345" s="11">
        <v>0.0</v>
      </c>
      <c r="BD345" s="11">
        <v>0.0</v>
      </c>
      <c r="BE345" s="11">
        <v>0.0</v>
      </c>
      <c r="BF345" s="11">
        <v>0.0</v>
      </c>
      <c r="BG345" s="11">
        <v>0.0</v>
      </c>
      <c r="BH345" s="11">
        <v>0.0</v>
      </c>
      <c r="BI345" s="11">
        <v>0.0</v>
      </c>
      <c r="BJ345" s="11">
        <v>1.0</v>
      </c>
      <c r="BK345" s="11">
        <v>0.0</v>
      </c>
      <c r="BL345" s="11">
        <v>0.0</v>
      </c>
      <c r="BM345" s="11">
        <v>0.0</v>
      </c>
      <c r="BN345" s="11">
        <v>0.0</v>
      </c>
      <c r="BO345" s="11">
        <v>0.0</v>
      </c>
      <c r="BP345" s="11">
        <v>0.0</v>
      </c>
      <c r="BQ345" s="11">
        <v>1.0</v>
      </c>
      <c r="BR345" s="11">
        <v>0.0</v>
      </c>
      <c r="BS345" s="11">
        <v>0.0</v>
      </c>
      <c r="BT345" s="11">
        <v>0.0</v>
      </c>
      <c r="BU345" s="11">
        <v>0.0</v>
      </c>
      <c r="BV345" s="11" t="s">
        <v>124</v>
      </c>
      <c r="BW345" s="16" t="s">
        <v>168</v>
      </c>
      <c r="BX345" s="15">
        <v>0.0</v>
      </c>
      <c r="BY345" s="26">
        <v>206.0</v>
      </c>
      <c r="BZ345" s="16">
        <v>0.0</v>
      </c>
      <c r="CA345" s="26">
        <v>101.0</v>
      </c>
      <c r="CB345" s="26">
        <v>14.0</v>
      </c>
      <c r="CC345" s="15">
        <v>0.0</v>
      </c>
      <c r="CD345" s="15">
        <v>0.0</v>
      </c>
      <c r="CE345" s="15">
        <v>1.0</v>
      </c>
      <c r="CF345" s="15">
        <v>0.0</v>
      </c>
      <c r="CG345" s="16">
        <v>0.0</v>
      </c>
      <c r="CH345" s="16">
        <v>0.0</v>
      </c>
      <c r="CI345" s="16">
        <v>0.0</v>
      </c>
      <c r="CJ345" s="15">
        <f t="shared" si="3"/>
        <v>0</v>
      </c>
      <c r="CK345" s="29" t="s">
        <v>2073</v>
      </c>
      <c r="CL345" s="11" t="s">
        <v>2074</v>
      </c>
      <c r="CM345" s="11">
        <v>0.0</v>
      </c>
      <c r="CN345" s="11">
        <v>0.0</v>
      </c>
      <c r="CO345" s="18">
        <v>0.0</v>
      </c>
      <c r="CP345" s="18">
        <v>0.0</v>
      </c>
      <c r="CQ345" s="15">
        <v>0.0</v>
      </c>
      <c r="CR345" s="15" t="s">
        <v>124</v>
      </c>
      <c r="CS345" s="15">
        <v>0.0</v>
      </c>
      <c r="CT345" s="15" t="s">
        <v>124</v>
      </c>
      <c r="CU345" s="15">
        <v>0.0</v>
      </c>
      <c r="CV345" s="15" t="s">
        <v>124</v>
      </c>
      <c r="CW345" s="11">
        <v>0.0</v>
      </c>
      <c r="CX345" s="11">
        <v>0.0</v>
      </c>
      <c r="CY345" s="11" t="s">
        <v>124</v>
      </c>
      <c r="CZ345" s="11">
        <v>0.0</v>
      </c>
      <c r="DA345" s="11" t="s">
        <v>133</v>
      </c>
      <c r="DB345" s="31"/>
    </row>
    <row r="346">
      <c r="A346" s="11" t="s">
        <v>2075</v>
      </c>
      <c r="B346" s="11" t="s">
        <v>2076</v>
      </c>
      <c r="C346" s="12">
        <v>27356.0</v>
      </c>
      <c r="D346" s="13">
        <v>2.0</v>
      </c>
      <c r="E346" s="18">
        <v>0.0</v>
      </c>
      <c r="F346" s="3">
        <v>6.0</v>
      </c>
      <c r="G346" s="3">
        <v>4.0</v>
      </c>
      <c r="H346" s="3">
        <v>5.0</v>
      </c>
      <c r="I346" s="14">
        <f t="shared" si="1"/>
        <v>5</v>
      </c>
      <c r="J346" s="14">
        <f t="shared" si="2"/>
        <v>1.333333333</v>
      </c>
      <c r="K346" s="11" t="s">
        <v>503</v>
      </c>
      <c r="L346" s="13" t="s">
        <v>503</v>
      </c>
      <c r="M346" s="15" t="s">
        <v>137</v>
      </c>
      <c r="N346" s="15" t="s">
        <v>373</v>
      </c>
      <c r="O346" s="16" t="s">
        <v>122</v>
      </c>
      <c r="P346" s="16" t="s">
        <v>2077</v>
      </c>
      <c r="Q346" s="17">
        <v>1.0</v>
      </c>
      <c r="R346" s="11" t="s">
        <v>124</v>
      </c>
      <c r="S346" s="11">
        <v>0.0</v>
      </c>
      <c r="T346" s="11">
        <v>0.0</v>
      </c>
      <c r="U346" s="11" t="s">
        <v>124</v>
      </c>
      <c r="V346" s="11">
        <v>0.0</v>
      </c>
      <c r="W346" s="11" t="s">
        <v>125</v>
      </c>
      <c r="X346" s="18">
        <v>32.0</v>
      </c>
      <c r="Y346" s="18">
        <v>1.0</v>
      </c>
      <c r="Z346" s="18">
        <v>1.0</v>
      </c>
      <c r="AA346" s="18">
        <v>0.0</v>
      </c>
      <c r="AB346" s="15" t="s">
        <v>2076</v>
      </c>
      <c r="AC346" s="15" t="s">
        <v>2076</v>
      </c>
      <c r="AD346" s="16">
        <v>1.0</v>
      </c>
      <c r="AE346" s="16">
        <v>1.0</v>
      </c>
      <c r="AF346" s="16">
        <v>1.0</v>
      </c>
      <c r="AG346" s="15">
        <v>1.0</v>
      </c>
      <c r="AH346" s="11" t="s">
        <v>2078</v>
      </c>
      <c r="AI346" s="18">
        <v>1.0</v>
      </c>
      <c r="AJ346" s="18">
        <v>1.0</v>
      </c>
      <c r="AK346" s="18">
        <v>0.0</v>
      </c>
      <c r="AL346" s="11">
        <v>0.0</v>
      </c>
      <c r="AM346" s="19">
        <v>0.0</v>
      </c>
      <c r="AN346" s="27" t="s">
        <v>128</v>
      </c>
      <c r="AO346" s="15" t="s">
        <v>129</v>
      </c>
      <c r="AP346" s="15" t="s">
        <v>129</v>
      </c>
      <c r="AQ346" s="15">
        <v>125.0</v>
      </c>
      <c r="AR346" s="15">
        <v>68.0</v>
      </c>
      <c r="AS346" s="15">
        <v>47.0</v>
      </c>
      <c r="AT346" s="15">
        <v>53.0</v>
      </c>
      <c r="AU346" s="15">
        <v>-9.0</v>
      </c>
      <c r="AV346" s="15">
        <v>51.0</v>
      </c>
      <c r="AW346" s="18">
        <v>0.0</v>
      </c>
      <c r="AX346" s="18">
        <v>0.0</v>
      </c>
      <c r="AY346" s="18">
        <v>1.0</v>
      </c>
      <c r="AZ346" s="18">
        <v>1.0</v>
      </c>
      <c r="BA346" s="18">
        <v>0.0</v>
      </c>
      <c r="BB346" s="18">
        <v>0.0</v>
      </c>
      <c r="BC346" s="11">
        <v>0.0</v>
      </c>
      <c r="BD346" s="11">
        <v>0.0</v>
      </c>
      <c r="BE346" s="11">
        <v>0.0</v>
      </c>
      <c r="BF346" s="11">
        <v>0.0</v>
      </c>
      <c r="BG346" s="11">
        <v>0.0</v>
      </c>
      <c r="BH346" s="11">
        <v>0.0</v>
      </c>
      <c r="BI346" s="11">
        <v>0.0</v>
      </c>
      <c r="BJ346" s="11">
        <v>1.0</v>
      </c>
      <c r="BK346" s="11">
        <v>0.0</v>
      </c>
      <c r="BL346" s="11">
        <v>0.0</v>
      </c>
      <c r="BM346" s="11">
        <v>0.0</v>
      </c>
      <c r="BN346" s="11">
        <v>0.0</v>
      </c>
      <c r="BO346" s="11">
        <v>0.0</v>
      </c>
      <c r="BP346" s="11">
        <v>0.0</v>
      </c>
      <c r="BQ346" s="11">
        <v>0.0</v>
      </c>
      <c r="BR346" s="11">
        <v>0.0</v>
      </c>
      <c r="BS346" s="11">
        <v>0.0</v>
      </c>
      <c r="BT346" s="11">
        <v>0.0</v>
      </c>
      <c r="BU346" s="11">
        <v>0.0</v>
      </c>
      <c r="BV346" s="11" t="s">
        <v>124</v>
      </c>
      <c r="BW346" s="16" t="s">
        <v>168</v>
      </c>
      <c r="BX346" s="15">
        <v>0.0</v>
      </c>
      <c r="BY346" s="26">
        <v>178.0</v>
      </c>
      <c r="BZ346" s="16">
        <v>0.0</v>
      </c>
      <c r="CA346" s="26">
        <v>83.0</v>
      </c>
      <c r="CB346" s="26">
        <v>19.0</v>
      </c>
      <c r="CC346" s="15">
        <v>0.0</v>
      </c>
      <c r="CD346" s="15">
        <v>0.0</v>
      </c>
      <c r="CE346" s="15">
        <v>0.0</v>
      </c>
      <c r="CF346" s="15">
        <v>0.0</v>
      </c>
      <c r="CG346" s="16">
        <v>0.0</v>
      </c>
      <c r="CH346" s="16">
        <v>0.0</v>
      </c>
      <c r="CI346" s="16">
        <v>0.0</v>
      </c>
      <c r="CJ346" s="15">
        <f t="shared" si="3"/>
        <v>0</v>
      </c>
      <c r="CK346" s="29" t="s">
        <v>2079</v>
      </c>
      <c r="CL346" s="11" t="s">
        <v>258</v>
      </c>
      <c r="CM346" s="11">
        <v>0.0</v>
      </c>
      <c r="CN346" s="11">
        <v>0.0</v>
      </c>
      <c r="CO346" s="18">
        <v>0.0</v>
      </c>
      <c r="CP346" s="18">
        <v>0.0</v>
      </c>
      <c r="CQ346" s="15">
        <v>0.0</v>
      </c>
      <c r="CR346" s="15" t="s">
        <v>124</v>
      </c>
      <c r="CS346" s="15">
        <v>0.0</v>
      </c>
      <c r="CT346" s="15" t="s">
        <v>124</v>
      </c>
      <c r="CU346" s="15">
        <v>0.0</v>
      </c>
      <c r="CV346" s="15" t="s">
        <v>124</v>
      </c>
      <c r="CW346" s="11">
        <v>0.0</v>
      </c>
      <c r="CX346" s="11">
        <v>0.0</v>
      </c>
      <c r="CY346" s="11" t="s">
        <v>124</v>
      </c>
      <c r="CZ346" s="11">
        <v>0.0</v>
      </c>
      <c r="DA346" s="11" t="s">
        <v>133</v>
      </c>
      <c r="DB346" s="31"/>
    </row>
    <row r="347">
      <c r="A347" s="11" t="s">
        <v>2080</v>
      </c>
      <c r="B347" s="11" t="s">
        <v>2081</v>
      </c>
      <c r="C347" s="12">
        <v>27370.0</v>
      </c>
      <c r="D347" s="13">
        <v>2.0</v>
      </c>
      <c r="E347" s="18">
        <v>0.0</v>
      </c>
      <c r="F347" s="3">
        <v>4.0</v>
      </c>
      <c r="G347" s="3">
        <v>3.0</v>
      </c>
      <c r="H347" s="3">
        <v>5.0</v>
      </c>
      <c r="I347" s="14">
        <f t="shared" si="1"/>
        <v>4</v>
      </c>
      <c r="J347" s="14">
        <f t="shared" si="2"/>
        <v>1.333333333</v>
      </c>
      <c r="K347" s="11" t="s">
        <v>1859</v>
      </c>
      <c r="L347" s="13" t="s">
        <v>1860</v>
      </c>
      <c r="M347" s="15" t="s">
        <v>216</v>
      </c>
      <c r="N347" s="15" t="s">
        <v>1335</v>
      </c>
      <c r="O347" s="16" t="s">
        <v>2082</v>
      </c>
      <c r="P347" s="16" t="s">
        <v>2083</v>
      </c>
      <c r="Q347" s="17">
        <v>1.0</v>
      </c>
      <c r="R347" s="11" t="s">
        <v>124</v>
      </c>
      <c r="S347" s="11">
        <v>0.0</v>
      </c>
      <c r="T347" s="11">
        <v>0.0</v>
      </c>
      <c r="U347" s="11" t="s">
        <v>124</v>
      </c>
      <c r="V347" s="11">
        <v>0.0</v>
      </c>
      <c r="W347" s="11" t="s">
        <v>2084</v>
      </c>
      <c r="X347" s="18">
        <v>32.0</v>
      </c>
      <c r="Y347" s="18">
        <v>1.0</v>
      </c>
      <c r="Z347" s="18">
        <v>0.0</v>
      </c>
      <c r="AA347" s="18">
        <v>1.0</v>
      </c>
      <c r="AB347" s="15" t="s">
        <v>2081</v>
      </c>
      <c r="AC347" s="15" t="s">
        <v>2081</v>
      </c>
      <c r="AD347" s="16">
        <v>1.0</v>
      </c>
      <c r="AE347" s="16">
        <v>0.0</v>
      </c>
      <c r="AF347" s="16">
        <v>1.0</v>
      </c>
      <c r="AG347" s="15">
        <v>1.0</v>
      </c>
      <c r="AH347" s="11" t="s">
        <v>2085</v>
      </c>
      <c r="AI347" s="18">
        <v>1.0</v>
      </c>
      <c r="AJ347" s="18">
        <v>0.0</v>
      </c>
      <c r="AK347" s="18">
        <v>0.0</v>
      </c>
      <c r="AL347" s="11">
        <v>0.0</v>
      </c>
      <c r="AM347" s="19">
        <v>0.0</v>
      </c>
      <c r="AN347" s="15" t="s">
        <v>154</v>
      </c>
      <c r="AO347" s="15" t="s">
        <v>328</v>
      </c>
      <c r="AP347" s="15" t="s">
        <v>328</v>
      </c>
      <c r="AQ347" s="15">
        <v>102.0</v>
      </c>
      <c r="AR347" s="15">
        <v>67.0</v>
      </c>
      <c r="AS347" s="15">
        <v>60.0</v>
      </c>
      <c r="AT347" s="15">
        <v>59.0</v>
      </c>
      <c r="AU347" s="15">
        <v>-10.0</v>
      </c>
      <c r="AV347" s="15">
        <v>4.0</v>
      </c>
      <c r="AW347" s="18">
        <v>0.0</v>
      </c>
      <c r="AX347" s="18">
        <v>0.0</v>
      </c>
      <c r="AY347" s="18">
        <v>1.0</v>
      </c>
      <c r="AZ347" s="18">
        <v>0.0</v>
      </c>
      <c r="BA347" s="18">
        <v>1.0</v>
      </c>
      <c r="BB347" s="18">
        <v>1.0</v>
      </c>
      <c r="BC347" s="11">
        <v>0.0</v>
      </c>
      <c r="BD347" s="11">
        <v>0.0</v>
      </c>
      <c r="BE347" s="11">
        <v>0.0</v>
      </c>
      <c r="BF347" s="11">
        <v>0.0</v>
      </c>
      <c r="BG347" s="11">
        <v>0.0</v>
      </c>
      <c r="BH347" s="11">
        <v>0.0</v>
      </c>
      <c r="BI347" s="11">
        <v>0.0</v>
      </c>
      <c r="BJ347" s="11">
        <v>0.0</v>
      </c>
      <c r="BK347" s="11">
        <v>0.0</v>
      </c>
      <c r="BL347" s="11">
        <v>0.0</v>
      </c>
      <c r="BM347" s="11">
        <v>0.0</v>
      </c>
      <c r="BN347" s="11">
        <v>0.0</v>
      </c>
      <c r="BO347" s="11">
        <v>0.0</v>
      </c>
      <c r="BP347" s="11">
        <v>0.0</v>
      </c>
      <c r="BQ347" s="11">
        <v>0.0</v>
      </c>
      <c r="BR347" s="11">
        <v>0.0</v>
      </c>
      <c r="BS347" s="11">
        <v>0.0</v>
      </c>
      <c r="BT347" s="11">
        <v>0.0</v>
      </c>
      <c r="BU347" s="11">
        <v>0.0</v>
      </c>
      <c r="BV347" s="11" t="s">
        <v>124</v>
      </c>
      <c r="BW347" s="16" t="s">
        <v>190</v>
      </c>
      <c r="BX347" s="15">
        <v>0.0</v>
      </c>
      <c r="BY347" s="26">
        <v>195.0</v>
      </c>
      <c r="BZ347" s="16">
        <v>0.0</v>
      </c>
      <c r="CA347" s="26">
        <v>0.0</v>
      </c>
      <c r="CB347" s="26">
        <v>26.0</v>
      </c>
      <c r="CC347" s="15">
        <v>1.0</v>
      </c>
      <c r="CD347" s="15">
        <v>1.0</v>
      </c>
      <c r="CE347" s="15">
        <v>1.0</v>
      </c>
      <c r="CF347" s="15">
        <v>0.0</v>
      </c>
      <c r="CG347" s="16">
        <v>0.0</v>
      </c>
      <c r="CH347" s="16">
        <v>0.0</v>
      </c>
      <c r="CI347" s="16">
        <v>1.0</v>
      </c>
      <c r="CJ347" s="15">
        <f t="shared" si="3"/>
        <v>1</v>
      </c>
      <c r="CK347" s="29" t="s">
        <v>2086</v>
      </c>
      <c r="CL347" s="11" t="s">
        <v>2087</v>
      </c>
      <c r="CM347" s="11">
        <v>0.0</v>
      </c>
      <c r="CN347" s="11">
        <v>0.0</v>
      </c>
      <c r="CO347" s="18">
        <v>0.0</v>
      </c>
      <c r="CP347" s="18">
        <v>0.0</v>
      </c>
      <c r="CQ347" s="15">
        <v>0.0</v>
      </c>
      <c r="CR347" s="15" t="s">
        <v>124</v>
      </c>
      <c r="CS347" s="15">
        <v>0.0</v>
      </c>
      <c r="CT347" s="15" t="s">
        <v>124</v>
      </c>
      <c r="CU347" s="15">
        <v>0.0</v>
      </c>
      <c r="CV347" s="15" t="s">
        <v>124</v>
      </c>
      <c r="CW347" s="11">
        <v>0.0</v>
      </c>
      <c r="CX347" s="11">
        <v>0.0</v>
      </c>
      <c r="CY347" s="11" t="s">
        <v>124</v>
      </c>
      <c r="CZ347" s="11">
        <v>0.0</v>
      </c>
      <c r="DA347" s="11" t="s">
        <v>133</v>
      </c>
      <c r="DB347" s="31"/>
    </row>
    <row r="348">
      <c r="A348" s="11" t="s">
        <v>2088</v>
      </c>
      <c r="B348" s="11" t="s">
        <v>2089</v>
      </c>
      <c r="C348" s="12">
        <v>27384.0</v>
      </c>
      <c r="D348" s="13">
        <v>1.0</v>
      </c>
      <c r="E348" s="18">
        <v>0.0</v>
      </c>
      <c r="F348" s="3">
        <v>8.0</v>
      </c>
      <c r="G348" s="3">
        <v>8.0</v>
      </c>
      <c r="H348" s="3">
        <v>9.0</v>
      </c>
      <c r="I348" s="14">
        <f t="shared" si="1"/>
        <v>8.333333333</v>
      </c>
      <c r="J348" s="14">
        <f t="shared" si="2"/>
        <v>0.6666666667</v>
      </c>
      <c r="K348" s="11" t="s">
        <v>1248</v>
      </c>
      <c r="L348" s="11" t="s">
        <v>355</v>
      </c>
      <c r="M348" s="15" t="s">
        <v>122</v>
      </c>
      <c r="N348" s="15" t="s">
        <v>1173</v>
      </c>
      <c r="O348" s="16" t="s">
        <v>122</v>
      </c>
      <c r="P348" s="16" t="s">
        <v>373</v>
      </c>
      <c r="Q348" s="17">
        <v>1.0</v>
      </c>
      <c r="R348" s="11" t="s">
        <v>124</v>
      </c>
      <c r="S348" s="11">
        <v>0.0</v>
      </c>
      <c r="T348" s="11">
        <v>0.0</v>
      </c>
      <c r="U348" s="11" t="s">
        <v>124</v>
      </c>
      <c r="V348" s="11">
        <v>0.0</v>
      </c>
      <c r="W348" s="11" t="s">
        <v>125</v>
      </c>
      <c r="X348" s="18">
        <v>32.0</v>
      </c>
      <c r="Y348" s="18">
        <v>1.0</v>
      </c>
      <c r="Z348" s="18">
        <v>1.0</v>
      </c>
      <c r="AA348" s="18">
        <v>0.0</v>
      </c>
      <c r="AB348" s="15" t="s">
        <v>2090</v>
      </c>
      <c r="AC348" s="15" t="s">
        <v>2090</v>
      </c>
      <c r="AD348" s="16">
        <v>2.0</v>
      </c>
      <c r="AE348" s="16">
        <v>1.0</v>
      </c>
      <c r="AF348" s="16">
        <v>1.0</v>
      </c>
      <c r="AG348" s="15">
        <v>0.0</v>
      </c>
      <c r="AH348" s="11" t="s">
        <v>1309</v>
      </c>
      <c r="AI348" s="18">
        <v>1.0</v>
      </c>
      <c r="AJ348" s="18">
        <v>1.0</v>
      </c>
      <c r="AK348" s="18">
        <v>0.0</v>
      </c>
      <c r="AL348" s="11">
        <v>0.0</v>
      </c>
      <c r="AM348" s="19">
        <v>0.0</v>
      </c>
      <c r="AN348" s="27" t="s">
        <v>2091</v>
      </c>
      <c r="AO348" s="15" t="s">
        <v>318</v>
      </c>
      <c r="AP348" s="15" t="s">
        <v>318</v>
      </c>
      <c r="AQ348" s="15">
        <v>78.0</v>
      </c>
      <c r="AR348" s="15">
        <v>48.0</v>
      </c>
      <c r="AS348" s="15">
        <v>46.0</v>
      </c>
      <c r="AT348" s="15">
        <v>51.0</v>
      </c>
      <c r="AU348" s="15">
        <v>-13.0</v>
      </c>
      <c r="AV348" s="15">
        <v>46.0</v>
      </c>
      <c r="AW348" s="18">
        <v>0.0</v>
      </c>
      <c r="AX348" s="18">
        <v>0.0</v>
      </c>
      <c r="AY348" s="18">
        <v>1.0</v>
      </c>
      <c r="AZ348" s="18">
        <v>0.0</v>
      </c>
      <c r="BA348" s="18">
        <v>1.0</v>
      </c>
      <c r="BB348" s="18">
        <v>0.0</v>
      </c>
      <c r="BC348" s="11">
        <v>0.0</v>
      </c>
      <c r="BD348" s="11">
        <v>0.0</v>
      </c>
      <c r="BE348" s="11">
        <v>0.0</v>
      </c>
      <c r="BF348" s="11">
        <v>0.0</v>
      </c>
      <c r="BG348" s="11">
        <v>0.0</v>
      </c>
      <c r="BH348" s="11">
        <v>0.0</v>
      </c>
      <c r="BI348" s="11">
        <v>0.0</v>
      </c>
      <c r="BJ348" s="11">
        <v>0.0</v>
      </c>
      <c r="BK348" s="11">
        <v>0.0</v>
      </c>
      <c r="BL348" s="11">
        <v>0.0</v>
      </c>
      <c r="BM348" s="11">
        <v>0.0</v>
      </c>
      <c r="BN348" s="11">
        <v>0.0</v>
      </c>
      <c r="BO348" s="11">
        <v>0.0</v>
      </c>
      <c r="BP348" s="11">
        <v>0.0</v>
      </c>
      <c r="BQ348" s="11">
        <v>0.0</v>
      </c>
      <c r="BR348" s="11">
        <v>0.0</v>
      </c>
      <c r="BS348" s="11">
        <v>0.0</v>
      </c>
      <c r="BT348" s="11">
        <v>0.0</v>
      </c>
      <c r="BU348" s="11">
        <v>0.0</v>
      </c>
      <c r="BV348" s="11" t="s">
        <v>124</v>
      </c>
      <c r="BW348" s="16" t="s">
        <v>319</v>
      </c>
      <c r="BX348" s="15">
        <v>0.0</v>
      </c>
      <c r="BY348" s="26">
        <v>212.0</v>
      </c>
      <c r="BZ348" s="16">
        <v>0.0</v>
      </c>
      <c r="CA348" s="26">
        <v>59.0</v>
      </c>
      <c r="CB348" s="26">
        <v>13.0</v>
      </c>
      <c r="CC348" s="15">
        <v>0.0</v>
      </c>
      <c r="CD348" s="15">
        <v>0.0</v>
      </c>
      <c r="CE348" s="15">
        <v>0.0</v>
      </c>
      <c r="CF348" s="15">
        <v>0.0</v>
      </c>
      <c r="CG348" s="16">
        <v>0.0</v>
      </c>
      <c r="CH348" s="16">
        <v>0.0</v>
      </c>
      <c r="CI348" s="16">
        <v>0.0</v>
      </c>
      <c r="CJ348" s="15">
        <f t="shared" si="3"/>
        <v>0</v>
      </c>
      <c r="CK348" s="29" t="s">
        <v>2092</v>
      </c>
      <c r="CL348" s="11" t="s">
        <v>2093</v>
      </c>
      <c r="CM348" s="11">
        <v>1.0</v>
      </c>
      <c r="CN348" s="11">
        <v>0.0</v>
      </c>
      <c r="CO348" s="18">
        <v>0.0</v>
      </c>
      <c r="CP348" s="18">
        <v>0.0</v>
      </c>
      <c r="CQ348" s="15">
        <v>0.0</v>
      </c>
      <c r="CR348" s="15" t="s">
        <v>124</v>
      </c>
      <c r="CS348" s="15">
        <v>0.0</v>
      </c>
      <c r="CT348" s="15" t="s">
        <v>124</v>
      </c>
      <c r="CU348" s="15">
        <v>0.0</v>
      </c>
      <c r="CV348" s="15" t="s">
        <v>124</v>
      </c>
      <c r="CW348" s="11">
        <v>0.0</v>
      </c>
      <c r="CX348" s="11">
        <v>0.0</v>
      </c>
      <c r="CY348" s="11" t="s">
        <v>124</v>
      </c>
      <c r="CZ348" s="11">
        <v>0.0</v>
      </c>
      <c r="DA348" s="11" t="s">
        <v>133</v>
      </c>
      <c r="DB348" s="31"/>
    </row>
    <row r="349">
      <c r="A349" s="11" t="s">
        <v>2094</v>
      </c>
      <c r="B349" s="11" t="s">
        <v>1784</v>
      </c>
      <c r="C349" s="12">
        <v>27391.0</v>
      </c>
      <c r="D349" s="13">
        <v>1.0</v>
      </c>
      <c r="E349" s="18">
        <v>0.0</v>
      </c>
      <c r="F349" s="3">
        <v>7.0</v>
      </c>
      <c r="G349" s="3">
        <v>5.0</v>
      </c>
      <c r="H349" s="3">
        <v>7.0</v>
      </c>
      <c r="I349" s="14">
        <f t="shared" si="1"/>
        <v>6.333333333</v>
      </c>
      <c r="J349" s="14">
        <f t="shared" si="2"/>
        <v>1.333333333</v>
      </c>
      <c r="K349" s="11" t="s">
        <v>182</v>
      </c>
      <c r="L349" s="13" t="s">
        <v>183</v>
      </c>
      <c r="M349" s="15" t="s">
        <v>137</v>
      </c>
      <c r="N349" s="15" t="s">
        <v>373</v>
      </c>
      <c r="O349" s="16" t="s">
        <v>122</v>
      </c>
      <c r="P349" s="16" t="s">
        <v>373</v>
      </c>
      <c r="Q349" s="17">
        <v>1.0</v>
      </c>
      <c r="R349" s="11" t="s">
        <v>124</v>
      </c>
      <c r="S349" s="11">
        <v>0.0</v>
      </c>
      <c r="T349" s="11">
        <v>0.0</v>
      </c>
      <c r="U349" s="11" t="s">
        <v>124</v>
      </c>
      <c r="V349" s="11">
        <v>0.0</v>
      </c>
      <c r="W349" s="11" t="s">
        <v>1785</v>
      </c>
      <c r="X349" s="18">
        <v>33.0</v>
      </c>
      <c r="Y349" s="18">
        <v>0.0</v>
      </c>
      <c r="Z349" s="18">
        <v>1.0</v>
      </c>
      <c r="AA349" s="18">
        <v>0.0</v>
      </c>
      <c r="AB349" s="15" t="s">
        <v>2095</v>
      </c>
      <c r="AC349" s="15" t="s">
        <v>2095</v>
      </c>
      <c r="AD349" s="16">
        <v>1.0</v>
      </c>
      <c r="AE349" s="16">
        <v>1.0</v>
      </c>
      <c r="AF349" s="16">
        <v>0.0</v>
      </c>
      <c r="AG349" s="15">
        <v>0.0</v>
      </c>
      <c r="AH349" s="11" t="s">
        <v>2096</v>
      </c>
      <c r="AI349" s="18">
        <v>1.0</v>
      </c>
      <c r="AJ349" s="18">
        <v>1.0</v>
      </c>
      <c r="AK349" s="18">
        <v>0.0</v>
      </c>
      <c r="AL349" s="11">
        <v>0.0</v>
      </c>
      <c r="AM349" s="19">
        <v>0.0</v>
      </c>
      <c r="AN349" s="27" t="s">
        <v>128</v>
      </c>
      <c r="AO349" s="15" t="s">
        <v>1840</v>
      </c>
      <c r="AP349" s="15" t="s">
        <v>1840</v>
      </c>
      <c r="AQ349" s="15">
        <v>80.0</v>
      </c>
      <c r="AR349" s="15">
        <v>34.0</v>
      </c>
      <c r="AS349" s="15">
        <v>56.0</v>
      </c>
      <c r="AT349" s="15">
        <v>60.0</v>
      </c>
      <c r="AU349" s="15">
        <v>-16.0</v>
      </c>
      <c r="AV349" s="15">
        <v>48.0</v>
      </c>
      <c r="AW349" s="18">
        <v>0.0</v>
      </c>
      <c r="AX349" s="18">
        <v>0.0</v>
      </c>
      <c r="AY349" s="18">
        <v>1.0</v>
      </c>
      <c r="AZ349" s="18">
        <v>0.0</v>
      </c>
      <c r="BA349" s="18">
        <v>1.0</v>
      </c>
      <c r="BB349" s="18">
        <v>0.0</v>
      </c>
      <c r="BC349" s="11">
        <v>0.0</v>
      </c>
      <c r="BD349" s="11">
        <v>0.0</v>
      </c>
      <c r="BE349" s="11">
        <v>0.0</v>
      </c>
      <c r="BF349" s="11">
        <v>0.0</v>
      </c>
      <c r="BG349" s="11">
        <v>0.0</v>
      </c>
      <c r="BH349" s="11">
        <v>0.0</v>
      </c>
      <c r="BI349" s="11">
        <v>0.0</v>
      </c>
      <c r="BJ349" s="11">
        <v>0.0</v>
      </c>
      <c r="BK349" s="11">
        <v>0.0</v>
      </c>
      <c r="BL349" s="11">
        <v>0.0</v>
      </c>
      <c r="BM349" s="11">
        <v>0.0</v>
      </c>
      <c r="BN349" s="11">
        <v>0.0</v>
      </c>
      <c r="BO349" s="11">
        <v>0.0</v>
      </c>
      <c r="BP349" s="11">
        <v>0.0</v>
      </c>
      <c r="BQ349" s="11">
        <v>0.0</v>
      </c>
      <c r="BR349" s="11">
        <v>0.0</v>
      </c>
      <c r="BS349" s="11">
        <v>0.0</v>
      </c>
      <c r="BT349" s="11">
        <v>0.0</v>
      </c>
      <c r="BU349" s="11">
        <v>0.0</v>
      </c>
      <c r="BV349" s="11" t="s">
        <v>124</v>
      </c>
      <c r="BW349" s="16" t="s">
        <v>168</v>
      </c>
      <c r="BX349" s="15">
        <v>0.0</v>
      </c>
      <c r="BY349" s="26">
        <v>211.0</v>
      </c>
      <c r="BZ349" s="16">
        <v>0.0</v>
      </c>
      <c r="CA349" s="26">
        <v>64.0</v>
      </c>
      <c r="CB349" s="26">
        <v>7.0</v>
      </c>
      <c r="CC349" s="15">
        <v>0.0</v>
      </c>
      <c r="CD349" s="15">
        <v>0.0</v>
      </c>
      <c r="CE349" s="15">
        <v>1.0</v>
      </c>
      <c r="CF349" s="15">
        <v>0.0</v>
      </c>
      <c r="CG349" s="16">
        <v>0.0</v>
      </c>
      <c r="CH349" s="16">
        <v>0.0</v>
      </c>
      <c r="CI349" s="16">
        <v>0.0</v>
      </c>
      <c r="CJ349" s="15">
        <f t="shared" si="3"/>
        <v>0</v>
      </c>
      <c r="CK349" s="29" t="s">
        <v>2097</v>
      </c>
      <c r="CL349" s="11" t="s">
        <v>2098</v>
      </c>
      <c r="CM349" s="11">
        <v>1.0</v>
      </c>
      <c r="CN349" s="11">
        <v>0.0</v>
      </c>
      <c r="CO349" s="18">
        <v>0.0</v>
      </c>
      <c r="CP349" s="18">
        <v>0.0</v>
      </c>
      <c r="CQ349" s="15">
        <v>0.0</v>
      </c>
      <c r="CR349" s="15" t="s">
        <v>124</v>
      </c>
      <c r="CS349" s="15">
        <v>0.0</v>
      </c>
      <c r="CT349" s="15" t="s">
        <v>124</v>
      </c>
      <c r="CU349" s="15">
        <v>0.0</v>
      </c>
      <c r="CV349" s="15" t="s">
        <v>124</v>
      </c>
      <c r="CW349" s="11">
        <v>0.0</v>
      </c>
      <c r="CX349" s="11">
        <v>0.0</v>
      </c>
      <c r="CY349" s="11" t="s">
        <v>124</v>
      </c>
      <c r="CZ349" s="11">
        <v>0.0</v>
      </c>
      <c r="DA349" s="11" t="s">
        <v>133</v>
      </c>
      <c r="DB349" s="31"/>
    </row>
    <row r="350">
      <c r="A350" s="11" t="s">
        <v>2099</v>
      </c>
      <c r="B350" s="11" t="s">
        <v>1807</v>
      </c>
      <c r="C350" s="12">
        <v>27398.0</v>
      </c>
      <c r="D350" s="13">
        <v>2.0</v>
      </c>
      <c r="E350" s="18">
        <v>0.0</v>
      </c>
      <c r="F350" s="3">
        <v>4.0</v>
      </c>
      <c r="G350" s="3">
        <v>4.0</v>
      </c>
      <c r="H350" s="3">
        <v>4.0</v>
      </c>
      <c r="I350" s="14">
        <f t="shared" si="1"/>
        <v>4</v>
      </c>
      <c r="J350" s="14">
        <f t="shared" si="2"/>
        <v>0</v>
      </c>
      <c r="K350" s="11" t="s">
        <v>1283</v>
      </c>
      <c r="L350" s="13" t="s">
        <v>1283</v>
      </c>
      <c r="M350" s="15" t="s">
        <v>122</v>
      </c>
      <c r="N350" s="15" t="s">
        <v>373</v>
      </c>
      <c r="O350" s="16" t="s">
        <v>122</v>
      </c>
      <c r="P350" s="16" t="s">
        <v>969</v>
      </c>
      <c r="Q350" s="17">
        <v>1.0</v>
      </c>
      <c r="R350" s="11" t="s">
        <v>2100</v>
      </c>
      <c r="S350" s="11">
        <v>0.0</v>
      </c>
      <c r="T350" s="11">
        <v>0.0</v>
      </c>
      <c r="U350" s="11" t="s">
        <v>124</v>
      </c>
      <c r="V350" s="11">
        <v>0.0</v>
      </c>
      <c r="W350" s="11" t="s">
        <v>631</v>
      </c>
      <c r="X350" s="18">
        <v>27.0</v>
      </c>
      <c r="Y350" s="18">
        <v>1.0</v>
      </c>
      <c r="Z350" s="18">
        <v>1.0</v>
      </c>
      <c r="AA350" s="18">
        <v>0.0</v>
      </c>
      <c r="AB350" s="15" t="s">
        <v>823</v>
      </c>
      <c r="AC350" s="15" t="s">
        <v>823</v>
      </c>
      <c r="AD350" s="16">
        <v>1.0</v>
      </c>
      <c r="AE350" s="16">
        <v>1.0</v>
      </c>
      <c r="AF350" s="16">
        <v>0.0</v>
      </c>
      <c r="AG350" s="15">
        <v>0.0</v>
      </c>
      <c r="AH350" s="11" t="s">
        <v>1809</v>
      </c>
      <c r="AI350" s="18">
        <v>1.0</v>
      </c>
      <c r="AJ350" s="18">
        <v>1.0</v>
      </c>
      <c r="AK350" s="18">
        <v>0.0</v>
      </c>
      <c r="AL350" s="11">
        <v>0.0</v>
      </c>
      <c r="AM350" s="19">
        <v>0.0</v>
      </c>
      <c r="AN350" s="27" t="s">
        <v>2101</v>
      </c>
      <c r="AO350" s="15" t="s">
        <v>2102</v>
      </c>
      <c r="AP350" s="15" t="s">
        <v>200</v>
      </c>
      <c r="AQ350" s="15">
        <v>164.0</v>
      </c>
      <c r="AR350" s="15">
        <v>57.0</v>
      </c>
      <c r="AS350" s="15">
        <v>39.0</v>
      </c>
      <c r="AT350" s="15">
        <v>54.0</v>
      </c>
      <c r="AU350" s="15">
        <v>-8.0</v>
      </c>
      <c r="AV350" s="15">
        <v>9.0</v>
      </c>
      <c r="AW350" s="18">
        <v>0.0</v>
      </c>
      <c r="AX350" s="18">
        <v>0.0</v>
      </c>
      <c r="AY350" s="18">
        <v>1.0</v>
      </c>
      <c r="AZ350" s="18">
        <v>1.0</v>
      </c>
      <c r="BA350" s="18">
        <v>0.0</v>
      </c>
      <c r="BB350" s="18">
        <v>1.0</v>
      </c>
      <c r="BC350" s="11">
        <v>0.0</v>
      </c>
      <c r="BD350" s="11">
        <v>0.0</v>
      </c>
      <c r="BE350" s="11">
        <v>0.0</v>
      </c>
      <c r="BF350" s="11">
        <v>0.0</v>
      </c>
      <c r="BG350" s="11">
        <v>0.0</v>
      </c>
      <c r="BH350" s="11">
        <v>0.0</v>
      </c>
      <c r="BI350" s="11">
        <v>0.0</v>
      </c>
      <c r="BJ350" s="11">
        <v>0.0</v>
      </c>
      <c r="BK350" s="11">
        <v>0.0</v>
      </c>
      <c r="BL350" s="11">
        <v>0.0</v>
      </c>
      <c r="BM350" s="11">
        <v>0.0</v>
      </c>
      <c r="BN350" s="11">
        <v>0.0</v>
      </c>
      <c r="BO350" s="11">
        <v>0.0</v>
      </c>
      <c r="BP350" s="11">
        <v>0.0</v>
      </c>
      <c r="BQ350" s="11">
        <v>0.0</v>
      </c>
      <c r="BR350" s="11">
        <v>1.0</v>
      </c>
      <c r="BS350" s="11">
        <v>0.0</v>
      </c>
      <c r="BT350" s="11">
        <v>0.0</v>
      </c>
      <c r="BU350" s="11">
        <v>0.0</v>
      </c>
      <c r="BV350" s="11" t="s">
        <v>124</v>
      </c>
      <c r="BW350" s="16" t="s">
        <v>487</v>
      </c>
      <c r="BX350" s="15">
        <v>0.0</v>
      </c>
      <c r="BY350" s="26">
        <v>354.0</v>
      </c>
      <c r="BZ350" s="16">
        <v>0.0</v>
      </c>
      <c r="CA350" s="26">
        <v>81.0</v>
      </c>
      <c r="CB350" s="26">
        <v>26.0</v>
      </c>
      <c r="CC350" s="15">
        <v>0.0</v>
      </c>
      <c r="CD350" s="15">
        <v>0.0</v>
      </c>
      <c r="CE350" s="15">
        <v>1.0</v>
      </c>
      <c r="CF350" s="15">
        <v>0.0</v>
      </c>
      <c r="CG350" s="16">
        <v>1.0</v>
      </c>
      <c r="CH350" s="16">
        <v>0.0</v>
      </c>
      <c r="CI350" s="16">
        <v>0.0</v>
      </c>
      <c r="CJ350" s="15">
        <f t="shared" si="3"/>
        <v>1</v>
      </c>
      <c r="CK350" s="29" t="s">
        <v>2103</v>
      </c>
      <c r="CL350" s="11" t="s">
        <v>2104</v>
      </c>
      <c r="CM350" s="11">
        <v>0.0</v>
      </c>
      <c r="CN350" s="11">
        <v>0.0</v>
      </c>
      <c r="CO350" s="18">
        <v>0.0</v>
      </c>
      <c r="CP350" s="18">
        <v>0.0</v>
      </c>
      <c r="CQ350" s="15">
        <v>0.0</v>
      </c>
      <c r="CR350" s="15" t="s">
        <v>124</v>
      </c>
      <c r="CS350" s="15">
        <v>0.0</v>
      </c>
      <c r="CT350" s="15" t="s">
        <v>124</v>
      </c>
      <c r="CU350" s="15">
        <v>0.0</v>
      </c>
      <c r="CV350" s="15" t="s">
        <v>124</v>
      </c>
      <c r="CW350" s="11">
        <v>0.0</v>
      </c>
      <c r="CX350" s="11">
        <v>0.0</v>
      </c>
      <c r="CY350" s="11" t="s">
        <v>124</v>
      </c>
      <c r="CZ350" s="11">
        <v>0.0</v>
      </c>
      <c r="DA350" s="11" t="s">
        <v>235</v>
      </c>
      <c r="DB350" s="31"/>
    </row>
    <row r="351">
      <c r="A351" s="11" t="s">
        <v>2105</v>
      </c>
      <c r="B351" s="11" t="s">
        <v>2106</v>
      </c>
      <c r="C351" s="12">
        <v>27412.0</v>
      </c>
      <c r="D351" s="13">
        <v>1.0</v>
      </c>
      <c r="E351" s="18">
        <v>0.0</v>
      </c>
      <c r="F351" s="3">
        <v>3.0</v>
      </c>
      <c r="G351" s="3">
        <v>6.0</v>
      </c>
      <c r="H351" s="3">
        <v>4.0</v>
      </c>
      <c r="I351" s="14">
        <f t="shared" si="1"/>
        <v>4.333333333</v>
      </c>
      <c r="J351" s="14">
        <f t="shared" si="2"/>
        <v>2</v>
      </c>
      <c r="K351" s="11" t="s">
        <v>1268</v>
      </c>
      <c r="L351" s="13" t="s">
        <v>1559</v>
      </c>
      <c r="M351" s="15" t="s">
        <v>137</v>
      </c>
      <c r="N351" s="15" t="s">
        <v>196</v>
      </c>
      <c r="O351" s="16" t="s">
        <v>162</v>
      </c>
      <c r="P351" s="16" t="s">
        <v>1173</v>
      </c>
      <c r="Q351" s="17">
        <v>1.0</v>
      </c>
      <c r="R351" s="11" t="s">
        <v>124</v>
      </c>
      <c r="S351" s="11">
        <v>0.0</v>
      </c>
      <c r="T351" s="11">
        <v>0.0</v>
      </c>
      <c r="U351" s="11" t="s">
        <v>124</v>
      </c>
      <c r="V351" s="11">
        <v>0.0</v>
      </c>
      <c r="W351" s="11" t="s">
        <v>125</v>
      </c>
      <c r="X351" s="18">
        <v>31.0</v>
      </c>
      <c r="Y351" s="18">
        <v>1.0</v>
      </c>
      <c r="Z351" s="18">
        <v>1.0</v>
      </c>
      <c r="AA351" s="18">
        <v>0.0</v>
      </c>
      <c r="AB351" s="15" t="s">
        <v>2107</v>
      </c>
      <c r="AC351" s="15" t="s">
        <v>2107</v>
      </c>
      <c r="AD351" s="16">
        <v>1.0</v>
      </c>
      <c r="AE351" s="16">
        <v>1.0</v>
      </c>
      <c r="AF351" s="16">
        <v>0.0</v>
      </c>
      <c r="AG351" s="15">
        <v>0.0</v>
      </c>
      <c r="AH351" s="11" t="s">
        <v>2108</v>
      </c>
      <c r="AI351" s="18">
        <v>1.0</v>
      </c>
      <c r="AJ351" s="18">
        <v>1.0</v>
      </c>
      <c r="AK351" s="18">
        <v>1.0</v>
      </c>
      <c r="AL351" s="11">
        <v>0.0</v>
      </c>
      <c r="AM351" s="19">
        <v>0.0</v>
      </c>
      <c r="AN351" s="27" t="s">
        <v>128</v>
      </c>
      <c r="AO351" s="15" t="s">
        <v>2109</v>
      </c>
      <c r="AP351" s="15" t="s">
        <v>145</v>
      </c>
      <c r="AQ351" s="15">
        <v>104.0</v>
      </c>
      <c r="AR351" s="15">
        <v>46.0</v>
      </c>
      <c r="AS351" s="15">
        <v>31.0</v>
      </c>
      <c r="AT351" s="15">
        <v>32.0</v>
      </c>
      <c r="AU351" s="15">
        <v>-9.0</v>
      </c>
      <c r="AV351" s="15">
        <v>42.0</v>
      </c>
      <c r="AW351" s="18">
        <v>0.0</v>
      </c>
      <c r="AX351" s="18">
        <v>0.0</v>
      </c>
      <c r="AY351" s="18">
        <v>0.0</v>
      </c>
      <c r="AZ351" s="18">
        <v>1.0</v>
      </c>
      <c r="BA351" s="18">
        <v>1.0</v>
      </c>
      <c r="BB351" s="18">
        <v>1.0</v>
      </c>
      <c r="BC351" s="11">
        <v>0.0</v>
      </c>
      <c r="BD351" s="11">
        <v>0.0</v>
      </c>
      <c r="BE351" s="11">
        <v>0.0</v>
      </c>
      <c r="BF351" s="11">
        <v>0.0</v>
      </c>
      <c r="BG351" s="11">
        <v>0.0</v>
      </c>
      <c r="BH351" s="11">
        <v>0.0</v>
      </c>
      <c r="BI351" s="11">
        <v>0.0</v>
      </c>
      <c r="BJ351" s="11">
        <v>0.0</v>
      </c>
      <c r="BK351" s="11">
        <v>0.0</v>
      </c>
      <c r="BL351" s="11">
        <v>0.0</v>
      </c>
      <c r="BM351" s="11">
        <v>0.0</v>
      </c>
      <c r="BN351" s="11">
        <v>0.0</v>
      </c>
      <c r="BO351" s="11">
        <v>0.0</v>
      </c>
      <c r="BP351" s="11">
        <v>0.0</v>
      </c>
      <c r="BQ351" s="11">
        <v>0.0</v>
      </c>
      <c r="BR351" s="11">
        <v>0.0</v>
      </c>
      <c r="BS351" s="11">
        <v>0.0</v>
      </c>
      <c r="BT351" s="11">
        <v>0.0</v>
      </c>
      <c r="BU351" s="11">
        <v>0.0</v>
      </c>
      <c r="BV351" s="11" t="s">
        <v>124</v>
      </c>
      <c r="BW351" s="16" t="s">
        <v>146</v>
      </c>
      <c r="BX351" s="15">
        <v>0.0</v>
      </c>
      <c r="BY351" s="26">
        <v>195.0</v>
      </c>
      <c r="BZ351" s="16">
        <v>0.0</v>
      </c>
      <c r="CA351" s="26">
        <v>66.0</v>
      </c>
      <c r="CB351" s="26">
        <v>18.0</v>
      </c>
      <c r="CC351" s="15">
        <v>0.0</v>
      </c>
      <c r="CD351" s="15">
        <v>0.0</v>
      </c>
      <c r="CE351" s="15">
        <v>1.0</v>
      </c>
      <c r="CF351" s="15">
        <v>0.0</v>
      </c>
      <c r="CG351" s="16">
        <v>1.0</v>
      </c>
      <c r="CH351" s="16">
        <v>0.0</v>
      </c>
      <c r="CI351" s="16">
        <v>0.0</v>
      </c>
      <c r="CJ351" s="15">
        <f t="shared" si="3"/>
        <v>1</v>
      </c>
      <c r="CK351" s="29" t="s">
        <v>2110</v>
      </c>
      <c r="CL351" s="11" t="s">
        <v>132</v>
      </c>
      <c r="CM351" s="11">
        <v>0.0</v>
      </c>
      <c r="CN351" s="11">
        <v>0.0</v>
      </c>
      <c r="CO351" s="18">
        <v>0.0</v>
      </c>
      <c r="CP351" s="18">
        <v>0.0</v>
      </c>
      <c r="CQ351" s="15">
        <v>0.0</v>
      </c>
      <c r="CR351" s="15" t="s">
        <v>124</v>
      </c>
      <c r="CS351" s="15">
        <v>0.0</v>
      </c>
      <c r="CT351" s="15" t="s">
        <v>124</v>
      </c>
      <c r="CU351" s="15">
        <v>0.0</v>
      </c>
      <c r="CV351" s="15" t="s">
        <v>124</v>
      </c>
      <c r="CW351" s="11">
        <v>0.0</v>
      </c>
      <c r="CX351" s="11">
        <v>0.0</v>
      </c>
      <c r="CY351" s="11" t="s">
        <v>124</v>
      </c>
      <c r="CZ351" s="11">
        <v>0.0</v>
      </c>
      <c r="DA351" s="11" t="s">
        <v>133</v>
      </c>
      <c r="DB351" s="31"/>
    </row>
    <row r="352">
      <c r="A352" s="11" t="s">
        <v>574</v>
      </c>
      <c r="B352" s="11" t="s">
        <v>1529</v>
      </c>
      <c r="C352" s="12">
        <v>27419.0</v>
      </c>
      <c r="D352" s="13">
        <v>1.0</v>
      </c>
      <c r="E352" s="18">
        <v>0.0</v>
      </c>
      <c r="F352" s="3">
        <v>1.0</v>
      </c>
      <c r="G352" s="3">
        <v>2.0</v>
      </c>
      <c r="H352" s="3">
        <v>2.0</v>
      </c>
      <c r="I352" s="14">
        <f t="shared" si="1"/>
        <v>1.666666667</v>
      </c>
      <c r="J352" s="14">
        <f t="shared" si="2"/>
        <v>0.6666666667</v>
      </c>
      <c r="K352" s="11" t="s">
        <v>1349</v>
      </c>
      <c r="L352" s="13" t="s">
        <v>1349</v>
      </c>
      <c r="M352" s="15" t="s">
        <v>137</v>
      </c>
      <c r="N352" s="15" t="s">
        <v>138</v>
      </c>
      <c r="O352" s="16" t="s">
        <v>137</v>
      </c>
      <c r="P352" s="16" t="s">
        <v>196</v>
      </c>
      <c r="Q352" s="17">
        <v>2.0</v>
      </c>
      <c r="R352" s="11" t="s">
        <v>124</v>
      </c>
      <c r="S352" s="11">
        <v>1.0</v>
      </c>
      <c r="T352" s="11">
        <v>0.0</v>
      </c>
      <c r="U352" s="11" t="s">
        <v>124</v>
      </c>
      <c r="V352" s="11">
        <v>0.0</v>
      </c>
      <c r="W352" s="11" t="s">
        <v>125</v>
      </c>
      <c r="X352" s="18">
        <v>24.0</v>
      </c>
      <c r="Y352" s="18">
        <v>2.0</v>
      </c>
      <c r="Z352" s="18">
        <v>1.0</v>
      </c>
      <c r="AA352" s="18">
        <v>0.0</v>
      </c>
      <c r="AB352" s="15" t="s">
        <v>579</v>
      </c>
      <c r="AC352" s="15" t="s">
        <v>579</v>
      </c>
      <c r="AD352" s="16">
        <v>1.0</v>
      </c>
      <c r="AE352" s="16">
        <v>0.0</v>
      </c>
      <c r="AF352" s="16">
        <v>0.0</v>
      </c>
      <c r="AG352" s="15">
        <v>0.0</v>
      </c>
      <c r="AH352" s="11" t="s">
        <v>2111</v>
      </c>
      <c r="AI352" s="18">
        <v>2.0</v>
      </c>
      <c r="AJ352" s="18">
        <v>1.0</v>
      </c>
      <c r="AK352" s="18">
        <v>1.0</v>
      </c>
      <c r="AL352" s="18">
        <v>1.0</v>
      </c>
      <c r="AM352" s="19">
        <v>0.0</v>
      </c>
      <c r="AN352" s="27" t="s">
        <v>128</v>
      </c>
      <c r="AO352" s="15" t="s">
        <v>155</v>
      </c>
      <c r="AP352" s="15" t="s">
        <v>155</v>
      </c>
      <c r="AQ352" s="15">
        <v>133.0</v>
      </c>
      <c r="AR352" s="15">
        <v>55.0</v>
      </c>
      <c r="AS352" s="15">
        <v>66.0</v>
      </c>
      <c r="AT352" s="15">
        <v>96.0</v>
      </c>
      <c r="AU352" s="15">
        <v>-12.0</v>
      </c>
      <c r="AV352" s="15">
        <v>14.0</v>
      </c>
      <c r="AW352" s="18">
        <v>0.0</v>
      </c>
      <c r="AX352" s="18">
        <v>0.0</v>
      </c>
      <c r="AY352" s="18">
        <v>1.0</v>
      </c>
      <c r="AZ352" s="18">
        <v>0.0</v>
      </c>
      <c r="BA352" s="18">
        <v>1.0</v>
      </c>
      <c r="BB352" s="18">
        <v>1.0</v>
      </c>
      <c r="BC352" s="11">
        <v>0.0</v>
      </c>
      <c r="BD352" s="11">
        <v>0.0</v>
      </c>
      <c r="BE352" s="11">
        <v>0.0</v>
      </c>
      <c r="BF352" s="11">
        <v>0.0</v>
      </c>
      <c r="BG352" s="11">
        <v>0.0</v>
      </c>
      <c r="BH352" s="11">
        <v>0.0</v>
      </c>
      <c r="BI352" s="11">
        <v>0.0</v>
      </c>
      <c r="BJ352" s="11">
        <v>1.0</v>
      </c>
      <c r="BK352" s="11">
        <v>0.0</v>
      </c>
      <c r="BL352" s="11">
        <v>0.0</v>
      </c>
      <c r="BM352" s="11">
        <v>0.0</v>
      </c>
      <c r="BN352" s="11">
        <v>0.0</v>
      </c>
      <c r="BO352" s="11">
        <v>0.0</v>
      </c>
      <c r="BP352" s="11">
        <v>0.0</v>
      </c>
      <c r="BQ352" s="11">
        <v>1.0</v>
      </c>
      <c r="BR352" s="11">
        <v>0.0</v>
      </c>
      <c r="BS352" s="11">
        <v>0.0</v>
      </c>
      <c r="BT352" s="11">
        <v>0.0</v>
      </c>
      <c r="BU352" s="11">
        <v>0.0</v>
      </c>
      <c r="BV352" s="11" t="s">
        <v>124</v>
      </c>
      <c r="BW352" s="16" t="s">
        <v>319</v>
      </c>
      <c r="BX352" s="15">
        <v>0.0</v>
      </c>
      <c r="BY352" s="26">
        <v>172.0</v>
      </c>
      <c r="BZ352" s="16">
        <v>0.0</v>
      </c>
      <c r="CA352" s="26">
        <v>62.0</v>
      </c>
      <c r="CB352" s="26">
        <v>10.0</v>
      </c>
      <c r="CC352" s="15">
        <v>1.0</v>
      </c>
      <c r="CD352" s="15">
        <v>0.0</v>
      </c>
      <c r="CE352" s="15">
        <v>1.0</v>
      </c>
      <c r="CF352" s="15">
        <v>0.0</v>
      </c>
      <c r="CG352" s="16">
        <v>1.0</v>
      </c>
      <c r="CH352" s="16">
        <v>0.0</v>
      </c>
      <c r="CI352" s="16">
        <v>0.0</v>
      </c>
      <c r="CJ352" s="15">
        <f t="shared" si="3"/>
        <v>1</v>
      </c>
      <c r="CK352" s="38" t="s">
        <v>2112</v>
      </c>
      <c r="CL352" s="11" t="s">
        <v>582</v>
      </c>
      <c r="CM352" s="11">
        <v>0.0</v>
      </c>
      <c r="CN352" s="11">
        <v>0.0</v>
      </c>
      <c r="CO352" s="18">
        <v>0.0</v>
      </c>
      <c r="CP352" s="18">
        <v>0.0</v>
      </c>
      <c r="CQ352" s="15">
        <v>0.0</v>
      </c>
      <c r="CR352" s="15" t="s">
        <v>124</v>
      </c>
      <c r="CS352" s="15">
        <v>0.0</v>
      </c>
      <c r="CT352" s="15" t="s">
        <v>124</v>
      </c>
      <c r="CU352" s="15">
        <v>0.0</v>
      </c>
      <c r="CV352" s="15" t="s">
        <v>124</v>
      </c>
      <c r="CW352" s="11">
        <v>0.0</v>
      </c>
      <c r="CX352" s="11">
        <v>1.0</v>
      </c>
      <c r="CY352" s="11" t="s">
        <v>124</v>
      </c>
      <c r="CZ352" s="11">
        <v>0.0</v>
      </c>
      <c r="DA352" s="11" t="s">
        <v>539</v>
      </c>
      <c r="DB352" s="31"/>
    </row>
    <row r="353">
      <c r="A353" s="11" t="s">
        <v>2113</v>
      </c>
      <c r="B353" s="11" t="s">
        <v>650</v>
      </c>
      <c r="C353" s="12">
        <v>27426.0</v>
      </c>
      <c r="D353" s="13">
        <v>1.0</v>
      </c>
      <c r="E353" s="18">
        <v>0.0</v>
      </c>
      <c r="F353" s="3">
        <v>4.0</v>
      </c>
      <c r="G353" s="3">
        <v>2.0</v>
      </c>
      <c r="H353" s="3">
        <v>2.0</v>
      </c>
      <c r="I353" s="14">
        <f t="shared" si="1"/>
        <v>2.666666667</v>
      </c>
      <c r="J353" s="14">
        <f t="shared" si="2"/>
        <v>1.333333333</v>
      </c>
      <c r="K353" s="11" t="s">
        <v>2114</v>
      </c>
      <c r="L353" s="13" t="s">
        <v>1283</v>
      </c>
      <c r="M353" s="15" t="s">
        <v>137</v>
      </c>
      <c r="N353" s="15" t="s">
        <v>138</v>
      </c>
      <c r="O353" s="16" t="s">
        <v>162</v>
      </c>
      <c r="P353" s="16" t="s">
        <v>897</v>
      </c>
      <c r="Q353" s="17">
        <v>1.0</v>
      </c>
      <c r="R353" s="11" t="s">
        <v>124</v>
      </c>
      <c r="S353" s="11">
        <v>0.0</v>
      </c>
      <c r="T353" s="11">
        <v>0.0</v>
      </c>
      <c r="U353" s="11" t="s">
        <v>124</v>
      </c>
      <c r="V353" s="11">
        <v>0.0</v>
      </c>
      <c r="W353" s="11" t="s">
        <v>125</v>
      </c>
      <c r="X353" s="18">
        <v>35.0</v>
      </c>
      <c r="Y353" s="18">
        <v>1.0</v>
      </c>
      <c r="Z353" s="18">
        <v>1.0</v>
      </c>
      <c r="AA353" s="18">
        <v>0.0</v>
      </c>
      <c r="AB353" s="15" t="s">
        <v>2115</v>
      </c>
      <c r="AC353" s="15" t="s">
        <v>2115</v>
      </c>
      <c r="AD353" s="16">
        <v>1.0</v>
      </c>
      <c r="AE353" s="16">
        <v>1.0</v>
      </c>
      <c r="AF353" s="16">
        <v>1.0</v>
      </c>
      <c r="AG353" s="15">
        <v>0.0</v>
      </c>
      <c r="AH353" s="11" t="s">
        <v>2116</v>
      </c>
      <c r="AI353" s="18">
        <v>1.0</v>
      </c>
      <c r="AJ353" s="18">
        <v>1.0</v>
      </c>
      <c r="AK353" s="18">
        <v>1.0</v>
      </c>
      <c r="AL353" s="11">
        <v>0.0</v>
      </c>
      <c r="AM353" s="19">
        <v>1.0</v>
      </c>
      <c r="AN353" s="27" t="s">
        <v>128</v>
      </c>
      <c r="AO353" s="15" t="s">
        <v>318</v>
      </c>
      <c r="AP353" s="15" t="s">
        <v>318</v>
      </c>
      <c r="AQ353" s="15">
        <v>101.0</v>
      </c>
      <c r="AR353" s="15">
        <v>63.0</v>
      </c>
      <c r="AS353" s="15">
        <v>51.0</v>
      </c>
      <c r="AT353" s="15">
        <v>95.0</v>
      </c>
      <c r="AU353" s="15">
        <v>-9.0</v>
      </c>
      <c r="AV353" s="15">
        <v>36.0</v>
      </c>
      <c r="AW353" s="18">
        <v>0.0</v>
      </c>
      <c r="AX353" s="18">
        <v>0.0</v>
      </c>
      <c r="AY353" s="18">
        <v>0.0</v>
      </c>
      <c r="AZ353" s="18">
        <v>1.0</v>
      </c>
      <c r="BA353" s="18">
        <v>1.0</v>
      </c>
      <c r="BB353" s="18">
        <v>1.0</v>
      </c>
      <c r="BC353" s="11">
        <v>0.0</v>
      </c>
      <c r="BD353" s="11">
        <v>0.0</v>
      </c>
      <c r="BE353" s="11">
        <v>0.0</v>
      </c>
      <c r="BF353" s="11">
        <v>0.0</v>
      </c>
      <c r="BG353" s="11">
        <v>0.0</v>
      </c>
      <c r="BH353" s="11">
        <v>0.0</v>
      </c>
      <c r="BI353" s="11">
        <v>0.0</v>
      </c>
      <c r="BJ353" s="11">
        <v>0.0</v>
      </c>
      <c r="BK353" s="11">
        <v>0.0</v>
      </c>
      <c r="BL353" s="11">
        <v>0.0</v>
      </c>
      <c r="BM353" s="11">
        <v>0.0</v>
      </c>
      <c r="BN353" s="11">
        <v>0.0</v>
      </c>
      <c r="BO353" s="11">
        <v>0.0</v>
      </c>
      <c r="BP353" s="11">
        <v>0.0</v>
      </c>
      <c r="BQ353" s="11">
        <v>1.0</v>
      </c>
      <c r="BR353" s="11">
        <v>0.0</v>
      </c>
      <c r="BS353" s="11">
        <v>0.0</v>
      </c>
      <c r="BT353" s="11">
        <v>0.0</v>
      </c>
      <c r="BU353" s="11">
        <v>0.0</v>
      </c>
      <c r="BV353" s="11" t="s">
        <v>124</v>
      </c>
      <c r="BW353" s="16" t="s">
        <v>319</v>
      </c>
      <c r="BX353" s="15">
        <v>0.0</v>
      </c>
      <c r="BY353" s="26">
        <v>170.0</v>
      </c>
      <c r="BZ353" s="16">
        <v>0.0</v>
      </c>
      <c r="CA353" s="26">
        <v>35.0</v>
      </c>
      <c r="CB353" s="26">
        <v>11.0</v>
      </c>
      <c r="CC353" s="15">
        <v>0.0</v>
      </c>
      <c r="CD353" s="15">
        <v>0.0</v>
      </c>
      <c r="CE353" s="15">
        <v>1.0</v>
      </c>
      <c r="CF353" s="15">
        <v>0.0</v>
      </c>
      <c r="CG353" s="16">
        <v>0.0</v>
      </c>
      <c r="CH353" s="16">
        <v>0.0</v>
      </c>
      <c r="CI353" s="16">
        <v>0.0</v>
      </c>
      <c r="CJ353" s="15">
        <f t="shared" si="3"/>
        <v>0</v>
      </c>
      <c r="CK353" s="29" t="s">
        <v>2117</v>
      </c>
      <c r="CL353" s="11" t="s">
        <v>170</v>
      </c>
      <c r="CM353" s="11">
        <v>0.0</v>
      </c>
      <c r="CN353" s="11">
        <v>0.0</v>
      </c>
      <c r="CO353" s="18">
        <v>0.0</v>
      </c>
      <c r="CP353" s="18">
        <v>0.0</v>
      </c>
      <c r="CQ353" s="15">
        <v>0.0</v>
      </c>
      <c r="CR353" s="15" t="s">
        <v>124</v>
      </c>
      <c r="CS353" s="15">
        <v>0.0</v>
      </c>
      <c r="CT353" s="15" t="s">
        <v>124</v>
      </c>
      <c r="CU353" s="15">
        <v>0.0</v>
      </c>
      <c r="CV353" s="15" t="s">
        <v>124</v>
      </c>
      <c r="CW353" s="11">
        <v>0.0</v>
      </c>
      <c r="CX353" s="11">
        <v>0.0</v>
      </c>
      <c r="CY353" s="11" t="s">
        <v>124</v>
      </c>
      <c r="CZ353" s="11">
        <v>0.0</v>
      </c>
      <c r="DA353" s="11" t="s">
        <v>133</v>
      </c>
      <c r="DB353" s="31"/>
    </row>
    <row r="354">
      <c r="A354" s="11" t="s">
        <v>2118</v>
      </c>
      <c r="B354" s="11" t="s">
        <v>2119</v>
      </c>
      <c r="C354" s="12">
        <v>27433.0</v>
      </c>
      <c r="D354" s="13">
        <v>1.0</v>
      </c>
      <c r="E354" s="18">
        <v>0.0</v>
      </c>
      <c r="F354" s="3">
        <v>8.0</v>
      </c>
      <c r="G354" s="3">
        <v>6.0</v>
      </c>
      <c r="H354" s="3">
        <v>8.0</v>
      </c>
      <c r="I354" s="14">
        <f t="shared" si="1"/>
        <v>7.333333333</v>
      </c>
      <c r="J354" s="14">
        <f t="shared" si="2"/>
        <v>1.333333333</v>
      </c>
      <c r="K354" s="11" t="s">
        <v>215</v>
      </c>
      <c r="L354" s="13" t="s">
        <v>716</v>
      </c>
      <c r="M354" s="16" t="s">
        <v>216</v>
      </c>
      <c r="N354" s="16" t="s">
        <v>1335</v>
      </c>
      <c r="O354" s="16" t="s">
        <v>216</v>
      </c>
      <c r="P354" s="16" t="s">
        <v>1335</v>
      </c>
      <c r="Q354" s="17">
        <v>0.0</v>
      </c>
      <c r="R354" s="11" t="s">
        <v>124</v>
      </c>
      <c r="S354" s="11">
        <v>0.0</v>
      </c>
      <c r="T354" s="11">
        <v>0.0</v>
      </c>
      <c r="U354" s="11" t="s">
        <v>124</v>
      </c>
      <c r="V354" s="11">
        <v>0.0</v>
      </c>
      <c r="W354" s="11" t="s">
        <v>125</v>
      </c>
      <c r="X354" s="18"/>
      <c r="Y354" s="18">
        <v>1.0</v>
      </c>
      <c r="Z354" s="18">
        <v>0.0</v>
      </c>
      <c r="AA354" s="18">
        <v>1.0</v>
      </c>
      <c r="AB354" s="15" t="s">
        <v>2120</v>
      </c>
      <c r="AC354" s="15" t="s">
        <v>2120</v>
      </c>
      <c r="AD354" s="16">
        <v>1.0</v>
      </c>
      <c r="AE354" s="16">
        <v>0.0</v>
      </c>
      <c r="AF354" s="16">
        <v>1.0</v>
      </c>
      <c r="AG354" s="16">
        <v>1.0</v>
      </c>
      <c r="AH354" s="11" t="s">
        <v>2120</v>
      </c>
      <c r="AI354" s="18">
        <v>1.0</v>
      </c>
      <c r="AJ354" s="18">
        <v>0.0</v>
      </c>
      <c r="AK354" s="13">
        <v>1.0</v>
      </c>
      <c r="AL354" s="18">
        <v>1.0</v>
      </c>
      <c r="AM354" s="19">
        <v>1.0</v>
      </c>
      <c r="AN354" s="27" t="s">
        <v>128</v>
      </c>
      <c r="AO354" s="15" t="s">
        <v>1963</v>
      </c>
      <c r="AP354" s="15" t="s">
        <v>778</v>
      </c>
      <c r="AQ354" s="15">
        <v>107.0</v>
      </c>
      <c r="AR354" s="15">
        <v>68.0</v>
      </c>
      <c r="AS354" s="15">
        <v>62.0</v>
      </c>
      <c r="AT354" s="15">
        <v>84.0</v>
      </c>
      <c r="AU354" s="15">
        <v>-16.0</v>
      </c>
      <c r="AV354" s="15">
        <v>10.0</v>
      </c>
      <c r="AW354" s="18">
        <v>0.0</v>
      </c>
      <c r="AX354" s="18">
        <v>1.0</v>
      </c>
      <c r="AY354" s="18">
        <v>1.0</v>
      </c>
      <c r="AZ354" s="18">
        <v>0.0</v>
      </c>
      <c r="BA354" s="18">
        <v>0.0</v>
      </c>
      <c r="BB354" s="18">
        <v>1.0</v>
      </c>
      <c r="BC354" s="11">
        <v>0.0</v>
      </c>
      <c r="BD354" s="11">
        <v>0.0</v>
      </c>
      <c r="BE354" s="11">
        <v>0.0</v>
      </c>
      <c r="BF354" s="11">
        <v>0.0</v>
      </c>
      <c r="BG354" s="11">
        <v>0.0</v>
      </c>
      <c r="BH354" s="11">
        <v>1.0</v>
      </c>
      <c r="BI354" s="11">
        <v>0.0</v>
      </c>
      <c r="BJ354" s="11">
        <v>0.0</v>
      </c>
      <c r="BK354" s="11">
        <v>0.0</v>
      </c>
      <c r="BL354" s="11">
        <v>0.0</v>
      </c>
      <c r="BM354" s="11">
        <v>0.0</v>
      </c>
      <c r="BN354" s="11">
        <v>0.0</v>
      </c>
      <c r="BO354" s="11">
        <v>0.0</v>
      </c>
      <c r="BP354" s="11">
        <v>0.0</v>
      </c>
      <c r="BQ354" s="11">
        <v>0.0</v>
      </c>
      <c r="BR354" s="11">
        <v>0.0</v>
      </c>
      <c r="BS354" s="11">
        <v>0.0</v>
      </c>
      <c r="BT354" s="11">
        <v>0.0</v>
      </c>
      <c r="BU354" s="11">
        <v>0.0</v>
      </c>
      <c r="BV354" s="11" t="s">
        <v>2121</v>
      </c>
      <c r="BW354" s="16" t="s">
        <v>319</v>
      </c>
      <c r="BX354" s="15">
        <v>0.0</v>
      </c>
      <c r="BY354" s="26">
        <v>192.0</v>
      </c>
      <c r="BZ354" s="16">
        <v>0.0</v>
      </c>
      <c r="CA354" s="26">
        <v>81.0</v>
      </c>
      <c r="CB354" s="26">
        <v>24.0</v>
      </c>
      <c r="CC354" s="15">
        <v>0.0</v>
      </c>
      <c r="CD354" s="15">
        <v>0.0</v>
      </c>
      <c r="CE354" s="15">
        <v>1.0</v>
      </c>
      <c r="CF354" s="15">
        <v>0.0</v>
      </c>
      <c r="CG354" s="16">
        <v>0.0</v>
      </c>
      <c r="CH354" s="16">
        <v>0.0</v>
      </c>
      <c r="CI354" s="16">
        <v>0.0</v>
      </c>
      <c r="CJ354" s="15">
        <f t="shared" si="3"/>
        <v>0</v>
      </c>
      <c r="CK354" s="29" t="s">
        <v>2122</v>
      </c>
      <c r="CL354" s="11" t="s">
        <v>258</v>
      </c>
      <c r="CM354" s="11">
        <v>0.0</v>
      </c>
      <c r="CN354" s="11">
        <v>0.0</v>
      </c>
      <c r="CO354" s="18">
        <v>0.0</v>
      </c>
      <c r="CP354" s="18">
        <v>0.0</v>
      </c>
      <c r="CQ354" s="15">
        <v>0.0</v>
      </c>
      <c r="CR354" s="15" t="s">
        <v>124</v>
      </c>
      <c r="CS354" s="15">
        <v>0.0</v>
      </c>
      <c r="CT354" s="15" t="s">
        <v>124</v>
      </c>
      <c r="CU354" s="15">
        <v>0.0</v>
      </c>
      <c r="CV354" s="15" t="s">
        <v>124</v>
      </c>
      <c r="CW354" s="11">
        <v>0.0</v>
      </c>
      <c r="CX354" s="11">
        <v>0.0</v>
      </c>
      <c r="CY354" s="11" t="s">
        <v>124</v>
      </c>
      <c r="CZ354" s="11">
        <v>0.0</v>
      </c>
      <c r="DA354" s="11" t="s">
        <v>133</v>
      </c>
      <c r="DB354" s="31"/>
    </row>
    <row r="355">
      <c r="A355" s="11" t="s">
        <v>2123</v>
      </c>
      <c r="B355" s="11" t="s">
        <v>2124</v>
      </c>
      <c r="C355" s="12">
        <v>27440.0</v>
      </c>
      <c r="D355" s="13">
        <v>1.0</v>
      </c>
      <c r="E355" s="18">
        <v>0.0</v>
      </c>
      <c r="F355" s="3">
        <v>8.0</v>
      </c>
      <c r="G355" s="3">
        <v>6.0</v>
      </c>
      <c r="H355" s="3">
        <v>7.0</v>
      </c>
      <c r="I355" s="14">
        <f t="shared" si="1"/>
        <v>7</v>
      </c>
      <c r="J355" s="14">
        <f t="shared" si="2"/>
        <v>1.333333333</v>
      </c>
      <c r="K355" s="11" t="s">
        <v>182</v>
      </c>
      <c r="L355" s="13" t="s">
        <v>183</v>
      </c>
      <c r="M355" s="15" t="s">
        <v>122</v>
      </c>
      <c r="N355" s="15" t="s">
        <v>729</v>
      </c>
      <c r="O355" s="16" t="s">
        <v>2082</v>
      </c>
      <c r="P355" s="16" t="s">
        <v>2125</v>
      </c>
      <c r="Q355" s="17">
        <v>1.0</v>
      </c>
      <c r="R355" s="11" t="s">
        <v>124</v>
      </c>
      <c r="S355" s="11">
        <v>0.0</v>
      </c>
      <c r="T355" s="11">
        <v>0.0</v>
      </c>
      <c r="U355" s="11" t="s">
        <v>124</v>
      </c>
      <c r="V355" s="11">
        <v>0.0</v>
      </c>
      <c r="W355" s="11" t="s">
        <v>125</v>
      </c>
      <c r="X355" s="18">
        <v>28.0</v>
      </c>
      <c r="Y355" s="18">
        <v>0.0</v>
      </c>
      <c r="Z355" s="18">
        <v>1.0</v>
      </c>
      <c r="AA355" s="18">
        <v>0.0</v>
      </c>
      <c r="AB355" s="15" t="s">
        <v>2126</v>
      </c>
      <c r="AC355" s="15" t="s">
        <v>2126</v>
      </c>
      <c r="AD355" s="16">
        <v>1.0</v>
      </c>
      <c r="AE355" s="16">
        <v>1.0</v>
      </c>
      <c r="AF355" s="16">
        <v>0.0</v>
      </c>
      <c r="AG355" s="15">
        <v>0.0</v>
      </c>
      <c r="AH355" s="11" t="s">
        <v>1629</v>
      </c>
      <c r="AI355" s="18">
        <v>1.0</v>
      </c>
      <c r="AJ355" s="18">
        <v>1.0</v>
      </c>
      <c r="AK355" s="18">
        <v>0.0</v>
      </c>
      <c r="AL355" s="11">
        <v>0.0</v>
      </c>
      <c r="AM355" s="19">
        <v>0.0</v>
      </c>
      <c r="AN355" s="27" t="s">
        <v>128</v>
      </c>
      <c r="AO355" s="15" t="s">
        <v>1780</v>
      </c>
      <c r="AP355" s="15" t="s">
        <v>1780</v>
      </c>
      <c r="AQ355" s="15">
        <v>105.0</v>
      </c>
      <c r="AR355" s="15">
        <v>52.0</v>
      </c>
      <c r="AS355" s="15">
        <v>67.0</v>
      </c>
      <c r="AT355" s="15">
        <v>63.0</v>
      </c>
      <c r="AU355" s="15">
        <v>-10.0</v>
      </c>
      <c r="AV355" s="15">
        <v>25.0</v>
      </c>
      <c r="AW355" s="18">
        <v>0.0</v>
      </c>
      <c r="AX355" s="18">
        <v>0.0</v>
      </c>
      <c r="AY355" s="18">
        <v>1.0</v>
      </c>
      <c r="AZ355" s="18">
        <v>1.0</v>
      </c>
      <c r="BA355" s="18">
        <v>1.0</v>
      </c>
      <c r="BB355" s="18">
        <v>0.0</v>
      </c>
      <c r="BC355" s="11">
        <v>0.0</v>
      </c>
      <c r="BD355" s="11">
        <v>0.0</v>
      </c>
      <c r="BE355" s="11">
        <v>0.0</v>
      </c>
      <c r="BF355" s="11">
        <v>0.0</v>
      </c>
      <c r="BG355" s="11">
        <v>0.0</v>
      </c>
      <c r="BH355" s="11">
        <v>0.0</v>
      </c>
      <c r="BI355" s="11">
        <v>0.0</v>
      </c>
      <c r="BJ355" s="11">
        <v>1.0</v>
      </c>
      <c r="BK355" s="11">
        <v>0.0</v>
      </c>
      <c r="BL355" s="11">
        <v>0.0</v>
      </c>
      <c r="BM355" s="11">
        <v>0.0</v>
      </c>
      <c r="BN355" s="11">
        <v>0.0</v>
      </c>
      <c r="BO355" s="11">
        <v>0.0</v>
      </c>
      <c r="BP355" s="11">
        <v>0.0</v>
      </c>
      <c r="BQ355" s="11">
        <v>0.0</v>
      </c>
      <c r="BR355" s="11">
        <v>0.0</v>
      </c>
      <c r="BS355" s="11">
        <v>0.0</v>
      </c>
      <c r="BT355" s="11">
        <v>0.0</v>
      </c>
      <c r="BU355" s="11">
        <v>0.0</v>
      </c>
      <c r="BV355" s="11" t="s">
        <v>124</v>
      </c>
      <c r="BW355" s="16" t="s">
        <v>319</v>
      </c>
      <c r="BX355" s="15">
        <v>0.0</v>
      </c>
      <c r="BY355" s="26">
        <v>224.0</v>
      </c>
      <c r="BZ355" s="16">
        <v>0.0</v>
      </c>
      <c r="CA355" s="26">
        <v>110.0</v>
      </c>
      <c r="CB355" s="26">
        <v>10.0</v>
      </c>
      <c r="CC355" s="15">
        <v>0.0</v>
      </c>
      <c r="CD355" s="15">
        <v>0.0</v>
      </c>
      <c r="CE355" s="15">
        <v>1.0</v>
      </c>
      <c r="CF355" s="15">
        <v>0.0</v>
      </c>
      <c r="CG355" s="16">
        <v>1.0</v>
      </c>
      <c r="CH355" s="16">
        <v>0.0</v>
      </c>
      <c r="CI355" s="16">
        <v>0.0</v>
      </c>
      <c r="CJ355" s="15">
        <f t="shared" si="3"/>
        <v>1</v>
      </c>
      <c r="CK355" s="29" t="s">
        <v>2127</v>
      </c>
      <c r="CL355" s="11" t="s">
        <v>2128</v>
      </c>
      <c r="CM355" s="11">
        <v>0.0</v>
      </c>
      <c r="CN355" s="11">
        <v>0.0</v>
      </c>
      <c r="CO355" s="18">
        <v>0.0</v>
      </c>
      <c r="CP355" s="18">
        <v>0.0</v>
      </c>
      <c r="CQ355" s="15">
        <v>0.0</v>
      </c>
      <c r="CR355" s="15" t="s">
        <v>124</v>
      </c>
      <c r="CS355" s="15">
        <v>0.0</v>
      </c>
      <c r="CT355" s="15" t="s">
        <v>124</v>
      </c>
      <c r="CU355" s="15">
        <v>0.0</v>
      </c>
      <c r="CV355" s="15" t="s">
        <v>124</v>
      </c>
      <c r="CW355" s="11">
        <v>0.0</v>
      </c>
      <c r="CX355" s="11">
        <v>0.0</v>
      </c>
      <c r="CY355" s="11" t="s">
        <v>124</v>
      </c>
      <c r="CZ355" s="11">
        <v>0.0</v>
      </c>
      <c r="DA355" s="11" t="s">
        <v>133</v>
      </c>
      <c r="DB355" s="31"/>
    </row>
    <row r="356">
      <c r="A356" s="11" t="s">
        <v>2129</v>
      </c>
      <c r="B356" s="11" t="s">
        <v>2130</v>
      </c>
      <c r="C356" s="12">
        <v>27447.0</v>
      </c>
      <c r="D356" s="13">
        <v>1.0</v>
      </c>
      <c r="E356" s="18">
        <v>0.0</v>
      </c>
      <c r="F356" s="3">
        <v>5.0</v>
      </c>
      <c r="G356" s="3">
        <v>6.0</v>
      </c>
      <c r="H356" s="3">
        <v>9.0</v>
      </c>
      <c r="I356" s="14">
        <f t="shared" si="1"/>
        <v>6.666666667</v>
      </c>
      <c r="J356" s="14">
        <f t="shared" si="2"/>
        <v>2.666666667</v>
      </c>
      <c r="K356" s="11" t="s">
        <v>303</v>
      </c>
      <c r="L356" s="13" t="s">
        <v>355</v>
      </c>
      <c r="M356" s="16" t="s">
        <v>216</v>
      </c>
      <c r="N356" s="15" t="s">
        <v>1335</v>
      </c>
      <c r="O356" s="16" t="s">
        <v>216</v>
      </c>
      <c r="P356" s="16" t="s">
        <v>1540</v>
      </c>
      <c r="Q356" s="17">
        <v>0.0</v>
      </c>
      <c r="R356" s="11" t="s">
        <v>124</v>
      </c>
      <c r="S356" s="11">
        <v>0.0</v>
      </c>
      <c r="T356" s="11">
        <v>0.0</v>
      </c>
      <c r="U356" s="11" t="s">
        <v>124</v>
      </c>
      <c r="V356" s="11">
        <v>0.0</v>
      </c>
      <c r="W356" s="11" t="s">
        <v>631</v>
      </c>
      <c r="X356" s="18">
        <f>(30+29+28+25+24)/5</f>
        <v>27.2</v>
      </c>
      <c r="Y356" s="18">
        <v>1.0</v>
      </c>
      <c r="Z356" s="18">
        <v>1.0</v>
      </c>
      <c r="AA356" s="18">
        <v>0.0</v>
      </c>
      <c r="AB356" s="15" t="s">
        <v>2131</v>
      </c>
      <c r="AC356" s="15" t="s">
        <v>2131</v>
      </c>
      <c r="AD356" s="16">
        <v>1.0</v>
      </c>
      <c r="AE356" s="16">
        <v>1.0</v>
      </c>
      <c r="AF356" s="16">
        <v>1.0</v>
      </c>
      <c r="AG356" s="16">
        <v>1.0</v>
      </c>
      <c r="AH356" s="11" t="s">
        <v>2132</v>
      </c>
      <c r="AI356" s="18">
        <v>1.0</v>
      </c>
      <c r="AJ356" s="18">
        <v>1.0</v>
      </c>
      <c r="AK356" s="18">
        <v>0.0</v>
      </c>
      <c r="AL356" s="11">
        <v>0.0</v>
      </c>
      <c r="AM356" s="19">
        <v>0.0</v>
      </c>
      <c r="AN356" s="27" t="s">
        <v>128</v>
      </c>
      <c r="AO356" s="15" t="s">
        <v>512</v>
      </c>
      <c r="AP356" s="15" t="s">
        <v>512</v>
      </c>
      <c r="AQ356" s="15">
        <v>107.0</v>
      </c>
      <c r="AR356" s="15">
        <v>80.0</v>
      </c>
      <c r="AS356" s="15">
        <v>76.0</v>
      </c>
      <c r="AT356" s="15">
        <v>93.0</v>
      </c>
      <c r="AU356" s="15">
        <v>-8.0</v>
      </c>
      <c r="AV356" s="15">
        <v>6.0</v>
      </c>
      <c r="AW356" s="18">
        <v>0.0</v>
      </c>
      <c r="AX356" s="18">
        <v>0.0</v>
      </c>
      <c r="AY356" s="18">
        <v>1.0</v>
      </c>
      <c r="AZ356" s="18">
        <v>0.0</v>
      </c>
      <c r="BA356" s="18">
        <v>0.0</v>
      </c>
      <c r="BB356" s="18">
        <v>1.0</v>
      </c>
      <c r="BC356" s="11">
        <v>0.0</v>
      </c>
      <c r="BD356" s="11">
        <v>0.0</v>
      </c>
      <c r="BE356" s="11">
        <v>0.0</v>
      </c>
      <c r="BF356" s="11">
        <v>0.0</v>
      </c>
      <c r="BG356" s="11">
        <v>0.0</v>
      </c>
      <c r="BH356" s="11">
        <v>0.0</v>
      </c>
      <c r="BI356" s="11">
        <v>0.0</v>
      </c>
      <c r="BJ356" s="11">
        <v>1.0</v>
      </c>
      <c r="BK356" s="11">
        <v>0.0</v>
      </c>
      <c r="BL356" s="11">
        <v>0.0</v>
      </c>
      <c r="BM356" s="11">
        <v>0.0</v>
      </c>
      <c r="BN356" s="11">
        <v>0.0</v>
      </c>
      <c r="BO356" s="11">
        <v>0.0</v>
      </c>
      <c r="BP356" s="11">
        <v>0.0</v>
      </c>
      <c r="BQ356" s="11">
        <v>1.0</v>
      </c>
      <c r="BR356" s="11">
        <v>0.0</v>
      </c>
      <c r="BS356" s="11">
        <v>0.0</v>
      </c>
      <c r="BT356" s="11">
        <v>0.0</v>
      </c>
      <c r="BU356" s="11">
        <v>0.0</v>
      </c>
      <c r="BV356" s="11" t="s">
        <v>124</v>
      </c>
      <c r="BW356" s="15" t="s">
        <v>251</v>
      </c>
      <c r="BX356" s="15">
        <v>0.0</v>
      </c>
      <c r="BY356" s="26">
        <v>185.0</v>
      </c>
      <c r="BZ356" s="16">
        <v>1.0</v>
      </c>
      <c r="CA356" s="26">
        <v>185.0</v>
      </c>
      <c r="CB356" s="26">
        <v>10.0</v>
      </c>
      <c r="CC356" s="15">
        <v>0.0</v>
      </c>
      <c r="CD356" s="15">
        <v>0.0</v>
      </c>
      <c r="CE356" s="15">
        <v>1.0</v>
      </c>
      <c r="CF356" s="15">
        <v>0.0</v>
      </c>
      <c r="CG356" s="16">
        <v>0.0</v>
      </c>
      <c r="CH356" s="16">
        <v>0.0</v>
      </c>
      <c r="CI356" s="16">
        <v>0.0</v>
      </c>
      <c r="CJ356" s="15">
        <f t="shared" si="3"/>
        <v>0</v>
      </c>
      <c r="CK356" s="40" t="s">
        <v>124</v>
      </c>
      <c r="CL356" s="11" t="s">
        <v>124</v>
      </c>
      <c r="CM356" s="11">
        <v>0.0</v>
      </c>
      <c r="CN356" s="11">
        <v>0.0</v>
      </c>
      <c r="CO356" s="18">
        <v>0.0</v>
      </c>
      <c r="CP356" s="18">
        <v>0.0</v>
      </c>
      <c r="CQ356" s="15">
        <v>0.0</v>
      </c>
      <c r="CR356" s="15" t="s">
        <v>124</v>
      </c>
      <c r="CS356" s="15">
        <v>0.0</v>
      </c>
      <c r="CT356" s="15" t="s">
        <v>124</v>
      </c>
      <c r="CU356" s="15">
        <v>0.0</v>
      </c>
      <c r="CV356" s="15" t="s">
        <v>124</v>
      </c>
      <c r="CW356" s="11">
        <v>0.0</v>
      </c>
      <c r="CX356" s="11">
        <v>0.0</v>
      </c>
      <c r="CY356" s="11" t="s">
        <v>124</v>
      </c>
      <c r="CZ356" s="11">
        <v>0.0</v>
      </c>
      <c r="DA356" s="11" t="s">
        <v>133</v>
      </c>
      <c r="DB356" s="31"/>
    </row>
    <row r="357">
      <c r="A357" s="11" t="s">
        <v>2133</v>
      </c>
      <c r="B357" s="11" t="s">
        <v>2134</v>
      </c>
      <c r="C357" s="12">
        <v>27454.0</v>
      </c>
      <c r="D357" s="13">
        <v>1.0</v>
      </c>
      <c r="E357" s="18">
        <v>0.0</v>
      </c>
      <c r="F357" s="3">
        <v>6.0</v>
      </c>
      <c r="G357" s="3">
        <v>5.0</v>
      </c>
      <c r="H357" s="3">
        <v>5.0</v>
      </c>
      <c r="I357" s="14">
        <f t="shared" si="1"/>
        <v>5.333333333</v>
      </c>
      <c r="J357" s="14">
        <f t="shared" si="2"/>
        <v>0.6666666667</v>
      </c>
      <c r="K357" s="11" t="s">
        <v>2135</v>
      </c>
      <c r="L357" s="13" t="s">
        <v>355</v>
      </c>
      <c r="M357" s="15" t="s">
        <v>122</v>
      </c>
      <c r="N357" s="15" t="s">
        <v>1173</v>
      </c>
      <c r="O357" s="16" t="s">
        <v>122</v>
      </c>
      <c r="P357" s="16" t="s">
        <v>663</v>
      </c>
      <c r="Q357" s="17">
        <v>0.0</v>
      </c>
      <c r="R357" s="11" t="s">
        <v>124</v>
      </c>
      <c r="S357" s="11">
        <v>0.0</v>
      </c>
      <c r="T357" s="11">
        <v>0.0</v>
      </c>
      <c r="U357" s="11" t="s">
        <v>124</v>
      </c>
      <c r="V357" s="11">
        <v>0.0</v>
      </c>
      <c r="W357" s="11" t="s">
        <v>125</v>
      </c>
      <c r="X357" s="18">
        <v>27.0</v>
      </c>
      <c r="Y357" s="18">
        <v>1.0</v>
      </c>
      <c r="Z357" s="18">
        <v>1.0</v>
      </c>
      <c r="AA357" s="18">
        <v>0.0</v>
      </c>
      <c r="AB357" s="15" t="s">
        <v>2136</v>
      </c>
      <c r="AC357" s="15" t="s">
        <v>2136</v>
      </c>
      <c r="AD357" s="16">
        <v>1.0</v>
      </c>
      <c r="AE357" s="16">
        <v>1.0</v>
      </c>
      <c r="AF357" s="16">
        <v>1.0</v>
      </c>
      <c r="AG357" s="16">
        <v>0.0</v>
      </c>
      <c r="AH357" s="11" t="s">
        <v>2137</v>
      </c>
      <c r="AI357" s="18">
        <v>1.0</v>
      </c>
      <c r="AJ357" s="18">
        <v>1.0</v>
      </c>
      <c r="AK357" s="18">
        <v>0.0</v>
      </c>
      <c r="AL357" s="11">
        <v>0.0</v>
      </c>
      <c r="AM357" s="19">
        <v>0.0</v>
      </c>
      <c r="AN357" s="27" t="s">
        <v>128</v>
      </c>
      <c r="AO357" s="15" t="s">
        <v>129</v>
      </c>
      <c r="AP357" s="15" t="s">
        <v>129</v>
      </c>
      <c r="AQ357" s="15">
        <v>90.0</v>
      </c>
      <c r="AR357" s="15">
        <v>38.0</v>
      </c>
      <c r="AS357" s="15">
        <v>40.0</v>
      </c>
      <c r="AT357" s="15">
        <v>74.0</v>
      </c>
      <c r="AU357" s="15">
        <v>-12.0</v>
      </c>
      <c r="AV357" s="15">
        <v>65.0</v>
      </c>
      <c r="AW357" s="18">
        <v>0.0</v>
      </c>
      <c r="AX357" s="18">
        <v>0.0</v>
      </c>
      <c r="AY357" s="18">
        <v>1.0</v>
      </c>
      <c r="AZ357" s="18">
        <v>0.0</v>
      </c>
      <c r="BA357" s="18">
        <v>0.0</v>
      </c>
      <c r="BB357" s="18">
        <v>0.0</v>
      </c>
      <c r="BC357" s="11">
        <v>0.0</v>
      </c>
      <c r="BD357" s="11">
        <v>0.0</v>
      </c>
      <c r="BE357" s="11">
        <v>0.0</v>
      </c>
      <c r="BF357" s="11">
        <v>0.0</v>
      </c>
      <c r="BG357" s="11">
        <v>0.0</v>
      </c>
      <c r="BH357" s="11">
        <v>0.0</v>
      </c>
      <c r="BI357" s="11">
        <v>0.0</v>
      </c>
      <c r="BJ357" s="11">
        <v>0.0</v>
      </c>
      <c r="BK357" s="11">
        <v>0.0</v>
      </c>
      <c r="BL357" s="11">
        <v>0.0</v>
      </c>
      <c r="BM357" s="11">
        <v>0.0</v>
      </c>
      <c r="BN357" s="11">
        <v>0.0</v>
      </c>
      <c r="BO357" s="11">
        <v>1.0</v>
      </c>
      <c r="BP357" s="11">
        <v>0.0</v>
      </c>
      <c r="BQ357" s="11">
        <v>0.0</v>
      </c>
      <c r="BR357" s="11">
        <v>0.0</v>
      </c>
      <c r="BS357" s="11">
        <v>0.0</v>
      </c>
      <c r="BT357" s="11">
        <v>0.0</v>
      </c>
      <c r="BU357" s="11">
        <v>0.0</v>
      </c>
      <c r="BV357" s="11" t="s">
        <v>124</v>
      </c>
      <c r="BW357" s="15" t="s">
        <v>146</v>
      </c>
      <c r="BX357" s="15">
        <v>0.0</v>
      </c>
      <c r="BY357" s="26">
        <v>330.0</v>
      </c>
      <c r="BZ357" s="16">
        <v>0.0</v>
      </c>
      <c r="CA357" s="26">
        <v>30.0</v>
      </c>
      <c r="CB357" s="26">
        <v>22.0</v>
      </c>
      <c r="CC357" s="15">
        <v>0.0</v>
      </c>
      <c r="CD357" s="15">
        <v>0.0</v>
      </c>
      <c r="CE357" s="15">
        <v>1.0</v>
      </c>
      <c r="CF357" s="15">
        <v>0.0</v>
      </c>
      <c r="CG357" s="16">
        <v>0.0</v>
      </c>
      <c r="CH357" s="16">
        <v>0.0</v>
      </c>
      <c r="CI357" s="16">
        <v>0.0</v>
      </c>
      <c r="CJ357" s="15">
        <f t="shared" si="3"/>
        <v>0</v>
      </c>
      <c r="CK357" s="38" t="s">
        <v>2138</v>
      </c>
      <c r="CL357" s="11" t="s">
        <v>132</v>
      </c>
      <c r="CM357" s="11">
        <v>0.0</v>
      </c>
      <c r="CN357" s="11">
        <v>0.0</v>
      </c>
      <c r="CO357" s="18">
        <v>0.0</v>
      </c>
      <c r="CP357" s="18">
        <v>0.0</v>
      </c>
      <c r="CQ357" s="15">
        <v>0.0</v>
      </c>
      <c r="CR357" s="15" t="s">
        <v>124</v>
      </c>
      <c r="CS357" s="15">
        <v>0.0</v>
      </c>
      <c r="CT357" s="15" t="s">
        <v>124</v>
      </c>
      <c r="CU357" s="15">
        <v>0.0</v>
      </c>
      <c r="CV357" s="15" t="s">
        <v>124</v>
      </c>
      <c r="CW357" s="11">
        <v>0.0</v>
      </c>
      <c r="CX357" s="11">
        <v>0.0</v>
      </c>
      <c r="CY357" s="11" t="s">
        <v>124</v>
      </c>
      <c r="CZ357" s="11">
        <v>0.0</v>
      </c>
      <c r="DA357" s="11" t="s">
        <v>133</v>
      </c>
      <c r="DB357" s="31"/>
    </row>
    <row r="358">
      <c r="A358" s="11" t="s">
        <v>2139</v>
      </c>
      <c r="B358" s="11" t="s">
        <v>2050</v>
      </c>
      <c r="C358" s="12">
        <v>27461.0</v>
      </c>
      <c r="D358" s="13">
        <v>1.0</v>
      </c>
      <c r="E358" s="18">
        <v>0.0</v>
      </c>
      <c r="F358" s="3">
        <v>3.0</v>
      </c>
      <c r="G358" s="3">
        <v>4.0</v>
      </c>
      <c r="H358" s="3">
        <v>2.0</v>
      </c>
      <c r="I358" s="14">
        <f t="shared" si="1"/>
        <v>3</v>
      </c>
      <c r="J358" s="14">
        <f t="shared" si="2"/>
        <v>1.333333333</v>
      </c>
      <c r="K358" s="11" t="s">
        <v>1283</v>
      </c>
      <c r="L358" s="13" t="s">
        <v>1283</v>
      </c>
      <c r="M358" s="15" t="s">
        <v>137</v>
      </c>
      <c r="N358" s="15" t="s">
        <v>138</v>
      </c>
      <c r="O358" s="16" t="s">
        <v>137</v>
      </c>
      <c r="P358" s="16" t="s">
        <v>138</v>
      </c>
      <c r="Q358" s="17">
        <v>1.0</v>
      </c>
      <c r="R358" s="11" t="s">
        <v>124</v>
      </c>
      <c r="S358" s="11">
        <v>0.0</v>
      </c>
      <c r="T358" s="11">
        <v>0.0</v>
      </c>
      <c r="U358" s="11" t="s">
        <v>124</v>
      </c>
      <c r="V358" s="11">
        <v>0.0</v>
      </c>
      <c r="W358" s="11" t="s">
        <v>1785</v>
      </c>
      <c r="X358" s="18">
        <v>26.0</v>
      </c>
      <c r="Y358" s="18">
        <v>0.0</v>
      </c>
      <c r="Z358" s="18">
        <v>1.0</v>
      </c>
      <c r="AA358" s="18">
        <v>0.0</v>
      </c>
      <c r="AB358" s="15" t="s">
        <v>2052</v>
      </c>
      <c r="AC358" s="15" t="s">
        <v>2052</v>
      </c>
      <c r="AD358" s="16">
        <v>1.0</v>
      </c>
      <c r="AE358" s="16">
        <v>1.0</v>
      </c>
      <c r="AF358" s="16">
        <v>0.0</v>
      </c>
      <c r="AG358" s="15">
        <v>0.0</v>
      </c>
      <c r="AH358" s="11" t="s">
        <v>2052</v>
      </c>
      <c r="AI358" s="18">
        <v>1.0</v>
      </c>
      <c r="AJ358" s="18">
        <v>1.0</v>
      </c>
      <c r="AK358" s="18">
        <v>0.0</v>
      </c>
      <c r="AL358" s="11">
        <v>0.0</v>
      </c>
      <c r="AM358" s="19">
        <v>1.0</v>
      </c>
      <c r="AN358" s="27" t="s">
        <v>128</v>
      </c>
      <c r="AO358" s="15" t="s">
        <v>129</v>
      </c>
      <c r="AP358" s="15" t="s">
        <v>129</v>
      </c>
      <c r="AQ358" s="15">
        <v>122.0</v>
      </c>
      <c r="AR358" s="15">
        <v>32.0</v>
      </c>
      <c r="AS358" s="15">
        <v>54.0</v>
      </c>
      <c r="AT358" s="15">
        <v>42.0</v>
      </c>
      <c r="AU358" s="15">
        <v>-14.0</v>
      </c>
      <c r="AV358" s="15">
        <v>57.0</v>
      </c>
      <c r="AW358" s="18">
        <v>0.0</v>
      </c>
      <c r="AX358" s="18">
        <v>0.0</v>
      </c>
      <c r="AY358" s="18">
        <v>1.0</v>
      </c>
      <c r="AZ358" s="18">
        <v>1.0</v>
      </c>
      <c r="BA358" s="18">
        <v>1.0</v>
      </c>
      <c r="BB358" s="18">
        <v>0.0</v>
      </c>
      <c r="BC358" s="11">
        <v>0.0</v>
      </c>
      <c r="BD358" s="11">
        <v>0.0</v>
      </c>
      <c r="BE358" s="11">
        <v>0.0</v>
      </c>
      <c r="BF358" s="11">
        <v>0.0</v>
      </c>
      <c r="BG358" s="11">
        <v>0.0</v>
      </c>
      <c r="BH358" s="11">
        <v>0.0</v>
      </c>
      <c r="BI358" s="11">
        <v>0.0</v>
      </c>
      <c r="BJ358" s="11">
        <v>0.0</v>
      </c>
      <c r="BK358" s="11">
        <v>0.0</v>
      </c>
      <c r="BL358" s="11">
        <v>0.0</v>
      </c>
      <c r="BM358" s="11">
        <v>0.0</v>
      </c>
      <c r="BN358" s="11">
        <v>0.0</v>
      </c>
      <c r="BO358" s="11">
        <v>0.0</v>
      </c>
      <c r="BP358" s="11">
        <v>0.0</v>
      </c>
      <c r="BQ358" s="11">
        <v>0.0</v>
      </c>
      <c r="BR358" s="11">
        <v>0.0</v>
      </c>
      <c r="BS358" s="11">
        <v>0.0</v>
      </c>
      <c r="BT358" s="11">
        <v>0.0</v>
      </c>
      <c r="BU358" s="11">
        <v>0.0</v>
      </c>
      <c r="BV358" s="11" t="s">
        <v>124</v>
      </c>
      <c r="BW358" s="15" t="s">
        <v>487</v>
      </c>
      <c r="BX358" s="15">
        <v>0.0</v>
      </c>
      <c r="BY358" s="26">
        <v>210.0</v>
      </c>
      <c r="BZ358" s="16">
        <v>0.0</v>
      </c>
      <c r="CA358" s="26">
        <v>50.0</v>
      </c>
      <c r="CB358" s="26">
        <v>18.0</v>
      </c>
      <c r="CC358" s="15">
        <v>0.0</v>
      </c>
      <c r="CD358" s="15">
        <v>0.0</v>
      </c>
      <c r="CE358" s="15">
        <v>0.0</v>
      </c>
      <c r="CF358" s="15">
        <v>0.0</v>
      </c>
      <c r="CG358" s="16">
        <v>0.0</v>
      </c>
      <c r="CH358" s="16">
        <v>0.0</v>
      </c>
      <c r="CI358" s="16">
        <v>0.0</v>
      </c>
      <c r="CJ358" s="15">
        <f t="shared" si="3"/>
        <v>0</v>
      </c>
      <c r="CK358" s="29" t="s">
        <v>2140</v>
      </c>
      <c r="CL358" s="11" t="s">
        <v>2141</v>
      </c>
      <c r="CM358" s="11">
        <v>0.0</v>
      </c>
      <c r="CN358" s="11">
        <v>0.0</v>
      </c>
      <c r="CO358" s="18">
        <v>0.0</v>
      </c>
      <c r="CP358" s="18">
        <v>0.0</v>
      </c>
      <c r="CQ358" s="15">
        <v>0.0</v>
      </c>
      <c r="CR358" s="15" t="s">
        <v>124</v>
      </c>
      <c r="CS358" s="15">
        <v>0.0</v>
      </c>
      <c r="CT358" s="15" t="s">
        <v>124</v>
      </c>
      <c r="CU358" s="15">
        <v>0.0</v>
      </c>
      <c r="CV358" s="15" t="s">
        <v>124</v>
      </c>
      <c r="CW358" s="11">
        <v>0.0</v>
      </c>
      <c r="CX358" s="11">
        <v>0.0</v>
      </c>
      <c r="CY358" s="11" t="s">
        <v>124</v>
      </c>
      <c r="CZ358" s="11">
        <v>0.0</v>
      </c>
      <c r="DA358" s="11" t="s">
        <v>133</v>
      </c>
      <c r="DB358" s="31"/>
    </row>
    <row r="359">
      <c r="A359" s="11" t="s">
        <v>2142</v>
      </c>
      <c r="B359" s="11" t="s">
        <v>2143</v>
      </c>
      <c r="C359" s="12">
        <v>27468.0</v>
      </c>
      <c r="D359" s="13">
        <v>1.0</v>
      </c>
      <c r="E359" s="18">
        <v>0.0</v>
      </c>
      <c r="F359" s="3">
        <v>8.0</v>
      </c>
      <c r="G359" s="3">
        <v>9.0</v>
      </c>
      <c r="H359" s="3">
        <v>6.0</v>
      </c>
      <c r="I359" s="14">
        <f t="shared" si="1"/>
        <v>7.666666667</v>
      </c>
      <c r="J359" s="14">
        <f t="shared" si="2"/>
        <v>2</v>
      </c>
      <c r="K359" s="11" t="s">
        <v>355</v>
      </c>
      <c r="L359" s="11" t="s">
        <v>355</v>
      </c>
      <c r="M359" s="15" t="s">
        <v>2144</v>
      </c>
      <c r="N359" s="15" t="s">
        <v>2145</v>
      </c>
      <c r="O359" s="16" t="s">
        <v>162</v>
      </c>
      <c r="P359" s="16" t="s">
        <v>2146</v>
      </c>
      <c r="Q359" s="17">
        <v>0.0</v>
      </c>
      <c r="R359" s="11" t="s">
        <v>124</v>
      </c>
      <c r="S359" s="11">
        <v>0.0</v>
      </c>
      <c r="T359" s="11">
        <v>0.0</v>
      </c>
      <c r="U359" s="11" t="s">
        <v>124</v>
      </c>
      <c r="V359" s="11">
        <v>0.0</v>
      </c>
      <c r="W359" s="11" t="s">
        <v>125</v>
      </c>
      <c r="X359" s="18">
        <f>(26+26)/2</f>
        <v>26</v>
      </c>
      <c r="Y359" s="18">
        <v>1.0</v>
      </c>
      <c r="Z359" s="18">
        <v>2.0</v>
      </c>
      <c r="AA359" s="18">
        <v>2.0</v>
      </c>
      <c r="AB359" s="15" t="s">
        <v>2147</v>
      </c>
      <c r="AC359" s="15" t="s">
        <v>2147</v>
      </c>
      <c r="AD359" s="16">
        <v>1.0</v>
      </c>
      <c r="AE359" s="16">
        <v>1.0</v>
      </c>
      <c r="AF359" s="16">
        <v>1.0</v>
      </c>
      <c r="AG359" s="15">
        <v>1.0</v>
      </c>
      <c r="AH359" s="11" t="s">
        <v>2148</v>
      </c>
      <c r="AI359" s="18">
        <v>1.0</v>
      </c>
      <c r="AJ359" s="18">
        <v>1.0</v>
      </c>
      <c r="AK359" s="18">
        <v>0.0</v>
      </c>
      <c r="AL359" s="11">
        <v>0.0</v>
      </c>
      <c r="AM359" s="19">
        <v>0.0</v>
      </c>
      <c r="AN359" s="27" t="s">
        <v>128</v>
      </c>
      <c r="AO359" s="15" t="s">
        <v>328</v>
      </c>
      <c r="AP359" s="15" t="s">
        <v>328</v>
      </c>
      <c r="AQ359" s="15">
        <v>168.0</v>
      </c>
      <c r="AR359" s="15">
        <v>31.0</v>
      </c>
      <c r="AS359" s="15">
        <v>54.0</v>
      </c>
      <c r="AT359" s="15">
        <v>65.0</v>
      </c>
      <c r="AU359" s="15">
        <v>-18.0</v>
      </c>
      <c r="AV359" s="15">
        <v>33.0</v>
      </c>
      <c r="AW359" s="18">
        <v>0.0</v>
      </c>
      <c r="AX359" s="18">
        <v>0.0</v>
      </c>
      <c r="AY359" s="18">
        <v>1.0</v>
      </c>
      <c r="AZ359" s="18">
        <v>0.0</v>
      </c>
      <c r="BA359" s="18">
        <v>1.0</v>
      </c>
      <c r="BB359" s="18">
        <v>0.0</v>
      </c>
      <c r="BC359" s="11">
        <v>0.0</v>
      </c>
      <c r="BD359" s="11">
        <v>0.0</v>
      </c>
      <c r="BE359" s="11">
        <v>0.0</v>
      </c>
      <c r="BF359" s="11">
        <v>0.0</v>
      </c>
      <c r="BG359" s="11">
        <v>0.0</v>
      </c>
      <c r="BH359" s="11">
        <v>0.0</v>
      </c>
      <c r="BI359" s="11">
        <v>0.0</v>
      </c>
      <c r="BJ359" s="11">
        <v>0.0</v>
      </c>
      <c r="BK359" s="11">
        <v>0.0</v>
      </c>
      <c r="BL359" s="11">
        <v>0.0</v>
      </c>
      <c r="BM359" s="11">
        <v>0.0</v>
      </c>
      <c r="BN359" s="11">
        <v>0.0</v>
      </c>
      <c r="BO359" s="11">
        <v>0.0</v>
      </c>
      <c r="BP359" s="11">
        <v>0.0</v>
      </c>
      <c r="BQ359" s="11">
        <v>0.0</v>
      </c>
      <c r="BR359" s="11">
        <v>0.0</v>
      </c>
      <c r="BS359" s="11">
        <v>0.0</v>
      </c>
      <c r="BT359" s="11">
        <v>0.0</v>
      </c>
      <c r="BU359" s="11">
        <v>0.0</v>
      </c>
      <c r="BV359" s="11" t="s">
        <v>124</v>
      </c>
      <c r="BW359" s="15" t="s">
        <v>146</v>
      </c>
      <c r="BX359" s="15">
        <v>0.0</v>
      </c>
      <c r="BY359" s="26">
        <v>255.0</v>
      </c>
      <c r="BZ359" s="16">
        <v>0.0</v>
      </c>
      <c r="CA359" s="26">
        <v>70.0</v>
      </c>
      <c r="CB359" s="26">
        <v>18.0</v>
      </c>
      <c r="CC359" s="15">
        <v>0.0</v>
      </c>
      <c r="CD359" s="15">
        <v>0.0</v>
      </c>
      <c r="CE359" s="15">
        <v>1.0</v>
      </c>
      <c r="CF359" s="15">
        <v>0.0</v>
      </c>
      <c r="CG359" s="16">
        <v>0.0</v>
      </c>
      <c r="CH359" s="16">
        <v>0.0</v>
      </c>
      <c r="CI359" s="16">
        <v>0.0</v>
      </c>
      <c r="CJ359" s="15">
        <f t="shared" si="3"/>
        <v>0</v>
      </c>
      <c r="CK359" s="29" t="s">
        <v>2149</v>
      </c>
      <c r="CL359" s="11" t="s">
        <v>2150</v>
      </c>
      <c r="CM359" s="11">
        <v>0.0</v>
      </c>
      <c r="CN359" s="11">
        <v>0.0</v>
      </c>
      <c r="CO359" s="18">
        <v>0.0</v>
      </c>
      <c r="CP359" s="18">
        <v>0.0</v>
      </c>
      <c r="CQ359" s="15">
        <v>0.0</v>
      </c>
      <c r="CR359" s="15" t="s">
        <v>124</v>
      </c>
      <c r="CS359" s="15">
        <v>0.0</v>
      </c>
      <c r="CT359" s="15" t="s">
        <v>124</v>
      </c>
      <c r="CU359" s="15">
        <v>0.0</v>
      </c>
      <c r="CV359" s="15" t="s">
        <v>124</v>
      </c>
      <c r="CW359" s="11">
        <v>0.0</v>
      </c>
      <c r="CX359" s="11">
        <v>0.0</v>
      </c>
      <c r="CY359" s="11" t="s">
        <v>124</v>
      </c>
      <c r="CZ359" s="11">
        <v>0.0</v>
      </c>
      <c r="DA359" s="11" t="s">
        <v>133</v>
      </c>
      <c r="DB359" s="31"/>
    </row>
    <row r="360">
      <c r="A360" s="11" t="s">
        <v>2151</v>
      </c>
      <c r="B360" s="11" t="s">
        <v>2152</v>
      </c>
      <c r="C360" s="12">
        <v>27475.0</v>
      </c>
      <c r="D360" s="13">
        <v>1.0</v>
      </c>
      <c r="E360" s="18">
        <v>0.0</v>
      </c>
      <c r="F360" s="3">
        <v>6.0</v>
      </c>
      <c r="G360" s="3">
        <v>6.0</v>
      </c>
      <c r="H360" s="3">
        <v>5.0</v>
      </c>
      <c r="I360" s="14">
        <f t="shared" si="1"/>
        <v>5.666666667</v>
      </c>
      <c r="J360" s="14">
        <f t="shared" si="2"/>
        <v>0.6666666667</v>
      </c>
      <c r="K360" s="11" t="s">
        <v>2153</v>
      </c>
      <c r="L360" s="11" t="s">
        <v>2153</v>
      </c>
      <c r="M360" s="15" t="s">
        <v>137</v>
      </c>
      <c r="N360" s="15" t="s">
        <v>196</v>
      </c>
      <c r="O360" s="16" t="s">
        <v>216</v>
      </c>
      <c r="P360" s="16" t="s">
        <v>1953</v>
      </c>
      <c r="Q360" s="17">
        <v>1.0</v>
      </c>
      <c r="R360" s="11" t="s">
        <v>124</v>
      </c>
      <c r="S360" s="11">
        <v>0.0</v>
      </c>
      <c r="T360" s="11">
        <v>0.0</v>
      </c>
      <c r="U360" s="11" t="s">
        <v>124</v>
      </c>
      <c r="V360" s="11">
        <v>0.0</v>
      </c>
      <c r="W360" s="11" t="s">
        <v>125</v>
      </c>
      <c r="X360" s="18">
        <v>41.0</v>
      </c>
      <c r="Y360" s="18">
        <v>1.0</v>
      </c>
      <c r="Z360" s="18">
        <v>1.0</v>
      </c>
      <c r="AA360" s="18">
        <v>0.0</v>
      </c>
      <c r="AB360" s="15" t="s">
        <v>2154</v>
      </c>
      <c r="AC360" s="15" t="s">
        <v>2154</v>
      </c>
      <c r="AD360" s="16">
        <v>1.0</v>
      </c>
      <c r="AE360" s="16">
        <v>1.0</v>
      </c>
      <c r="AF360" s="16">
        <v>0.0</v>
      </c>
      <c r="AG360" s="15">
        <v>0.0</v>
      </c>
      <c r="AH360" s="11" t="s">
        <v>670</v>
      </c>
      <c r="AI360" s="18">
        <v>1.0</v>
      </c>
      <c r="AJ360" s="18">
        <v>1.0</v>
      </c>
      <c r="AK360" s="18">
        <v>0.0</v>
      </c>
      <c r="AL360" s="11">
        <v>0.0</v>
      </c>
      <c r="AM360" s="19">
        <v>1.0</v>
      </c>
      <c r="AN360" s="27" t="s">
        <v>128</v>
      </c>
      <c r="AO360" s="15" t="s">
        <v>2155</v>
      </c>
      <c r="AP360" s="15" t="s">
        <v>328</v>
      </c>
      <c r="AQ360" s="15">
        <v>138.0</v>
      </c>
      <c r="AR360" s="15">
        <v>50.0</v>
      </c>
      <c r="AS360" s="15">
        <v>46.0</v>
      </c>
      <c r="AT360" s="15">
        <v>39.0</v>
      </c>
      <c r="AU360" s="15">
        <v>-10.0</v>
      </c>
      <c r="AV360" s="15">
        <v>24.0</v>
      </c>
      <c r="AW360" s="18">
        <v>0.0</v>
      </c>
      <c r="AX360" s="18">
        <v>0.0</v>
      </c>
      <c r="AY360" s="18">
        <v>1.0</v>
      </c>
      <c r="AZ360" s="18">
        <v>0.0</v>
      </c>
      <c r="BA360" s="18">
        <v>1.0</v>
      </c>
      <c r="BB360" s="18">
        <v>0.0</v>
      </c>
      <c r="BC360" s="11">
        <v>0.0</v>
      </c>
      <c r="BD360" s="11">
        <v>0.0</v>
      </c>
      <c r="BE360" s="11">
        <v>0.0</v>
      </c>
      <c r="BF360" s="11">
        <v>0.0</v>
      </c>
      <c r="BG360" s="11">
        <v>0.0</v>
      </c>
      <c r="BH360" s="11">
        <v>0.0</v>
      </c>
      <c r="BI360" s="11">
        <v>0.0</v>
      </c>
      <c r="BJ360" s="11">
        <v>0.0</v>
      </c>
      <c r="BK360" s="11">
        <v>1.0</v>
      </c>
      <c r="BL360" s="11">
        <v>0.0</v>
      </c>
      <c r="BM360" s="11">
        <v>0.0</v>
      </c>
      <c r="BN360" s="11">
        <v>0.0</v>
      </c>
      <c r="BO360" s="11">
        <v>0.0</v>
      </c>
      <c r="BP360" s="11">
        <v>0.0</v>
      </c>
      <c r="BQ360" s="11">
        <v>0.0</v>
      </c>
      <c r="BR360" s="11">
        <v>0.0</v>
      </c>
      <c r="BS360" s="11">
        <v>0.0</v>
      </c>
      <c r="BT360" s="11">
        <v>0.0</v>
      </c>
      <c r="BU360" s="11">
        <v>0.0</v>
      </c>
      <c r="BV360" s="11" t="s">
        <v>124</v>
      </c>
      <c r="BW360" s="15" t="s">
        <v>319</v>
      </c>
      <c r="BX360" s="15">
        <v>0.0</v>
      </c>
      <c r="BY360" s="26">
        <v>212.0</v>
      </c>
      <c r="BZ360" s="16">
        <v>0.0</v>
      </c>
      <c r="CA360" s="26">
        <v>18.0</v>
      </c>
      <c r="CB360" s="26">
        <v>14.0</v>
      </c>
      <c r="CC360" s="15">
        <v>0.0</v>
      </c>
      <c r="CD360" s="15">
        <v>0.0</v>
      </c>
      <c r="CE360" s="15">
        <v>1.0</v>
      </c>
      <c r="CF360" s="15">
        <v>0.0</v>
      </c>
      <c r="CG360" s="16">
        <v>0.0</v>
      </c>
      <c r="CH360" s="16">
        <v>0.0</v>
      </c>
      <c r="CI360" s="16">
        <v>0.0</v>
      </c>
      <c r="CJ360" s="15">
        <f t="shared" si="3"/>
        <v>0</v>
      </c>
      <c r="CK360" s="29" t="s">
        <v>2156</v>
      </c>
      <c r="CL360" s="11" t="s">
        <v>2157</v>
      </c>
      <c r="CM360" s="11">
        <v>0.0</v>
      </c>
      <c r="CN360" s="11">
        <v>0.0</v>
      </c>
      <c r="CO360" s="18">
        <v>0.0</v>
      </c>
      <c r="CP360" s="18">
        <v>0.0</v>
      </c>
      <c r="CQ360" s="15">
        <v>0.0</v>
      </c>
      <c r="CR360" s="15" t="s">
        <v>124</v>
      </c>
      <c r="CS360" s="15">
        <v>0.0</v>
      </c>
      <c r="CT360" s="15" t="s">
        <v>124</v>
      </c>
      <c r="CU360" s="15">
        <v>0.0</v>
      </c>
      <c r="CV360" s="15" t="s">
        <v>124</v>
      </c>
      <c r="CW360" s="11">
        <v>0.0</v>
      </c>
      <c r="CX360" s="11">
        <v>0.0</v>
      </c>
      <c r="CY360" s="11" t="s">
        <v>124</v>
      </c>
      <c r="CZ360" s="11">
        <v>0.0</v>
      </c>
      <c r="DA360" s="11" t="s">
        <v>133</v>
      </c>
      <c r="DB360" s="31"/>
    </row>
    <row r="361">
      <c r="A361" s="11" t="s">
        <v>2158</v>
      </c>
      <c r="B361" s="11" t="s">
        <v>2159</v>
      </c>
      <c r="C361" s="12">
        <v>27482.0</v>
      </c>
      <c r="D361" s="13">
        <v>1.0</v>
      </c>
      <c r="E361" s="18">
        <v>0.0</v>
      </c>
      <c r="F361" s="3">
        <v>8.0</v>
      </c>
      <c r="G361" s="3">
        <v>5.0</v>
      </c>
      <c r="H361" s="3">
        <v>8.0</v>
      </c>
      <c r="I361" s="14">
        <f t="shared" si="1"/>
        <v>7</v>
      </c>
      <c r="J361" s="14">
        <f t="shared" si="2"/>
        <v>2</v>
      </c>
      <c r="K361" s="11" t="s">
        <v>645</v>
      </c>
      <c r="L361" s="13" t="s">
        <v>262</v>
      </c>
      <c r="M361" s="15" t="s">
        <v>216</v>
      </c>
      <c r="N361" s="15" t="s">
        <v>2011</v>
      </c>
      <c r="O361" s="16" t="s">
        <v>216</v>
      </c>
      <c r="P361" s="16" t="s">
        <v>2160</v>
      </c>
      <c r="Q361" s="17">
        <v>0.0</v>
      </c>
      <c r="R361" s="11" t="s">
        <v>124</v>
      </c>
      <c r="S361" s="11">
        <v>1.0</v>
      </c>
      <c r="T361" s="11">
        <v>0.0</v>
      </c>
      <c r="U361" s="11" t="s">
        <v>124</v>
      </c>
      <c r="V361" s="11">
        <v>0.0</v>
      </c>
      <c r="W361" s="11" t="s">
        <v>125</v>
      </c>
      <c r="X361" s="18">
        <v>30.0</v>
      </c>
      <c r="Y361" s="18">
        <v>0.0</v>
      </c>
      <c r="Z361" s="18">
        <v>0.0</v>
      </c>
      <c r="AA361" s="18">
        <v>1.0</v>
      </c>
      <c r="AB361" s="15" t="s">
        <v>2154</v>
      </c>
      <c r="AC361" s="15" t="s">
        <v>2154</v>
      </c>
      <c r="AD361" s="16">
        <v>1.0</v>
      </c>
      <c r="AE361" s="16">
        <v>1.0</v>
      </c>
      <c r="AF361" s="16">
        <v>0.0</v>
      </c>
      <c r="AG361" s="15">
        <v>0.0</v>
      </c>
      <c r="AH361" s="11" t="s">
        <v>2161</v>
      </c>
      <c r="AI361" s="18">
        <v>2.0</v>
      </c>
      <c r="AJ361" s="18">
        <v>2.0</v>
      </c>
      <c r="AK361" s="18">
        <v>0.0</v>
      </c>
      <c r="AL361" s="11">
        <v>0.0</v>
      </c>
      <c r="AM361" s="19">
        <v>0.0</v>
      </c>
      <c r="AN361" s="27" t="s">
        <v>128</v>
      </c>
      <c r="AO361" s="15" t="s">
        <v>1456</v>
      </c>
      <c r="AP361" s="15" t="s">
        <v>1456</v>
      </c>
      <c r="AQ361" s="15">
        <v>118.0</v>
      </c>
      <c r="AR361" s="15">
        <v>65.0</v>
      </c>
      <c r="AS361" s="15">
        <v>57.0</v>
      </c>
      <c r="AT361" s="15">
        <v>95.0</v>
      </c>
      <c r="AU361" s="15">
        <v>-11.0</v>
      </c>
      <c r="AV361" s="15">
        <v>55.0</v>
      </c>
      <c r="AW361" s="18">
        <v>0.0</v>
      </c>
      <c r="AX361" s="18">
        <v>1.0</v>
      </c>
      <c r="AY361" s="18">
        <v>0.0</v>
      </c>
      <c r="AZ361" s="18">
        <v>1.0</v>
      </c>
      <c r="BA361" s="18">
        <v>0.0</v>
      </c>
      <c r="BB361" s="18">
        <v>1.0</v>
      </c>
      <c r="BC361" s="11">
        <v>0.0</v>
      </c>
      <c r="BD361" s="11">
        <v>0.0</v>
      </c>
      <c r="BE361" s="11">
        <v>0.0</v>
      </c>
      <c r="BF361" s="11">
        <v>0.0</v>
      </c>
      <c r="BG361" s="11">
        <v>0.0</v>
      </c>
      <c r="BH361" s="11">
        <v>0.0</v>
      </c>
      <c r="BI361" s="11">
        <v>0.0</v>
      </c>
      <c r="BJ361" s="11">
        <v>0.0</v>
      </c>
      <c r="BK361" s="11">
        <v>0.0</v>
      </c>
      <c r="BL361" s="11">
        <v>0.0</v>
      </c>
      <c r="BM361" s="11">
        <v>0.0</v>
      </c>
      <c r="BN361" s="11">
        <v>0.0</v>
      </c>
      <c r="BO361" s="11">
        <v>0.0</v>
      </c>
      <c r="BP361" s="11">
        <v>0.0</v>
      </c>
      <c r="BQ361" s="11">
        <v>0.0</v>
      </c>
      <c r="BR361" s="11">
        <v>0.0</v>
      </c>
      <c r="BS361" s="11">
        <v>0.0</v>
      </c>
      <c r="BT361" s="11">
        <v>0.0</v>
      </c>
      <c r="BU361" s="11">
        <v>0.0</v>
      </c>
      <c r="BV361" s="11" t="s">
        <v>124</v>
      </c>
      <c r="BW361" s="15" t="s">
        <v>319</v>
      </c>
      <c r="BX361" s="15">
        <v>0.0</v>
      </c>
      <c r="BY361" s="26">
        <v>236.0</v>
      </c>
      <c r="BZ361" s="16">
        <v>0.0</v>
      </c>
      <c r="CA361" s="26">
        <v>30.0</v>
      </c>
      <c r="CB361" s="26">
        <v>8.0</v>
      </c>
      <c r="CC361" s="15">
        <v>0.0</v>
      </c>
      <c r="CD361" s="15">
        <v>0.0</v>
      </c>
      <c r="CE361" s="15">
        <v>1.0</v>
      </c>
      <c r="CF361" s="15">
        <v>0.0</v>
      </c>
      <c r="CG361" s="16">
        <v>1.0</v>
      </c>
      <c r="CH361" s="16">
        <v>0.0</v>
      </c>
      <c r="CI361" s="16">
        <v>0.0</v>
      </c>
      <c r="CJ361" s="15">
        <f t="shared" si="3"/>
        <v>1</v>
      </c>
      <c r="CK361" s="29" t="s">
        <v>2162</v>
      </c>
      <c r="CL361" s="11" t="s">
        <v>258</v>
      </c>
      <c r="CM361" s="11">
        <v>0.0</v>
      </c>
      <c r="CN361" s="11">
        <v>0.0</v>
      </c>
      <c r="CO361" s="18">
        <v>0.0</v>
      </c>
      <c r="CP361" s="18">
        <v>1.0</v>
      </c>
      <c r="CQ361" s="15">
        <v>0.0</v>
      </c>
      <c r="CR361" s="15" t="s">
        <v>124</v>
      </c>
      <c r="CS361" s="15">
        <v>0.0</v>
      </c>
      <c r="CT361" s="15" t="s">
        <v>124</v>
      </c>
      <c r="CU361" s="15">
        <v>0.0</v>
      </c>
      <c r="CV361" s="15" t="s">
        <v>124</v>
      </c>
      <c r="CW361" s="11">
        <v>0.0</v>
      </c>
      <c r="CX361" s="11">
        <v>1.0</v>
      </c>
      <c r="CY361" s="11" t="s">
        <v>124</v>
      </c>
      <c r="CZ361" s="11">
        <v>0.0</v>
      </c>
      <c r="DA361" s="11" t="s">
        <v>133</v>
      </c>
      <c r="DB361" s="31"/>
    </row>
    <row r="362">
      <c r="A362" s="11" t="s">
        <v>2163</v>
      </c>
      <c r="B362" s="11" t="s">
        <v>2164</v>
      </c>
      <c r="C362" s="12">
        <v>27482.0</v>
      </c>
      <c r="D362" s="13">
        <v>1.0</v>
      </c>
      <c r="E362" s="18">
        <v>0.0</v>
      </c>
      <c r="F362" s="3">
        <v>3.0</v>
      </c>
      <c r="G362" s="3">
        <v>4.0</v>
      </c>
      <c r="H362" s="3">
        <v>7.0</v>
      </c>
      <c r="I362" s="14">
        <f t="shared" si="1"/>
        <v>4.666666667</v>
      </c>
      <c r="J362" s="14">
        <f t="shared" si="2"/>
        <v>2.666666667</v>
      </c>
      <c r="K362" s="11" t="s">
        <v>645</v>
      </c>
      <c r="L362" s="13" t="s">
        <v>262</v>
      </c>
      <c r="M362" s="15" t="s">
        <v>137</v>
      </c>
      <c r="N362" s="15" t="s">
        <v>138</v>
      </c>
      <c r="O362" s="16" t="s">
        <v>216</v>
      </c>
      <c r="P362" s="16" t="s">
        <v>635</v>
      </c>
      <c r="Q362" s="17">
        <v>1.0</v>
      </c>
      <c r="R362" s="11" t="s">
        <v>124</v>
      </c>
      <c r="S362" s="11">
        <v>0.0</v>
      </c>
      <c r="T362" s="11">
        <v>0.0</v>
      </c>
      <c r="U362" s="11" t="s">
        <v>124</v>
      </c>
      <c r="V362" s="11">
        <v>0.0</v>
      </c>
      <c r="W362" s="11" t="s">
        <v>125</v>
      </c>
      <c r="X362" s="18">
        <v>27.0</v>
      </c>
      <c r="Y362" s="18">
        <v>0.0</v>
      </c>
      <c r="Z362" s="18">
        <v>0.0</v>
      </c>
      <c r="AA362" s="18">
        <v>1.0</v>
      </c>
      <c r="AB362" s="15" t="s">
        <v>2165</v>
      </c>
      <c r="AC362" s="15" t="s">
        <v>2165</v>
      </c>
      <c r="AD362" s="16">
        <v>2.0</v>
      </c>
      <c r="AE362" s="16">
        <v>0.0</v>
      </c>
      <c r="AF362" s="16">
        <v>1.0</v>
      </c>
      <c r="AG362" s="15">
        <v>0.0</v>
      </c>
      <c r="AH362" s="11" t="s">
        <v>2166</v>
      </c>
      <c r="AI362" s="18">
        <v>1.0</v>
      </c>
      <c r="AJ362" s="18">
        <v>2.0</v>
      </c>
      <c r="AK362" s="18">
        <v>0.0</v>
      </c>
      <c r="AL362" s="11">
        <v>0.0</v>
      </c>
      <c r="AM362" s="19">
        <v>1.0</v>
      </c>
      <c r="AN362" s="27" t="s">
        <v>128</v>
      </c>
      <c r="AO362" s="15" t="s">
        <v>155</v>
      </c>
      <c r="AP362" s="15" t="s">
        <v>155</v>
      </c>
      <c r="AQ362" s="15">
        <v>101.0</v>
      </c>
      <c r="AR362" s="15">
        <v>21.0</v>
      </c>
      <c r="AS362" s="15">
        <v>39.0</v>
      </c>
      <c r="AT362" s="15">
        <v>31.0</v>
      </c>
      <c r="AU362" s="15">
        <v>-12.0</v>
      </c>
      <c r="AV362" s="15">
        <v>90.0</v>
      </c>
      <c r="AW362" s="18">
        <v>0.0</v>
      </c>
      <c r="AX362" s="18">
        <v>0.0</v>
      </c>
      <c r="AY362" s="18">
        <v>1.0</v>
      </c>
      <c r="AZ362" s="18">
        <v>1.0</v>
      </c>
      <c r="BA362" s="18">
        <v>1.0</v>
      </c>
      <c r="BB362" s="18">
        <v>0.0</v>
      </c>
      <c r="BC362" s="11">
        <v>0.0</v>
      </c>
      <c r="BD362" s="11">
        <v>0.0</v>
      </c>
      <c r="BE362" s="11">
        <v>0.0</v>
      </c>
      <c r="BF362" s="11">
        <v>0.0</v>
      </c>
      <c r="BG362" s="11">
        <v>0.0</v>
      </c>
      <c r="BH362" s="11">
        <v>1.0</v>
      </c>
      <c r="BI362" s="11">
        <v>0.0</v>
      </c>
      <c r="BJ362" s="11">
        <v>0.0</v>
      </c>
      <c r="BK362" s="11">
        <v>0.0</v>
      </c>
      <c r="BL362" s="11">
        <v>0.0</v>
      </c>
      <c r="BM362" s="11">
        <v>0.0</v>
      </c>
      <c r="BN362" s="11">
        <v>0.0</v>
      </c>
      <c r="BO362" s="11">
        <v>0.0</v>
      </c>
      <c r="BP362" s="11">
        <v>0.0</v>
      </c>
      <c r="BQ362" s="11">
        <v>0.0</v>
      </c>
      <c r="BR362" s="11">
        <v>0.0</v>
      </c>
      <c r="BS362" s="11">
        <v>0.0</v>
      </c>
      <c r="BT362" s="11">
        <v>0.0</v>
      </c>
      <c r="BU362" s="11">
        <v>0.0</v>
      </c>
      <c r="BV362" s="11" t="s">
        <v>1232</v>
      </c>
      <c r="BW362" s="15" t="s">
        <v>319</v>
      </c>
      <c r="BX362" s="15">
        <v>0.0</v>
      </c>
      <c r="BY362" s="26">
        <v>204.0</v>
      </c>
      <c r="BZ362" s="16">
        <v>0.0</v>
      </c>
      <c r="CA362" s="26">
        <v>17.0</v>
      </c>
      <c r="CB362" s="26">
        <v>17.0</v>
      </c>
      <c r="CC362" s="15">
        <v>0.0</v>
      </c>
      <c r="CD362" s="15">
        <v>0.0</v>
      </c>
      <c r="CE362" s="15">
        <v>1.0</v>
      </c>
      <c r="CF362" s="15">
        <v>0.0</v>
      </c>
      <c r="CG362" s="16">
        <v>0.0</v>
      </c>
      <c r="CH362" s="16">
        <v>0.0</v>
      </c>
      <c r="CI362" s="16">
        <v>0.0</v>
      </c>
      <c r="CJ362" s="15">
        <f t="shared" si="3"/>
        <v>0</v>
      </c>
      <c r="CK362" s="29" t="s">
        <v>2167</v>
      </c>
      <c r="CL362" s="11" t="s">
        <v>170</v>
      </c>
      <c r="CM362" s="11">
        <v>0.0</v>
      </c>
      <c r="CN362" s="11">
        <v>0.0</v>
      </c>
      <c r="CO362" s="18">
        <v>0.0</v>
      </c>
      <c r="CP362" s="18">
        <v>0.0</v>
      </c>
      <c r="CQ362" s="15">
        <v>0.0</v>
      </c>
      <c r="CR362" s="15" t="s">
        <v>124</v>
      </c>
      <c r="CS362" s="15">
        <v>0.0</v>
      </c>
      <c r="CT362" s="15" t="s">
        <v>124</v>
      </c>
      <c r="CU362" s="15">
        <v>0.0</v>
      </c>
      <c r="CV362" s="15" t="s">
        <v>124</v>
      </c>
      <c r="CW362" s="11">
        <v>0.0</v>
      </c>
      <c r="CX362" s="11">
        <v>0.0</v>
      </c>
      <c r="CY362" s="11" t="s">
        <v>124</v>
      </c>
      <c r="CZ362" s="11">
        <v>0.0</v>
      </c>
      <c r="DA362" s="11" t="s">
        <v>133</v>
      </c>
      <c r="DB362" s="31"/>
    </row>
    <row r="363">
      <c r="A363" s="11" t="s">
        <v>2168</v>
      </c>
      <c r="B363" s="11" t="s">
        <v>1807</v>
      </c>
      <c r="C363" s="12">
        <v>27496.0</v>
      </c>
      <c r="D363" s="13">
        <v>2.0</v>
      </c>
      <c r="E363" s="18">
        <v>0.0</v>
      </c>
      <c r="F363" s="3">
        <v>6.0</v>
      </c>
      <c r="G363" s="3">
        <v>6.0</v>
      </c>
      <c r="H363" s="3">
        <v>8.0</v>
      </c>
      <c r="I363" s="14">
        <f t="shared" si="1"/>
        <v>6.666666667</v>
      </c>
      <c r="J363" s="14">
        <f t="shared" si="2"/>
        <v>1.333333333</v>
      </c>
      <c r="K363" s="11" t="s">
        <v>1283</v>
      </c>
      <c r="L363" s="13" t="s">
        <v>1283</v>
      </c>
      <c r="M363" s="15" t="s">
        <v>122</v>
      </c>
      <c r="N363" s="15" t="s">
        <v>373</v>
      </c>
      <c r="O363" s="16" t="s">
        <v>122</v>
      </c>
      <c r="P363" s="16" t="s">
        <v>373</v>
      </c>
      <c r="Q363" s="17">
        <v>1.0</v>
      </c>
      <c r="R363" s="11" t="s">
        <v>124</v>
      </c>
      <c r="S363" s="11">
        <v>0.0</v>
      </c>
      <c r="T363" s="11">
        <v>0.0</v>
      </c>
      <c r="U363" s="11" t="s">
        <v>124</v>
      </c>
      <c r="V363" s="11">
        <v>0.0</v>
      </c>
      <c r="W363" s="11" t="s">
        <v>631</v>
      </c>
      <c r="X363" s="18">
        <v>28.0</v>
      </c>
      <c r="Y363" s="18">
        <v>1.0</v>
      </c>
      <c r="Z363" s="18">
        <v>1.0</v>
      </c>
      <c r="AA363" s="18">
        <v>0.0</v>
      </c>
      <c r="AB363" s="15" t="s">
        <v>1808</v>
      </c>
      <c r="AC363" s="15" t="s">
        <v>1808</v>
      </c>
      <c r="AD363" s="16">
        <v>1.0</v>
      </c>
      <c r="AE363" s="16">
        <v>1.0</v>
      </c>
      <c r="AF363" s="16">
        <v>1.0</v>
      </c>
      <c r="AG363" s="15">
        <v>0.0</v>
      </c>
      <c r="AH363" s="11" t="s">
        <v>1809</v>
      </c>
      <c r="AI363" s="18">
        <v>1.0</v>
      </c>
      <c r="AJ363" s="18">
        <v>1.0</v>
      </c>
      <c r="AK363" s="18">
        <v>0.0</v>
      </c>
      <c r="AL363" s="11">
        <v>0.0</v>
      </c>
      <c r="AM363" s="19">
        <v>0.0</v>
      </c>
      <c r="AN363" s="27" t="s">
        <v>128</v>
      </c>
      <c r="AO363" s="15" t="s">
        <v>155</v>
      </c>
      <c r="AP363" s="15" t="s">
        <v>155</v>
      </c>
      <c r="AQ363" s="15">
        <v>125.0</v>
      </c>
      <c r="AR363" s="15">
        <v>68.0</v>
      </c>
      <c r="AS363" s="15">
        <v>71.0</v>
      </c>
      <c r="AT363" s="15">
        <v>81.0</v>
      </c>
      <c r="AU363" s="15">
        <v>-6.0</v>
      </c>
      <c r="AV363" s="15">
        <v>4.0</v>
      </c>
      <c r="AW363" s="18">
        <v>0.0</v>
      </c>
      <c r="AX363" s="18">
        <v>1.0</v>
      </c>
      <c r="AY363" s="18">
        <v>1.0</v>
      </c>
      <c r="AZ363" s="18">
        <v>0.0</v>
      </c>
      <c r="BA363" s="18">
        <v>1.0</v>
      </c>
      <c r="BB363" s="18">
        <v>1.0</v>
      </c>
      <c r="BC363" s="11">
        <v>0.0</v>
      </c>
      <c r="BD363" s="11">
        <v>0.0</v>
      </c>
      <c r="BE363" s="11">
        <v>0.0</v>
      </c>
      <c r="BF363" s="11">
        <v>0.0</v>
      </c>
      <c r="BG363" s="11">
        <v>0.0</v>
      </c>
      <c r="BH363" s="11">
        <v>0.0</v>
      </c>
      <c r="BI363" s="11">
        <v>1.0</v>
      </c>
      <c r="BJ363" s="11">
        <v>0.0</v>
      </c>
      <c r="BK363" s="11">
        <v>0.0</v>
      </c>
      <c r="BL363" s="11">
        <v>0.0</v>
      </c>
      <c r="BM363" s="11">
        <v>0.0</v>
      </c>
      <c r="BN363" s="11">
        <v>0.0</v>
      </c>
      <c r="BO363" s="11">
        <v>0.0</v>
      </c>
      <c r="BP363" s="11">
        <v>0.0</v>
      </c>
      <c r="BQ363" s="11">
        <v>0.0</v>
      </c>
      <c r="BR363" s="11">
        <v>0.0</v>
      </c>
      <c r="BS363" s="11">
        <v>1.0</v>
      </c>
      <c r="BT363" s="11">
        <v>0.0</v>
      </c>
      <c r="BU363" s="11">
        <v>0.0</v>
      </c>
      <c r="BV363" s="11" t="s">
        <v>124</v>
      </c>
      <c r="BW363" s="15" t="s">
        <v>487</v>
      </c>
      <c r="BX363" s="15">
        <v>0.0</v>
      </c>
      <c r="BY363" s="26">
        <v>325.0</v>
      </c>
      <c r="BZ363" s="16">
        <v>0.0</v>
      </c>
      <c r="CA363" s="26">
        <v>68.0</v>
      </c>
      <c r="CB363" s="26">
        <v>15.0</v>
      </c>
      <c r="CC363" s="15">
        <v>0.0</v>
      </c>
      <c r="CD363" s="15">
        <v>0.0</v>
      </c>
      <c r="CE363" s="15">
        <v>0.0</v>
      </c>
      <c r="CF363" s="15">
        <v>0.0</v>
      </c>
      <c r="CG363" s="16">
        <v>0.0</v>
      </c>
      <c r="CH363" s="16">
        <v>0.0</v>
      </c>
      <c r="CI363" s="16">
        <v>0.0</v>
      </c>
      <c r="CJ363" s="15">
        <f t="shared" si="3"/>
        <v>0</v>
      </c>
      <c r="CK363" s="29" t="s">
        <v>2169</v>
      </c>
      <c r="CL363" s="11" t="s">
        <v>1245</v>
      </c>
      <c r="CM363" s="11">
        <v>0.0</v>
      </c>
      <c r="CN363" s="11">
        <v>0.0</v>
      </c>
      <c r="CO363" s="18">
        <v>0.0</v>
      </c>
      <c r="CP363" s="18">
        <v>0.0</v>
      </c>
      <c r="CQ363" s="15">
        <v>0.0</v>
      </c>
      <c r="CR363" s="15" t="s">
        <v>124</v>
      </c>
      <c r="CS363" s="15">
        <v>0.0</v>
      </c>
      <c r="CT363" s="15" t="s">
        <v>124</v>
      </c>
      <c r="CU363" s="15">
        <v>0.0</v>
      </c>
      <c r="CV363" s="15" t="s">
        <v>124</v>
      </c>
      <c r="CW363" s="11">
        <v>0.0</v>
      </c>
      <c r="CX363" s="11">
        <v>0.0</v>
      </c>
      <c r="CY363" s="11" t="s">
        <v>124</v>
      </c>
      <c r="CZ363" s="11">
        <v>0.0</v>
      </c>
      <c r="DA363" s="11" t="s">
        <v>235</v>
      </c>
      <c r="DB363" s="31"/>
    </row>
    <row r="364">
      <c r="A364" s="11" t="s">
        <v>2170</v>
      </c>
      <c r="B364" s="11" t="s">
        <v>1473</v>
      </c>
      <c r="C364" s="12">
        <v>27510.0</v>
      </c>
      <c r="D364" s="13">
        <v>1.0</v>
      </c>
      <c r="E364" s="18">
        <v>0.0</v>
      </c>
      <c r="F364" s="3">
        <v>5.0</v>
      </c>
      <c r="G364" s="3">
        <v>5.0</v>
      </c>
      <c r="H364" s="3">
        <v>6.0</v>
      </c>
      <c r="I364" s="14">
        <f t="shared" si="1"/>
        <v>5.333333333</v>
      </c>
      <c r="J364" s="14">
        <f t="shared" si="2"/>
        <v>0.6666666667</v>
      </c>
      <c r="K364" s="11" t="s">
        <v>151</v>
      </c>
      <c r="L364" s="11" t="s">
        <v>151</v>
      </c>
      <c r="M364" s="15" t="s">
        <v>184</v>
      </c>
      <c r="N364" s="15" t="s">
        <v>265</v>
      </c>
      <c r="O364" s="16" t="s">
        <v>122</v>
      </c>
      <c r="P364" s="16" t="s">
        <v>566</v>
      </c>
      <c r="Q364" s="17">
        <v>1.0</v>
      </c>
      <c r="R364" s="11" t="s">
        <v>124</v>
      </c>
      <c r="S364" s="11">
        <v>0.0</v>
      </c>
      <c r="T364" s="11">
        <v>0.0</v>
      </c>
      <c r="U364" s="11" t="s">
        <v>124</v>
      </c>
      <c r="V364" s="11">
        <v>0.0</v>
      </c>
      <c r="W364" s="11" t="s">
        <v>125</v>
      </c>
      <c r="X364" s="18">
        <v>32.0</v>
      </c>
      <c r="Y364" s="18">
        <v>1.0</v>
      </c>
      <c r="Z364" s="18">
        <v>1.0</v>
      </c>
      <c r="AA364" s="18">
        <v>0.0</v>
      </c>
      <c r="AB364" s="15" t="s">
        <v>2171</v>
      </c>
      <c r="AC364" s="15" t="s">
        <v>2171</v>
      </c>
      <c r="AD364" s="16">
        <v>1.0</v>
      </c>
      <c r="AE364" s="16">
        <v>1.0</v>
      </c>
      <c r="AF364" s="16">
        <v>0.0</v>
      </c>
      <c r="AG364" s="15">
        <v>0.0</v>
      </c>
      <c r="AH364" s="11" t="s">
        <v>2172</v>
      </c>
      <c r="AI364" s="18">
        <v>1.0</v>
      </c>
      <c r="AJ364" s="18">
        <v>1.0</v>
      </c>
      <c r="AK364" s="18">
        <v>0.0</v>
      </c>
      <c r="AL364" s="11">
        <v>0.0</v>
      </c>
      <c r="AM364" s="19">
        <v>1.0</v>
      </c>
      <c r="AN364" s="15" t="s">
        <v>154</v>
      </c>
      <c r="AO364" s="15" t="s">
        <v>189</v>
      </c>
      <c r="AP364" s="15" t="s">
        <v>189</v>
      </c>
      <c r="AQ364" s="15">
        <v>125.0</v>
      </c>
      <c r="AR364" s="15">
        <v>53.0</v>
      </c>
      <c r="AS364" s="15">
        <v>64.0</v>
      </c>
      <c r="AT364" s="15">
        <v>70.0</v>
      </c>
      <c r="AU364" s="15">
        <v>-11.0</v>
      </c>
      <c r="AV364" s="15">
        <v>74.0</v>
      </c>
      <c r="AW364" s="18">
        <v>0.0</v>
      </c>
      <c r="AX364" s="18">
        <v>0.0</v>
      </c>
      <c r="AY364" s="18">
        <v>1.0</v>
      </c>
      <c r="AZ364" s="18">
        <v>0.0</v>
      </c>
      <c r="BA364" s="18">
        <v>1.0</v>
      </c>
      <c r="BB364" s="18">
        <v>1.0</v>
      </c>
      <c r="BC364" s="11">
        <v>0.0</v>
      </c>
      <c r="BD364" s="11">
        <v>0.0</v>
      </c>
      <c r="BE364" s="11">
        <v>0.0</v>
      </c>
      <c r="BF364" s="11">
        <v>0.0</v>
      </c>
      <c r="BG364" s="11">
        <v>0.0</v>
      </c>
      <c r="BH364" s="11">
        <v>0.0</v>
      </c>
      <c r="BI364" s="11">
        <v>0.0</v>
      </c>
      <c r="BJ364" s="11">
        <v>0.0</v>
      </c>
      <c r="BK364" s="11">
        <v>0.0</v>
      </c>
      <c r="BL364" s="11">
        <v>0.0</v>
      </c>
      <c r="BM364" s="11">
        <v>0.0</v>
      </c>
      <c r="BN364" s="11">
        <v>0.0</v>
      </c>
      <c r="BO364" s="11">
        <v>0.0</v>
      </c>
      <c r="BP364" s="11">
        <v>0.0</v>
      </c>
      <c r="BQ364" s="11">
        <v>0.0</v>
      </c>
      <c r="BR364" s="11">
        <v>0.0</v>
      </c>
      <c r="BS364" s="11">
        <v>0.0</v>
      </c>
      <c r="BT364" s="11">
        <v>0.0</v>
      </c>
      <c r="BU364" s="11">
        <v>0.0</v>
      </c>
      <c r="BV364" s="11" t="s">
        <v>124</v>
      </c>
      <c r="BW364" s="3" t="s">
        <v>190</v>
      </c>
      <c r="BX364" s="15">
        <v>0.0</v>
      </c>
      <c r="BY364" s="26">
        <v>206.0</v>
      </c>
      <c r="BZ364" s="16">
        <v>0.0</v>
      </c>
      <c r="CA364" s="26">
        <v>27.0</v>
      </c>
      <c r="CB364" s="26">
        <v>21.0</v>
      </c>
      <c r="CC364" s="15">
        <v>1.0</v>
      </c>
      <c r="CD364" s="15">
        <v>1.0</v>
      </c>
      <c r="CE364" s="15">
        <v>1.0</v>
      </c>
      <c r="CF364" s="15">
        <v>0.0</v>
      </c>
      <c r="CG364" s="16">
        <v>0.0</v>
      </c>
      <c r="CH364" s="16">
        <v>0.0</v>
      </c>
      <c r="CI364" s="16">
        <v>0.0</v>
      </c>
      <c r="CJ364" s="15">
        <f t="shared" si="3"/>
        <v>0</v>
      </c>
      <c r="CK364" s="29" t="s">
        <v>2173</v>
      </c>
      <c r="CL364" s="11" t="s">
        <v>132</v>
      </c>
      <c r="CM364" s="11">
        <v>0.0</v>
      </c>
      <c r="CN364" s="11">
        <v>0.0</v>
      </c>
      <c r="CO364" s="18">
        <v>0.0</v>
      </c>
      <c r="CP364" s="18">
        <v>0.0</v>
      </c>
      <c r="CQ364" s="15">
        <v>0.0</v>
      </c>
      <c r="CR364" s="15" t="s">
        <v>124</v>
      </c>
      <c r="CS364" s="15">
        <v>0.0</v>
      </c>
      <c r="CT364" s="15" t="s">
        <v>124</v>
      </c>
      <c r="CU364" s="15">
        <v>0.0</v>
      </c>
      <c r="CV364" s="15" t="s">
        <v>124</v>
      </c>
      <c r="CW364" s="11">
        <v>0.0</v>
      </c>
      <c r="CX364" s="11">
        <v>0.0</v>
      </c>
      <c r="CY364" s="11" t="s">
        <v>124</v>
      </c>
      <c r="CZ364" s="11">
        <v>0.0</v>
      </c>
      <c r="DA364" s="11" t="s">
        <v>133</v>
      </c>
      <c r="DB364" s="31"/>
    </row>
    <row r="365">
      <c r="A365" s="11" t="s">
        <v>2174</v>
      </c>
      <c r="B365" s="11" t="s">
        <v>1578</v>
      </c>
      <c r="C365" s="12">
        <v>27517.0</v>
      </c>
      <c r="D365" s="13">
        <v>3.0</v>
      </c>
      <c r="E365" s="18">
        <v>0.0</v>
      </c>
      <c r="F365" s="3">
        <v>4.0</v>
      </c>
      <c r="G365" s="3">
        <v>4.0</v>
      </c>
      <c r="H365" s="3">
        <v>2.0</v>
      </c>
      <c r="I365" s="14">
        <f t="shared" si="1"/>
        <v>3.333333333</v>
      </c>
      <c r="J365" s="14">
        <f t="shared" si="2"/>
        <v>1.333333333</v>
      </c>
      <c r="K365" s="11" t="s">
        <v>1248</v>
      </c>
      <c r="L365" s="11" t="s">
        <v>355</v>
      </c>
      <c r="M365" s="15" t="s">
        <v>137</v>
      </c>
      <c r="N365" s="15" t="s">
        <v>138</v>
      </c>
      <c r="O365" s="16" t="s">
        <v>122</v>
      </c>
      <c r="P365" s="16" t="s">
        <v>1173</v>
      </c>
      <c r="Q365" s="17">
        <v>0.0</v>
      </c>
      <c r="R365" s="11" t="s">
        <v>124</v>
      </c>
      <c r="S365" s="11">
        <v>1.0</v>
      </c>
      <c r="T365" s="11">
        <v>0.0</v>
      </c>
      <c r="U365" s="11" t="s">
        <v>124</v>
      </c>
      <c r="V365" s="11">
        <v>0.0</v>
      </c>
      <c r="W365" s="11" t="s">
        <v>125</v>
      </c>
      <c r="X365" s="18">
        <v>31.0</v>
      </c>
      <c r="Y365" s="18">
        <v>2.0</v>
      </c>
      <c r="Z365" s="18">
        <v>2.0</v>
      </c>
      <c r="AA365" s="18">
        <v>2.0</v>
      </c>
      <c r="AB365" s="15" t="s">
        <v>2175</v>
      </c>
      <c r="AC365" s="15" t="s">
        <v>2175</v>
      </c>
      <c r="AD365" s="16">
        <v>1.0</v>
      </c>
      <c r="AE365" s="16">
        <v>0.0</v>
      </c>
      <c r="AF365" s="16">
        <v>0.0</v>
      </c>
      <c r="AG365" s="15">
        <v>0.0</v>
      </c>
      <c r="AH365" s="11" t="s">
        <v>2176</v>
      </c>
      <c r="AI365" s="18">
        <v>1.0</v>
      </c>
      <c r="AJ365" s="18">
        <v>1.0</v>
      </c>
      <c r="AK365" s="18">
        <v>0.0</v>
      </c>
      <c r="AL365" s="11">
        <v>0.0</v>
      </c>
      <c r="AM365" s="19">
        <v>0.0</v>
      </c>
      <c r="AN365" s="27" t="s">
        <v>128</v>
      </c>
      <c r="AO365" s="15" t="s">
        <v>819</v>
      </c>
      <c r="AP365" s="15" t="s">
        <v>155</v>
      </c>
      <c r="AQ365" s="15">
        <v>119.0</v>
      </c>
      <c r="AR365" s="15">
        <v>55.0</v>
      </c>
      <c r="AS365" s="15">
        <v>64.0</v>
      </c>
      <c r="AT365" s="15">
        <v>81.0</v>
      </c>
      <c r="AU365" s="15">
        <v>-12.0</v>
      </c>
      <c r="AV365" s="15">
        <v>29.0</v>
      </c>
      <c r="AW365" s="18">
        <v>0.0</v>
      </c>
      <c r="AX365" s="18">
        <v>0.0</v>
      </c>
      <c r="AY365" s="18">
        <v>1.0</v>
      </c>
      <c r="AZ365" s="18">
        <v>1.0</v>
      </c>
      <c r="BA365" s="18">
        <v>1.0</v>
      </c>
      <c r="BB365" s="18">
        <v>1.0</v>
      </c>
      <c r="BC365" s="11">
        <v>0.0</v>
      </c>
      <c r="BD365" s="11">
        <v>0.0</v>
      </c>
      <c r="BE365" s="11">
        <v>0.0</v>
      </c>
      <c r="BF365" s="11">
        <v>0.0</v>
      </c>
      <c r="BG365" s="11">
        <v>0.0</v>
      </c>
      <c r="BH365" s="11">
        <v>0.0</v>
      </c>
      <c r="BI365" s="11">
        <v>0.0</v>
      </c>
      <c r="BJ365" s="11">
        <v>0.0</v>
      </c>
      <c r="BK365" s="11">
        <v>0.0</v>
      </c>
      <c r="BL365" s="11">
        <v>0.0</v>
      </c>
      <c r="BM365" s="11">
        <v>0.0</v>
      </c>
      <c r="BN365" s="11">
        <v>0.0</v>
      </c>
      <c r="BO365" s="11">
        <v>1.0</v>
      </c>
      <c r="BP365" s="11">
        <v>0.0</v>
      </c>
      <c r="BQ365" s="11">
        <v>0.0</v>
      </c>
      <c r="BR365" s="11">
        <v>0.0</v>
      </c>
      <c r="BS365" s="11">
        <v>0.0</v>
      </c>
      <c r="BT365" s="11">
        <v>0.0</v>
      </c>
      <c r="BU365" s="11">
        <v>0.0</v>
      </c>
      <c r="BV365" s="11" t="s">
        <v>124</v>
      </c>
      <c r="BW365" s="15" t="s">
        <v>146</v>
      </c>
      <c r="BX365" s="15">
        <v>0.0</v>
      </c>
      <c r="BY365" s="26">
        <v>219.0</v>
      </c>
      <c r="BZ365" s="16">
        <v>0.0</v>
      </c>
      <c r="CA365" s="26">
        <v>35.0</v>
      </c>
      <c r="CB365" s="26">
        <v>14.0</v>
      </c>
      <c r="CC365" s="15">
        <v>0.0</v>
      </c>
      <c r="CD365" s="15">
        <v>0.0</v>
      </c>
      <c r="CE365" s="15">
        <v>1.0</v>
      </c>
      <c r="CF365" s="15">
        <v>0.0</v>
      </c>
      <c r="CG365" s="16">
        <v>1.0</v>
      </c>
      <c r="CH365" s="16">
        <v>0.0</v>
      </c>
      <c r="CI365" s="16">
        <v>0.0</v>
      </c>
      <c r="CJ365" s="15">
        <f t="shared" si="3"/>
        <v>1</v>
      </c>
      <c r="CK365" s="38" t="s">
        <v>2177</v>
      </c>
      <c r="CL365" s="11" t="s">
        <v>158</v>
      </c>
      <c r="CM365" s="11">
        <v>0.0</v>
      </c>
      <c r="CN365" s="11">
        <v>0.0</v>
      </c>
      <c r="CO365" s="18">
        <v>0.0</v>
      </c>
      <c r="CP365" s="18">
        <v>0.0</v>
      </c>
      <c r="CQ365" s="15">
        <v>0.0</v>
      </c>
      <c r="CR365" s="15" t="s">
        <v>124</v>
      </c>
      <c r="CS365" s="15">
        <v>0.0</v>
      </c>
      <c r="CT365" s="15" t="s">
        <v>124</v>
      </c>
      <c r="CU365" s="15">
        <v>0.0</v>
      </c>
      <c r="CV365" s="15" t="s">
        <v>124</v>
      </c>
      <c r="CW365" s="11">
        <v>0.0</v>
      </c>
      <c r="CX365" s="11">
        <v>0.0</v>
      </c>
      <c r="CY365" s="11" t="s">
        <v>124</v>
      </c>
      <c r="CZ365" s="11">
        <v>0.0</v>
      </c>
      <c r="DA365" s="11" t="s">
        <v>133</v>
      </c>
      <c r="DB365" s="31"/>
    </row>
    <row r="366">
      <c r="A366" s="11" t="s">
        <v>2178</v>
      </c>
      <c r="B366" s="11" t="s">
        <v>2179</v>
      </c>
      <c r="C366" s="12">
        <v>27538.0</v>
      </c>
      <c r="D366" s="13">
        <v>1.0</v>
      </c>
      <c r="E366" s="18">
        <v>0.0</v>
      </c>
      <c r="F366" s="3">
        <v>9.0</v>
      </c>
      <c r="G366" s="3">
        <v>9.0</v>
      </c>
      <c r="H366" s="3">
        <v>9.0</v>
      </c>
      <c r="I366" s="14">
        <f t="shared" si="1"/>
        <v>9</v>
      </c>
      <c r="J366" s="14">
        <f t="shared" si="2"/>
        <v>0</v>
      </c>
      <c r="K366" s="11" t="s">
        <v>261</v>
      </c>
      <c r="L366" s="11" t="s">
        <v>262</v>
      </c>
      <c r="M366" s="15" t="s">
        <v>216</v>
      </c>
      <c r="N366" s="15" t="s">
        <v>1335</v>
      </c>
      <c r="O366" s="16" t="s">
        <v>216</v>
      </c>
      <c r="P366" s="16" t="s">
        <v>1154</v>
      </c>
      <c r="Q366" s="17">
        <v>0.0</v>
      </c>
      <c r="R366" s="11" t="s">
        <v>124</v>
      </c>
      <c r="S366" s="11">
        <v>1.0</v>
      </c>
      <c r="T366" s="11">
        <v>0.0</v>
      </c>
      <c r="U366" s="11" t="s">
        <v>124</v>
      </c>
      <c r="V366" s="11">
        <v>0.0</v>
      </c>
      <c r="W366" s="11" t="s">
        <v>125</v>
      </c>
      <c r="X366" s="18">
        <v>34.0</v>
      </c>
      <c r="Y366" s="18">
        <v>1.0</v>
      </c>
      <c r="Z366" s="18">
        <v>0.0</v>
      </c>
      <c r="AA366" s="18">
        <v>1.0</v>
      </c>
      <c r="AB366" s="15" t="s">
        <v>2180</v>
      </c>
      <c r="AC366" s="15" t="s">
        <v>2180</v>
      </c>
      <c r="AD366" s="16">
        <v>1.0</v>
      </c>
      <c r="AE366" s="16">
        <v>0.0</v>
      </c>
      <c r="AF366" s="16">
        <v>1.0</v>
      </c>
      <c r="AG366" s="16">
        <v>1.0</v>
      </c>
      <c r="AH366" s="11" t="s">
        <v>2181</v>
      </c>
      <c r="AI366" s="18">
        <v>1.0</v>
      </c>
      <c r="AJ366" s="18">
        <v>0.0</v>
      </c>
      <c r="AK366" s="18">
        <v>1.0</v>
      </c>
      <c r="AL366" s="18">
        <v>0.0</v>
      </c>
      <c r="AM366" s="19">
        <v>1.0</v>
      </c>
      <c r="AN366" s="27" t="s">
        <v>128</v>
      </c>
      <c r="AO366" s="15" t="s">
        <v>570</v>
      </c>
      <c r="AP366" s="15" t="s">
        <v>570</v>
      </c>
      <c r="AQ366" s="15">
        <v>103.0</v>
      </c>
      <c r="AR366" s="15">
        <v>69.0</v>
      </c>
      <c r="AS366" s="15">
        <v>68.0</v>
      </c>
      <c r="AT366" s="15">
        <v>80.0</v>
      </c>
      <c r="AU366" s="15">
        <v>-13.0</v>
      </c>
      <c r="AV366" s="15">
        <v>67.0</v>
      </c>
      <c r="AW366" s="18">
        <v>0.0</v>
      </c>
      <c r="AX366" s="18">
        <v>0.0</v>
      </c>
      <c r="AY366" s="18">
        <v>1.0</v>
      </c>
      <c r="AZ366" s="18">
        <v>1.0</v>
      </c>
      <c r="BA366" s="18">
        <v>0.0</v>
      </c>
      <c r="BB366" s="18">
        <v>1.0</v>
      </c>
      <c r="BC366" s="11">
        <v>0.0</v>
      </c>
      <c r="BD366" s="11">
        <v>0.0</v>
      </c>
      <c r="BE366" s="11">
        <v>0.0</v>
      </c>
      <c r="BF366" s="11">
        <v>0.0</v>
      </c>
      <c r="BG366" s="11">
        <v>0.0</v>
      </c>
      <c r="BH366" s="11">
        <v>1.0</v>
      </c>
      <c r="BI366" s="11">
        <v>0.0</v>
      </c>
      <c r="BJ366" s="11">
        <v>0.0</v>
      </c>
      <c r="BK366" s="11">
        <v>0.0</v>
      </c>
      <c r="BL366" s="11">
        <v>0.0</v>
      </c>
      <c r="BM366" s="11">
        <v>0.0</v>
      </c>
      <c r="BN366" s="11">
        <v>0.0</v>
      </c>
      <c r="BO366" s="11">
        <v>0.0</v>
      </c>
      <c r="BP366" s="11">
        <v>0.0</v>
      </c>
      <c r="BQ366" s="11">
        <v>0.0</v>
      </c>
      <c r="BR366" s="11">
        <v>0.0</v>
      </c>
      <c r="BS366" s="11">
        <v>0.0</v>
      </c>
      <c r="BT366" s="11">
        <v>0.0</v>
      </c>
      <c r="BU366" s="11">
        <v>0.0</v>
      </c>
      <c r="BV366" s="11" t="s">
        <v>124</v>
      </c>
      <c r="BW366" s="15" t="s">
        <v>319</v>
      </c>
      <c r="BX366" s="15">
        <v>0.0</v>
      </c>
      <c r="BY366" s="26">
        <v>170.0</v>
      </c>
      <c r="BZ366" s="16">
        <v>0.0</v>
      </c>
      <c r="CA366" s="26">
        <v>67.0</v>
      </c>
      <c r="CB366" s="26">
        <v>19.0</v>
      </c>
      <c r="CC366" s="15">
        <v>0.0</v>
      </c>
      <c r="CD366" s="15">
        <v>0.0</v>
      </c>
      <c r="CE366" s="15">
        <v>0.0</v>
      </c>
      <c r="CF366" s="15">
        <v>0.0</v>
      </c>
      <c r="CG366" s="16">
        <v>0.0</v>
      </c>
      <c r="CH366" s="16">
        <v>0.0</v>
      </c>
      <c r="CI366" s="16">
        <v>0.0</v>
      </c>
      <c r="CJ366" s="15">
        <f t="shared" si="3"/>
        <v>0</v>
      </c>
      <c r="CK366" s="29" t="s">
        <v>2182</v>
      </c>
      <c r="CL366" s="11" t="s">
        <v>2183</v>
      </c>
      <c r="CM366" s="11">
        <v>0.0</v>
      </c>
      <c r="CN366" s="11">
        <v>0.0</v>
      </c>
      <c r="CO366" s="18">
        <v>0.0</v>
      </c>
      <c r="CP366" s="18">
        <v>0.0</v>
      </c>
      <c r="CQ366" s="15">
        <v>0.0</v>
      </c>
      <c r="CR366" s="15" t="s">
        <v>124</v>
      </c>
      <c r="CS366" s="15">
        <v>0.0</v>
      </c>
      <c r="CT366" s="15" t="s">
        <v>124</v>
      </c>
      <c r="CU366" s="15">
        <v>0.0</v>
      </c>
      <c r="CV366" s="15" t="s">
        <v>124</v>
      </c>
      <c r="CW366" s="11">
        <v>0.0</v>
      </c>
      <c r="CX366" s="11">
        <v>0.0</v>
      </c>
      <c r="CY366" s="11" t="s">
        <v>124</v>
      </c>
      <c r="CZ366" s="11">
        <v>0.0</v>
      </c>
      <c r="DA366" s="11" t="s">
        <v>270</v>
      </c>
      <c r="DB366" s="31"/>
    </row>
    <row r="367">
      <c r="A367" s="11" t="s">
        <v>2184</v>
      </c>
      <c r="B367" s="11" t="s">
        <v>2185</v>
      </c>
      <c r="C367" s="12">
        <v>27545.0</v>
      </c>
      <c r="D367" s="13">
        <v>1.0</v>
      </c>
      <c r="E367" s="18">
        <v>0.0</v>
      </c>
      <c r="F367" s="3">
        <v>4.0</v>
      </c>
      <c r="G367" s="3">
        <v>8.0</v>
      </c>
      <c r="H367" s="3">
        <v>10.0</v>
      </c>
      <c r="I367" s="14">
        <f t="shared" si="1"/>
        <v>7.333333333</v>
      </c>
      <c r="J367" s="14">
        <f t="shared" si="2"/>
        <v>4</v>
      </c>
      <c r="K367" s="11" t="s">
        <v>2186</v>
      </c>
      <c r="L367" s="11" t="s">
        <v>151</v>
      </c>
      <c r="M367" s="15" t="s">
        <v>184</v>
      </c>
      <c r="N367" s="15" t="s">
        <v>265</v>
      </c>
      <c r="O367" s="16" t="s">
        <v>186</v>
      </c>
      <c r="P367" s="16" t="s">
        <v>265</v>
      </c>
      <c r="Q367" s="17">
        <v>1.0</v>
      </c>
      <c r="R367" s="11" t="s">
        <v>124</v>
      </c>
      <c r="S367" s="11">
        <v>0.0</v>
      </c>
      <c r="T367" s="11">
        <v>0.0</v>
      </c>
      <c r="U367" s="11" t="s">
        <v>124</v>
      </c>
      <c r="V367" s="11">
        <v>0.0</v>
      </c>
      <c r="W367" s="11" t="s">
        <v>125</v>
      </c>
      <c r="X367" s="18">
        <v>37.0</v>
      </c>
      <c r="Y367" s="18">
        <v>1.0</v>
      </c>
      <c r="Z367" s="18">
        <v>0.0</v>
      </c>
      <c r="AA367" s="18">
        <v>0.0</v>
      </c>
      <c r="AB367" s="15" t="s">
        <v>2187</v>
      </c>
      <c r="AC367" s="15" t="s">
        <v>2187</v>
      </c>
      <c r="AD367" s="16">
        <v>2.0</v>
      </c>
      <c r="AE367" s="16">
        <v>1.0</v>
      </c>
      <c r="AF367" s="16">
        <v>0.0</v>
      </c>
      <c r="AG367" s="15">
        <v>0.0</v>
      </c>
      <c r="AH367" s="11" t="s">
        <v>2188</v>
      </c>
      <c r="AI367" s="18">
        <v>1.0</v>
      </c>
      <c r="AJ367" s="18">
        <v>1.0</v>
      </c>
      <c r="AK367" s="18">
        <v>0.0</v>
      </c>
      <c r="AL367" s="11">
        <v>0.0</v>
      </c>
      <c r="AM367" s="19">
        <v>0.0</v>
      </c>
      <c r="AN367" s="27" t="s">
        <v>128</v>
      </c>
      <c r="AO367" s="15" t="s">
        <v>145</v>
      </c>
      <c r="AP367" s="15" t="s">
        <v>145</v>
      </c>
      <c r="AQ367" s="15">
        <v>92.0</v>
      </c>
      <c r="AR367" s="15">
        <v>29.0</v>
      </c>
      <c r="AS367" s="15">
        <v>77.0</v>
      </c>
      <c r="AT367" s="15">
        <v>69.0</v>
      </c>
      <c r="AU367" s="15">
        <v>-9.0</v>
      </c>
      <c r="AV367" s="15">
        <v>88.0</v>
      </c>
      <c r="AW367" s="18">
        <v>0.0</v>
      </c>
      <c r="AX367" s="18">
        <v>0.0</v>
      </c>
      <c r="AY367" s="18">
        <v>1.0</v>
      </c>
      <c r="AZ367" s="18">
        <v>0.0</v>
      </c>
      <c r="BA367" s="18">
        <v>0.0</v>
      </c>
      <c r="BB367" s="18">
        <v>0.0</v>
      </c>
      <c r="BC367" s="11">
        <v>0.0</v>
      </c>
      <c r="BD367" s="11">
        <v>0.0</v>
      </c>
      <c r="BE367" s="11">
        <v>0.0</v>
      </c>
      <c r="BF367" s="11">
        <v>0.0</v>
      </c>
      <c r="BG367" s="11">
        <v>0.0</v>
      </c>
      <c r="BH367" s="11">
        <v>0.0</v>
      </c>
      <c r="BI367" s="11">
        <v>0.0</v>
      </c>
      <c r="BJ367" s="11">
        <v>0.0</v>
      </c>
      <c r="BK367" s="11">
        <v>0.0</v>
      </c>
      <c r="BL367" s="11">
        <v>0.0</v>
      </c>
      <c r="BM367" s="11">
        <v>0.0</v>
      </c>
      <c r="BN367" s="11">
        <v>0.0</v>
      </c>
      <c r="BO367" s="11">
        <v>0.0</v>
      </c>
      <c r="BP367" s="11">
        <v>0.0</v>
      </c>
      <c r="BQ367" s="11">
        <v>0.0</v>
      </c>
      <c r="BR367" s="11">
        <v>0.0</v>
      </c>
      <c r="BS367" s="11">
        <v>0.0</v>
      </c>
      <c r="BT367" s="11">
        <v>0.0</v>
      </c>
      <c r="BU367" s="11">
        <v>0.0</v>
      </c>
      <c r="BV367" s="11" t="s">
        <v>124</v>
      </c>
      <c r="BW367" s="15" t="s">
        <v>130</v>
      </c>
      <c r="BX367" s="15">
        <v>0.0</v>
      </c>
      <c r="BY367" s="26">
        <v>153.0</v>
      </c>
      <c r="BZ367" s="16">
        <v>0.0</v>
      </c>
      <c r="CA367" s="26">
        <v>26.0</v>
      </c>
      <c r="CB367" s="26">
        <v>10.0</v>
      </c>
      <c r="CC367" s="15">
        <v>0.0</v>
      </c>
      <c r="CD367" s="15">
        <v>0.0</v>
      </c>
      <c r="CE367" s="15">
        <v>0.0</v>
      </c>
      <c r="CF367" s="15">
        <v>0.0</v>
      </c>
      <c r="CG367" s="16">
        <v>1.0</v>
      </c>
      <c r="CH367" s="16">
        <v>0.0</v>
      </c>
      <c r="CI367" s="16">
        <v>0.0</v>
      </c>
      <c r="CJ367" s="15">
        <f t="shared" si="3"/>
        <v>1</v>
      </c>
      <c r="CK367" s="29" t="s">
        <v>2189</v>
      </c>
      <c r="CL367" s="11" t="s">
        <v>158</v>
      </c>
      <c r="CM367" s="11">
        <v>0.0</v>
      </c>
      <c r="CN367" s="11">
        <v>0.0</v>
      </c>
      <c r="CO367" s="18">
        <v>0.0</v>
      </c>
      <c r="CP367" s="18">
        <v>1.0</v>
      </c>
      <c r="CQ367" s="15">
        <v>0.0</v>
      </c>
      <c r="CR367" s="15" t="s">
        <v>124</v>
      </c>
      <c r="CS367" s="15">
        <v>0.0</v>
      </c>
      <c r="CT367" s="15" t="s">
        <v>124</v>
      </c>
      <c r="CU367" s="15">
        <v>0.0</v>
      </c>
      <c r="CV367" s="15" t="s">
        <v>124</v>
      </c>
      <c r="CW367" s="11">
        <v>0.0</v>
      </c>
      <c r="CX367" s="11">
        <v>0.0</v>
      </c>
      <c r="CY367" s="11" t="s">
        <v>124</v>
      </c>
      <c r="CZ367" s="11">
        <v>0.0</v>
      </c>
      <c r="DA367" s="11" t="s">
        <v>133</v>
      </c>
      <c r="DB367" s="31"/>
    </row>
    <row r="368">
      <c r="A368" s="11" t="s">
        <v>2190</v>
      </c>
      <c r="B368" s="11" t="s">
        <v>1465</v>
      </c>
      <c r="C368" s="12">
        <v>27552.0</v>
      </c>
      <c r="D368" s="13">
        <v>1.0</v>
      </c>
      <c r="E368" s="18">
        <v>0.0</v>
      </c>
      <c r="F368" s="3">
        <v>7.0</v>
      </c>
      <c r="G368" s="3">
        <v>5.0</v>
      </c>
      <c r="H368" s="3">
        <v>3.0</v>
      </c>
      <c r="I368" s="14">
        <f t="shared" si="1"/>
        <v>5</v>
      </c>
      <c r="J368" s="14">
        <f t="shared" si="2"/>
        <v>2.666666667</v>
      </c>
      <c r="K368" s="11" t="s">
        <v>277</v>
      </c>
      <c r="L368" s="11" t="s">
        <v>277</v>
      </c>
      <c r="M368" s="15" t="s">
        <v>184</v>
      </c>
      <c r="N368" s="15" t="s">
        <v>265</v>
      </c>
      <c r="O368" s="16" t="s">
        <v>186</v>
      </c>
      <c r="P368" s="16" t="s">
        <v>265</v>
      </c>
      <c r="Q368" s="17">
        <v>1.0</v>
      </c>
      <c r="R368" s="11" t="s">
        <v>124</v>
      </c>
      <c r="S368" s="11">
        <v>0.0</v>
      </c>
      <c r="T368" s="11">
        <v>0.0</v>
      </c>
      <c r="U368" s="11" t="s">
        <v>124</v>
      </c>
      <c r="V368" s="11">
        <v>0.0</v>
      </c>
      <c r="W368" s="11" t="s">
        <v>125</v>
      </c>
      <c r="X368" s="18">
        <v>31.0</v>
      </c>
      <c r="Y368" s="18">
        <v>1.0</v>
      </c>
      <c r="Z368" s="18">
        <v>1.0</v>
      </c>
      <c r="AA368" s="18">
        <v>0.0</v>
      </c>
      <c r="AB368" s="15" t="s">
        <v>2191</v>
      </c>
      <c r="AC368" s="15" t="s">
        <v>2191</v>
      </c>
      <c r="AD368" s="16">
        <v>1.0</v>
      </c>
      <c r="AE368" s="16">
        <v>1.0</v>
      </c>
      <c r="AF368" s="16">
        <v>0.0</v>
      </c>
      <c r="AG368" s="15">
        <v>0.0</v>
      </c>
      <c r="AH368" s="11" t="s">
        <v>1967</v>
      </c>
      <c r="AI368" s="18">
        <v>1.0</v>
      </c>
      <c r="AJ368" s="18">
        <v>1.0</v>
      </c>
      <c r="AK368" s="18">
        <v>0.0</v>
      </c>
      <c r="AL368" s="11">
        <v>0.0</v>
      </c>
      <c r="AM368" s="19">
        <v>0.0</v>
      </c>
      <c r="AN368" s="27" t="s">
        <v>2192</v>
      </c>
      <c r="AO368" s="15" t="s">
        <v>155</v>
      </c>
      <c r="AP368" s="15" t="s">
        <v>155</v>
      </c>
      <c r="AQ368" s="15">
        <v>101.0</v>
      </c>
      <c r="AR368" s="15">
        <v>88.0</v>
      </c>
      <c r="AS368" s="15">
        <v>62.0</v>
      </c>
      <c r="AT368" s="15">
        <v>78.0</v>
      </c>
      <c r="AU368" s="15">
        <v>-9.0</v>
      </c>
      <c r="AV368" s="15">
        <v>61.0</v>
      </c>
      <c r="AW368" s="18">
        <v>0.0</v>
      </c>
      <c r="AX368" s="18">
        <v>0.0</v>
      </c>
      <c r="AY368" s="18">
        <v>1.0</v>
      </c>
      <c r="AZ368" s="18">
        <v>0.0</v>
      </c>
      <c r="BA368" s="18">
        <v>1.0</v>
      </c>
      <c r="BB368" s="18">
        <v>0.0</v>
      </c>
      <c r="BC368" s="11">
        <v>0.0</v>
      </c>
      <c r="BD368" s="11">
        <v>0.0</v>
      </c>
      <c r="BE368" s="11">
        <v>0.0</v>
      </c>
      <c r="BF368" s="11">
        <v>0.0</v>
      </c>
      <c r="BG368" s="11">
        <v>0.0</v>
      </c>
      <c r="BH368" s="11">
        <v>0.0</v>
      </c>
      <c r="BI368" s="11">
        <v>0.0</v>
      </c>
      <c r="BJ368" s="11">
        <v>1.0</v>
      </c>
      <c r="BK368" s="11">
        <v>0.0</v>
      </c>
      <c r="BL368" s="11">
        <v>0.0</v>
      </c>
      <c r="BM368" s="11">
        <v>0.0</v>
      </c>
      <c r="BN368" s="11">
        <v>0.0</v>
      </c>
      <c r="BO368" s="11">
        <v>0.0</v>
      </c>
      <c r="BP368" s="11">
        <v>0.0</v>
      </c>
      <c r="BQ368" s="11">
        <v>0.0</v>
      </c>
      <c r="BR368" s="11">
        <v>0.0</v>
      </c>
      <c r="BS368" s="11">
        <v>0.0</v>
      </c>
      <c r="BT368" s="11">
        <v>0.0</v>
      </c>
      <c r="BU368" s="11">
        <v>1.0</v>
      </c>
      <c r="BV368" s="11" t="s">
        <v>124</v>
      </c>
      <c r="BW368" s="3" t="s">
        <v>168</v>
      </c>
      <c r="BX368" s="15">
        <v>0.0</v>
      </c>
      <c r="BY368" s="26">
        <v>167.0</v>
      </c>
      <c r="BZ368" s="16">
        <v>0.0</v>
      </c>
      <c r="CA368" s="26">
        <v>41.0</v>
      </c>
      <c r="CB368" s="26">
        <v>4.0</v>
      </c>
      <c r="CC368" s="15">
        <v>0.0</v>
      </c>
      <c r="CD368" s="15">
        <v>0.0</v>
      </c>
      <c r="CE368" s="15">
        <v>0.0</v>
      </c>
      <c r="CF368" s="15">
        <v>1.0</v>
      </c>
      <c r="CG368" s="16">
        <v>0.0</v>
      </c>
      <c r="CH368" s="16">
        <v>0.0</v>
      </c>
      <c r="CI368" s="16">
        <v>0.0</v>
      </c>
      <c r="CJ368" s="15">
        <f t="shared" si="3"/>
        <v>0</v>
      </c>
      <c r="CK368" s="29" t="s">
        <v>2193</v>
      </c>
      <c r="CL368" s="11" t="s">
        <v>2194</v>
      </c>
      <c r="CM368" s="11">
        <v>0.0</v>
      </c>
      <c r="CN368" s="11">
        <v>0.0</v>
      </c>
      <c r="CO368" s="18">
        <v>0.0</v>
      </c>
      <c r="CP368" s="18">
        <v>0.0</v>
      </c>
      <c r="CQ368" s="15">
        <v>0.0</v>
      </c>
      <c r="CR368" s="15" t="s">
        <v>124</v>
      </c>
      <c r="CS368" s="15">
        <v>0.0</v>
      </c>
      <c r="CT368" s="15" t="s">
        <v>124</v>
      </c>
      <c r="CU368" s="15">
        <v>0.0</v>
      </c>
      <c r="CV368" s="15" t="s">
        <v>124</v>
      </c>
      <c r="CW368" s="11">
        <v>0.0</v>
      </c>
      <c r="CX368" s="11">
        <v>0.0</v>
      </c>
      <c r="CY368" s="11" t="s">
        <v>124</v>
      </c>
      <c r="CZ368" s="11">
        <v>0.0</v>
      </c>
      <c r="DA368" s="11" t="s">
        <v>133</v>
      </c>
      <c r="DB368" s="31"/>
    </row>
    <row r="369">
      <c r="A369" s="11" t="s">
        <v>2195</v>
      </c>
      <c r="B369" s="11" t="s">
        <v>1699</v>
      </c>
      <c r="C369" s="12">
        <v>27559.0</v>
      </c>
      <c r="D369" s="13">
        <v>1.0</v>
      </c>
      <c r="E369" s="18">
        <v>0.0</v>
      </c>
      <c r="F369" s="3">
        <v>7.0</v>
      </c>
      <c r="G369" s="3">
        <v>9.0</v>
      </c>
      <c r="H369" s="3">
        <v>5.0</v>
      </c>
      <c r="I369" s="14">
        <f t="shared" si="1"/>
        <v>7</v>
      </c>
      <c r="J369" s="14">
        <f t="shared" si="2"/>
        <v>2.666666667</v>
      </c>
      <c r="K369" s="11" t="s">
        <v>355</v>
      </c>
      <c r="L369" s="11" t="s">
        <v>355</v>
      </c>
      <c r="M369" s="15" t="s">
        <v>122</v>
      </c>
      <c r="N369" s="15" t="s">
        <v>121</v>
      </c>
      <c r="O369" s="16" t="s">
        <v>122</v>
      </c>
      <c r="P369" s="16" t="s">
        <v>993</v>
      </c>
      <c r="Q369" s="17">
        <v>0.0</v>
      </c>
      <c r="R369" s="11" t="s">
        <v>124</v>
      </c>
      <c r="S369" s="11">
        <v>0.0</v>
      </c>
      <c r="T369" s="11">
        <v>0.0</v>
      </c>
      <c r="U369" s="11" t="s">
        <v>124</v>
      </c>
      <c r="V369" s="11">
        <v>0.0</v>
      </c>
      <c r="W369" s="11" t="s">
        <v>631</v>
      </c>
      <c r="X369" s="18">
        <f>(22+23+24)/3</f>
        <v>23</v>
      </c>
      <c r="Y369" s="18">
        <v>1.0</v>
      </c>
      <c r="Z369" s="18">
        <v>1.0</v>
      </c>
      <c r="AA369" s="18">
        <v>0.0</v>
      </c>
      <c r="AB369" s="15" t="s">
        <v>2196</v>
      </c>
      <c r="AC369" s="15" t="s">
        <v>2196</v>
      </c>
      <c r="AD369" s="16">
        <v>1.0</v>
      </c>
      <c r="AE369" s="16">
        <v>1.0</v>
      </c>
      <c r="AF369" s="16">
        <v>1.0</v>
      </c>
      <c r="AG369" s="15">
        <v>1.0</v>
      </c>
      <c r="AH369" s="11" t="s">
        <v>824</v>
      </c>
      <c r="AI369" s="18">
        <v>1.0</v>
      </c>
      <c r="AJ369" s="18">
        <v>1.0</v>
      </c>
      <c r="AK369" s="18">
        <v>0.0</v>
      </c>
      <c r="AL369" s="11">
        <v>0.0</v>
      </c>
      <c r="AM369" s="19">
        <v>0.0</v>
      </c>
      <c r="AN369" s="27" t="s">
        <v>128</v>
      </c>
      <c r="AO369" s="15" t="s">
        <v>189</v>
      </c>
      <c r="AP369" s="15" t="s">
        <v>189</v>
      </c>
      <c r="AQ369" s="15">
        <v>135.0</v>
      </c>
      <c r="AR369" s="15">
        <v>55.0</v>
      </c>
      <c r="AS369" s="15">
        <v>44.0</v>
      </c>
      <c r="AT369" s="15">
        <v>72.0</v>
      </c>
      <c r="AU369" s="15">
        <v>-12.0</v>
      </c>
      <c r="AV369" s="15">
        <v>13.0</v>
      </c>
      <c r="AW369" s="18">
        <v>0.0</v>
      </c>
      <c r="AX369" s="18">
        <v>0.0</v>
      </c>
      <c r="AY369" s="18">
        <v>1.0</v>
      </c>
      <c r="AZ369" s="18">
        <v>0.0</v>
      </c>
      <c r="BA369" s="18">
        <v>0.0</v>
      </c>
      <c r="BB369" s="18">
        <v>0.0</v>
      </c>
      <c r="BC369" s="11">
        <v>0.0</v>
      </c>
      <c r="BD369" s="11">
        <v>0.0</v>
      </c>
      <c r="BE369" s="11">
        <v>0.0</v>
      </c>
      <c r="BF369" s="11">
        <v>0.0</v>
      </c>
      <c r="BG369" s="11">
        <v>0.0</v>
      </c>
      <c r="BH369" s="11">
        <v>0.0</v>
      </c>
      <c r="BI369" s="11">
        <v>0.0</v>
      </c>
      <c r="BJ369" s="11">
        <v>0.0</v>
      </c>
      <c r="BK369" s="11">
        <v>0.0</v>
      </c>
      <c r="BL369" s="11">
        <v>0.0</v>
      </c>
      <c r="BM369" s="11">
        <v>0.0</v>
      </c>
      <c r="BN369" s="11">
        <v>0.0</v>
      </c>
      <c r="BO369" s="11">
        <v>0.0</v>
      </c>
      <c r="BP369" s="11">
        <v>0.0</v>
      </c>
      <c r="BQ369" s="11">
        <v>0.0</v>
      </c>
      <c r="BR369" s="11">
        <v>0.0</v>
      </c>
      <c r="BS369" s="11">
        <v>0.0</v>
      </c>
      <c r="BT369" s="11">
        <v>0.0</v>
      </c>
      <c r="BU369" s="11">
        <v>0.0</v>
      </c>
      <c r="BV369" s="11" t="s">
        <v>124</v>
      </c>
      <c r="BW369" s="15" t="s">
        <v>319</v>
      </c>
      <c r="BX369" s="15">
        <v>0.0</v>
      </c>
      <c r="BY369" s="26">
        <v>200.0</v>
      </c>
      <c r="BZ369" s="16">
        <v>0.0</v>
      </c>
      <c r="CA369" s="26">
        <v>84.0</v>
      </c>
      <c r="CB369" s="26">
        <v>18.0</v>
      </c>
      <c r="CC369" s="15">
        <v>0.0</v>
      </c>
      <c r="CD369" s="15">
        <v>0.0</v>
      </c>
      <c r="CE369" s="15">
        <v>0.0</v>
      </c>
      <c r="CF369" s="15">
        <v>0.0</v>
      </c>
      <c r="CG369" s="16">
        <v>0.0</v>
      </c>
      <c r="CH369" s="16">
        <v>0.0</v>
      </c>
      <c r="CI369" s="16">
        <v>0.0</v>
      </c>
      <c r="CJ369" s="15">
        <f t="shared" si="3"/>
        <v>0</v>
      </c>
      <c r="CK369" s="29" t="s">
        <v>2197</v>
      </c>
      <c r="CL369" s="11" t="s">
        <v>2198</v>
      </c>
      <c r="CM369" s="11">
        <v>0.0</v>
      </c>
      <c r="CN369" s="11">
        <v>0.0</v>
      </c>
      <c r="CO369" s="18">
        <v>1.0</v>
      </c>
      <c r="CP369" s="18">
        <v>0.0</v>
      </c>
      <c r="CQ369" s="15">
        <v>0.0</v>
      </c>
      <c r="CR369" s="15" t="s">
        <v>124</v>
      </c>
      <c r="CS369" s="15">
        <v>0.0</v>
      </c>
      <c r="CT369" s="15" t="s">
        <v>124</v>
      </c>
      <c r="CU369" s="15">
        <v>0.0</v>
      </c>
      <c r="CV369" s="15" t="s">
        <v>124</v>
      </c>
      <c r="CW369" s="11">
        <v>0.0</v>
      </c>
      <c r="CX369" s="11">
        <v>0.0</v>
      </c>
      <c r="CY369" s="11" t="s">
        <v>124</v>
      </c>
      <c r="CZ369" s="11">
        <v>0.0</v>
      </c>
      <c r="DA369" s="11" t="s">
        <v>133</v>
      </c>
      <c r="DB369" s="31"/>
    </row>
    <row r="370">
      <c r="A370" s="11" t="s">
        <v>2199</v>
      </c>
      <c r="B370" s="11" t="s">
        <v>2200</v>
      </c>
      <c r="C370" s="12">
        <v>27566.0</v>
      </c>
      <c r="D370" s="13">
        <v>4.0</v>
      </c>
      <c r="E370" s="18">
        <v>0.0</v>
      </c>
      <c r="F370" s="3">
        <v>6.0</v>
      </c>
      <c r="G370" s="3">
        <v>6.0</v>
      </c>
      <c r="H370" s="3">
        <v>2.0</v>
      </c>
      <c r="I370" s="14">
        <f t="shared" si="1"/>
        <v>4.666666667</v>
      </c>
      <c r="J370" s="14">
        <f t="shared" si="2"/>
        <v>2.666666667</v>
      </c>
      <c r="K370" s="11" t="s">
        <v>1349</v>
      </c>
      <c r="L370" s="13" t="s">
        <v>1349</v>
      </c>
      <c r="M370" s="15" t="s">
        <v>137</v>
      </c>
      <c r="N370" s="15" t="s">
        <v>373</v>
      </c>
      <c r="O370" s="16" t="s">
        <v>137</v>
      </c>
      <c r="P370" s="16" t="s">
        <v>1087</v>
      </c>
      <c r="Q370" s="17">
        <v>2.0</v>
      </c>
      <c r="R370" s="11" t="s">
        <v>124</v>
      </c>
      <c r="S370" s="11">
        <v>0.0</v>
      </c>
      <c r="T370" s="11">
        <v>0.0</v>
      </c>
      <c r="U370" s="11" t="s">
        <v>124</v>
      </c>
      <c r="V370" s="11">
        <v>0.0</v>
      </c>
      <c r="W370" s="11" t="s">
        <v>125</v>
      </c>
      <c r="X370" s="18">
        <f>(32+35)/2</f>
        <v>33.5</v>
      </c>
      <c r="Y370" s="18">
        <v>2.0</v>
      </c>
      <c r="Z370" s="18">
        <v>1.0</v>
      </c>
      <c r="AA370" s="18">
        <v>0.0</v>
      </c>
      <c r="AB370" s="15" t="s">
        <v>652</v>
      </c>
      <c r="AC370" s="15" t="s">
        <v>652</v>
      </c>
      <c r="AD370" s="16">
        <v>1.0</v>
      </c>
      <c r="AE370" s="16">
        <v>1.0</v>
      </c>
      <c r="AF370" s="16">
        <v>0.0</v>
      </c>
      <c r="AG370" s="15">
        <v>0.0</v>
      </c>
      <c r="AH370" s="11" t="s">
        <v>2201</v>
      </c>
      <c r="AI370" s="18">
        <v>1.0</v>
      </c>
      <c r="AJ370" s="18">
        <v>1.0</v>
      </c>
      <c r="AK370" s="18">
        <v>1.0</v>
      </c>
      <c r="AL370" s="18">
        <v>1.0</v>
      </c>
      <c r="AM370" s="19">
        <v>0.0</v>
      </c>
      <c r="AN370" s="27" t="s">
        <v>128</v>
      </c>
      <c r="AO370" s="15" t="s">
        <v>1393</v>
      </c>
      <c r="AP370" s="15" t="s">
        <v>177</v>
      </c>
      <c r="AQ370" s="15">
        <v>130.0</v>
      </c>
      <c r="AR370" s="15">
        <v>78.0</v>
      </c>
      <c r="AS370" s="15">
        <v>63.0</v>
      </c>
      <c r="AT370" s="15">
        <v>93.0</v>
      </c>
      <c r="AU370" s="15">
        <v>-4.0</v>
      </c>
      <c r="AV370" s="15">
        <v>37.0</v>
      </c>
      <c r="AW370" s="18">
        <v>0.0</v>
      </c>
      <c r="AX370" s="18">
        <v>0.0</v>
      </c>
      <c r="AY370" s="18">
        <v>0.0</v>
      </c>
      <c r="AZ370" s="18">
        <v>1.0</v>
      </c>
      <c r="BA370" s="18">
        <v>0.0</v>
      </c>
      <c r="BB370" s="18">
        <v>0.0</v>
      </c>
      <c r="BC370" s="11">
        <v>0.0</v>
      </c>
      <c r="BD370" s="11">
        <v>0.0</v>
      </c>
      <c r="BE370" s="11">
        <v>0.0</v>
      </c>
      <c r="BF370" s="11">
        <v>0.0</v>
      </c>
      <c r="BG370" s="11">
        <v>0.0</v>
      </c>
      <c r="BH370" s="11">
        <v>0.0</v>
      </c>
      <c r="BI370" s="11">
        <v>0.0</v>
      </c>
      <c r="BJ370" s="11">
        <v>1.0</v>
      </c>
      <c r="BK370" s="11">
        <v>0.0</v>
      </c>
      <c r="BL370" s="11">
        <v>0.0</v>
      </c>
      <c r="BM370" s="11">
        <v>0.0</v>
      </c>
      <c r="BN370" s="11">
        <v>0.0</v>
      </c>
      <c r="BO370" s="11">
        <v>0.0</v>
      </c>
      <c r="BP370" s="11">
        <v>0.0</v>
      </c>
      <c r="BQ370" s="11">
        <v>0.0</v>
      </c>
      <c r="BR370" s="11">
        <v>0.0</v>
      </c>
      <c r="BS370" s="11">
        <v>0.0</v>
      </c>
      <c r="BT370" s="11">
        <v>0.0</v>
      </c>
      <c r="BU370" s="11">
        <v>0.0</v>
      </c>
      <c r="BV370" s="11" t="s">
        <v>124</v>
      </c>
      <c r="BW370" s="15" t="s">
        <v>146</v>
      </c>
      <c r="BX370" s="15">
        <v>0.0</v>
      </c>
      <c r="BY370" s="26">
        <v>205.0</v>
      </c>
      <c r="BZ370" s="16">
        <v>0.0</v>
      </c>
      <c r="CA370" s="26">
        <v>60.0</v>
      </c>
      <c r="CB370" s="26">
        <v>8.0</v>
      </c>
      <c r="CC370" s="15">
        <v>0.0</v>
      </c>
      <c r="CD370" s="15">
        <v>0.0</v>
      </c>
      <c r="CE370" s="15">
        <v>1.0</v>
      </c>
      <c r="CF370" s="15">
        <v>0.0</v>
      </c>
      <c r="CG370" s="16">
        <v>1.0</v>
      </c>
      <c r="CH370" s="16">
        <v>0.0</v>
      </c>
      <c r="CI370" s="16">
        <v>0.0</v>
      </c>
      <c r="CJ370" s="15">
        <f t="shared" si="3"/>
        <v>1</v>
      </c>
      <c r="CK370" s="29" t="s">
        <v>2202</v>
      </c>
      <c r="CL370" s="11" t="s">
        <v>170</v>
      </c>
      <c r="CM370" s="11">
        <v>0.0</v>
      </c>
      <c r="CN370" s="11">
        <v>0.0</v>
      </c>
      <c r="CO370" s="18">
        <v>0.0</v>
      </c>
      <c r="CP370" s="18">
        <v>0.0</v>
      </c>
      <c r="CQ370" s="15">
        <v>0.0</v>
      </c>
      <c r="CR370" s="15" t="s">
        <v>124</v>
      </c>
      <c r="CS370" s="15">
        <v>0.0</v>
      </c>
      <c r="CT370" s="15" t="s">
        <v>124</v>
      </c>
      <c r="CU370" s="15">
        <v>0.0</v>
      </c>
      <c r="CV370" s="15" t="s">
        <v>124</v>
      </c>
      <c r="CW370" s="11">
        <v>0.0</v>
      </c>
      <c r="CX370" s="11">
        <v>0.0</v>
      </c>
      <c r="CY370" s="11" t="s">
        <v>124</v>
      </c>
      <c r="CZ370" s="11">
        <v>0.0</v>
      </c>
      <c r="DA370" s="11" t="s">
        <v>235</v>
      </c>
      <c r="DB370" s="31"/>
    </row>
    <row r="371">
      <c r="A371" s="11" t="s">
        <v>2203</v>
      </c>
      <c r="B371" s="11" t="s">
        <v>1841</v>
      </c>
      <c r="C371" s="12">
        <v>27594.0</v>
      </c>
      <c r="D371" s="13">
        <v>1.0</v>
      </c>
      <c r="E371" s="18">
        <v>0.0</v>
      </c>
      <c r="F371" s="3">
        <v>6.0</v>
      </c>
      <c r="G371" s="3">
        <v>6.0</v>
      </c>
      <c r="H371" s="3">
        <v>3.0</v>
      </c>
      <c r="I371" s="14">
        <f t="shared" si="1"/>
        <v>5</v>
      </c>
      <c r="J371" s="14">
        <f t="shared" si="2"/>
        <v>2</v>
      </c>
      <c r="K371" s="11" t="s">
        <v>182</v>
      </c>
      <c r="L371" s="13" t="s">
        <v>183</v>
      </c>
      <c r="M371" s="15" t="s">
        <v>137</v>
      </c>
      <c r="N371" s="15" t="s">
        <v>373</v>
      </c>
      <c r="O371" s="16" t="s">
        <v>122</v>
      </c>
      <c r="P371" s="16" t="s">
        <v>373</v>
      </c>
      <c r="Q371" s="17">
        <v>0.0</v>
      </c>
      <c r="R371" s="11" t="s">
        <v>2204</v>
      </c>
      <c r="S371" s="11">
        <v>0.0</v>
      </c>
      <c r="T371" s="11">
        <v>0.0</v>
      </c>
      <c r="U371" s="11" t="s">
        <v>124</v>
      </c>
      <c r="V371" s="11">
        <v>0.0</v>
      </c>
      <c r="W371" s="11" t="s">
        <v>631</v>
      </c>
      <c r="X371" s="18">
        <v>33.0</v>
      </c>
      <c r="Y371" s="18">
        <v>2.0</v>
      </c>
      <c r="Z371" s="18">
        <v>1.0</v>
      </c>
      <c r="AA371" s="18">
        <v>0.0</v>
      </c>
      <c r="AB371" s="15" t="s">
        <v>1639</v>
      </c>
      <c r="AC371" s="15" t="s">
        <v>1639</v>
      </c>
      <c r="AD371" s="16">
        <v>2.0</v>
      </c>
      <c r="AE371" s="16">
        <v>1.0</v>
      </c>
      <c r="AF371" s="16">
        <v>1.0</v>
      </c>
      <c r="AG371" s="16">
        <v>1.0</v>
      </c>
      <c r="AH371" s="11" t="s">
        <v>1842</v>
      </c>
      <c r="AI371" s="18">
        <v>1.0</v>
      </c>
      <c r="AJ371" s="18">
        <v>1.0</v>
      </c>
      <c r="AK371" s="18">
        <v>1.0</v>
      </c>
      <c r="AL371" s="18">
        <v>1.0</v>
      </c>
      <c r="AM371" s="19">
        <v>1.0</v>
      </c>
      <c r="AN371" s="27" t="s">
        <v>128</v>
      </c>
      <c r="AO371" s="15" t="s">
        <v>289</v>
      </c>
      <c r="AP371" s="15" t="s">
        <v>289</v>
      </c>
      <c r="AQ371" s="15">
        <v>113.0</v>
      </c>
      <c r="AR371" s="15">
        <v>67.0</v>
      </c>
      <c r="AS371" s="15">
        <v>49.0</v>
      </c>
      <c r="AT371" s="15">
        <v>59.0</v>
      </c>
      <c r="AU371" s="15">
        <v>-7.0</v>
      </c>
      <c r="AV371" s="15">
        <v>11.0</v>
      </c>
      <c r="AW371" s="18">
        <v>0.0</v>
      </c>
      <c r="AX371" s="18">
        <v>0.0</v>
      </c>
      <c r="AY371" s="18">
        <v>1.0</v>
      </c>
      <c r="AZ371" s="18">
        <v>0.0</v>
      </c>
      <c r="BA371" s="18">
        <v>0.0</v>
      </c>
      <c r="BB371" s="18">
        <v>1.0</v>
      </c>
      <c r="BC371" s="11">
        <v>0.0</v>
      </c>
      <c r="BD371" s="11">
        <v>0.0</v>
      </c>
      <c r="BE371" s="11">
        <v>0.0</v>
      </c>
      <c r="BF371" s="11">
        <v>0.0</v>
      </c>
      <c r="BG371" s="11">
        <v>0.0</v>
      </c>
      <c r="BH371" s="11">
        <v>1.0</v>
      </c>
      <c r="BI371" s="11">
        <v>0.0</v>
      </c>
      <c r="BJ371" s="11">
        <v>0.0</v>
      </c>
      <c r="BK371" s="11">
        <v>0.0</v>
      </c>
      <c r="BL371" s="11">
        <v>0.0</v>
      </c>
      <c r="BM371" s="11">
        <v>0.0</v>
      </c>
      <c r="BN371" s="11">
        <v>0.0</v>
      </c>
      <c r="BO371" s="11">
        <v>0.0</v>
      </c>
      <c r="BP371" s="11">
        <v>0.0</v>
      </c>
      <c r="BQ371" s="11">
        <v>1.0</v>
      </c>
      <c r="BR371" s="11">
        <v>0.0</v>
      </c>
      <c r="BS371" s="11">
        <v>0.0</v>
      </c>
      <c r="BT371" s="11">
        <v>0.0</v>
      </c>
      <c r="BU371" s="11">
        <v>0.0</v>
      </c>
      <c r="BV371" s="11" t="s">
        <v>124</v>
      </c>
      <c r="BW371" s="15" t="s">
        <v>319</v>
      </c>
      <c r="BX371" s="15">
        <v>0.0</v>
      </c>
      <c r="BY371" s="26">
        <v>235.0</v>
      </c>
      <c r="BZ371" s="16">
        <v>0.0</v>
      </c>
      <c r="CA371" s="26">
        <v>107.0</v>
      </c>
      <c r="CB371" s="26">
        <v>19.0</v>
      </c>
      <c r="CC371" s="15">
        <v>0.0</v>
      </c>
      <c r="CD371" s="15">
        <v>0.0</v>
      </c>
      <c r="CE371" s="15">
        <v>0.0</v>
      </c>
      <c r="CF371" s="15">
        <v>0.0</v>
      </c>
      <c r="CG371" s="16">
        <v>0.0</v>
      </c>
      <c r="CH371" s="16">
        <v>0.0</v>
      </c>
      <c r="CI371" s="16">
        <v>0.0</v>
      </c>
      <c r="CJ371" s="15">
        <f t="shared" si="3"/>
        <v>0</v>
      </c>
      <c r="CK371" s="29" t="s">
        <v>2205</v>
      </c>
      <c r="CL371" s="11" t="s">
        <v>170</v>
      </c>
      <c r="CM371" s="11">
        <v>0.0</v>
      </c>
      <c r="CN371" s="11">
        <v>0.0</v>
      </c>
      <c r="CO371" s="18">
        <v>0.0</v>
      </c>
      <c r="CP371" s="18">
        <v>0.0</v>
      </c>
      <c r="CQ371" s="15">
        <v>0.0</v>
      </c>
      <c r="CR371" s="15" t="s">
        <v>124</v>
      </c>
      <c r="CS371" s="15">
        <v>0.0</v>
      </c>
      <c r="CT371" s="15" t="s">
        <v>124</v>
      </c>
      <c r="CU371" s="15">
        <v>0.0</v>
      </c>
      <c r="CV371" s="15" t="s">
        <v>124</v>
      </c>
      <c r="CW371" s="11">
        <v>0.0</v>
      </c>
      <c r="CX371" s="11">
        <v>0.0</v>
      </c>
      <c r="CY371" s="11" t="s">
        <v>124</v>
      </c>
      <c r="CZ371" s="11">
        <v>0.0</v>
      </c>
      <c r="DA371" s="11" t="s">
        <v>539</v>
      </c>
      <c r="DB371" s="31"/>
    </row>
    <row r="372">
      <c r="A372" s="11" t="s">
        <v>2206</v>
      </c>
      <c r="B372" s="11" t="s">
        <v>2207</v>
      </c>
      <c r="C372" s="12">
        <v>27601.0</v>
      </c>
      <c r="D372" s="13">
        <v>1.0</v>
      </c>
      <c r="E372" s="18">
        <v>0.0</v>
      </c>
      <c r="F372" s="3">
        <v>3.0</v>
      </c>
      <c r="G372" s="3">
        <v>5.0</v>
      </c>
      <c r="H372" s="3">
        <v>5.0</v>
      </c>
      <c r="I372" s="14">
        <f t="shared" si="1"/>
        <v>4.333333333</v>
      </c>
      <c r="J372" s="14">
        <f t="shared" si="2"/>
        <v>1.333333333</v>
      </c>
      <c r="K372" s="11" t="s">
        <v>2208</v>
      </c>
      <c r="L372" s="13" t="s">
        <v>2208</v>
      </c>
      <c r="M372" s="16" t="s">
        <v>216</v>
      </c>
      <c r="N372" s="16" t="s">
        <v>1953</v>
      </c>
      <c r="O372" s="16" t="s">
        <v>216</v>
      </c>
      <c r="P372" s="16" t="s">
        <v>1953</v>
      </c>
      <c r="Q372" s="17">
        <v>0.0</v>
      </c>
      <c r="R372" s="11" t="s">
        <v>124</v>
      </c>
      <c r="S372" s="11">
        <v>0.0</v>
      </c>
      <c r="T372" s="11">
        <v>0.0</v>
      </c>
      <c r="U372" s="11" t="s">
        <v>124</v>
      </c>
      <c r="V372" s="11">
        <v>0.0</v>
      </c>
      <c r="W372" s="11" t="s">
        <v>125</v>
      </c>
      <c r="X372" s="18">
        <v>35.0</v>
      </c>
      <c r="Y372" s="18">
        <v>1.0</v>
      </c>
      <c r="Z372" s="18">
        <v>0.0</v>
      </c>
      <c r="AA372" s="18">
        <v>1.0</v>
      </c>
      <c r="AB372" s="15" t="s">
        <v>2209</v>
      </c>
      <c r="AC372" s="15" t="s">
        <v>2209</v>
      </c>
      <c r="AD372" s="16">
        <v>1.0</v>
      </c>
      <c r="AE372" s="16">
        <v>0.0</v>
      </c>
      <c r="AF372" s="16">
        <v>1.0</v>
      </c>
      <c r="AG372" s="15">
        <v>1.0</v>
      </c>
      <c r="AH372" s="11" t="s">
        <v>586</v>
      </c>
      <c r="AI372" s="18">
        <v>1.0</v>
      </c>
      <c r="AJ372" s="18">
        <v>1.0</v>
      </c>
      <c r="AK372" s="18">
        <v>0.0</v>
      </c>
      <c r="AL372" s="11">
        <v>0.0</v>
      </c>
      <c r="AM372" s="19">
        <v>0.0</v>
      </c>
      <c r="AN372" s="27" t="s">
        <v>128</v>
      </c>
      <c r="AO372" s="15" t="s">
        <v>318</v>
      </c>
      <c r="AP372" s="15" t="s">
        <v>318</v>
      </c>
      <c r="AQ372" s="15">
        <v>110.0</v>
      </c>
      <c r="AR372" s="15">
        <v>62.0</v>
      </c>
      <c r="AS372" s="15">
        <v>64.0</v>
      </c>
      <c r="AT372" s="15">
        <v>75.0</v>
      </c>
      <c r="AU372" s="15">
        <v>-18.0</v>
      </c>
      <c r="AV372" s="15">
        <v>4.0</v>
      </c>
      <c r="AW372" s="18">
        <v>0.0</v>
      </c>
      <c r="AX372" s="18">
        <v>0.0</v>
      </c>
      <c r="AY372" s="18">
        <v>1.0</v>
      </c>
      <c r="AZ372" s="18">
        <v>0.0</v>
      </c>
      <c r="BA372" s="18">
        <v>1.0</v>
      </c>
      <c r="BB372" s="18">
        <v>1.0</v>
      </c>
      <c r="BC372" s="11">
        <v>0.0</v>
      </c>
      <c r="BD372" s="11">
        <v>0.0</v>
      </c>
      <c r="BE372" s="11">
        <v>0.0</v>
      </c>
      <c r="BF372" s="11">
        <v>0.0</v>
      </c>
      <c r="BG372" s="11">
        <v>0.0</v>
      </c>
      <c r="BH372" s="11">
        <v>0.0</v>
      </c>
      <c r="BI372" s="11">
        <v>0.0</v>
      </c>
      <c r="BJ372" s="11">
        <v>0.0</v>
      </c>
      <c r="BK372" s="11">
        <v>0.0</v>
      </c>
      <c r="BL372" s="11">
        <v>0.0</v>
      </c>
      <c r="BM372" s="11">
        <v>0.0</v>
      </c>
      <c r="BN372" s="11">
        <v>0.0</v>
      </c>
      <c r="BO372" s="11">
        <v>0.0</v>
      </c>
      <c r="BP372" s="11">
        <v>0.0</v>
      </c>
      <c r="BQ372" s="11">
        <v>0.0</v>
      </c>
      <c r="BR372" s="11">
        <v>0.0</v>
      </c>
      <c r="BS372" s="11">
        <v>0.0</v>
      </c>
      <c r="BT372" s="11">
        <v>0.0</v>
      </c>
      <c r="BU372" s="11">
        <v>0.0</v>
      </c>
      <c r="BV372" s="11" t="s">
        <v>124</v>
      </c>
      <c r="BW372" s="3" t="s">
        <v>251</v>
      </c>
      <c r="BX372" s="15">
        <v>0.0</v>
      </c>
      <c r="BY372" s="26">
        <v>254.0</v>
      </c>
      <c r="BZ372" s="16">
        <v>1.0</v>
      </c>
      <c r="CA372" s="26">
        <v>254.0</v>
      </c>
      <c r="CB372" s="26">
        <v>39.0</v>
      </c>
      <c r="CC372" s="15">
        <v>0.0</v>
      </c>
      <c r="CD372" s="15">
        <v>0.0</v>
      </c>
      <c r="CE372" s="15">
        <v>1.0</v>
      </c>
      <c r="CF372" s="15">
        <v>0.0</v>
      </c>
      <c r="CG372" s="16">
        <v>0.0</v>
      </c>
      <c r="CH372" s="16">
        <v>0.0</v>
      </c>
      <c r="CI372" s="16">
        <v>0.0</v>
      </c>
      <c r="CJ372" s="15">
        <f t="shared" si="3"/>
        <v>0</v>
      </c>
      <c r="CK372" s="40" t="s">
        <v>124</v>
      </c>
      <c r="CL372" s="11" t="s">
        <v>124</v>
      </c>
      <c r="CM372" s="11">
        <v>0.0</v>
      </c>
      <c r="CN372" s="11">
        <v>0.0</v>
      </c>
      <c r="CO372" s="18">
        <v>0.0</v>
      </c>
      <c r="CP372" s="18">
        <v>0.0</v>
      </c>
      <c r="CQ372" s="15">
        <v>0.0</v>
      </c>
      <c r="CR372" s="15" t="s">
        <v>124</v>
      </c>
      <c r="CS372" s="15">
        <v>0.0</v>
      </c>
      <c r="CT372" s="15" t="s">
        <v>124</v>
      </c>
      <c r="CU372" s="15">
        <v>0.0</v>
      </c>
      <c r="CV372" s="15" t="s">
        <v>124</v>
      </c>
      <c r="CW372" s="11">
        <v>1.0</v>
      </c>
      <c r="CX372" s="11">
        <v>0.0</v>
      </c>
      <c r="CY372" s="11" t="s">
        <v>124</v>
      </c>
      <c r="CZ372" s="11">
        <v>0.0</v>
      </c>
      <c r="DA372" s="11" t="s">
        <v>133</v>
      </c>
      <c r="DB372" s="31"/>
    </row>
    <row r="373">
      <c r="A373" s="11" t="s">
        <v>2210</v>
      </c>
      <c r="B373" s="11" t="s">
        <v>2134</v>
      </c>
      <c r="C373" s="12">
        <v>27608.0</v>
      </c>
      <c r="D373" s="13">
        <v>1.0</v>
      </c>
      <c r="E373" s="18">
        <v>0.0</v>
      </c>
      <c r="F373" s="3">
        <v>10.0</v>
      </c>
      <c r="G373" s="3">
        <v>9.0</v>
      </c>
      <c r="H373" s="3">
        <v>4.0</v>
      </c>
      <c r="I373" s="14">
        <f t="shared" si="1"/>
        <v>7.666666667</v>
      </c>
      <c r="J373" s="14">
        <f t="shared" si="2"/>
        <v>4</v>
      </c>
      <c r="K373" s="11" t="s">
        <v>2135</v>
      </c>
      <c r="L373" s="13" t="s">
        <v>355</v>
      </c>
      <c r="M373" s="15" t="s">
        <v>122</v>
      </c>
      <c r="N373" s="15" t="s">
        <v>122</v>
      </c>
      <c r="O373" s="16" t="s">
        <v>122</v>
      </c>
      <c r="P373" s="16" t="s">
        <v>1149</v>
      </c>
      <c r="Q373" s="17">
        <v>0.0</v>
      </c>
      <c r="R373" s="11" t="s">
        <v>124</v>
      </c>
      <c r="S373" s="11">
        <v>1.0</v>
      </c>
      <c r="T373" s="11">
        <v>0.0</v>
      </c>
      <c r="U373" s="11" t="s">
        <v>124</v>
      </c>
      <c r="V373" s="11">
        <v>0.0</v>
      </c>
      <c r="W373" s="11" t="s">
        <v>125</v>
      </c>
      <c r="X373" s="18">
        <v>28.0</v>
      </c>
      <c r="Y373" s="18">
        <v>1.0</v>
      </c>
      <c r="Z373" s="18">
        <v>1.0</v>
      </c>
      <c r="AA373" s="18">
        <v>0.0</v>
      </c>
      <c r="AB373" s="15" t="s">
        <v>2211</v>
      </c>
      <c r="AC373" s="15" t="s">
        <v>2211</v>
      </c>
      <c r="AD373" s="16">
        <v>1.0</v>
      </c>
      <c r="AE373" s="16">
        <v>1.0</v>
      </c>
      <c r="AF373" s="16">
        <v>1.0</v>
      </c>
      <c r="AG373" s="16">
        <v>1.0</v>
      </c>
      <c r="AH373" s="11" t="s">
        <v>2212</v>
      </c>
      <c r="AI373" s="18">
        <v>1.0</v>
      </c>
      <c r="AJ373" s="18">
        <v>1.0</v>
      </c>
      <c r="AK373" s="18">
        <v>0.0</v>
      </c>
      <c r="AL373" s="11">
        <v>0.0</v>
      </c>
      <c r="AM373" s="19">
        <v>0.0</v>
      </c>
      <c r="AN373" s="27" t="s">
        <v>128</v>
      </c>
      <c r="AO373" s="15" t="s">
        <v>289</v>
      </c>
      <c r="AP373" s="15" t="s">
        <v>289</v>
      </c>
      <c r="AQ373" s="15">
        <v>110.0</v>
      </c>
      <c r="AR373" s="15">
        <v>58.0</v>
      </c>
      <c r="AS373" s="15">
        <v>70.0</v>
      </c>
      <c r="AT373" s="15">
        <v>82.0</v>
      </c>
      <c r="AU373" s="15">
        <v>-12.0</v>
      </c>
      <c r="AV373" s="15">
        <v>6.0</v>
      </c>
      <c r="AW373" s="18">
        <v>0.0</v>
      </c>
      <c r="AX373" s="18">
        <v>0.0</v>
      </c>
      <c r="AY373" s="18">
        <v>1.0</v>
      </c>
      <c r="AZ373" s="18">
        <v>0.0</v>
      </c>
      <c r="BA373" s="18">
        <v>0.0</v>
      </c>
      <c r="BB373" s="18">
        <v>0.0</v>
      </c>
      <c r="BC373" s="11">
        <v>0.0</v>
      </c>
      <c r="BD373" s="11">
        <v>0.0</v>
      </c>
      <c r="BE373" s="11">
        <v>0.0</v>
      </c>
      <c r="BF373" s="11">
        <v>0.0</v>
      </c>
      <c r="BG373" s="11">
        <v>0.0</v>
      </c>
      <c r="BH373" s="11">
        <v>1.0</v>
      </c>
      <c r="BI373" s="11">
        <v>0.0</v>
      </c>
      <c r="BJ373" s="11">
        <v>0.0</v>
      </c>
      <c r="BK373" s="11">
        <v>0.0</v>
      </c>
      <c r="BL373" s="11">
        <v>0.0</v>
      </c>
      <c r="BM373" s="11">
        <v>0.0</v>
      </c>
      <c r="BN373" s="11">
        <v>0.0</v>
      </c>
      <c r="BO373" s="11">
        <v>0.0</v>
      </c>
      <c r="BP373" s="11">
        <v>0.0</v>
      </c>
      <c r="BQ373" s="11">
        <v>0.0</v>
      </c>
      <c r="BR373" s="11">
        <v>0.0</v>
      </c>
      <c r="BS373" s="11">
        <v>0.0</v>
      </c>
      <c r="BT373" s="11">
        <v>0.0</v>
      </c>
      <c r="BU373" s="11">
        <v>0.0</v>
      </c>
      <c r="BV373" s="11" t="s">
        <v>124</v>
      </c>
      <c r="BW373" s="15" t="s">
        <v>168</v>
      </c>
      <c r="BX373" s="15">
        <v>0.0</v>
      </c>
      <c r="BY373" s="26">
        <v>214.0</v>
      </c>
      <c r="BZ373" s="16">
        <v>0.0</v>
      </c>
      <c r="CA373" s="26">
        <v>58.0</v>
      </c>
      <c r="CB373" s="26">
        <v>17.0</v>
      </c>
      <c r="CC373" s="15">
        <v>0.0</v>
      </c>
      <c r="CD373" s="15">
        <v>0.0</v>
      </c>
      <c r="CE373" s="15">
        <v>1.0</v>
      </c>
      <c r="CF373" s="15">
        <v>0.0</v>
      </c>
      <c r="CG373" s="16">
        <v>0.0</v>
      </c>
      <c r="CH373" s="16">
        <v>0.0</v>
      </c>
      <c r="CI373" s="16">
        <v>0.0</v>
      </c>
      <c r="CJ373" s="15">
        <f t="shared" si="3"/>
        <v>0</v>
      </c>
      <c r="CK373" s="29" t="s">
        <v>2213</v>
      </c>
      <c r="CL373" s="11" t="s">
        <v>2214</v>
      </c>
      <c r="CM373" s="11">
        <v>0.0</v>
      </c>
      <c r="CN373" s="11">
        <v>0.0</v>
      </c>
      <c r="CO373" s="18">
        <v>0.0</v>
      </c>
      <c r="CP373" s="18">
        <v>0.0</v>
      </c>
      <c r="CQ373" s="15">
        <v>0.0</v>
      </c>
      <c r="CR373" s="15" t="s">
        <v>124</v>
      </c>
      <c r="CS373" s="15">
        <v>0.0</v>
      </c>
      <c r="CT373" s="15" t="s">
        <v>124</v>
      </c>
      <c r="CU373" s="15">
        <v>0.0</v>
      </c>
      <c r="CV373" s="15" t="s">
        <v>124</v>
      </c>
      <c r="CW373" s="11">
        <v>0.0</v>
      </c>
      <c r="CX373" s="11">
        <v>0.0</v>
      </c>
      <c r="CY373" s="11" t="s">
        <v>124</v>
      </c>
      <c r="CZ373" s="11">
        <v>0.0</v>
      </c>
      <c r="DA373" s="11" t="s">
        <v>133</v>
      </c>
      <c r="DB373" s="31"/>
    </row>
    <row r="374">
      <c r="A374" s="11" t="s">
        <v>2215</v>
      </c>
      <c r="B374" s="11" t="s">
        <v>1633</v>
      </c>
      <c r="C374" s="12">
        <v>27615.0</v>
      </c>
      <c r="D374" s="13">
        <v>2.0</v>
      </c>
      <c r="E374" s="18">
        <v>0.0</v>
      </c>
      <c r="F374" s="3">
        <v>8.0</v>
      </c>
      <c r="G374" s="3">
        <v>7.0</v>
      </c>
      <c r="H374" s="3">
        <v>8.0</v>
      </c>
      <c r="I374" s="14">
        <f t="shared" si="1"/>
        <v>7.666666667</v>
      </c>
      <c r="J374" s="14">
        <f t="shared" si="2"/>
        <v>0.6666666667</v>
      </c>
      <c r="K374" s="11" t="s">
        <v>2037</v>
      </c>
      <c r="L374" s="13" t="s">
        <v>2037</v>
      </c>
      <c r="M374" s="15" t="s">
        <v>216</v>
      </c>
      <c r="N374" s="15" t="s">
        <v>2160</v>
      </c>
      <c r="O374" s="16" t="s">
        <v>137</v>
      </c>
      <c r="P374" s="16" t="s">
        <v>1985</v>
      </c>
      <c r="Q374" s="17">
        <v>0.0</v>
      </c>
      <c r="R374" s="11" t="s">
        <v>124</v>
      </c>
      <c r="S374" s="11">
        <v>0.0</v>
      </c>
      <c r="T374" s="11">
        <v>0.0</v>
      </c>
      <c r="U374" s="11" t="s">
        <v>124</v>
      </c>
      <c r="V374" s="11">
        <v>0.0</v>
      </c>
      <c r="W374" s="11" t="s">
        <v>631</v>
      </c>
      <c r="X374" s="18">
        <f>(30+26+26)/3</f>
        <v>27.33333333</v>
      </c>
      <c r="Y374" s="18">
        <v>1.0</v>
      </c>
      <c r="Z374" s="18">
        <v>1.0</v>
      </c>
      <c r="AA374" s="18">
        <v>0.0</v>
      </c>
      <c r="AB374" s="15" t="s">
        <v>2216</v>
      </c>
      <c r="AC374" s="15" t="s">
        <v>2216</v>
      </c>
      <c r="AD374" s="16">
        <v>1.0</v>
      </c>
      <c r="AE374" s="16">
        <v>1.0</v>
      </c>
      <c r="AF374" s="16">
        <v>1.0</v>
      </c>
      <c r="AG374" s="16">
        <v>1.0</v>
      </c>
      <c r="AH374" s="11" t="s">
        <v>2132</v>
      </c>
      <c r="AI374" s="18">
        <v>1.0</v>
      </c>
      <c r="AJ374" s="18">
        <v>1.0</v>
      </c>
      <c r="AK374" s="18">
        <v>0.0</v>
      </c>
      <c r="AL374" s="11">
        <v>0.0</v>
      </c>
      <c r="AM374" s="19">
        <v>0.0</v>
      </c>
      <c r="AN374" s="27" t="s">
        <v>128</v>
      </c>
      <c r="AO374" s="15" t="s">
        <v>129</v>
      </c>
      <c r="AP374" s="15" t="s">
        <v>129</v>
      </c>
      <c r="AQ374" s="15">
        <v>106.0</v>
      </c>
      <c r="AR374" s="15">
        <v>57.0</v>
      </c>
      <c r="AS374" s="15">
        <v>81.0</v>
      </c>
      <c r="AT374" s="15">
        <v>70.0</v>
      </c>
      <c r="AU374" s="15">
        <v>-13.0</v>
      </c>
      <c r="AV374" s="15">
        <v>17.0</v>
      </c>
      <c r="AW374" s="18">
        <v>0.0</v>
      </c>
      <c r="AX374" s="18">
        <v>0.0</v>
      </c>
      <c r="AY374" s="18">
        <v>1.0</v>
      </c>
      <c r="AZ374" s="18">
        <v>1.0</v>
      </c>
      <c r="BA374" s="18">
        <v>0.0</v>
      </c>
      <c r="BB374" s="18">
        <v>0.0</v>
      </c>
      <c r="BC374" s="11">
        <v>0.0</v>
      </c>
      <c r="BD374" s="11">
        <v>0.0</v>
      </c>
      <c r="BE374" s="11">
        <v>0.0</v>
      </c>
      <c r="BF374" s="11">
        <v>0.0</v>
      </c>
      <c r="BG374" s="11">
        <v>1.0</v>
      </c>
      <c r="BH374" s="11">
        <v>1.0</v>
      </c>
      <c r="BI374" s="11">
        <v>0.0</v>
      </c>
      <c r="BJ374" s="11">
        <v>1.0</v>
      </c>
      <c r="BK374" s="11">
        <v>0.0</v>
      </c>
      <c r="BL374" s="11">
        <v>0.0</v>
      </c>
      <c r="BM374" s="11">
        <v>0.0</v>
      </c>
      <c r="BN374" s="11">
        <v>0.0</v>
      </c>
      <c r="BO374" s="11">
        <v>0.0</v>
      </c>
      <c r="BP374" s="11">
        <v>0.0</v>
      </c>
      <c r="BQ374" s="11">
        <v>0.0</v>
      </c>
      <c r="BR374" s="11">
        <v>0.0</v>
      </c>
      <c r="BS374" s="11">
        <v>0.0</v>
      </c>
      <c r="BT374" s="11">
        <v>0.0</v>
      </c>
      <c r="BU374" s="11">
        <v>0.0</v>
      </c>
      <c r="BV374" s="11" t="s">
        <v>124</v>
      </c>
      <c r="BW374" s="15" t="s">
        <v>319</v>
      </c>
      <c r="BX374" s="15">
        <v>0.0</v>
      </c>
      <c r="BY374" s="26">
        <v>213.0</v>
      </c>
      <c r="BZ374" s="16">
        <v>0.0</v>
      </c>
      <c r="CA374" s="26">
        <v>68.0</v>
      </c>
      <c r="CB374" s="26">
        <v>24.0</v>
      </c>
      <c r="CC374" s="15">
        <v>0.0</v>
      </c>
      <c r="CD374" s="15">
        <v>0.0</v>
      </c>
      <c r="CE374" s="15">
        <v>1.0</v>
      </c>
      <c r="CF374" s="15">
        <v>0.0</v>
      </c>
      <c r="CG374" s="16">
        <v>0.0</v>
      </c>
      <c r="CH374" s="16">
        <v>0.0</v>
      </c>
      <c r="CI374" s="16">
        <v>0.0</v>
      </c>
      <c r="CJ374" s="15">
        <f t="shared" si="3"/>
        <v>0</v>
      </c>
      <c r="CK374" s="29" t="s">
        <v>2217</v>
      </c>
      <c r="CL374" s="11" t="s">
        <v>2218</v>
      </c>
      <c r="CM374" s="11">
        <v>0.0</v>
      </c>
      <c r="CN374" s="11">
        <v>0.0</v>
      </c>
      <c r="CO374" s="18">
        <v>0.0</v>
      </c>
      <c r="CP374" s="18">
        <v>0.0</v>
      </c>
      <c r="CQ374" s="15">
        <v>0.0</v>
      </c>
      <c r="CR374" s="15" t="s">
        <v>124</v>
      </c>
      <c r="CS374" s="15">
        <v>0.0</v>
      </c>
      <c r="CT374" s="15" t="s">
        <v>124</v>
      </c>
      <c r="CU374" s="15">
        <v>0.0</v>
      </c>
      <c r="CV374" s="15" t="s">
        <v>124</v>
      </c>
      <c r="CW374" s="11">
        <v>0.0</v>
      </c>
      <c r="CX374" s="11">
        <v>0.0</v>
      </c>
      <c r="CY374" s="11" t="s">
        <v>124</v>
      </c>
      <c r="CZ374" s="11">
        <v>0.0</v>
      </c>
      <c r="DA374" s="11" t="s">
        <v>133</v>
      </c>
      <c r="DB374" s="31"/>
    </row>
    <row r="375">
      <c r="A375" s="11" t="s">
        <v>2219</v>
      </c>
      <c r="B375" s="11" t="s">
        <v>2220</v>
      </c>
      <c r="C375" s="12">
        <v>27629.0</v>
      </c>
      <c r="D375" s="13">
        <v>1.0</v>
      </c>
      <c r="E375" s="18">
        <v>0.0</v>
      </c>
      <c r="F375" s="3">
        <v>4.0</v>
      </c>
      <c r="G375" s="3">
        <v>4.0</v>
      </c>
      <c r="H375" s="3">
        <v>5.0</v>
      </c>
      <c r="I375" s="14">
        <f t="shared" si="1"/>
        <v>4.333333333</v>
      </c>
      <c r="J375" s="14">
        <f t="shared" si="2"/>
        <v>0.6666666667</v>
      </c>
      <c r="K375" s="11" t="s">
        <v>2221</v>
      </c>
      <c r="L375" s="13" t="s">
        <v>2221</v>
      </c>
      <c r="M375" s="15" t="s">
        <v>137</v>
      </c>
      <c r="N375" s="15" t="s">
        <v>138</v>
      </c>
      <c r="O375" s="16" t="s">
        <v>577</v>
      </c>
      <c r="P375" s="16" t="s">
        <v>1819</v>
      </c>
      <c r="Q375" s="17">
        <v>0.0</v>
      </c>
      <c r="R375" s="11" t="s">
        <v>124</v>
      </c>
      <c r="S375" s="11">
        <v>0.0</v>
      </c>
      <c r="T375" s="11">
        <v>0.0</v>
      </c>
      <c r="U375" s="11" t="s">
        <v>124</v>
      </c>
      <c r="V375" s="11">
        <v>0.0</v>
      </c>
      <c r="W375" s="11" t="s">
        <v>125</v>
      </c>
      <c r="X375" s="18">
        <v>29.0</v>
      </c>
      <c r="Y375" s="18">
        <v>1.0</v>
      </c>
      <c r="Z375" s="18">
        <v>1.0</v>
      </c>
      <c r="AA375" s="18">
        <v>0.0</v>
      </c>
      <c r="AB375" s="15" t="s">
        <v>2222</v>
      </c>
      <c r="AC375" s="15" t="s">
        <v>2222</v>
      </c>
      <c r="AD375" s="16">
        <v>2.0</v>
      </c>
      <c r="AE375" s="16">
        <v>1.0</v>
      </c>
      <c r="AF375" s="16">
        <v>1.0</v>
      </c>
      <c r="AG375" s="16">
        <v>0.0</v>
      </c>
      <c r="AH375" s="11" t="s">
        <v>2223</v>
      </c>
      <c r="AI375" s="18">
        <v>1.0</v>
      </c>
      <c r="AJ375" s="18">
        <v>1.0</v>
      </c>
      <c r="AK375" s="18">
        <v>0.0</v>
      </c>
      <c r="AL375" s="11">
        <v>0.0</v>
      </c>
      <c r="AM375" s="19">
        <v>0.0</v>
      </c>
      <c r="AN375" s="27" t="s">
        <v>128</v>
      </c>
      <c r="AO375" s="15" t="s">
        <v>2224</v>
      </c>
      <c r="AP375" s="15" t="s">
        <v>2224</v>
      </c>
      <c r="AQ375" s="15">
        <v>87.0</v>
      </c>
      <c r="AR375" s="15">
        <v>41.0</v>
      </c>
      <c r="AS375" s="15">
        <v>58.0</v>
      </c>
      <c r="AT375" s="15">
        <v>71.0</v>
      </c>
      <c r="AU375" s="15">
        <v>-15.0</v>
      </c>
      <c r="AV375" s="15">
        <v>29.0</v>
      </c>
      <c r="AW375" s="18">
        <v>0.0</v>
      </c>
      <c r="AX375" s="18">
        <v>0.0</v>
      </c>
      <c r="AY375" s="18">
        <v>1.0</v>
      </c>
      <c r="AZ375" s="18">
        <v>0.0</v>
      </c>
      <c r="BA375" s="18">
        <v>1.0</v>
      </c>
      <c r="BB375" s="18">
        <v>0.0</v>
      </c>
      <c r="BC375" s="11">
        <v>0.0</v>
      </c>
      <c r="BD375" s="11">
        <v>0.0</v>
      </c>
      <c r="BE375" s="11">
        <v>0.0</v>
      </c>
      <c r="BF375" s="11">
        <v>0.0</v>
      </c>
      <c r="BG375" s="11">
        <v>0.0</v>
      </c>
      <c r="BH375" s="11">
        <v>0.0</v>
      </c>
      <c r="BI375" s="11">
        <v>0.0</v>
      </c>
      <c r="BJ375" s="11">
        <v>0.0</v>
      </c>
      <c r="BK375" s="11">
        <v>0.0</v>
      </c>
      <c r="BL375" s="11">
        <v>0.0</v>
      </c>
      <c r="BM375" s="11">
        <v>0.0</v>
      </c>
      <c r="BN375" s="11">
        <v>0.0</v>
      </c>
      <c r="BO375" s="11">
        <v>0.0</v>
      </c>
      <c r="BP375" s="11">
        <v>0.0</v>
      </c>
      <c r="BQ375" s="11">
        <v>0.0</v>
      </c>
      <c r="BR375" s="11">
        <v>0.0</v>
      </c>
      <c r="BS375" s="11">
        <v>0.0</v>
      </c>
      <c r="BT375" s="11">
        <v>0.0</v>
      </c>
      <c r="BU375" s="11">
        <v>0.0</v>
      </c>
      <c r="BV375" s="11" t="s">
        <v>124</v>
      </c>
      <c r="BW375" s="15" t="s">
        <v>319</v>
      </c>
      <c r="BX375" s="15">
        <v>0.0</v>
      </c>
      <c r="BY375" s="26">
        <v>194.0</v>
      </c>
      <c r="BZ375" s="16">
        <v>0.0</v>
      </c>
      <c r="CA375" s="26">
        <v>63.0</v>
      </c>
      <c r="CB375" s="26">
        <v>12.0</v>
      </c>
      <c r="CC375" s="15">
        <v>0.0</v>
      </c>
      <c r="CD375" s="15">
        <v>0.0</v>
      </c>
      <c r="CE375" s="15">
        <v>1.0</v>
      </c>
      <c r="CF375" s="15">
        <v>0.0</v>
      </c>
      <c r="CG375" s="16">
        <v>0.0</v>
      </c>
      <c r="CH375" s="16">
        <v>0.0</v>
      </c>
      <c r="CI375" s="16">
        <v>0.0</v>
      </c>
      <c r="CJ375" s="15">
        <f t="shared" si="3"/>
        <v>0</v>
      </c>
      <c r="CK375" s="29" t="s">
        <v>2225</v>
      </c>
      <c r="CL375" s="11" t="s">
        <v>1976</v>
      </c>
      <c r="CM375" s="11">
        <v>0.0</v>
      </c>
      <c r="CN375" s="11">
        <v>0.0</v>
      </c>
      <c r="CO375" s="18">
        <v>0.0</v>
      </c>
      <c r="CP375" s="18">
        <v>0.0</v>
      </c>
      <c r="CQ375" s="15">
        <v>0.0</v>
      </c>
      <c r="CR375" s="15" t="s">
        <v>124</v>
      </c>
      <c r="CS375" s="15">
        <v>0.0</v>
      </c>
      <c r="CT375" s="15" t="s">
        <v>124</v>
      </c>
      <c r="CU375" s="15">
        <v>0.0</v>
      </c>
      <c r="CV375" s="15" t="s">
        <v>124</v>
      </c>
      <c r="CW375" s="11">
        <v>0.0</v>
      </c>
      <c r="CX375" s="11">
        <v>0.0</v>
      </c>
      <c r="CY375" s="11" t="s">
        <v>124</v>
      </c>
      <c r="CZ375" s="11">
        <v>0.0</v>
      </c>
      <c r="DA375" s="11" t="s">
        <v>133</v>
      </c>
      <c r="DB375" s="31"/>
    </row>
    <row r="376">
      <c r="A376" s="11" t="s">
        <v>2226</v>
      </c>
      <c r="B376" s="11" t="s">
        <v>2227</v>
      </c>
      <c r="C376" s="12">
        <v>27636.0</v>
      </c>
      <c r="D376" s="13">
        <v>1.0</v>
      </c>
      <c r="E376" s="18">
        <v>0.0</v>
      </c>
      <c r="F376" s="3">
        <v>8.0</v>
      </c>
      <c r="G376" s="3">
        <v>8.0</v>
      </c>
      <c r="H376" s="3">
        <v>8.0</v>
      </c>
      <c r="I376" s="14">
        <f t="shared" si="1"/>
        <v>8</v>
      </c>
      <c r="J376" s="14">
        <f t="shared" si="2"/>
        <v>0</v>
      </c>
      <c r="K376" s="11" t="s">
        <v>2019</v>
      </c>
      <c r="L376" s="13" t="s">
        <v>2019</v>
      </c>
      <c r="M376" s="15" t="s">
        <v>216</v>
      </c>
      <c r="N376" s="15" t="s">
        <v>1953</v>
      </c>
      <c r="O376" s="16" t="s">
        <v>2228</v>
      </c>
      <c r="P376" s="16" t="s">
        <v>1953</v>
      </c>
      <c r="Q376" s="17">
        <v>0.0</v>
      </c>
      <c r="R376" s="11" t="s">
        <v>124</v>
      </c>
      <c r="S376" s="11">
        <v>0.0</v>
      </c>
      <c r="T376" s="11">
        <v>0.0</v>
      </c>
      <c r="U376" s="11" t="s">
        <v>124</v>
      </c>
      <c r="V376" s="11">
        <v>0.0</v>
      </c>
      <c r="W376" s="11" t="s">
        <v>125</v>
      </c>
      <c r="X376" s="18">
        <v>24.0</v>
      </c>
      <c r="Y376" s="18">
        <v>1.0</v>
      </c>
      <c r="Z376" s="18">
        <v>2.0</v>
      </c>
      <c r="AA376" s="18">
        <v>2.0</v>
      </c>
      <c r="AB376" s="15" t="s">
        <v>2020</v>
      </c>
      <c r="AC376" s="15" t="s">
        <v>2020</v>
      </c>
      <c r="AD376" s="16">
        <v>1.0</v>
      </c>
      <c r="AE376" s="16">
        <v>1.0</v>
      </c>
      <c r="AF376" s="16">
        <v>1.0</v>
      </c>
      <c r="AG376" s="16">
        <v>1.0</v>
      </c>
      <c r="AH376" s="11" t="s">
        <v>2020</v>
      </c>
      <c r="AI376" s="18">
        <v>1.0</v>
      </c>
      <c r="AJ376" s="18">
        <v>1.0</v>
      </c>
      <c r="AK376" s="18">
        <v>1.0</v>
      </c>
      <c r="AL376" s="18">
        <v>1.0</v>
      </c>
      <c r="AM376" s="19">
        <v>1.0</v>
      </c>
      <c r="AN376" s="27" t="s">
        <v>128</v>
      </c>
      <c r="AO376" s="15" t="s">
        <v>145</v>
      </c>
      <c r="AP376" s="15" t="s">
        <v>145</v>
      </c>
      <c r="AQ376" s="15">
        <v>113.0</v>
      </c>
      <c r="AR376" s="15">
        <v>86.0</v>
      </c>
      <c r="AS376" s="15">
        <v>67.0</v>
      </c>
      <c r="AT376" s="15">
        <v>90.0</v>
      </c>
      <c r="AU376" s="15">
        <v>-10.0</v>
      </c>
      <c r="AV376" s="15">
        <v>9.0</v>
      </c>
      <c r="AW376" s="18">
        <v>0.0</v>
      </c>
      <c r="AX376" s="18">
        <v>1.0</v>
      </c>
      <c r="AY376" s="18">
        <v>1.0</v>
      </c>
      <c r="AZ376" s="18">
        <v>0.0</v>
      </c>
      <c r="BA376" s="18">
        <v>0.0</v>
      </c>
      <c r="BB376" s="18">
        <v>1.0</v>
      </c>
      <c r="BC376" s="11">
        <v>0.0</v>
      </c>
      <c r="BD376" s="11">
        <v>0.0</v>
      </c>
      <c r="BE376" s="11">
        <v>0.0</v>
      </c>
      <c r="BF376" s="11">
        <v>0.0</v>
      </c>
      <c r="BG376" s="11">
        <v>0.0</v>
      </c>
      <c r="BH376" s="11">
        <v>0.0</v>
      </c>
      <c r="BI376" s="11">
        <v>0.0</v>
      </c>
      <c r="BJ376" s="11">
        <v>0.0</v>
      </c>
      <c r="BK376" s="11">
        <v>0.0</v>
      </c>
      <c r="BL376" s="11">
        <v>0.0</v>
      </c>
      <c r="BM376" s="11">
        <v>0.0</v>
      </c>
      <c r="BN376" s="11">
        <v>0.0</v>
      </c>
      <c r="BO376" s="11">
        <v>0.0</v>
      </c>
      <c r="BP376" s="11">
        <v>0.0</v>
      </c>
      <c r="BQ376" s="11">
        <v>0.0</v>
      </c>
      <c r="BR376" s="11">
        <v>0.0</v>
      </c>
      <c r="BS376" s="11">
        <v>0.0</v>
      </c>
      <c r="BT376" s="11">
        <v>0.0</v>
      </c>
      <c r="BU376" s="11">
        <v>0.0</v>
      </c>
      <c r="BV376" s="11" t="s">
        <v>124</v>
      </c>
      <c r="BW376" s="15" t="s">
        <v>319</v>
      </c>
      <c r="BX376" s="15">
        <v>0.0</v>
      </c>
      <c r="BY376" s="26">
        <v>192.0</v>
      </c>
      <c r="BZ376" s="16">
        <v>0.0</v>
      </c>
      <c r="CA376" s="26">
        <v>51.0</v>
      </c>
      <c r="CB376" s="26">
        <v>17.0</v>
      </c>
      <c r="CC376" s="15">
        <v>0.0</v>
      </c>
      <c r="CD376" s="15">
        <v>0.0</v>
      </c>
      <c r="CE376" s="15">
        <v>1.0</v>
      </c>
      <c r="CF376" s="15">
        <v>0.0</v>
      </c>
      <c r="CG376" s="16">
        <v>0.0</v>
      </c>
      <c r="CH376" s="16">
        <v>0.0</v>
      </c>
      <c r="CI376" s="16">
        <v>0.0</v>
      </c>
      <c r="CJ376" s="15">
        <f t="shared" si="3"/>
        <v>0</v>
      </c>
      <c r="CK376" s="29" t="s">
        <v>2229</v>
      </c>
      <c r="CL376" s="11" t="s">
        <v>258</v>
      </c>
      <c r="CM376" s="11">
        <v>0.0</v>
      </c>
      <c r="CN376" s="11">
        <v>0.0</v>
      </c>
      <c r="CO376" s="18">
        <v>0.0</v>
      </c>
      <c r="CP376" s="18">
        <v>0.0</v>
      </c>
      <c r="CQ376" s="15">
        <v>0.0</v>
      </c>
      <c r="CR376" s="15" t="s">
        <v>124</v>
      </c>
      <c r="CS376" s="15">
        <v>0.0</v>
      </c>
      <c r="CT376" s="15" t="s">
        <v>124</v>
      </c>
      <c r="CU376" s="15">
        <v>0.0</v>
      </c>
      <c r="CV376" s="15" t="s">
        <v>124</v>
      </c>
      <c r="CW376" s="11">
        <v>0.0</v>
      </c>
      <c r="CX376" s="11">
        <v>0.0</v>
      </c>
      <c r="CY376" s="11" t="s">
        <v>124</v>
      </c>
      <c r="CZ376" s="11">
        <v>0.0</v>
      </c>
      <c r="DA376" s="11" t="s">
        <v>133</v>
      </c>
      <c r="DB376" s="31"/>
    </row>
    <row r="377">
      <c r="A377" s="11" t="s">
        <v>2230</v>
      </c>
      <c r="B377" s="11" t="s">
        <v>2231</v>
      </c>
      <c r="C377" s="12">
        <v>27643.0</v>
      </c>
      <c r="D377" s="13">
        <v>2.0</v>
      </c>
      <c r="E377" s="18">
        <v>0.0</v>
      </c>
      <c r="F377" s="3">
        <v>7.0</v>
      </c>
      <c r="G377" s="3">
        <v>6.0</v>
      </c>
      <c r="H377" s="3">
        <v>8.0</v>
      </c>
      <c r="I377" s="14">
        <f t="shared" si="1"/>
        <v>7</v>
      </c>
      <c r="J377" s="14">
        <f t="shared" si="2"/>
        <v>1.333333333</v>
      </c>
      <c r="K377" s="11" t="s">
        <v>182</v>
      </c>
      <c r="L377" s="13" t="s">
        <v>183</v>
      </c>
      <c r="M377" s="15" t="s">
        <v>122</v>
      </c>
      <c r="N377" s="15" t="s">
        <v>1173</v>
      </c>
      <c r="O377" s="16" t="s">
        <v>137</v>
      </c>
      <c r="P377" s="16" t="s">
        <v>265</v>
      </c>
      <c r="Q377" s="17">
        <v>1.0</v>
      </c>
      <c r="R377" s="11" t="s">
        <v>124</v>
      </c>
      <c r="S377" s="11">
        <v>0.0</v>
      </c>
      <c r="T377" s="11">
        <v>0.0</v>
      </c>
      <c r="U377" s="11" t="s">
        <v>124</v>
      </c>
      <c r="V377" s="11">
        <v>0.0</v>
      </c>
      <c r="W377" s="11" t="s">
        <v>125</v>
      </c>
      <c r="X377" s="18">
        <v>39.0</v>
      </c>
      <c r="Y377" s="18">
        <v>1.0</v>
      </c>
      <c r="Z377" s="18">
        <v>1.0</v>
      </c>
      <c r="AA377" s="18">
        <v>0.0</v>
      </c>
      <c r="AB377" s="15" t="s">
        <v>2232</v>
      </c>
      <c r="AC377" s="15" t="s">
        <v>2232</v>
      </c>
      <c r="AD377" s="16">
        <v>1.0</v>
      </c>
      <c r="AE377" s="16">
        <v>1.0</v>
      </c>
      <c r="AF377" s="16">
        <v>0.0</v>
      </c>
      <c r="AG377" s="15">
        <v>0.0</v>
      </c>
      <c r="AH377" s="11" t="s">
        <v>2233</v>
      </c>
      <c r="AI377" s="18">
        <v>1.0</v>
      </c>
      <c r="AJ377" s="18">
        <v>1.0</v>
      </c>
      <c r="AK377" s="18">
        <v>0.0</v>
      </c>
      <c r="AL377" s="11">
        <v>0.0</v>
      </c>
      <c r="AM377" s="19">
        <v>0.0</v>
      </c>
      <c r="AN377" s="27" t="s">
        <v>128</v>
      </c>
      <c r="AO377" s="15" t="s">
        <v>129</v>
      </c>
      <c r="AP377" s="15" t="s">
        <v>129</v>
      </c>
      <c r="AQ377" s="15">
        <v>115.0</v>
      </c>
      <c r="AR377" s="15">
        <v>63.0</v>
      </c>
      <c r="AS377" s="15">
        <v>64.0</v>
      </c>
      <c r="AT377" s="15">
        <v>65.0</v>
      </c>
      <c r="AU377" s="15">
        <v>-8.0</v>
      </c>
      <c r="AV377" s="15">
        <v>10.0</v>
      </c>
      <c r="AW377" s="18">
        <v>0.0</v>
      </c>
      <c r="AX377" s="18">
        <v>0.0</v>
      </c>
      <c r="AY377" s="18">
        <v>1.0</v>
      </c>
      <c r="AZ377" s="18">
        <v>0.0</v>
      </c>
      <c r="BA377" s="18">
        <v>1.0</v>
      </c>
      <c r="BB377" s="18">
        <v>0.0</v>
      </c>
      <c r="BC377" s="11">
        <v>0.0</v>
      </c>
      <c r="BD377" s="11">
        <v>0.0</v>
      </c>
      <c r="BE377" s="11">
        <v>0.0</v>
      </c>
      <c r="BF377" s="11">
        <v>0.0</v>
      </c>
      <c r="BG377" s="11">
        <v>0.0</v>
      </c>
      <c r="BH377" s="11">
        <v>0.0</v>
      </c>
      <c r="BI377" s="11">
        <v>0.0</v>
      </c>
      <c r="BJ377" s="11">
        <v>0.0</v>
      </c>
      <c r="BK377" s="11">
        <v>0.0</v>
      </c>
      <c r="BL377" s="11">
        <v>0.0</v>
      </c>
      <c r="BM377" s="11">
        <v>0.0</v>
      </c>
      <c r="BN377" s="11">
        <v>0.0</v>
      </c>
      <c r="BO377" s="11">
        <v>0.0</v>
      </c>
      <c r="BP377" s="11">
        <v>0.0</v>
      </c>
      <c r="BQ377" s="11">
        <v>0.0</v>
      </c>
      <c r="BR377" s="11">
        <v>0.0</v>
      </c>
      <c r="BS377" s="11">
        <v>0.0</v>
      </c>
      <c r="BT377" s="11">
        <v>0.0</v>
      </c>
      <c r="BU377" s="11">
        <v>0.0</v>
      </c>
      <c r="BV377" s="11" t="s">
        <v>124</v>
      </c>
      <c r="BW377" s="15" t="s">
        <v>487</v>
      </c>
      <c r="BX377" s="15">
        <v>0.0</v>
      </c>
      <c r="BY377" s="26">
        <v>194.0</v>
      </c>
      <c r="BZ377" s="16">
        <v>0.0</v>
      </c>
      <c r="CA377" s="26">
        <v>22.0</v>
      </c>
      <c r="CB377" s="26">
        <v>8.0</v>
      </c>
      <c r="CC377" s="15">
        <v>0.0</v>
      </c>
      <c r="CD377" s="15">
        <v>0.0</v>
      </c>
      <c r="CE377" s="15">
        <v>1.0</v>
      </c>
      <c r="CF377" s="15">
        <v>0.0</v>
      </c>
      <c r="CG377" s="16">
        <v>1.0</v>
      </c>
      <c r="CH377" s="16">
        <v>0.0</v>
      </c>
      <c r="CI377" s="16">
        <v>0.0</v>
      </c>
      <c r="CJ377" s="15">
        <f t="shared" si="3"/>
        <v>1</v>
      </c>
      <c r="CK377" s="38" t="s">
        <v>2234</v>
      </c>
      <c r="CL377" s="11" t="s">
        <v>2235</v>
      </c>
      <c r="CM377" s="11">
        <v>0.0</v>
      </c>
      <c r="CN377" s="11">
        <v>0.0</v>
      </c>
      <c r="CO377" s="18">
        <v>0.0</v>
      </c>
      <c r="CP377" s="18">
        <v>0.0</v>
      </c>
      <c r="CQ377" s="15">
        <v>0.0</v>
      </c>
      <c r="CR377" s="15" t="s">
        <v>124</v>
      </c>
      <c r="CS377" s="15">
        <v>0.0</v>
      </c>
      <c r="CT377" s="15" t="s">
        <v>124</v>
      </c>
      <c r="CU377" s="15">
        <v>0.0</v>
      </c>
      <c r="CV377" s="15" t="s">
        <v>124</v>
      </c>
      <c r="CW377" s="11">
        <v>0.0</v>
      </c>
      <c r="CX377" s="11">
        <v>0.0</v>
      </c>
      <c r="CY377" s="11" t="s">
        <v>124</v>
      </c>
      <c r="CZ377" s="11">
        <v>0.0</v>
      </c>
      <c r="DA377" s="11" t="s">
        <v>133</v>
      </c>
      <c r="DB377" s="31"/>
    </row>
    <row r="378">
      <c r="A378" s="11" t="s">
        <v>2236</v>
      </c>
      <c r="B378" s="11" t="s">
        <v>2237</v>
      </c>
      <c r="C378" s="12">
        <v>27657.0</v>
      </c>
      <c r="D378" s="13">
        <v>2.0</v>
      </c>
      <c r="E378" s="18">
        <v>1.0</v>
      </c>
      <c r="F378" s="3">
        <v>9.0</v>
      </c>
      <c r="G378" s="3">
        <v>10.0</v>
      </c>
      <c r="H378" s="3">
        <v>10.0</v>
      </c>
      <c r="I378" s="14">
        <f t="shared" si="1"/>
        <v>9.666666667</v>
      </c>
      <c r="J378" s="14">
        <f t="shared" si="2"/>
        <v>0.6666666667</v>
      </c>
      <c r="K378" s="11" t="s">
        <v>277</v>
      </c>
      <c r="L378" s="11" t="s">
        <v>277</v>
      </c>
      <c r="M378" s="15" t="s">
        <v>216</v>
      </c>
      <c r="N378" s="15" t="s">
        <v>1335</v>
      </c>
      <c r="O378" s="16" t="s">
        <v>492</v>
      </c>
      <c r="P378" s="16" t="s">
        <v>2238</v>
      </c>
      <c r="Q378" s="17">
        <v>1.0</v>
      </c>
      <c r="R378" s="11" t="s">
        <v>2239</v>
      </c>
      <c r="S378" s="11">
        <v>0.0</v>
      </c>
      <c r="T378" s="11">
        <v>0.0</v>
      </c>
      <c r="U378" s="11" t="s">
        <v>124</v>
      </c>
      <c r="V378" s="11">
        <v>0.0</v>
      </c>
      <c r="W378" s="11" t="s">
        <v>631</v>
      </c>
      <c r="X378" s="18">
        <v>28.0</v>
      </c>
      <c r="Y378" s="18">
        <v>1.0</v>
      </c>
      <c r="Z378" s="18">
        <v>1.0</v>
      </c>
      <c r="AA378" s="18">
        <v>0.0</v>
      </c>
      <c r="AB378" s="15" t="s">
        <v>2240</v>
      </c>
      <c r="AC378" s="15" t="s">
        <v>2240</v>
      </c>
      <c r="AD378" s="16">
        <v>1.0</v>
      </c>
      <c r="AE378" s="16">
        <v>2.0</v>
      </c>
      <c r="AF378" s="16">
        <v>1.0</v>
      </c>
      <c r="AG378" s="15">
        <v>0.0</v>
      </c>
      <c r="AH378" s="11" t="s">
        <v>2241</v>
      </c>
      <c r="AI378" s="18">
        <v>1.0</v>
      </c>
      <c r="AJ378" s="18">
        <v>1.0</v>
      </c>
      <c r="AK378" s="18">
        <v>1.0</v>
      </c>
      <c r="AL378" s="11">
        <v>0.0</v>
      </c>
      <c r="AM378" s="19">
        <v>1.0</v>
      </c>
      <c r="AN378" s="27" t="s">
        <v>128</v>
      </c>
      <c r="AO378" s="15" t="s">
        <v>1780</v>
      </c>
      <c r="AP378" s="15" t="s">
        <v>1780</v>
      </c>
      <c r="AQ378" s="15">
        <v>95.0</v>
      </c>
      <c r="AR378" s="15">
        <v>42.0</v>
      </c>
      <c r="AS378" s="15">
        <v>77.0</v>
      </c>
      <c r="AT378" s="15">
        <v>74.0</v>
      </c>
      <c r="AU378" s="15">
        <v>-15.0</v>
      </c>
      <c r="AV378" s="15">
        <v>54.0</v>
      </c>
      <c r="AW378" s="18">
        <v>0.0</v>
      </c>
      <c r="AX378" s="18">
        <v>0.0</v>
      </c>
      <c r="AY378" s="18">
        <v>1.0</v>
      </c>
      <c r="AZ378" s="18">
        <v>0.0</v>
      </c>
      <c r="BA378" s="18">
        <v>0.0</v>
      </c>
      <c r="BB378" s="18">
        <v>0.0</v>
      </c>
      <c r="BC378" s="11">
        <v>0.0</v>
      </c>
      <c r="BD378" s="11">
        <v>0.0</v>
      </c>
      <c r="BE378" s="11">
        <v>0.0</v>
      </c>
      <c r="BF378" s="11">
        <v>0.0</v>
      </c>
      <c r="BG378" s="11">
        <v>0.0</v>
      </c>
      <c r="BH378" s="11">
        <v>1.0</v>
      </c>
      <c r="BI378" s="11">
        <v>0.0</v>
      </c>
      <c r="BJ378" s="11">
        <v>0.0</v>
      </c>
      <c r="BK378" s="11">
        <v>0.0</v>
      </c>
      <c r="BL378" s="11">
        <v>0.0</v>
      </c>
      <c r="BM378" s="11">
        <v>0.0</v>
      </c>
      <c r="BN378" s="11">
        <v>0.0</v>
      </c>
      <c r="BO378" s="11">
        <v>0.0</v>
      </c>
      <c r="BP378" s="11">
        <v>0.0</v>
      </c>
      <c r="BQ378" s="11">
        <v>0.0</v>
      </c>
      <c r="BR378" s="11">
        <v>0.0</v>
      </c>
      <c r="BS378" s="11">
        <v>0.0</v>
      </c>
      <c r="BT378" s="11">
        <v>0.0</v>
      </c>
      <c r="BU378" s="11">
        <v>0.0</v>
      </c>
      <c r="BV378" s="11" t="s">
        <v>124</v>
      </c>
      <c r="BW378" s="15" t="s">
        <v>130</v>
      </c>
      <c r="BX378" s="15">
        <v>0.0</v>
      </c>
      <c r="BY378" s="26">
        <v>214.0</v>
      </c>
      <c r="BZ378" s="16">
        <v>0.0</v>
      </c>
      <c r="CA378" s="26">
        <v>119.0</v>
      </c>
      <c r="CB378" s="26">
        <v>44.0</v>
      </c>
      <c r="CC378" s="15">
        <v>0.0</v>
      </c>
      <c r="CD378" s="15">
        <v>0.0</v>
      </c>
      <c r="CE378" s="15">
        <v>1.0</v>
      </c>
      <c r="CF378" s="15">
        <v>0.0</v>
      </c>
      <c r="CG378" s="16">
        <v>0.0</v>
      </c>
      <c r="CH378" s="16">
        <v>0.0</v>
      </c>
      <c r="CI378" s="16">
        <v>0.0</v>
      </c>
      <c r="CJ378" s="15">
        <f t="shared" si="3"/>
        <v>0</v>
      </c>
      <c r="CK378" s="29" t="s">
        <v>2242</v>
      </c>
      <c r="CL378" s="11" t="s">
        <v>2236</v>
      </c>
      <c r="CM378" s="11">
        <v>0.0</v>
      </c>
      <c r="CN378" s="11">
        <v>0.0</v>
      </c>
      <c r="CO378" s="18">
        <v>0.0</v>
      </c>
      <c r="CP378" s="18">
        <v>0.0</v>
      </c>
      <c r="CQ378" s="15">
        <v>0.0</v>
      </c>
      <c r="CR378" s="15" t="s">
        <v>124</v>
      </c>
      <c r="CS378" s="15">
        <v>0.0</v>
      </c>
      <c r="CT378" s="15" t="s">
        <v>124</v>
      </c>
      <c r="CU378" s="15">
        <v>0.0</v>
      </c>
      <c r="CV378" s="15" t="s">
        <v>124</v>
      </c>
      <c r="CW378" s="11">
        <v>0.0</v>
      </c>
      <c r="CX378" s="11">
        <v>0.0</v>
      </c>
      <c r="CY378" s="11" t="s">
        <v>124</v>
      </c>
      <c r="CZ378" s="11">
        <v>0.0</v>
      </c>
      <c r="DA378" s="11" t="s">
        <v>133</v>
      </c>
      <c r="DB378" s="31"/>
    </row>
    <row r="379">
      <c r="A379" s="11" t="s">
        <v>378</v>
      </c>
      <c r="B379" s="11" t="s">
        <v>1465</v>
      </c>
      <c r="C379" s="12">
        <v>27664.0</v>
      </c>
      <c r="D379" s="13">
        <v>1.0</v>
      </c>
      <c r="E379" s="18">
        <v>0.0</v>
      </c>
      <c r="F379" s="3">
        <v>3.0</v>
      </c>
      <c r="G379" s="3">
        <v>4.0</v>
      </c>
      <c r="H379" s="3">
        <v>4.0</v>
      </c>
      <c r="I379" s="14">
        <f t="shared" si="1"/>
        <v>3.666666667</v>
      </c>
      <c r="J379" s="14">
        <f t="shared" si="2"/>
        <v>0.6666666667</v>
      </c>
      <c r="K379" s="11" t="s">
        <v>277</v>
      </c>
      <c r="L379" s="11" t="s">
        <v>277</v>
      </c>
      <c r="M379" s="15" t="s">
        <v>137</v>
      </c>
      <c r="N379" s="15" t="s">
        <v>138</v>
      </c>
      <c r="O379" s="16" t="s">
        <v>122</v>
      </c>
      <c r="P379" s="16" t="s">
        <v>566</v>
      </c>
      <c r="Q379" s="17">
        <v>1.0</v>
      </c>
      <c r="R379" s="11" t="s">
        <v>124</v>
      </c>
      <c r="S379" s="11">
        <v>0.0</v>
      </c>
      <c r="T379" s="11">
        <v>0.0</v>
      </c>
      <c r="U379" s="11" t="s">
        <v>124</v>
      </c>
      <c r="V379" s="11">
        <v>0.0</v>
      </c>
      <c r="W379" s="11" t="s">
        <v>125</v>
      </c>
      <c r="X379" s="18">
        <v>31.0</v>
      </c>
      <c r="Y379" s="18">
        <v>1.0</v>
      </c>
      <c r="Z379" s="18">
        <v>1.0</v>
      </c>
      <c r="AA379" s="18">
        <v>0.0</v>
      </c>
      <c r="AB379" s="15" t="s">
        <v>1465</v>
      </c>
      <c r="AC379" s="15" t="s">
        <v>1465</v>
      </c>
      <c r="AD379" s="16">
        <v>1.0</v>
      </c>
      <c r="AE379" s="16">
        <v>1.0</v>
      </c>
      <c r="AF379" s="16">
        <v>1.0</v>
      </c>
      <c r="AG379" s="15">
        <v>1.0</v>
      </c>
      <c r="AH379" s="11" t="s">
        <v>1967</v>
      </c>
      <c r="AI379" s="18">
        <v>1.0</v>
      </c>
      <c r="AJ379" s="18">
        <v>1.0</v>
      </c>
      <c r="AK379" s="18">
        <v>0.0</v>
      </c>
      <c r="AL379" s="11">
        <v>0.0</v>
      </c>
      <c r="AM379" s="19">
        <v>0.0</v>
      </c>
      <c r="AN379" s="27" t="s">
        <v>128</v>
      </c>
      <c r="AO379" s="15" t="s">
        <v>289</v>
      </c>
      <c r="AP379" s="15" t="s">
        <v>289</v>
      </c>
      <c r="AQ379" s="15">
        <v>128.0</v>
      </c>
      <c r="AR379" s="15">
        <v>24.0</v>
      </c>
      <c r="AS379" s="15">
        <v>45.0</v>
      </c>
      <c r="AT379" s="15">
        <v>53.0</v>
      </c>
      <c r="AU379" s="15">
        <v>-15.0</v>
      </c>
      <c r="AV379" s="15">
        <v>89.0</v>
      </c>
      <c r="AW379" s="18">
        <v>0.0</v>
      </c>
      <c r="AX379" s="18">
        <v>0.0</v>
      </c>
      <c r="AY379" s="18">
        <v>1.0</v>
      </c>
      <c r="AZ379" s="18">
        <v>0.0</v>
      </c>
      <c r="BA379" s="18">
        <v>1.0</v>
      </c>
      <c r="BB379" s="18">
        <v>0.0</v>
      </c>
      <c r="BC379" s="11">
        <v>0.0</v>
      </c>
      <c r="BD379" s="11">
        <v>0.0</v>
      </c>
      <c r="BE379" s="11">
        <v>0.0</v>
      </c>
      <c r="BF379" s="11">
        <v>0.0</v>
      </c>
      <c r="BG379" s="11">
        <v>0.0</v>
      </c>
      <c r="BH379" s="11">
        <v>0.0</v>
      </c>
      <c r="BI379" s="11">
        <v>0.0</v>
      </c>
      <c r="BJ379" s="11">
        <v>0.0</v>
      </c>
      <c r="BK379" s="11">
        <v>0.0</v>
      </c>
      <c r="BL379" s="11">
        <v>0.0</v>
      </c>
      <c r="BM379" s="11">
        <v>0.0</v>
      </c>
      <c r="BN379" s="11">
        <v>0.0</v>
      </c>
      <c r="BO379" s="11">
        <v>0.0</v>
      </c>
      <c r="BP379" s="11">
        <v>0.0</v>
      </c>
      <c r="BQ379" s="11">
        <v>0.0</v>
      </c>
      <c r="BR379" s="11">
        <v>0.0</v>
      </c>
      <c r="BS379" s="11">
        <v>0.0</v>
      </c>
      <c r="BT379" s="11">
        <v>0.0</v>
      </c>
      <c r="BU379" s="11">
        <v>0.0</v>
      </c>
      <c r="BV379" s="11" t="s">
        <v>124</v>
      </c>
      <c r="BW379" s="15" t="s">
        <v>319</v>
      </c>
      <c r="BX379" s="15">
        <v>0.0</v>
      </c>
      <c r="BY379" s="26">
        <v>212.0</v>
      </c>
      <c r="BZ379" s="16">
        <v>0.0</v>
      </c>
      <c r="CA379" s="26">
        <v>59.0</v>
      </c>
      <c r="CB379" s="26">
        <v>7.0</v>
      </c>
      <c r="CC379" s="15">
        <v>0.0</v>
      </c>
      <c r="CD379" s="15">
        <v>0.0</v>
      </c>
      <c r="CE379" s="15">
        <v>0.0</v>
      </c>
      <c r="CF379" s="15">
        <v>0.0</v>
      </c>
      <c r="CG379" s="16">
        <v>0.0</v>
      </c>
      <c r="CH379" s="16">
        <v>0.0</v>
      </c>
      <c r="CI379" s="16">
        <v>0.0</v>
      </c>
      <c r="CJ379" s="15">
        <f t="shared" si="3"/>
        <v>0</v>
      </c>
      <c r="CK379" s="29" t="s">
        <v>2243</v>
      </c>
      <c r="CL379" s="11" t="s">
        <v>132</v>
      </c>
      <c r="CM379" s="11">
        <v>0.0</v>
      </c>
      <c r="CN379" s="11">
        <v>0.0</v>
      </c>
      <c r="CO379" s="18">
        <v>0.0</v>
      </c>
      <c r="CP379" s="18">
        <v>0.0</v>
      </c>
      <c r="CQ379" s="15">
        <v>0.0</v>
      </c>
      <c r="CR379" s="15" t="s">
        <v>124</v>
      </c>
      <c r="CS379" s="15">
        <v>0.0</v>
      </c>
      <c r="CT379" s="15" t="s">
        <v>124</v>
      </c>
      <c r="CU379" s="15">
        <v>0.0</v>
      </c>
      <c r="CV379" s="15" t="s">
        <v>124</v>
      </c>
      <c r="CW379" s="11">
        <v>0.0</v>
      </c>
      <c r="CX379" s="11">
        <v>0.0</v>
      </c>
      <c r="CY379" s="11" t="s">
        <v>2244</v>
      </c>
      <c r="CZ379" s="11">
        <v>0.0</v>
      </c>
      <c r="DA379" s="11" t="s">
        <v>133</v>
      </c>
      <c r="DB379" s="31"/>
    </row>
    <row r="380">
      <c r="A380" s="11" t="s">
        <v>2245</v>
      </c>
      <c r="B380" s="11" t="s">
        <v>650</v>
      </c>
      <c r="C380" s="12">
        <v>27678.0</v>
      </c>
      <c r="D380" s="13">
        <v>3.0</v>
      </c>
      <c r="E380" s="18">
        <v>0.0</v>
      </c>
      <c r="F380" s="3">
        <v>5.0</v>
      </c>
      <c r="G380" s="3">
        <v>6.0</v>
      </c>
      <c r="H380" s="3">
        <v>6.0</v>
      </c>
      <c r="I380" s="14">
        <f t="shared" si="1"/>
        <v>5.666666667</v>
      </c>
      <c r="J380" s="14">
        <f t="shared" si="2"/>
        <v>0.6666666667</v>
      </c>
      <c r="K380" s="11" t="s">
        <v>2114</v>
      </c>
      <c r="L380" s="13" t="s">
        <v>1283</v>
      </c>
      <c r="M380" s="15" t="s">
        <v>122</v>
      </c>
      <c r="N380" s="15" t="s">
        <v>373</v>
      </c>
      <c r="O380" s="16" t="s">
        <v>122</v>
      </c>
      <c r="P380" s="16" t="s">
        <v>1918</v>
      </c>
      <c r="Q380" s="17">
        <v>1.0</v>
      </c>
      <c r="R380" s="11" t="s">
        <v>2246</v>
      </c>
      <c r="S380" s="11">
        <v>0.0</v>
      </c>
      <c r="T380" s="11">
        <v>0.0</v>
      </c>
      <c r="U380" s="11" t="s">
        <v>124</v>
      </c>
      <c r="V380" s="11">
        <v>0.0</v>
      </c>
      <c r="W380" s="11" t="s">
        <v>125</v>
      </c>
      <c r="X380" s="18">
        <v>36.0</v>
      </c>
      <c r="Y380" s="18">
        <v>1.0</v>
      </c>
      <c r="Z380" s="18">
        <v>1.0</v>
      </c>
      <c r="AA380" s="18">
        <v>0.0</v>
      </c>
      <c r="AB380" s="15" t="s">
        <v>2115</v>
      </c>
      <c r="AC380" s="15" t="s">
        <v>2115</v>
      </c>
      <c r="AD380" s="16">
        <v>1.0</v>
      </c>
      <c r="AE380" s="16">
        <v>1.0</v>
      </c>
      <c r="AF380" s="16">
        <v>1.0</v>
      </c>
      <c r="AG380" s="15">
        <v>0.0</v>
      </c>
      <c r="AH380" s="11" t="s">
        <v>2116</v>
      </c>
      <c r="AI380" s="18">
        <v>1.0</v>
      </c>
      <c r="AJ380" s="18">
        <v>1.0</v>
      </c>
      <c r="AK380" s="18">
        <v>1.0</v>
      </c>
      <c r="AL380" s="11">
        <v>0.0</v>
      </c>
      <c r="AM380" s="19">
        <v>1.0</v>
      </c>
      <c r="AN380" s="27" t="s">
        <v>128</v>
      </c>
      <c r="AO380" s="15" t="s">
        <v>155</v>
      </c>
      <c r="AP380" s="15" t="s">
        <v>155</v>
      </c>
      <c r="AQ380" s="15">
        <v>149.0</v>
      </c>
      <c r="AR380" s="15">
        <v>75.0</v>
      </c>
      <c r="AS380" s="15">
        <v>74.0</v>
      </c>
      <c r="AT380" s="15">
        <v>84.0</v>
      </c>
      <c r="AU380" s="15">
        <v>-8.0</v>
      </c>
      <c r="AV380" s="15">
        <v>20.0</v>
      </c>
      <c r="AW380" s="18">
        <v>0.0</v>
      </c>
      <c r="AX380" s="18">
        <v>0.0</v>
      </c>
      <c r="AY380" s="18">
        <v>1.0</v>
      </c>
      <c r="AZ380" s="18">
        <v>0.0</v>
      </c>
      <c r="BA380" s="18">
        <v>0.0</v>
      </c>
      <c r="BB380" s="18">
        <v>1.0</v>
      </c>
      <c r="BC380" s="11">
        <v>0.0</v>
      </c>
      <c r="BD380" s="11">
        <v>0.0</v>
      </c>
      <c r="BE380" s="11">
        <v>0.0</v>
      </c>
      <c r="BF380" s="11">
        <v>0.0</v>
      </c>
      <c r="BG380" s="11">
        <v>0.0</v>
      </c>
      <c r="BH380" s="11">
        <v>0.0</v>
      </c>
      <c r="BI380" s="11">
        <v>1.0</v>
      </c>
      <c r="BJ380" s="11">
        <v>0.0</v>
      </c>
      <c r="BK380" s="11">
        <v>0.0</v>
      </c>
      <c r="BL380" s="11">
        <v>0.0</v>
      </c>
      <c r="BM380" s="11">
        <v>0.0</v>
      </c>
      <c r="BN380" s="11">
        <v>0.0</v>
      </c>
      <c r="BO380" s="11">
        <v>0.0</v>
      </c>
      <c r="BP380" s="11">
        <v>0.0</v>
      </c>
      <c r="BQ380" s="11">
        <v>0.0</v>
      </c>
      <c r="BR380" s="11">
        <v>0.0</v>
      </c>
      <c r="BS380" s="11">
        <v>0.0</v>
      </c>
      <c r="BT380" s="11">
        <v>0.0</v>
      </c>
      <c r="BU380" s="11">
        <v>0.0</v>
      </c>
      <c r="BV380" s="11" t="s">
        <v>124</v>
      </c>
      <c r="BW380" s="15" t="s">
        <v>319</v>
      </c>
      <c r="BX380" s="15">
        <v>0.0</v>
      </c>
      <c r="BY380" s="26">
        <v>189.0</v>
      </c>
      <c r="BZ380" s="16">
        <v>0.0</v>
      </c>
      <c r="CA380" s="26">
        <v>23.0</v>
      </c>
      <c r="CB380" s="26">
        <v>13.0</v>
      </c>
      <c r="CC380" s="15">
        <v>0.0</v>
      </c>
      <c r="CD380" s="15">
        <v>0.0</v>
      </c>
      <c r="CE380" s="15">
        <v>0.0</v>
      </c>
      <c r="CF380" s="15">
        <v>0.0</v>
      </c>
      <c r="CG380" s="16">
        <v>0.0</v>
      </c>
      <c r="CH380" s="16">
        <v>0.0</v>
      </c>
      <c r="CI380" s="16">
        <v>1.0</v>
      </c>
      <c r="CJ380" s="15">
        <f t="shared" si="3"/>
        <v>1</v>
      </c>
      <c r="CK380" s="29" t="s">
        <v>2247</v>
      </c>
      <c r="CL380" s="11" t="s">
        <v>1451</v>
      </c>
      <c r="CM380" s="11">
        <v>0.0</v>
      </c>
      <c r="CN380" s="11">
        <v>0.0</v>
      </c>
      <c r="CO380" s="18">
        <v>1.0</v>
      </c>
      <c r="CP380" s="18">
        <v>0.0</v>
      </c>
      <c r="CQ380" s="15">
        <v>0.0</v>
      </c>
      <c r="CR380" s="15" t="s">
        <v>124</v>
      </c>
      <c r="CS380" s="15">
        <v>0.0</v>
      </c>
      <c r="CT380" s="15" t="s">
        <v>124</v>
      </c>
      <c r="CU380" s="15">
        <v>0.0</v>
      </c>
      <c r="CV380" s="15" t="s">
        <v>124</v>
      </c>
      <c r="CW380" s="11">
        <v>0.0</v>
      </c>
      <c r="CX380" s="11">
        <v>0.0</v>
      </c>
      <c r="CY380" s="11" t="s">
        <v>124</v>
      </c>
      <c r="CZ380" s="11">
        <v>0.0</v>
      </c>
      <c r="DA380" s="11" t="s">
        <v>133</v>
      </c>
      <c r="DB380" s="31"/>
    </row>
    <row r="381">
      <c r="A381" s="11" t="s">
        <v>2248</v>
      </c>
      <c r="B381" s="11" t="s">
        <v>1807</v>
      </c>
      <c r="C381" s="12">
        <v>27699.0</v>
      </c>
      <c r="D381" s="13">
        <v>3.0</v>
      </c>
      <c r="E381" s="18">
        <v>0.0</v>
      </c>
      <c r="F381" s="3">
        <v>4.0</v>
      </c>
      <c r="G381" s="3">
        <v>3.0</v>
      </c>
      <c r="H381" s="3">
        <v>3.0</v>
      </c>
      <c r="I381" s="14">
        <f t="shared" si="1"/>
        <v>3.333333333</v>
      </c>
      <c r="J381" s="14">
        <f t="shared" si="2"/>
        <v>0.6666666667</v>
      </c>
      <c r="K381" s="11" t="s">
        <v>1283</v>
      </c>
      <c r="L381" s="13" t="s">
        <v>1283</v>
      </c>
      <c r="M381" s="15" t="s">
        <v>122</v>
      </c>
      <c r="N381" s="15" t="s">
        <v>373</v>
      </c>
      <c r="O381" s="16" t="s">
        <v>122</v>
      </c>
      <c r="P381" s="16" t="s">
        <v>373</v>
      </c>
      <c r="Q381" s="17">
        <v>1.0</v>
      </c>
      <c r="R381" s="11" t="s">
        <v>2249</v>
      </c>
      <c r="S381" s="11">
        <v>0.0</v>
      </c>
      <c r="T381" s="11">
        <v>0.0</v>
      </c>
      <c r="U381" s="11" t="s">
        <v>124</v>
      </c>
      <c r="V381" s="11">
        <v>0.0</v>
      </c>
      <c r="W381" s="11" t="s">
        <v>631</v>
      </c>
      <c r="X381" s="18">
        <v>28.0</v>
      </c>
      <c r="Y381" s="18">
        <v>1.0</v>
      </c>
      <c r="Z381" s="18">
        <v>1.0</v>
      </c>
      <c r="AA381" s="18">
        <v>0.0</v>
      </c>
      <c r="AB381" s="15" t="s">
        <v>1808</v>
      </c>
      <c r="AC381" s="15" t="s">
        <v>1808</v>
      </c>
      <c r="AD381" s="16">
        <v>1.0</v>
      </c>
      <c r="AE381" s="16">
        <v>1.0</v>
      </c>
      <c r="AF381" s="16">
        <v>1.0</v>
      </c>
      <c r="AG381" s="15">
        <v>0.0</v>
      </c>
      <c r="AH381" s="11" t="s">
        <v>1809</v>
      </c>
      <c r="AI381" s="18">
        <v>1.0</v>
      </c>
      <c r="AJ381" s="18">
        <v>1.0</v>
      </c>
      <c r="AK381" s="18">
        <v>0.0</v>
      </c>
      <c r="AL381" s="11">
        <v>0.0</v>
      </c>
      <c r="AM381" s="19">
        <v>0.0</v>
      </c>
      <c r="AN381" s="27" t="s">
        <v>128</v>
      </c>
      <c r="AO381" s="15" t="s">
        <v>145</v>
      </c>
      <c r="AP381" s="15" t="s">
        <v>145</v>
      </c>
      <c r="AQ381" s="15">
        <v>140.0</v>
      </c>
      <c r="AR381" s="15">
        <v>94.0</v>
      </c>
      <c r="AS381" s="15">
        <v>72.0</v>
      </c>
      <c r="AT381" s="15">
        <v>38.0</v>
      </c>
      <c r="AU381" s="15">
        <v>-6.0</v>
      </c>
      <c r="AV381" s="15">
        <v>14.0</v>
      </c>
      <c r="AW381" s="18">
        <v>0.0</v>
      </c>
      <c r="AX381" s="18">
        <v>0.0</v>
      </c>
      <c r="AY381" s="18">
        <v>1.0</v>
      </c>
      <c r="AZ381" s="18">
        <v>1.0</v>
      </c>
      <c r="BA381" s="18">
        <v>0.0</v>
      </c>
      <c r="BB381" s="18">
        <v>0.0</v>
      </c>
      <c r="BC381" s="11">
        <v>0.0</v>
      </c>
      <c r="BD381" s="11">
        <v>0.0</v>
      </c>
      <c r="BE381" s="11">
        <v>0.0</v>
      </c>
      <c r="BF381" s="11">
        <v>0.0</v>
      </c>
      <c r="BG381" s="11">
        <v>0.0</v>
      </c>
      <c r="BH381" s="11">
        <v>1.0</v>
      </c>
      <c r="BI381" s="11">
        <v>0.0</v>
      </c>
      <c r="BJ381" s="11">
        <v>0.0</v>
      </c>
      <c r="BK381" s="11">
        <v>0.0</v>
      </c>
      <c r="BL381" s="11">
        <v>0.0</v>
      </c>
      <c r="BM381" s="11">
        <v>0.0</v>
      </c>
      <c r="BN381" s="11">
        <v>0.0</v>
      </c>
      <c r="BO381" s="11">
        <v>0.0</v>
      </c>
      <c r="BP381" s="11">
        <v>0.0</v>
      </c>
      <c r="BQ381" s="11">
        <v>0.0</v>
      </c>
      <c r="BR381" s="11">
        <v>0.0</v>
      </c>
      <c r="BS381" s="11">
        <v>0.0</v>
      </c>
      <c r="BT381" s="11">
        <v>0.0</v>
      </c>
      <c r="BU381" s="11">
        <v>0.0</v>
      </c>
      <c r="BV381" s="11" t="s">
        <v>124</v>
      </c>
      <c r="BW381" s="15" t="s">
        <v>319</v>
      </c>
      <c r="BX381" s="15">
        <v>0.0</v>
      </c>
      <c r="BY381" s="26">
        <v>225.0</v>
      </c>
      <c r="BZ381" s="16">
        <v>0.0</v>
      </c>
      <c r="CA381" s="26">
        <v>57.0</v>
      </c>
      <c r="CB381" s="26">
        <v>7.0</v>
      </c>
      <c r="CC381" s="15">
        <v>0.0</v>
      </c>
      <c r="CD381" s="15">
        <v>0.0</v>
      </c>
      <c r="CE381" s="15">
        <v>0.0</v>
      </c>
      <c r="CF381" s="15">
        <v>0.0</v>
      </c>
      <c r="CG381" s="16">
        <v>0.0</v>
      </c>
      <c r="CH381" s="16">
        <v>0.0</v>
      </c>
      <c r="CI381" s="16">
        <v>0.0</v>
      </c>
      <c r="CJ381" s="15">
        <f t="shared" si="3"/>
        <v>0</v>
      </c>
      <c r="CK381" s="29" t="s">
        <v>2250</v>
      </c>
      <c r="CL381" s="11" t="s">
        <v>2251</v>
      </c>
      <c r="CM381" s="11">
        <v>0.0</v>
      </c>
      <c r="CN381" s="11">
        <v>0.0</v>
      </c>
      <c r="CO381" s="18">
        <v>0.0</v>
      </c>
      <c r="CP381" s="18">
        <v>0.0</v>
      </c>
      <c r="CQ381" s="15">
        <v>0.0</v>
      </c>
      <c r="CR381" s="15" t="s">
        <v>124</v>
      </c>
      <c r="CS381" s="15">
        <v>0.0</v>
      </c>
      <c r="CT381" s="15" t="s">
        <v>124</v>
      </c>
      <c r="CU381" s="15">
        <v>0.0</v>
      </c>
      <c r="CV381" s="15" t="s">
        <v>124</v>
      </c>
      <c r="CW381" s="11">
        <v>0.0</v>
      </c>
      <c r="CX381" s="11">
        <v>0.0</v>
      </c>
      <c r="CY381" s="11" t="s">
        <v>124</v>
      </c>
      <c r="CZ381" s="11">
        <v>0.0</v>
      </c>
      <c r="DA381" s="11" t="s">
        <v>133</v>
      </c>
      <c r="DB381" s="31"/>
    </row>
    <row r="382">
      <c r="A382" s="11" t="s">
        <v>2252</v>
      </c>
      <c r="B382" s="11" t="s">
        <v>2227</v>
      </c>
      <c r="C382" s="12">
        <v>27720.0</v>
      </c>
      <c r="D382" s="13">
        <v>2.0</v>
      </c>
      <c r="E382" s="18">
        <v>1.0</v>
      </c>
      <c r="F382" s="3">
        <v>6.0</v>
      </c>
      <c r="G382" s="3">
        <v>7.0</v>
      </c>
      <c r="H382" s="3">
        <v>8.0</v>
      </c>
      <c r="I382" s="14">
        <f t="shared" si="1"/>
        <v>7</v>
      </c>
      <c r="J382" s="14">
        <f t="shared" si="2"/>
        <v>1.333333333</v>
      </c>
      <c r="K382" s="11" t="s">
        <v>2019</v>
      </c>
      <c r="L382" s="13" t="s">
        <v>2019</v>
      </c>
      <c r="M382" s="15" t="s">
        <v>216</v>
      </c>
      <c r="N382" s="15" t="s">
        <v>1953</v>
      </c>
      <c r="O382" s="16" t="s">
        <v>216</v>
      </c>
      <c r="P382" s="16" t="s">
        <v>1953</v>
      </c>
      <c r="Q382" s="17">
        <v>0.0</v>
      </c>
      <c r="R382" s="11" t="s">
        <v>124</v>
      </c>
      <c r="S382" s="11">
        <v>0.0</v>
      </c>
      <c r="T382" s="11">
        <v>0.0</v>
      </c>
      <c r="U382" s="11" t="s">
        <v>124</v>
      </c>
      <c r="V382" s="11">
        <v>0.0</v>
      </c>
      <c r="W382" s="11" t="s">
        <v>125</v>
      </c>
      <c r="X382" s="18">
        <v>24.0</v>
      </c>
      <c r="Y382" s="18">
        <v>1.0</v>
      </c>
      <c r="Z382" s="18">
        <v>2.0</v>
      </c>
      <c r="AA382" s="18">
        <v>2.0</v>
      </c>
      <c r="AB382" s="15" t="s">
        <v>2020</v>
      </c>
      <c r="AC382" s="15" t="s">
        <v>2020</v>
      </c>
      <c r="AD382" s="16">
        <v>1.0</v>
      </c>
      <c r="AE382" s="16">
        <v>1.0</v>
      </c>
      <c r="AF382" s="16">
        <v>1.0</v>
      </c>
      <c r="AG382" s="16">
        <v>1.0</v>
      </c>
      <c r="AH382" s="11" t="s">
        <v>2020</v>
      </c>
      <c r="AI382" s="18">
        <v>1.0</v>
      </c>
      <c r="AJ382" s="18">
        <v>1.0</v>
      </c>
      <c r="AK382" s="18">
        <v>1.0</v>
      </c>
      <c r="AL382" s="18">
        <v>1.0</v>
      </c>
      <c r="AM382" s="19">
        <v>1.0</v>
      </c>
      <c r="AN382" s="27" t="s">
        <v>128</v>
      </c>
      <c r="AO382" s="15" t="s">
        <v>512</v>
      </c>
      <c r="AP382" s="15" t="s">
        <v>512</v>
      </c>
      <c r="AQ382" s="15">
        <v>109.0</v>
      </c>
      <c r="AR382" s="15">
        <v>88.0</v>
      </c>
      <c r="AS382" s="15">
        <v>68.0</v>
      </c>
      <c r="AT382" s="15">
        <v>92.0</v>
      </c>
      <c r="AU382" s="15">
        <v>-10.0</v>
      </c>
      <c r="AV382" s="15">
        <v>19.0</v>
      </c>
      <c r="AW382" s="18">
        <v>0.0</v>
      </c>
      <c r="AX382" s="18">
        <v>1.0</v>
      </c>
      <c r="AY382" s="18">
        <v>1.0</v>
      </c>
      <c r="AZ382" s="18">
        <v>0.0</v>
      </c>
      <c r="BA382" s="18">
        <v>0.0</v>
      </c>
      <c r="BB382" s="18">
        <v>1.0</v>
      </c>
      <c r="BC382" s="11">
        <v>0.0</v>
      </c>
      <c r="BD382" s="11">
        <v>0.0</v>
      </c>
      <c r="BE382" s="11">
        <v>0.0</v>
      </c>
      <c r="BF382" s="11">
        <v>0.0</v>
      </c>
      <c r="BG382" s="11">
        <v>0.0</v>
      </c>
      <c r="BH382" s="11">
        <v>0.0</v>
      </c>
      <c r="BI382" s="11">
        <v>0.0</v>
      </c>
      <c r="BJ382" s="11">
        <v>0.0</v>
      </c>
      <c r="BK382" s="11">
        <v>0.0</v>
      </c>
      <c r="BL382" s="11">
        <v>0.0</v>
      </c>
      <c r="BM382" s="11">
        <v>0.0</v>
      </c>
      <c r="BN382" s="11">
        <v>0.0</v>
      </c>
      <c r="BO382" s="11">
        <v>0.0</v>
      </c>
      <c r="BP382" s="11">
        <v>0.0</v>
      </c>
      <c r="BQ382" s="11">
        <v>0.0</v>
      </c>
      <c r="BR382" s="11">
        <v>0.0</v>
      </c>
      <c r="BS382" s="11">
        <v>0.0</v>
      </c>
      <c r="BT382" s="11">
        <v>0.0</v>
      </c>
      <c r="BU382" s="11">
        <v>0.0</v>
      </c>
      <c r="BV382" s="11" t="s">
        <v>124</v>
      </c>
      <c r="BW382" s="15" t="s">
        <v>146</v>
      </c>
      <c r="BX382" s="15">
        <v>0.0</v>
      </c>
      <c r="BY382" s="26">
        <v>185.0</v>
      </c>
      <c r="BZ382" s="16">
        <v>0.0</v>
      </c>
      <c r="CA382" s="26">
        <v>34.0</v>
      </c>
      <c r="CB382" s="26">
        <v>17.0</v>
      </c>
      <c r="CC382" s="15">
        <v>0.0</v>
      </c>
      <c r="CD382" s="15">
        <v>0.0</v>
      </c>
      <c r="CE382" s="15">
        <v>1.0</v>
      </c>
      <c r="CF382" s="15">
        <v>0.0</v>
      </c>
      <c r="CG382" s="16">
        <v>0.0</v>
      </c>
      <c r="CH382" s="16">
        <v>0.0</v>
      </c>
      <c r="CI382" s="16">
        <v>0.0</v>
      </c>
      <c r="CJ382" s="15">
        <f t="shared" si="3"/>
        <v>0</v>
      </c>
      <c r="CK382" s="29" t="s">
        <v>2253</v>
      </c>
      <c r="CL382" s="11" t="s">
        <v>258</v>
      </c>
      <c r="CM382" s="11">
        <v>0.0</v>
      </c>
      <c r="CN382" s="11">
        <v>0.0</v>
      </c>
      <c r="CO382" s="18">
        <v>0.0</v>
      </c>
      <c r="CP382" s="18">
        <v>0.0</v>
      </c>
      <c r="CQ382" s="15">
        <v>0.0</v>
      </c>
      <c r="CR382" s="15" t="s">
        <v>124</v>
      </c>
      <c r="CS382" s="15">
        <v>0.0</v>
      </c>
      <c r="CT382" s="15" t="s">
        <v>124</v>
      </c>
      <c r="CU382" s="15">
        <v>0.0</v>
      </c>
      <c r="CV382" s="15" t="s">
        <v>124</v>
      </c>
      <c r="CW382" s="11">
        <v>0.0</v>
      </c>
      <c r="CX382" s="11">
        <v>0.0</v>
      </c>
      <c r="CY382" s="11" t="s">
        <v>124</v>
      </c>
      <c r="CZ382" s="11">
        <v>0.0</v>
      </c>
      <c r="DA382" s="11" t="s">
        <v>133</v>
      </c>
      <c r="DB382" s="31"/>
    </row>
    <row r="383">
      <c r="A383" s="11" t="s">
        <v>2254</v>
      </c>
      <c r="B383" s="11" t="s">
        <v>2255</v>
      </c>
      <c r="C383" s="12">
        <v>27707.0</v>
      </c>
      <c r="D383" s="13">
        <v>3.0</v>
      </c>
      <c r="E383" s="18">
        <v>0.0</v>
      </c>
      <c r="F383" s="3">
        <v>5.0</v>
      </c>
      <c r="G383" s="3">
        <v>5.0</v>
      </c>
      <c r="H383" s="3">
        <v>6.0</v>
      </c>
      <c r="I383" s="14">
        <f t="shared" si="1"/>
        <v>5.333333333</v>
      </c>
      <c r="J383" s="14">
        <f t="shared" si="2"/>
        <v>0.6666666667</v>
      </c>
      <c r="K383" s="11" t="s">
        <v>2256</v>
      </c>
      <c r="L383" s="13" t="s">
        <v>2256</v>
      </c>
      <c r="M383" s="15" t="s">
        <v>216</v>
      </c>
      <c r="N383" s="15" t="s">
        <v>1953</v>
      </c>
      <c r="O383" s="16" t="s">
        <v>216</v>
      </c>
      <c r="P383" s="16" t="s">
        <v>1953</v>
      </c>
      <c r="Q383" s="17">
        <v>0.0</v>
      </c>
      <c r="R383" s="11" t="s">
        <v>124</v>
      </c>
      <c r="S383" s="11">
        <v>0.0</v>
      </c>
      <c r="T383" s="11">
        <v>0.0</v>
      </c>
      <c r="U383" s="11" t="s">
        <v>124</v>
      </c>
      <c r="V383" s="11">
        <v>0.0</v>
      </c>
      <c r="W383" s="11" t="s">
        <v>449</v>
      </c>
      <c r="X383" s="18"/>
      <c r="Y383" s="18">
        <v>0.0</v>
      </c>
      <c r="Z383" s="18">
        <v>2.0</v>
      </c>
      <c r="AA383" s="18">
        <v>2.0</v>
      </c>
      <c r="AB383" s="15" t="s">
        <v>2257</v>
      </c>
      <c r="AC383" s="15" t="s">
        <v>2257</v>
      </c>
      <c r="AD383" s="16">
        <v>1.0</v>
      </c>
      <c r="AE383" s="16">
        <v>1.0</v>
      </c>
      <c r="AF383" s="16">
        <v>0.0</v>
      </c>
      <c r="AG383" s="15">
        <v>0.0</v>
      </c>
      <c r="AH383" s="11" t="s">
        <v>2258</v>
      </c>
      <c r="AI383" s="18">
        <v>1.0</v>
      </c>
      <c r="AJ383" s="18">
        <v>0.0</v>
      </c>
      <c r="AK383" s="18">
        <v>0.0</v>
      </c>
      <c r="AL383" s="11">
        <v>0.0</v>
      </c>
      <c r="AM383" s="19">
        <v>1.0</v>
      </c>
      <c r="AN383" s="27" t="s">
        <v>128</v>
      </c>
      <c r="AO383" s="15" t="s">
        <v>778</v>
      </c>
      <c r="AP383" s="15" t="s">
        <v>778</v>
      </c>
      <c r="AQ383" s="15">
        <v>100.0</v>
      </c>
      <c r="AR383" s="15">
        <v>48.0</v>
      </c>
      <c r="AS383" s="15">
        <v>86.0</v>
      </c>
      <c r="AT383" s="15">
        <v>93.0</v>
      </c>
      <c r="AU383" s="15">
        <v>-12.0</v>
      </c>
      <c r="AV383" s="15">
        <v>2.0</v>
      </c>
      <c r="AW383" s="18">
        <v>0.0</v>
      </c>
      <c r="AX383" s="18">
        <v>0.0</v>
      </c>
      <c r="AY383" s="18">
        <v>1.0</v>
      </c>
      <c r="AZ383" s="18">
        <v>1.0</v>
      </c>
      <c r="BA383" s="18">
        <v>1.0</v>
      </c>
      <c r="BB383" s="18">
        <v>0.0</v>
      </c>
      <c r="BC383" s="11">
        <v>0.0</v>
      </c>
      <c r="BD383" s="11">
        <v>0.0</v>
      </c>
      <c r="BE383" s="11">
        <v>0.0</v>
      </c>
      <c r="BF383" s="11">
        <v>0.0</v>
      </c>
      <c r="BG383" s="11">
        <v>0.0</v>
      </c>
      <c r="BH383" s="11">
        <v>0.0</v>
      </c>
      <c r="BI383" s="11">
        <v>0.0</v>
      </c>
      <c r="BJ383" s="11">
        <v>0.0</v>
      </c>
      <c r="BK383" s="11">
        <v>0.0</v>
      </c>
      <c r="BL383" s="11">
        <v>0.0</v>
      </c>
      <c r="BM383" s="11">
        <v>0.0</v>
      </c>
      <c r="BN383" s="11">
        <v>0.0</v>
      </c>
      <c r="BO383" s="11">
        <v>0.0</v>
      </c>
      <c r="BP383" s="11">
        <v>0.0</v>
      </c>
      <c r="BQ383" s="11">
        <v>0.0</v>
      </c>
      <c r="BR383" s="11">
        <v>0.0</v>
      </c>
      <c r="BS383" s="11">
        <v>0.0</v>
      </c>
      <c r="BT383" s="11">
        <v>0.0</v>
      </c>
      <c r="BU383" s="11">
        <v>0.0</v>
      </c>
      <c r="BV383" s="11" t="s">
        <v>124</v>
      </c>
      <c r="BW383" s="15" t="s">
        <v>251</v>
      </c>
      <c r="BX383" s="15">
        <v>0.0</v>
      </c>
      <c r="BY383" s="26">
        <v>335.0</v>
      </c>
      <c r="BZ383" s="16">
        <v>1.0</v>
      </c>
      <c r="CA383" s="26">
        <v>335.0</v>
      </c>
      <c r="CB383" s="26">
        <v>19.0</v>
      </c>
      <c r="CC383" s="15">
        <v>0.0</v>
      </c>
      <c r="CD383" s="15">
        <v>0.0</v>
      </c>
      <c r="CE383" s="15">
        <v>1.0</v>
      </c>
      <c r="CF383" s="15">
        <v>0.0</v>
      </c>
      <c r="CG383" s="16">
        <v>0.0</v>
      </c>
      <c r="CH383" s="16">
        <v>0.0</v>
      </c>
      <c r="CI383" s="16">
        <v>0.0</v>
      </c>
      <c r="CJ383" s="15">
        <f t="shared" si="3"/>
        <v>0</v>
      </c>
      <c r="CK383" s="40" t="s">
        <v>124</v>
      </c>
      <c r="CL383" s="11" t="s">
        <v>124</v>
      </c>
      <c r="CM383" s="11">
        <v>0.0</v>
      </c>
      <c r="CN383" s="11">
        <v>0.0</v>
      </c>
      <c r="CO383" s="18">
        <v>0.0</v>
      </c>
      <c r="CP383" s="18">
        <v>0.0</v>
      </c>
      <c r="CQ383" s="15">
        <v>0.0</v>
      </c>
      <c r="CR383" s="15" t="s">
        <v>124</v>
      </c>
      <c r="CS383" s="15">
        <v>0.0</v>
      </c>
      <c r="CT383" s="15" t="s">
        <v>124</v>
      </c>
      <c r="CU383" s="15">
        <v>0.0</v>
      </c>
      <c r="CV383" s="15" t="s">
        <v>124</v>
      </c>
      <c r="CW383" s="11">
        <v>0.0</v>
      </c>
      <c r="CX383" s="11">
        <v>0.0</v>
      </c>
      <c r="CY383" s="11" t="s">
        <v>124</v>
      </c>
      <c r="CZ383" s="11">
        <v>1.0</v>
      </c>
      <c r="DA383" s="11" t="s">
        <v>133</v>
      </c>
      <c r="DB383" s="31"/>
    </row>
    <row r="384">
      <c r="A384" s="11" t="s">
        <v>2259</v>
      </c>
      <c r="B384" s="11" t="s">
        <v>1717</v>
      </c>
      <c r="C384" s="12">
        <v>27755.0</v>
      </c>
      <c r="D384" s="13">
        <v>1.0</v>
      </c>
      <c r="E384" s="18">
        <v>0.0</v>
      </c>
      <c r="F384" s="3">
        <v>7.0</v>
      </c>
      <c r="G384" s="3">
        <v>7.0</v>
      </c>
      <c r="H384" s="3">
        <v>9.0</v>
      </c>
      <c r="I384" s="14">
        <f t="shared" si="1"/>
        <v>7.666666667</v>
      </c>
      <c r="J384" s="14">
        <f t="shared" si="2"/>
        <v>1.333333333</v>
      </c>
      <c r="K384" s="11" t="s">
        <v>2260</v>
      </c>
      <c r="L384" s="13" t="s">
        <v>2260</v>
      </c>
      <c r="M384" s="16" t="s">
        <v>216</v>
      </c>
      <c r="N384" s="16" t="s">
        <v>635</v>
      </c>
      <c r="O384" s="16" t="s">
        <v>216</v>
      </c>
      <c r="P384" s="16" t="s">
        <v>635</v>
      </c>
      <c r="Q384" s="17">
        <v>0.0</v>
      </c>
      <c r="R384" s="11" t="s">
        <v>124</v>
      </c>
      <c r="S384" s="11">
        <v>1.0</v>
      </c>
      <c r="T384" s="11">
        <v>0.0</v>
      </c>
      <c r="U384" s="11" t="s">
        <v>124</v>
      </c>
      <c r="V384" s="11">
        <v>0.0</v>
      </c>
      <c r="W384" s="11" t="s">
        <v>125</v>
      </c>
      <c r="X384" s="18">
        <v>36.0</v>
      </c>
      <c r="Y384" s="18">
        <v>2.0</v>
      </c>
      <c r="Z384" s="18">
        <v>0.0</v>
      </c>
      <c r="AA384" s="18">
        <v>1.0</v>
      </c>
      <c r="AB384" s="15" t="s">
        <v>2261</v>
      </c>
      <c r="AC384" s="15" t="s">
        <v>2261</v>
      </c>
      <c r="AD384" s="16">
        <v>1.0</v>
      </c>
      <c r="AE384" s="16">
        <v>0.0</v>
      </c>
      <c r="AF384" s="16">
        <v>0.0</v>
      </c>
      <c r="AG384" s="15">
        <v>0.0</v>
      </c>
      <c r="AH384" s="11" t="s">
        <v>2261</v>
      </c>
      <c r="AI384" s="18">
        <v>1.0</v>
      </c>
      <c r="AJ384" s="18">
        <v>0.0</v>
      </c>
      <c r="AK384" s="18">
        <v>0.0</v>
      </c>
      <c r="AL384" s="11">
        <v>0.0</v>
      </c>
      <c r="AM384" s="19">
        <v>1.0</v>
      </c>
      <c r="AN384" s="27" t="s">
        <v>128</v>
      </c>
      <c r="AO384" s="15" t="s">
        <v>189</v>
      </c>
      <c r="AP384" s="15" t="s">
        <v>189</v>
      </c>
      <c r="AQ384" s="15">
        <v>80.0</v>
      </c>
      <c r="AR384" s="15">
        <v>52.0</v>
      </c>
      <c r="AS384" s="15">
        <v>64.0</v>
      </c>
      <c r="AT384" s="15">
        <v>82.0</v>
      </c>
      <c r="AU384" s="15">
        <v>-11.0</v>
      </c>
      <c r="AV384" s="15">
        <v>39.0</v>
      </c>
      <c r="AW384" s="18">
        <v>0.0</v>
      </c>
      <c r="AX384" s="18">
        <v>0.0</v>
      </c>
      <c r="AY384" s="18">
        <v>1.0</v>
      </c>
      <c r="AZ384" s="18">
        <v>0.0</v>
      </c>
      <c r="BA384" s="18">
        <v>1.0</v>
      </c>
      <c r="BB384" s="18">
        <v>0.0</v>
      </c>
      <c r="BC384" s="11">
        <v>0.0</v>
      </c>
      <c r="BD384" s="11">
        <v>0.0</v>
      </c>
      <c r="BE384" s="11">
        <v>0.0</v>
      </c>
      <c r="BF384" s="11">
        <v>0.0</v>
      </c>
      <c r="BG384" s="11">
        <v>0.0</v>
      </c>
      <c r="BH384" s="11">
        <v>0.0</v>
      </c>
      <c r="BI384" s="11">
        <v>0.0</v>
      </c>
      <c r="BJ384" s="11">
        <v>1.0</v>
      </c>
      <c r="BK384" s="11">
        <v>0.0</v>
      </c>
      <c r="BL384" s="11">
        <v>0.0</v>
      </c>
      <c r="BM384" s="11">
        <v>0.0</v>
      </c>
      <c r="BN384" s="11">
        <v>0.0</v>
      </c>
      <c r="BO384" s="11">
        <v>0.0</v>
      </c>
      <c r="BP384" s="11">
        <v>0.0</v>
      </c>
      <c r="BQ384" s="11">
        <v>0.0</v>
      </c>
      <c r="BR384" s="11">
        <v>0.0</v>
      </c>
      <c r="BS384" s="11">
        <v>0.0</v>
      </c>
      <c r="BT384" s="11">
        <v>0.0</v>
      </c>
      <c r="BU384" s="11">
        <v>0.0</v>
      </c>
      <c r="BV384" s="11" t="s">
        <v>124</v>
      </c>
      <c r="BW384" s="15" t="s">
        <v>319</v>
      </c>
      <c r="BX384" s="15">
        <v>0.0</v>
      </c>
      <c r="BY384" s="26">
        <v>294.0</v>
      </c>
      <c r="BZ384" s="16">
        <v>0.0</v>
      </c>
      <c r="CA384" s="26">
        <v>83.0</v>
      </c>
      <c r="CB384" s="26">
        <v>27.0</v>
      </c>
      <c r="CC384" s="15">
        <v>0.0</v>
      </c>
      <c r="CD384" s="15">
        <v>0.0</v>
      </c>
      <c r="CE384" s="15">
        <v>1.0</v>
      </c>
      <c r="CF384" s="15">
        <v>0.0</v>
      </c>
      <c r="CG384" s="16">
        <v>0.0</v>
      </c>
      <c r="CH384" s="16">
        <v>0.0</v>
      </c>
      <c r="CI384" s="16">
        <v>0.0</v>
      </c>
      <c r="CJ384" s="15">
        <f t="shared" si="3"/>
        <v>0</v>
      </c>
      <c r="CK384" s="29" t="s">
        <v>2262</v>
      </c>
      <c r="CL384" s="11" t="s">
        <v>258</v>
      </c>
      <c r="CM384" s="11">
        <v>0.0</v>
      </c>
      <c r="CN384" s="11">
        <v>0.0</v>
      </c>
      <c r="CO384" s="18">
        <v>1.0</v>
      </c>
      <c r="CP384" s="18">
        <v>0.0</v>
      </c>
      <c r="CQ384" s="15">
        <v>0.0</v>
      </c>
      <c r="CR384" s="15" t="s">
        <v>124</v>
      </c>
      <c r="CS384" s="15">
        <v>1.0</v>
      </c>
      <c r="CT384" s="15" t="s">
        <v>2259</v>
      </c>
      <c r="CU384" s="15">
        <v>0.0</v>
      </c>
      <c r="CV384" s="15" t="s">
        <v>124</v>
      </c>
      <c r="CW384" s="11">
        <v>0.0</v>
      </c>
      <c r="CX384" s="11">
        <v>0.0</v>
      </c>
      <c r="CY384" s="11" t="s">
        <v>124</v>
      </c>
      <c r="CZ384" s="11">
        <v>0.0</v>
      </c>
      <c r="DA384" s="11" t="s">
        <v>133</v>
      </c>
      <c r="DB384" s="31"/>
    </row>
    <row r="385">
      <c r="A385" s="11" t="s">
        <v>2263</v>
      </c>
      <c r="B385" s="11" t="s">
        <v>2264</v>
      </c>
      <c r="C385" s="12">
        <v>27761.0</v>
      </c>
      <c r="D385" s="13">
        <v>1.0</v>
      </c>
      <c r="E385" s="18">
        <v>0.0</v>
      </c>
      <c r="F385" s="3">
        <v>6.0</v>
      </c>
      <c r="G385" s="3">
        <v>6.0</v>
      </c>
      <c r="H385" s="3">
        <v>7.0</v>
      </c>
      <c r="I385" s="14">
        <f t="shared" si="1"/>
        <v>6.333333333</v>
      </c>
      <c r="J385" s="14">
        <f t="shared" si="2"/>
        <v>0.6666666667</v>
      </c>
      <c r="K385" s="11" t="s">
        <v>2265</v>
      </c>
      <c r="L385" s="13" t="s">
        <v>1559</v>
      </c>
      <c r="M385" s="15" t="s">
        <v>122</v>
      </c>
      <c r="N385" s="15" t="s">
        <v>2266</v>
      </c>
      <c r="O385" s="16" t="s">
        <v>162</v>
      </c>
      <c r="P385" s="16" t="s">
        <v>2267</v>
      </c>
      <c r="Q385" s="17">
        <v>0.0</v>
      </c>
      <c r="R385" s="11" t="s">
        <v>124</v>
      </c>
      <c r="S385" s="11">
        <v>0.0</v>
      </c>
      <c r="T385" s="11">
        <v>0.0</v>
      </c>
      <c r="U385" s="11" t="s">
        <v>124</v>
      </c>
      <c r="V385" s="11">
        <v>0.0</v>
      </c>
      <c r="W385" s="11" t="s">
        <v>631</v>
      </c>
      <c r="X385" s="18">
        <v>20.0</v>
      </c>
      <c r="Y385" s="18">
        <v>1.0</v>
      </c>
      <c r="Z385" s="18">
        <v>1.0</v>
      </c>
      <c r="AA385" s="18">
        <v>0.0</v>
      </c>
      <c r="AB385" s="15" t="s">
        <v>2268</v>
      </c>
      <c r="AC385" s="15" t="s">
        <v>2268</v>
      </c>
      <c r="AD385" s="16">
        <v>1.0</v>
      </c>
      <c r="AE385" s="16">
        <v>1.0</v>
      </c>
      <c r="AF385" s="16">
        <v>0.0</v>
      </c>
      <c r="AG385" s="15">
        <v>0.0</v>
      </c>
      <c r="AH385" s="11" t="s">
        <v>2268</v>
      </c>
      <c r="AI385" s="18">
        <v>1.0</v>
      </c>
      <c r="AJ385" s="18">
        <v>1.0</v>
      </c>
      <c r="AK385" s="18">
        <v>0.0</v>
      </c>
      <c r="AL385" s="11">
        <v>0.0</v>
      </c>
      <c r="AM385" s="19">
        <v>1.0</v>
      </c>
      <c r="AN385" s="27" t="s">
        <v>128</v>
      </c>
      <c r="AO385" s="15" t="s">
        <v>289</v>
      </c>
      <c r="AP385" s="15" t="s">
        <v>289</v>
      </c>
      <c r="AQ385" s="15">
        <v>137.0</v>
      </c>
      <c r="AR385" s="15">
        <v>68.0</v>
      </c>
      <c r="AS385" s="15">
        <v>51.0</v>
      </c>
      <c r="AT385" s="15">
        <v>91.0</v>
      </c>
      <c r="AU385" s="15">
        <v>-10.0</v>
      </c>
      <c r="AV385" s="15">
        <v>20.0</v>
      </c>
      <c r="AW385" s="18">
        <v>0.0</v>
      </c>
      <c r="AX385" s="18">
        <v>0.0</v>
      </c>
      <c r="AY385" s="18">
        <v>1.0</v>
      </c>
      <c r="AZ385" s="18">
        <v>0.0</v>
      </c>
      <c r="BA385" s="18">
        <v>0.0</v>
      </c>
      <c r="BB385" s="18">
        <v>0.0</v>
      </c>
      <c r="BC385" s="11">
        <v>0.0</v>
      </c>
      <c r="BD385" s="11">
        <v>0.0</v>
      </c>
      <c r="BE385" s="11">
        <v>0.0</v>
      </c>
      <c r="BF385" s="11">
        <v>0.0</v>
      </c>
      <c r="BG385" s="11">
        <v>0.0</v>
      </c>
      <c r="BH385" s="11">
        <v>0.0</v>
      </c>
      <c r="BI385" s="11">
        <v>0.0</v>
      </c>
      <c r="BJ385" s="11">
        <v>1.0</v>
      </c>
      <c r="BK385" s="11">
        <v>0.0</v>
      </c>
      <c r="BL385" s="11">
        <v>0.0</v>
      </c>
      <c r="BM385" s="11">
        <v>0.0</v>
      </c>
      <c r="BN385" s="11">
        <v>0.0</v>
      </c>
      <c r="BO385" s="11">
        <v>0.0</v>
      </c>
      <c r="BP385" s="11">
        <v>0.0</v>
      </c>
      <c r="BQ385" s="11">
        <v>0.0</v>
      </c>
      <c r="BR385" s="11">
        <v>0.0</v>
      </c>
      <c r="BS385" s="11">
        <v>0.0</v>
      </c>
      <c r="BT385" s="11">
        <v>0.0</v>
      </c>
      <c r="BU385" s="11">
        <v>0.0</v>
      </c>
      <c r="BV385" s="11" t="s">
        <v>124</v>
      </c>
      <c r="BW385" s="15" t="s">
        <v>1609</v>
      </c>
      <c r="BX385" s="15">
        <v>0.0</v>
      </c>
      <c r="BY385" s="26">
        <v>174.0</v>
      </c>
      <c r="BZ385" s="16">
        <v>0.0</v>
      </c>
      <c r="CA385" s="26">
        <v>0.0</v>
      </c>
      <c r="CB385" s="26">
        <v>15.0</v>
      </c>
      <c r="CC385" s="15">
        <v>1.0</v>
      </c>
      <c r="CD385" s="15">
        <v>0.0</v>
      </c>
      <c r="CE385" s="15">
        <v>1.0</v>
      </c>
      <c r="CF385" s="15">
        <v>0.0</v>
      </c>
      <c r="CG385" s="16">
        <v>0.0</v>
      </c>
      <c r="CH385" s="16">
        <v>0.0</v>
      </c>
      <c r="CI385" s="16">
        <v>0.0</v>
      </c>
      <c r="CJ385" s="15">
        <f t="shared" si="3"/>
        <v>0</v>
      </c>
      <c r="CK385" s="29" t="s">
        <v>2269</v>
      </c>
      <c r="CL385" s="11" t="s">
        <v>2270</v>
      </c>
      <c r="CM385" s="11">
        <v>0.0</v>
      </c>
      <c r="CN385" s="11">
        <v>0.0</v>
      </c>
      <c r="CO385" s="18">
        <v>0.0</v>
      </c>
      <c r="CP385" s="18">
        <v>0.0</v>
      </c>
      <c r="CQ385" s="15">
        <v>0.0</v>
      </c>
      <c r="CR385" s="15" t="s">
        <v>124</v>
      </c>
      <c r="CS385" s="15">
        <v>0.0</v>
      </c>
      <c r="CT385" s="15" t="s">
        <v>124</v>
      </c>
      <c r="CU385" s="15">
        <v>0.0</v>
      </c>
      <c r="CV385" s="15" t="s">
        <v>124</v>
      </c>
      <c r="CW385" s="11">
        <v>0.0</v>
      </c>
      <c r="CX385" s="11">
        <v>0.0</v>
      </c>
      <c r="CY385" s="11" t="s">
        <v>124</v>
      </c>
      <c r="CZ385" s="11">
        <v>0.0</v>
      </c>
      <c r="DA385" s="11" t="s">
        <v>1049</v>
      </c>
      <c r="DB385" s="31"/>
    </row>
    <row r="386">
      <c r="A386" s="11" t="s">
        <v>2271</v>
      </c>
      <c r="B386" s="11" t="s">
        <v>2272</v>
      </c>
      <c r="C386" s="12">
        <v>27769.0</v>
      </c>
      <c r="D386" s="13">
        <v>1.0</v>
      </c>
      <c r="E386" s="18">
        <v>0.0</v>
      </c>
      <c r="F386" s="3">
        <v>3.0</v>
      </c>
      <c r="G386" s="3">
        <v>1.0</v>
      </c>
      <c r="H386" s="3">
        <v>6.0</v>
      </c>
      <c r="I386" s="14">
        <f t="shared" si="1"/>
        <v>3.333333333</v>
      </c>
      <c r="J386" s="14">
        <f t="shared" si="2"/>
        <v>3.333333333</v>
      </c>
      <c r="K386" s="11" t="s">
        <v>161</v>
      </c>
      <c r="L386" s="13" t="s">
        <v>716</v>
      </c>
      <c r="M386" s="15" t="s">
        <v>137</v>
      </c>
      <c r="N386" s="15" t="s">
        <v>2273</v>
      </c>
      <c r="O386" s="16" t="s">
        <v>708</v>
      </c>
      <c r="P386" s="16" t="s">
        <v>421</v>
      </c>
      <c r="Q386" s="17">
        <v>1.0</v>
      </c>
      <c r="R386" s="11" t="s">
        <v>124</v>
      </c>
      <c r="S386" s="11">
        <v>0.0</v>
      </c>
      <c r="T386" s="11">
        <v>0.0</v>
      </c>
      <c r="U386" s="11" t="s">
        <v>124</v>
      </c>
      <c r="V386" s="11">
        <v>0.0</v>
      </c>
      <c r="W386" s="11" t="s">
        <v>125</v>
      </c>
      <c r="X386" s="18">
        <v>47.0</v>
      </c>
      <c r="Y386" s="18">
        <v>1.0</v>
      </c>
      <c r="Z386" s="18">
        <v>1.0</v>
      </c>
      <c r="AA386" s="18">
        <v>0.0</v>
      </c>
      <c r="AB386" s="15" t="s">
        <v>2274</v>
      </c>
      <c r="AC386" s="15" t="s">
        <v>2274</v>
      </c>
      <c r="AD386" s="16">
        <v>1.0</v>
      </c>
      <c r="AE386" s="16">
        <v>1.0</v>
      </c>
      <c r="AF386" s="16">
        <v>1.0</v>
      </c>
      <c r="AG386" s="15">
        <v>0.0</v>
      </c>
      <c r="AH386" s="11" t="s">
        <v>2275</v>
      </c>
      <c r="AI386" s="18">
        <v>1.0</v>
      </c>
      <c r="AJ386" s="18">
        <v>1.0</v>
      </c>
      <c r="AK386" s="18">
        <v>0.0</v>
      </c>
      <c r="AL386" s="11">
        <v>0.0</v>
      </c>
      <c r="AM386" s="19">
        <v>1.0</v>
      </c>
      <c r="AN386" s="27" t="s">
        <v>128</v>
      </c>
      <c r="AO386" s="15" t="s">
        <v>318</v>
      </c>
      <c r="AP386" s="15" t="s">
        <v>318</v>
      </c>
      <c r="AQ386" s="15">
        <v>112.0</v>
      </c>
      <c r="AR386" s="15">
        <v>54.0</v>
      </c>
      <c r="AS386" s="15">
        <v>68.0</v>
      </c>
      <c r="AT386" s="15">
        <v>80.0</v>
      </c>
      <c r="AU386" s="15">
        <v>-15.0</v>
      </c>
      <c r="AV386" s="15">
        <v>86.0</v>
      </c>
      <c r="AW386" s="18">
        <v>0.0</v>
      </c>
      <c r="AX386" s="18">
        <v>0.0</v>
      </c>
      <c r="AY386" s="18">
        <v>1.0</v>
      </c>
      <c r="AZ386" s="18">
        <v>1.0</v>
      </c>
      <c r="BA386" s="18">
        <v>1.0</v>
      </c>
      <c r="BB386" s="18">
        <v>0.0</v>
      </c>
      <c r="BC386" s="11">
        <v>0.0</v>
      </c>
      <c r="BD386" s="11">
        <v>1.0</v>
      </c>
      <c r="BE386" s="11">
        <v>0.0</v>
      </c>
      <c r="BF386" s="11">
        <v>0.0</v>
      </c>
      <c r="BG386" s="11">
        <v>0.0</v>
      </c>
      <c r="BH386" s="11">
        <v>0.0</v>
      </c>
      <c r="BI386" s="11">
        <v>0.0</v>
      </c>
      <c r="BJ386" s="11">
        <v>0.0</v>
      </c>
      <c r="BK386" s="11">
        <v>0.0</v>
      </c>
      <c r="BL386" s="11">
        <v>0.0</v>
      </c>
      <c r="BM386" s="11">
        <v>0.0</v>
      </c>
      <c r="BN386" s="11">
        <v>0.0</v>
      </c>
      <c r="BO386" s="11">
        <v>0.0</v>
      </c>
      <c r="BP386" s="11">
        <v>0.0</v>
      </c>
      <c r="BQ386" s="11">
        <v>0.0</v>
      </c>
      <c r="BR386" s="11">
        <v>0.0</v>
      </c>
      <c r="BS386" s="11">
        <v>0.0</v>
      </c>
      <c r="BT386" s="11">
        <v>0.0</v>
      </c>
      <c r="BU386" s="11">
        <v>0.0</v>
      </c>
      <c r="BV386" s="11" t="s">
        <v>124</v>
      </c>
      <c r="BW386" s="15" t="s">
        <v>190</v>
      </c>
      <c r="BX386" s="15">
        <v>0.0</v>
      </c>
      <c r="BY386" s="26">
        <v>231.0</v>
      </c>
      <c r="BZ386" s="16">
        <v>0.0</v>
      </c>
      <c r="CA386" s="26">
        <v>10.0</v>
      </c>
      <c r="CB386" s="26">
        <v>30.0</v>
      </c>
      <c r="CC386" s="15">
        <v>1.0</v>
      </c>
      <c r="CD386" s="15">
        <v>0.0</v>
      </c>
      <c r="CE386" s="15">
        <v>1.0</v>
      </c>
      <c r="CF386" s="15">
        <v>0.0</v>
      </c>
      <c r="CG386" s="16">
        <v>0.0</v>
      </c>
      <c r="CH386" s="16">
        <v>0.0</v>
      </c>
      <c r="CI386" s="16">
        <v>0.0</v>
      </c>
      <c r="CJ386" s="15">
        <f t="shared" si="3"/>
        <v>0</v>
      </c>
      <c r="CK386" s="29" t="s">
        <v>2276</v>
      </c>
      <c r="CL386" s="11" t="s">
        <v>2277</v>
      </c>
      <c r="CM386" s="11">
        <v>1.0</v>
      </c>
      <c r="CN386" s="11">
        <v>1.0</v>
      </c>
      <c r="CO386" s="18">
        <v>0.0</v>
      </c>
      <c r="CP386" s="18">
        <v>0.0</v>
      </c>
      <c r="CQ386" s="15">
        <v>0.0</v>
      </c>
      <c r="CR386" s="15" t="s">
        <v>124</v>
      </c>
      <c r="CS386" s="15">
        <v>0.0</v>
      </c>
      <c r="CT386" s="15" t="s">
        <v>124</v>
      </c>
      <c r="CU386" s="15">
        <v>0.0</v>
      </c>
      <c r="CV386" s="15" t="s">
        <v>124</v>
      </c>
      <c r="CW386" s="11">
        <v>0.0</v>
      </c>
      <c r="CX386" s="11">
        <v>0.0</v>
      </c>
      <c r="CY386" s="11" t="s">
        <v>124</v>
      </c>
      <c r="CZ386" s="11">
        <v>0.0</v>
      </c>
      <c r="DA386" s="11" t="s">
        <v>133</v>
      </c>
      <c r="DB386" s="31"/>
    </row>
    <row r="387">
      <c r="A387" s="11" t="s">
        <v>2278</v>
      </c>
      <c r="B387" s="11" t="s">
        <v>2106</v>
      </c>
      <c r="C387" s="12">
        <v>27776.0</v>
      </c>
      <c r="D387" s="13">
        <v>1.0</v>
      </c>
      <c r="E387" s="18">
        <v>0.0</v>
      </c>
      <c r="F387" s="3">
        <v>4.0</v>
      </c>
      <c r="G387" s="3">
        <v>4.0</v>
      </c>
      <c r="H387" s="3">
        <v>4.0</v>
      </c>
      <c r="I387" s="14">
        <f t="shared" si="1"/>
        <v>4</v>
      </c>
      <c r="J387" s="14">
        <f t="shared" si="2"/>
        <v>0</v>
      </c>
      <c r="K387" s="11" t="s">
        <v>2265</v>
      </c>
      <c r="L387" s="13" t="s">
        <v>1559</v>
      </c>
      <c r="M387" s="15" t="s">
        <v>137</v>
      </c>
      <c r="N387" s="15" t="s">
        <v>138</v>
      </c>
      <c r="O387" s="16" t="s">
        <v>137</v>
      </c>
      <c r="P387" s="16" t="s">
        <v>138</v>
      </c>
      <c r="Q387" s="17">
        <v>1.0</v>
      </c>
      <c r="R387" s="11" t="s">
        <v>124</v>
      </c>
      <c r="S387" s="11">
        <v>0.0</v>
      </c>
      <c r="T387" s="11">
        <v>0.0</v>
      </c>
      <c r="U387" s="11" t="s">
        <v>124</v>
      </c>
      <c r="V387" s="11">
        <v>0.0</v>
      </c>
      <c r="W387" s="11" t="s">
        <v>125</v>
      </c>
      <c r="X387" s="18">
        <v>32.0</v>
      </c>
      <c r="Y387" s="18">
        <v>1.0</v>
      </c>
      <c r="Z387" s="18">
        <v>1.0</v>
      </c>
      <c r="AA387" s="18">
        <v>0.0</v>
      </c>
      <c r="AB387" s="15" t="s">
        <v>2279</v>
      </c>
      <c r="AC387" s="15" t="s">
        <v>2279</v>
      </c>
      <c r="AD387" s="16">
        <v>1.0</v>
      </c>
      <c r="AE387" s="16">
        <v>1.0</v>
      </c>
      <c r="AF387" s="16">
        <v>0.0</v>
      </c>
      <c r="AG387" s="15">
        <v>0.0</v>
      </c>
      <c r="AH387" s="11" t="s">
        <v>2280</v>
      </c>
      <c r="AI387" s="18">
        <v>1.0</v>
      </c>
      <c r="AJ387" s="18">
        <v>1.0</v>
      </c>
      <c r="AK387" s="18">
        <v>1.0</v>
      </c>
      <c r="AL387" s="11">
        <v>0.0</v>
      </c>
      <c r="AM387" s="19">
        <v>0.0</v>
      </c>
      <c r="AN387" s="27" t="s">
        <v>128</v>
      </c>
      <c r="AO387" s="15" t="s">
        <v>549</v>
      </c>
      <c r="AP387" s="15" t="s">
        <v>318</v>
      </c>
      <c r="AQ387" s="15">
        <v>143.0</v>
      </c>
      <c r="AR387" s="15">
        <v>44.0</v>
      </c>
      <c r="AS387" s="15">
        <v>27.0</v>
      </c>
      <c r="AT387" s="15">
        <v>32.0</v>
      </c>
      <c r="AU387" s="15">
        <v>-7.0</v>
      </c>
      <c r="AV387" s="15">
        <v>81.0</v>
      </c>
      <c r="AW387" s="18">
        <v>0.0</v>
      </c>
      <c r="AX387" s="18">
        <v>0.0</v>
      </c>
      <c r="AY387" s="18">
        <v>0.0</v>
      </c>
      <c r="AZ387" s="18">
        <v>1.0</v>
      </c>
      <c r="BA387" s="18">
        <v>1.0</v>
      </c>
      <c r="BB387" s="18">
        <v>1.0</v>
      </c>
      <c r="BC387" s="11">
        <v>0.0</v>
      </c>
      <c r="BD387" s="11">
        <v>0.0</v>
      </c>
      <c r="BE387" s="11">
        <v>0.0</v>
      </c>
      <c r="BF387" s="11">
        <v>0.0</v>
      </c>
      <c r="BG387" s="11">
        <v>0.0</v>
      </c>
      <c r="BH387" s="11">
        <v>0.0</v>
      </c>
      <c r="BI387" s="11">
        <v>0.0</v>
      </c>
      <c r="BJ387" s="11">
        <v>0.0</v>
      </c>
      <c r="BK387" s="11">
        <v>0.0</v>
      </c>
      <c r="BL387" s="11">
        <v>0.0</v>
      </c>
      <c r="BM387" s="11">
        <v>0.0</v>
      </c>
      <c r="BN387" s="11">
        <v>0.0</v>
      </c>
      <c r="BO387" s="11">
        <v>0.0</v>
      </c>
      <c r="BP387" s="11">
        <v>0.0</v>
      </c>
      <c r="BQ387" s="11">
        <v>0.0</v>
      </c>
      <c r="BR387" s="11">
        <v>0.0</v>
      </c>
      <c r="BS387" s="11">
        <v>1.0</v>
      </c>
      <c r="BT387" s="11">
        <v>0.0</v>
      </c>
      <c r="BU387" s="11">
        <v>0.0</v>
      </c>
      <c r="BV387" s="11" t="s">
        <v>124</v>
      </c>
      <c r="BW387" s="15" t="s">
        <v>146</v>
      </c>
      <c r="BX387" s="15">
        <v>0.0</v>
      </c>
      <c r="BY387" s="26">
        <v>235.0</v>
      </c>
      <c r="BZ387" s="16">
        <v>0.0</v>
      </c>
      <c r="CA387" s="26">
        <v>48.0</v>
      </c>
      <c r="CB387" s="26">
        <v>18.0</v>
      </c>
      <c r="CC387" s="15">
        <v>0.0</v>
      </c>
      <c r="CD387" s="15">
        <v>0.0</v>
      </c>
      <c r="CE387" s="15">
        <v>1.0</v>
      </c>
      <c r="CF387" s="15">
        <v>0.0</v>
      </c>
      <c r="CG387" s="16">
        <v>1.0</v>
      </c>
      <c r="CH387" s="16">
        <v>0.0</v>
      </c>
      <c r="CI387" s="16">
        <v>0.0</v>
      </c>
      <c r="CJ387" s="15">
        <f t="shared" si="3"/>
        <v>1</v>
      </c>
      <c r="CK387" s="29" t="s">
        <v>2281</v>
      </c>
      <c r="CL387" s="11" t="s">
        <v>545</v>
      </c>
      <c r="CM387" s="11">
        <v>0.0</v>
      </c>
      <c r="CN387" s="11">
        <v>0.0</v>
      </c>
      <c r="CO387" s="18">
        <v>0.0</v>
      </c>
      <c r="CP387" s="18">
        <v>0.0</v>
      </c>
      <c r="CQ387" s="15">
        <v>0.0</v>
      </c>
      <c r="CR387" s="15" t="s">
        <v>124</v>
      </c>
      <c r="CS387" s="15">
        <v>0.0</v>
      </c>
      <c r="CT387" s="15" t="s">
        <v>124</v>
      </c>
      <c r="CU387" s="15">
        <v>0.0</v>
      </c>
      <c r="CV387" s="15" t="s">
        <v>124</v>
      </c>
      <c r="CW387" s="11">
        <v>0.0</v>
      </c>
      <c r="CX387" s="11">
        <v>0.0</v>
      </c>
      <c r="CY387" s="11" t="s">
        <v>124</v>
      </c>
      <c r="CZ387" s="11">
        <v>0.0</v>
      </c>
      <c r="DA387" s="11" t="s">
        <v>133</v>
      </c>
      <c r="DB387" s="31"/>
    </row>
    <row r="388">
      <c r="A388" s="11" t="s">
        <v>2282</v>
      </c>
      <c r="B388" s="11" t="s">
        <v>1545</v>
      </c>
      <c r="C388" s="12">
        <v>27783.0</v>
      </c>
      <c r="D388" s="13">
        <v>1.0</v>
      </c>
      <c r="E388" s="18">
        <v>0.0</v>
      </c>
      <c r="F388" s="3">
        <v>5.0</v>
      </c>
      <c r="G388" s="3">
        <v>7.0</v>
      </c>
      <c r="H388" s="3">
        <v>6.0</v>
      </c>
      <c r="I388" s="14">
        <f t="shared" si="1"/>
        <v>6</v>
      </c>
      <c r="J388" s="14">
        <f t="shared" si="2"/>
        <v>1.333333333</v>
      </c>
      <c r="K388" s="11" t="s">
        <v>456</v>
      </c>
      <c r="L388" s="11" t="s">
        <v>456</v>
      </c>
      <c r="M388" s="15" t="s">
        <v>137</v>
      </c>
      <c r="N388" s="15" t="s">
        <v>138</v>
      </c>
      <c r="O388" s="16" t="s">
        <v>216</v>
      </c>
      <c r="P388" s="16" t="s">
        <v>635</v>
      </c>
      <c r="Q388" s="17">
        <v>1.0</v>
      </c>
      <c r="R388" s="11" t="s">
        <v>124</v>
      </c>
      <c r="S388" s="11">
        <v>0.0</v>
      </c>
      <c r="T388" s="11">
        <v>0.0</v>
      </c>
      <c r="U388" s="11" t="s">
        <v>124</v>
      </c>
      <c r="V388" s="11">
        <v>0.0</v>
      </c>
      <c r="W388" s="11" t="s">
        <v>125</v>
      </c>
      <c r="X388" s="18">
        <v>31.0</v>
      </c>
      <c r="Y388" s="18">
        <v>0.0</v>
      </c>
      <c r="Z388" s="18">
        <v>0.0</v>
      </c>
      <c r="AA388" s="18">
        <v>1.0</v>
      </c>
      <c r="AB388" s="15" t="s">
        <v>2283</v>
      </c>
      <c r="AC388" s="15" t="s">
        <v>2283</v>
      </c>
      <c r="AD388" s="16">
        <v>1.0</v>
      </c>
      <c r="AE388" s="16">
        <v>1.0</v>
      </c>
      <c r="AF388" s="16">
        <v>0.0</v>
      </c>
      <c r="AG388" s="15">
        <v>0.0</v>
      </c>
      <c r="AH388" s="11" t="s">
        <v>2284</v>
      </c>
      <c r="AI388" s="18">
        <v>1.0</v>
      </c>
      <c r="AJ388" s="18">
        <v>1.0</v>
      </c>
      <c r="AK388" s="18">
        <v>0.0</v>
      </c>
      <c r="AL388" s="11">
        <v>0.0</v>
      </c>
      <c r="AM388" s="19">
        <v>1.0</v>
      </c>
      <c r="AN388" s="27" t="s">
        <v>128</v>
      </c>
      <c r="AO388" s="15" t="s">
        <v>2285</v>
      </c>
      <c r="AP388" s="15" t="s">
        <v>200</v>
      </c>
      <c r="AQ388" s="15">
        <v>140.0</v>
      </c>
      <c r="AR388" s="15">
        <v>42.0</v>
      </c>
      <c r="AS388" s="15">
        <v>35.0</v>
      </c>
      <c r="AT388" s="15">
        <v>28.0</v>
      </c>
      <c r="AU388" s="15">
        <v>-11.0</v>
      </c>
      <c r="AV388" s="15">
        <v>59.0</v>
      </c>
      <c r="AW388" s="18">
        <v>0.0</v>
      </c>
      <c r="AX388" s="18">
        <v>0.0</v>
      </c>
      <c r="AY388" s="18">
        <v>1.0</v>
      </c>
      <c r="AZ388" s="18">
        <v>1.0</v>
      </c>
      <c r="BA388" s="18">
        <v>1.0</v>
      </c>
      <c r="BB388" s="18">
        <v>1.0</v>
      </c>
      <c r="BC388" s="11">
        <v>0.0</v>
      </c>
      <c r="BD388" s="11">
        <v>0.0</v>
      </c>
      <c r="BE388" s="11">
        <v>0.0</v>
      </c>
      <c r="BF388" s="11">
        <v>0.0</v>
      </c>
      <c r="BG388" s="11">
        <v>0.0</v>
      </c>
      <c r="BH388" s="11">
        <v>0.0</v>
      </c>
      <c r="BI388" s="11">
        <v>0.0</v>
      </c>
      <c r="BJ388" s="11">
        <v>0.0</v>
      </c>
      <c r="BK388" s="11">
        <v>0.0</v>
      </c>
      <c r="BL388" s="11">
        <v>0.0</v>
      </c>
      <c r="BM388" s="11">
        <v>0.0</v>
      </c>
      <c r="BN388" s="11">
        <v>0.0</v>
      </c>
      <c r="BO388" s="11">
        <v>0.0</v>
      </c>
      <c r="BP388" s="11">
        <v>0.0</v>
      </c>
      <c r="BQ388" s="11">
        <v>0.0</v>
      </c>
      <c r="BR388" s="11">
        <v>0.0</v>
      </c>
      <c r="BS388" s="11">
        <v>0.0</v>
      </c>
      <c r="BT388" s="11">
        <v>0.0</v>
      </c>
      <c r="BU388" s="11">
        <v>0.0</v>
      </c>
      <c r="BV388" s="11" t="s">
        <v>124</v>
      </c>
      <c r="BW388" s="15" t="s">
        <v>168</v>
      </c>
      <c r="BX388" s="15">
        <v>0.0</v>
      </c>
      <c r="BY388" s="26">
        <v>204.0</v>
      </c>
      <c r="BZ388" s="16">
        <v>0.0</v>
      </c>
      <c r="CA388" s="26">
        <v>78.0</v>
      </c>
      <c r="CB388" s="26">
        <v>15.0</v>
      </c>
      <c r="CC388" s="15">
        <v>0.0</v>
      </c>
      <c r="CD388" s="15">
        <v>0.0</v>
      </c>
      <c r="CE388" s="15">
        <v>0.0</v>
      </c>
      <c r="CF388" s="15">
        <v>0.0</v>
      </c>
      <c r="CG388" s="16">
        <v>1.0</v>
      </c>
      <c r="CH388" s="16">
        <v>0.0</v>
      </c>
      <c r="CI388" s="16">
        <v>0.0</v>
      </c>
      <c r="CJ388" s="15">
        <f t="shared" si="3"/>
        <v>1</v>
      </c>
      <c r="CK388" s="29" t="s">
        <v>2286</v>
      </c>
      <c r="CL388" s="11" t="s">
        <v>2287</v>
      </c>
      <c r="CM388" s="11">
        <v>0.0</v>
      </c>
      <c r="CN388" s="11">
        <v>0.0</v>
      </c>
      <c r="CO388" s="18">
        <v>0.0</v>
      </c>
      <c r="CP388" s="18">
        <v>0.0</v>
      </c>
      <c r="CQ388" s="15">
        <v>0.0</v>
      </c>
      <c r="CR388" s="15" t="s">
        <v>124</v>
      </c>
      <c r="CS388" s="15">
        <v>1.0</v>
      </c>
      <c r="CT388" s="15" t="s">
        <v>2288</v>
      </c>
      <c r="CU388" s="15">
        <v>0.0</v>
      </c>
      <c r="CV388" s="15" t="s">
        <v>124</v>
      </c>
      <c r="CW388" s="11">
        <v>0.0</v>
      </c>
      <c r="CX388" s="11">
        <v>0.0</v>
      </c>
      <c r="CY388" s="11" t="s">
        <v>124</v>
      </c>
      <c r="CZ388" s="11">
        <v>0.0</v>
      </c>
      <c r="DA388" s="11" t="s">
        <v>270</v>
      </c>
      <c r="DB388" s="31"/>
    </row>
    <row r="389">
      <c r="A389" s="11" t="s">
        <v>2289</v>
      </c>
      <c r="B389" s="11" t="s">
        <v>2119</v>
      </c>
      <c r="C389" s="12">
        <v>27790.0</v>
      </c>
      <c r="D389" s="13">
        <v>1.0</v>
      </c>
      <c r="E389" s="18">
        <v>0.0</v>
      </c>
      <c r="F389" s="3">
        <v>4.0</v>
      </c>
      <c r="G389" s="3">
        <v>5.0</v>
      </c>
      <c r="H389" s="3">
        <v>7.0</v>
      </c>
      <c r="I389" s="14">
        <f t="shared" si="1"/>
        <v>5.333333333</v>
      </c>
      <c r="J389" s="14">
        <f t="shared" si="2"/>
        <v>2</v>
      </c>
      <c r="K389" s="11" t="s">
        <v>215</v>
      </c>
      <c r="L389" s="13" t="s">
        <v>716</v>
      </c>
      <c r="M389" s="16" t="s">
        <v>216</v>
      </c>
      <c r="N389" s="15" t="s">
        <v>1335</v>
      </c>
      <c r="O389" s="16" t="s">
        <v>216</v>
      </c>
      <c r="P389" s="16" t="s">
        <v>2290</v>
      </c>
      <c r="Q389" s="17">
        <v>0.0</v>
      </c>
      <c r="R389" s="11" t="s">
        <v>124</v>
      </c>
      <c r="S389" s="11">
        <v>1.0</v>
      </c>
      <c r="T389" s="11">
        <v>0.0</v>
      </c>
      <c r="U389" s="11" t="s">
        <v>124</v>
      </c>
      <c r="V389" s="11">
        <v>0.0</v>
      </c>
      <c r="W389" s="11" t="s">
        <v>125</v>
      </c>
      <c r="X389" s="18"/>
      <c r="Y389" s="18">
        <v>1.0</v>
      </c>
      <c r="Z389" s="18">
        <v>0.0</v>
      </c>
      <c r="AA389" s="18">
        <v>1.0</v>
      </c>
      <c r="AB389" s="15" t="s">
        <v>2120</v>
      </c>
      <c r="AC389" s="15" t="s">
        <v>2120</v>
      </c>
      <c r="AD389" s="16">
        <v>1.0</v>
      </c>
      <c r="AE389" s="16">
        <v>0.0</v>
      </c>
      <c r="AF389" s="16">
        <v>1.0</v>
      </c>
      <c r="AG389" s="16">
        <v>1.0</v>
      </c>
      <c r="AH389" s="11" t="s">
        <v>2120</v>
      </c>
      <c r="AI389" s="18">
        <v>1.0</v>
      </c>
      <c r="AJ389" s="18">
        <v>0.0</v>
      </c>
      <c r="AK389" s="18">
        <v>0.0</v>
      </c>
      <c r="AL389" s="11">
        <v>0.0</v>
      </c>
      <c r="AM389" s="19">
        <v>1.0</v>
      </c>
      <c r="AN389" s="27" t="s">
        <v>128</v>
      </c>
      <c r="AO389" s="15" t="s">
        <v>129</v>
      </c>
      <c r="AP389" s="15" t="s">
        <v>129</v>
      </c>
      <c r="AQ389" s="15">
        <v>115.0</v>
      </c>
      <c r="AR389" s="15">
        <v>82.0</v>
      </c>
      <c r="AS389" s="15">
        <v>61.0</v>
      </c>
      <c r="AT389" s="15">
        <v>47.0</v>
      </c>
      <c r="AU389" s="15">
        <v>-10.0</v>
      </c>
      <c r="AV389" s="15">
        <v>18.0</v>
      </c>
      <c r="AW389" s="18">
        <v>0.0</v>
      </c>
      <c r="AX389" s="18">
        <v>0.0</v>
      </c>
      <c r="AY389" s="18">
        <v>1.0</v>
      </c>
      <c r="AZ389" s="18">
        <v>1.0</v>
      </c>
      <c r="BA389" s="18">
        <v>0.0</v>
      </c>
      <c r="BB389" s="18">
        <v>1.0</v>
      </c>
      <c r="BC389" s="11">
        <v>0.0</v>
      </c>
      <c r="BD389" s="11">
        <v>0.0</v>
      </c>
      <c r="BE389" s="11">
        <v>0.0</v>
      </c>
      <c r="BF389" s="11">
        <v>0.0</v>
      </c>
      <c r="BG389" s="11">
        <v>0.0</v>
      </c>
      <c r="BH389" s="11">
        <v>1.0</v>
      </c>
      <c r="BI389" s="11">
        <v>0.0</v>
      </c>
      <c r="BJ389" s="11">
        <v>0.0</v>
      </c>
      <c r="BK389" s="11">
        <v>0.0</v>
      </c>
      <c r="BL389" s="11">
        <v>0.0</v>
      </c>
      <c r="BM389" s="11">
        <v>0.0</v>
      </c>
      <c r="BN389" s="11">
        <v>0.0</v>
      </c>
      <c r="BO389" s="11">
        <v>0.0</v>
      </c>
      <c r="BP389" s="11">
        <v>0.0</v>
      </c>
      <c r="BQ389" s="11">
        <v>0.0</v>
      </c>
      <c r="BR389" s="11">
        <v>0.0</v>
      </c>
      <c r="BS389" s="11">
        <v>0.0</v>
      </c>
      <c r="BT389" s="11">
        <v>0.0</v>
      </c>
      <c r="BU389" s="11">
        <v>0.0</v>
      </c>
      <c r="BV389" s="11" t="s">
        <v>2291</v>
      </c>
      <c r="BW389" s="15" t="s">
        <v>319</v>
      </c>
      <c r="BX389" s="15">
        <v>0.0</v>
      </c>
      <c r="BY389" s="26">
        <v>172.0</v>
      </c>
      <c r="BZ389" s="16">
        <v>0.0</v>
      </c>
      <c r="CA389" s="26">
        <v>67.0</v>
      </c>
      <c r="CB389" s="26">
        <v>26.0</v>
      </c>
      <c r="CC389" s="15">
        <v>0.0</v>
      </c>
      <c r="CD389" s="15">
        <v>0.0</v>
      </c>
      <c r="CE389" s="15">
        <v>1.0</v>
      </c>
      <c r="CF389" s="15">
        <v>0.0</v>
      </c>
      <c r="CG389" s="16">
        <v>0.0</v>
      </c>
      <c r="CH389" s="16">
        <v>0.0</v>
      </c>
      <c r="CI389" s="16">
        <v>0.0</v>
      </c>
      <c r="CJ389" s="15">
        <f t="shared" si="3"/>
        <v>0</v>
      </c>
      <c r="CK389" s="29" t="s">
        <v>2292</v>
      </c>
      <c r="CL389" s="11" t="s">
        <v>258</v>
      </c>
      <c r="CM389" s="11">
        <v>0.0</v>
      </c>
      <c r="CN389" s="11">
        <v>0.0</v>
      </c>
      <c r="CO389" s="18">
        <v>0.0</v>
      </c>
      <c r="CP389" s="18">
        <v>0.0</v>
      </c>
      <c r="CQ389" s="15">
        <v>0.0</v>
      </c>
      <c r="CR389" s="15" t="s">
        <v>124</v>
      </c>
      <c r="CS389" s="15">
        <v>0.0</v>
      </c>
      <c r="CT389" s="15" t="s">
        <v>124</v>
      </c>
      <c r="CU389" s="15">
        <v>0.0</v>
      </c>
      <c r="CV389" s="15" t="s">
        <v>124</v>
      </c>
      <c r="CW389" s="11">
        <v>0.0</v>
      </c>
      <c r="CX389" s="11">
        <v>0.0</v>
      </c>
      <c r="CY389" s="11" t="s">
        <v>124</v>
      </c>
      <c r="CZ389" s="11">
        <v>0.0</v>
      </c>
      <c r="DA389" s="11" t="s">
        <v>133</v>
      </c>
      <c r="DB389" s="31"/>
    </row>
    <row r="390">
      <c r="A390" s="11" t="s">
        <v>2293</v>
      </c>
      <c r="B390" s="11" t="s">
        <v>1053</v>
      </c>
      <c r="C390" s="12">
        <v>27797.0</v>
      </c>
      <c r="D390" s="13">
        <v>3.0</v>
      </c>
      <c r="E390" s="18">
        <v>0.0</v>
      </c>
      <c r="F390" s="3">
        <v>8.0</v>
      </c>
      <c r="G390" s="3">
        <v>8.0</v>
      </c>
      <c r="H390" s="3">
        <v>9.0</v>
      </c>
      <c r="I390" s="14">
        <f t="shared" si="1"/>
        <v>8.333333333</v>
      </c>
      <c r="J390" s="14">
        <f t="shared" si="2"/>
        <v>0.6666666667</v>
      </c>
      <c r="K390" s="11" t="s">
        <v>261</v>
      </c>
      <c r="L390" s="11" t="s">
        <v>262</v>
      </c>
      <c r="M390" s="15" t="s">
        <v>137</v>
      </c>
      <c r="N390" s="15" t="s">
        <v>373</v>
      </c>
      <c r="O390" s="16" t="s">
        <v>122</v>
      </c>
      <c r="P390" s="16" t="s">
        <v>373</v>
      </c>
      <c r="Q390" s="17">
        <v>1.0</v>
      </c>
      <c r="R390" s="11" t="s">
        <v>124</v>
      </c>
      <c r="S390" s="11">
        <v>0.0</v>
      </c>
      <c r="T390" s="11">
        <v>0.0</v>
      </c>
      <c r="U390" s="11" t="s">
        <v>124</v>
      </c>
      <c r="V390" s="11">
        <v>0.0</v>
      </c>
      <c r="W390" s="11" t="s">
        <v>125</v>
      </c>
      <c r="X390" s="18">
        <v>34.0</v>
      </c>
      <c r="Y390" s="18">
        <v>1.0</v>
      </c>
      <c r="Z390" s="18">
        <v>1.0</v>
      </c>
      <c r="AA390" s="18">
        <v>0.0</v>
      </c>
      <c r="AB390" s="15" t="s">
        <v>1053</v>
      </c>
      <c r="AC390" s="15" t="s">
        <v>1053</v>
      </c>
      <c r="AD390" s="16">
        <v>1.0</v>
      </c>
      <c r="AE390" s="16">
        <v>1.0</v>
      </c>
      <c r="AF390" s="16">
        <v>1.0</v>
      </c>
      <c r="AG390" s="15">
        <v>1.0</v>
      </c>
      <c r="AH390" s="11" t="s">
        <v>2294</v>
      </c>
      <c r="AI390" s="18">
        <v>1.0</v>
      </c>
      <c r="AJ390" s="18">
        <v>1.0</v>
      </c>
      <c r="AK390" s="18">
        <v>1.0</v>
      </c>
      <c r="AL390" s="11">
        <v>0.0</v>
      </c>
      <c r="AM390" s="19">
        <v>1.0</v>
      </c>
      <c r="AN390" s="27" t="s">
        <v>128</v>
      </c>
      <c r="AO390" s="15" t="s">
        <v>289</v>
      </c>
      <c r="AP390" s="15" t="s">
        <v>289</v>
      </c>
      <c r="AQ390" s="15">
        <v>102.0</v>
      </c>
      <c r="AR390" s="15">
        <v>37.0</v>
      </c>
      <c r="AS390" s="15">
        <v>81.0</v>
      </c>
      <c r="AT390" s="15">
        <v>29.0</v>
      </c>
      <c r="AU390" s="15">
        <v>-13.0</v>
      </c>
      <c r="AV390" s="15">
        <v>17.0</v>
      </c>
      <c r="AW390" s="18">
        <v>0.0</v>
      </c>
      <c r="AX390" s="18">
        <v>0.0</v>
      </c>
      <c r="AY390" s="18">
        <v>1.0</v>
      </c>
      <c r="AZ390" s="18">
        <v>0.0</v>
      </c>
      <c r="BA390" s="18">
        <v>0.0</v>
      </c>
      <c r="BB390" s="18">
        <v>0.0</v>
      </c>
      <c r="BC390" s="11">
        <v>0.0</v>
      </c>
      <c r="BD390" s="11">
        <v>0.0</v>
      </c>
      <c r="BE390" s="11">
        <v>0.0</v>
      </c>
      <c r="BF390" s="11">
        <v>0.0</v>
      </c>
      <c r="BG390" s="11">
        <v>0.0</v>
      </c>
      <c r="BH390" s="11">
        <v>0.0</v>
      </c>
      <c r="BI390" s="11">
        <v>0.0</v>
      </c>
      <c r="BJ390" s="11">
        <v>0.0</v>
      </c>
      <c r="BK390" s="11">
        <v>0.0</v>
      </c>
      <c r="BL390" s="11">
        <v>0.0</v>
      </c>
      <c r="BM390" s="11">
        <v>0.0</v>
      </c>
      <c r="BN390" s="11">
        <v>0.0</v>
      </c>
      <c r="BO390" s="11">
        <v>0.0</v>
      </c>
      <c r="BP390" s="11">
        <v>0.0</v>
      </c>
      <c r="BQ390" s="11">
        <v>0.0</v>
      </c>
      <c r="BR390" s="11">
        <v>0.0</v>
      </c>
      <c r="BS390" s="11">
        <v>0.0</v>
      </c>
      <c r="BT390" s="11">
        <v>0.0</v>
      </c>
      <c r="BU390" s="11">
        <v>0.0</v>
      </c>
      <c r="BV390" s="11" t="s">
        <v>124</v>
      </c>
      <c r="BW390" s="15" t="s">
        <v>319</v>
      </c>
      <c r="BX390" s="15">
        <v>0.0</v>
      </c>
      <c r="BY390" s="26">
        <v>217.0</v>
      </c>
      <c r="BZ390" s="16">
        <v>0.0</v>
      </c>
      <c r="CA390" s="26">
        <v>56.0</v>
      </c>
      <c r="CB390" s="26">
        <v>33.0</v>
      </c>
      <c r="CC390" s="15">
        <v>0.0</v>
      </c>
      <c r="CD390" s="15">
        <v>0.0</v>
      </c>
      <c r="CE390" s="15">
        <v>1.0</v>
      </c>
      <c r="CF390" s="15">
        <v>0.0</v>
      </c>
      <c r="CG390" s="16">
        <v>0.0</v>
      </c>
      <c r="CH390" s="16">
        <v>0.0</v>
      </c>
      <c r="CI390" s="16">
        <v>0.0</v>
      </c>
      <c r="CJ390" s="15">
        <f t="shared" si="3"/>
        <v>0</v>
      </c>
      <c r="CK390" s="29" t="s">
        <v>2295</v>
      </c>
      <c r="CL390" s="11" t="s">
        <v>132</v>
      </c>
      <c r="CM390" s="11">
        <v>1.0</v>
      </c>
      <c r="CN390" s="11">
        <v>0.0</v>
      </c>
      <c r="CO390" s="18">
        <v>0.0</v>
      </c>
      <c r="CP390" s="18">
        <v>0.0</v>
      </c>
      <c r="CQ390" s="15">
        <v>0.0</v>
      </c>
      <c r="CR390" s="15" t="s">
        <v>124</v>
      </c>
      <c r="CS390" s="15">
        <v>0.0</v>
      </c>
      <c r="CT390" s="15" t="s">
        <v>124</v>
      </c>
      <c r="CU390" s="15">
        <v>0.0</v>
      </c>
      <c r="CV390" s="15" t="s">
        <v>124</v>
      </c>
      <c r="CW390" s="11">
        <v>0.0</v>
      </c>
      <c r="CX390" s="11">
        <v>0.0</v>
      </c>
      <c r="CY390" s="11" t="s">
        <v>124</v>
      </c>
      <c r="CZ390" s="11">
        <v>0.0</v>
      </c>
      <c r="DA390" s="11" t="s">
        <v>133</v>
      </c>
      <c r="DB390" s="31"/>
    </row>
    <row r="391">
      <c r="A391" s="11" t="s">
        <v>2296</v>
      </c>
      <c r="B391" s="11" t="s">
        <v>2297</v>
      </c>
      <c r="C391" s="12">
        <v>27818.0</v>
      </c>
      <c r="D391" s="13">
        <v>1.0</v>
      </c>
      <c r="E391" s="18">
        <v>0.0</v>
      </c>
      <c r="F391" s="3">
        <v>7.0</v>
      </c>
      <c r="G391" s="3">
        <v>4.0</v>
      </c>
      <c r="H391" s="3">
        <v>8.0</v>
      </c>
      <c r="I391" s="14">
        <f t="shared" si="1"/>
        <v>6.333333333</v>
      </c>
      <c r="J391" s="14">
        <f t="shared" si="2"/>
        <v>2.666666667</v>
      </c>
      <c r="K391" s="11" t="s">
        <v>151</v>
      </c>
      <c r="L391" s="11" t="s">
        <v>151</v>
      </c>
      <c r="M391" s="16" t="s">
        <v>216</v>
      </c>
      <c r="N391" s="15" t="s">
        <v>1953</v>
      </c>
      <c r="O391" s="16" t="s">
        <v>216</v>
      </c>
      <c r="P391" s="16" t="s">
        <v>1335</v>
      </c>
      <c r="Q391" s="17">
        <v>0.0</v>
      </c>
      <c r="R391" s="11" t="s">
        <v>124</v>
      </c>
      <c r="S391" s="11">
        <v>0.0</v>
      </c>
      <c r="T391" s="11">
        <v>0.0</v>
      </c>
      <c r="U391" s="11" t="s">
        <v>124</v>
      </c>
      <c r="V391" s="11">
        <v>0.0</v>
      </c>
      <c r="W391" s="11" t="s">
        <v>125</v>
      </c>
      <c r="X391" s="18">
        <v>33.0</v>
      </c>
      <c r="Y391" s="18">
        <v>1.0</v>
      </c>
      <c r="Z391" s="18">
        <v>2.0</v>
      </c>
      <c r="AA391" s="18">
        <v>2.0</v>
      </c>
      <c r="AB391" s="15" t="s">
        <v>2298</v>
      </c>
      <c r="AC391" s="15" t="s">
        <v>2298</v>
      </c>
      <c r="AD391" s="16">
        <v>1.0</v>
      </c>
      <c r="AE391" s="16">
        <v>1.0</v>
      </c>
      <c r="AF391" s="16">
        <v>0.0</v>
      </c>
      <c r="AG391" s="15">
        <v>0.0</v>
      </c>
      <c r="AH391" s="11" t="s">
        <v>2299</v>
      </c>
      <c r="AI391" s="18">
        <v>1.0</v>
      </c>
      <c r="AJ391" s="18">
        <v>1.0</v>
      </c>
      <c r="AK391" s="18">
        <v>1.0</v>
      </c>
      <c r="AL391" s="18">
        <v>0.0</v>
      </c>
      <c r="AM391" s="19">
        <v>0.0</v>
      </c>
      <c r="AN391" s="27" t="s">
        <v>128</v>
      </c>
      <c r="AO391" s="15" t="s">
        <v>893</v>
      </c>
      <c r="AP391" s="15" t="s">
        <v>893</v>
      </c>
      <c r="AQ391" s="15">
        <v>109.0</v>
      </c>
      <c r="AR391" s="15">
        <v>90.0</v>
      </c>
      <c r="AS391" s="15">
        <v>63.0</v>
      </c>
      <c r="AT391" s="15">
        <v>96.0</v>
      </c>
      <c r="AU391" s="15">
        <v>-6.0</v>
      </c>
      <c r="AV391" s="15">
        <v>0.0</v>
      </c>
      <c r="AW391" s="18">
        <v>0.0</v>
      </c>
      <c r="AX391" s="18">
        <v>0.0</v>
      </c>
      <c r="AY391" s="18">
        <v>1.0</v>
      </c>
      <c r="AZ391" s="18">
        <v>1.0</v>
      </c>
      <c r="BA391" s="18">
        <v>1.0</v>
      </c>
      <c r="BB391" s="18">
        <v>1.0</v>
      </c>
      <c r="BC391" s="11">
        <v>0.0</v>
      </c>
      <c r="BD391" s="11">
        <v>0.0</v>
      </c>
      <c r="BE391" s="11">
        <v>0.0</v>
      </c>
      <c r="BF391" s="11">
        <v>0.0</v>
      </c>
      <c r="BG391" s="11">
        <v>0.0</v>
      </c>
      <c r="BH391" s="11">
        <v>0.0</v>
      </c>
      <c r="BI391" s="11">
        <v>0.0</v>
      </c>
      <c r="BJ391" s="11">
        <v>0.0</v>
      </c>
      <c r="BK391" s="11">
        <v>0.0</v>
      </c>
      <c r="BL391" s="11">
        <v>0.0</v>
      </c>
      <c r="BM391" s="11">
        <v>0.0</v>
      </c>
      <c r="BN391" s="11">
        <v>0.0</v>
      </c>
      <c r="BO391" s="11">
        <v>0.0</v>
      </c>
      <c r="BP391" s="11">
        <v>0.0</v>
      </c>
      <c r="BQ391" s="11">
        <v>0.0</v>
      </c>
      <c r="BR391" s="11">
        <v>0.0</v>
      </c>
      <c r="BS391" s="11">
        <v>0.0</v>
      </c>
      <c r="BT391" s="11">
        <v>0.0</v>
      </c>
      <c r="BU391" s="11">
        <v>0.0</v>
      </c>
      <c r="BV391" s="11" t="s">
        <v>2121</v>
      </c>
      <c r="BW391" s="15" t="s">
        <v>251</v>
      </c>
      <c r="BX391" s="15">
        <v>0.0</v>
      </c>
      <c r="BY391" s="26">
        <v>201.0</v>
      </c>
      <c r="BZ391" s="16">
        <v>1.0</v>
      </c>
      <c r="CA391" s="26">
        <v>201.0</v>
      </c>
      <c r="CB391" s="26">
        <v>20.0</v>
      </c>
      <c r="CC391" s="15">
        <v>0.0</v>
      </c>
      <c r="CD391" s="15">
        <v>0.0</v>
      </c>
      <c r="CE391" s="15">
        <v>0.0</v>
      </c>
      <c r="CF391" s="15">
        <v>0.0</v>
      </c>
      <c r="CG391" s="16">
        <v>1.0</v>
      </c>
      <c r="CH391" s="16">
        <v>0.0</v>
      </c>
      <c r="CI391" s="16">
        <v>0.0</v>
      </c>
      <c r="CJ391" s="15">
        <f t="shared" si="3"/>
        <v>1</v>
      </c>
      <c r="CK391" s="40" t="s">
        <v>124</v>
      </c>
      <c r="CL391" s="11" t="s">
        <v>124</v>
      </c>
      <c r="CM391" s="11">
        <v>0.0</v>
      </c>
      <c r="CN391" s="11">
        <v>0.0</v>
      </c>
      <c r="CO391" s="18">
        <v>0.0</v>
      </c>
      <c r="CP391" s="18">
        <v>0.0</v>
      </c>
      <c r="CQ391" s="15">
        <v>0.0</v>
      </c>
      <c r="CR391" s="15" t="s">
        <v>124</v>
      </c>
      <c r="CS391" s="15">
        <v>0.0</v>
      </c>
      <c r="CT391" s="15" t="s">
        <v>124</v>
      </c>
      <c r="CU391" s="15">
        <v>1.0</v>
      </c>
      <c r="CV391" s="15" t="s">
        <v>2300</v>
      </c>
      <c r="CW391" s="11">
        <v>0.0</v>
      </c>
      <c r="CX391" s="11">
        <v>0.0</v>
      </c>
      <c r="CY391" s="11" t="s">
        <v>124</v>
      </c>
      <c r="CZ391" s="11">
        <v>0.0</v>
      </c>
      <c r="DA391" s="11" t="s">
        <v>133</v>
      </c>
      <c r="DB391" s="31"/>
    </row>
    <row r="392">
      <c r="A392" s="11" t="s">
        <v>2301</v>
      </c>
      <c r="B392" s="11" t="s">
        <v>2302</v>
      </c>
      <c r="C392" s="12">
        <v>27825.0</v>
      </c>
      <c r="D392" s="13">
        <v>1.0</v>
      </c>
      <c r="E392" s="18">
        <v>0.0</v>
      </c>
      <c r="F392" s="3">
        <v>4.0</v>
      </c>
      <c r="G392" s="3">
        <v>5.0</v>
      </c>
      <c r="H392" s="3">
        <v>6.0</v>
      </c>
      <c r="I392" s="14">
        <f t="shared" si="1"/>
        <v>5</v>
      </c>
      <c r="J392" s="14">
        <f t="shared" si="2"/>
        <v>1.333333333</v>
      </c>
      <c r="K392" s="11" t="s">
        <v>576</v>
      </c>
      <c r="L392" s="13" t="s">
        <v>456</v>
      </c>
      <c r="M392" s="16" t="s">
        <v>216</v>
      </c>
      <c r="N392" s="16" t="s">
        <v>1953</v>
      </c>
      <c r="O392" s="16" t="s">
        <v>216</v>
      </c>
      <c r="P392" s="16" t="s">
        <v>1953</v>
      </c>
      <c r="Q392" s="17">
        <v>0.0</v>
      </c>
      <c r="R392" s="11" t="s">
        <v>124</v>
      </c>
      <c r="S392" s="11">
        <v>0.0</v>
      </c>
      <c r="T392" s="11">
        <v>0.0</v>
      </c>
      <c r="U392" s="11" t="s">
        <v>124</v>
      </c>
      <c r="V392" s="11">
        <v>0.0</v>
      </c>
      <c r="W392" s="11" t="s">
        <v>125</v>
      </c>
      <c r="X392" s="18">
        <v>25.0</v>
      </c>
      <c r="Y392" s="18">
        <v>1.0</v>
      </c>
      <c r="Z392" s="18">
        <v>0.0</v>
      </c>
      <c r="AA392" s="18">
        <v>1.0</v>
      </c>
      <c r="AB392" s="15" t="s">
        <v>2303</v>
      </c>
      <c r="AC392" s="15" t="s">
        <v>2303</v>
      </c>
      <c r="AD392" s="16">
        <v>1.0</v>
      </c>
      <c r="AE392" s="16">
        <v>0.0</v>
      </c>
      <c r="AF392" s="16">
        <v>1.0</v>
      </c>
      <c r="AG392" s="16">
        <v>1.0</v>
      </c>
      <c r="AH392" s="11" t="s">
        <v>2304</v>
      </c>
      <c r="AI392" s="18">
        <v>1.0</v>
      </c>
      <c r="AJ392" s="18">
        <v>0.0</v>
      </c>
      <c r="AK392" s="18">
        <v>1.0</v>
      </c>
      <c r="AL392" s="11">
        <v>0.0</v>
      </c>
      <c r="AM392" s="19">
        <v>1.0</v>
      </c>
      <c r="AN392" s="27" t="s">
        <v>128</v>
      </c>
      <c r="AO392" s="15" t="s">
        <v>1252</v>
      </c>
      <c r="AP392" s="15" t="s">
        <v>200</v>
      </c>
      <c r="AQ392" s="15">
        <v>144.0</v>
      </c>
      <c r="AR392" s="15">
        <v>83.0</v>
      </c>
      <c r="AS392" s="15">
        <v>74.0</v>
      </c>
      <c r="AT392" s="15">
        <v>82.0</v>
      </c>
      <c r="AU392" s="15">
        <v>-12.0</v>
      </c>
      <c r="AV392" s="15">
        <v>6.0</v>
      </c>
      <c r="AW392" s="18">
        <v>0.0</v>
      </c>
      <c r="AX392" s="18">
        <v>1.0</v>
      </c>
      <c r="AY392" s="18">
        <v>0.0</v>
      </c>
      <c r="AZ392" s="18">
        <v>1.0</v>
      </c>
      <c r="BA392" s="18">
        <v>1.0</v>
      </c>
      <c r="BB392" s="18">
        <v>1.0</v>
      </c>
      <c r="BC392" s="11">
        <v>0.0</v>
      </c>
      <c r="BD392" s="11">
        <v>0.0</v>
      </c>
      <c r="BE392" s="11">
        <v>0.0</v>
      </c>
      <c r="BF392" s="11">
        <v>0.0</v>
      </c>
      <c r="BG392" s="11">
        <v>0.0</v>
      </c>
      <c r="BH392" s="11">
        <v>1.0</v>
      </c>
      <c r="BI392" s="11">
        <v>0.0</v>
      </c>
      <c r="BJ392" s="11">
        <v>0.0</v>
      </c>
      <c r="BK392" s="11">
        <v>0.0</v>
      </c>
      <c r="BL392" s="11">
        <v>0.0</v>
      </c>
      <c r="BM392" s="11">
        <v>0.0</v>
      </c>
      <c r="BN392" s="11">
        <v>0.0</v>
      </c>
      <c r="BO392" s="11">
        <v>0.0</v>
      </c>
      <c r="BP392" s="11">
        <v>0.0</v>
      </c>
      <c r="BQ392" s="11">
        <v>0.0</v>
      </c>
      <c r="BR392" s="11">
        <v>0.0</v>
      </c>
      <c r="BS392" s="11">
        <v>0.0</v>
      </c>
      <c r="BT392" s="11">
        <v>0.0</v>
      </c>
      <c r="BU392" s="11">
        <v>0.0</v>
      </c>
      <c r="BV392" s="11" t="s">
        <v>124</v>
      </c>
      <c r="BW392" s="15" t="s">
        <v>487</v>
      </c>
      <c r="BX392" s="15">
        <v>0.0</v>
      </c>
      <c r="BY392" s="26">
        <v>181.0</v>
      </c>
      <c r="BZ392" s="16">
        <v>0.0</v>
      </c>
      <c r="CA392" s="26">
        <v>9.0</v>
      </c>
      <c r="CB392" s="26">
        <v>9.0</v>
      </c>
      <c r="CC392" s="15">
        <v>0.0</v>
      </c>
      <c r="CD392" s="15">
        <v>0.0</v>
      </c>
      <c r="CE392" s="15">
        <v>1.0</v>
      </c>
      <c r="CF392" s="15">
        <v>0.0</v>
      </c>
      <c r="CG392" s="16">
        <v>0.0</v>
      </c>
      <c r="CH392" s="16">
        <v>0.0</v>
      </c>
      <c r="CI392" s="16">
        <v>0.0</v>
      </c>
      <c r="CJ392" s="15">
        <f t="shared" si="3"/>
        <v>0</v>
      </c>
      <c r="CK392" s="29" t="s">
        <v>2305</v>
      </c>
      <c r="CL392" s="11" t="s">
        <v>258</v>
      </c>
      <c r="CM392" s="11">
        <v>0.0</v>
      </c>
      <c r="CN392" s="11">
        <v>0.0</v>
      </c>
      <c r="CO392" s="18">
        <v>0.0</v>
      </c>
      <c r="CP392" s="18">
        <v>0.0</v>
      </c>
      <c r="CQ392" s="15">
        <v>0.0</v>
      </c>
      <c r="CR392" s="15" t="s">
        <v>124</v>
      </c>
      <c r="CS392" s="15">
        <v>0.0</v>
      </c>
      <c r="CT392" s="15" t="s">
        <v>124</v>
      </c>
      <c r="CU392" s="15">
        <v>0.0</v>
      </c>
      <c r="CV392" s="15" t="s">
        <v>124</v>
      </c>
      <c r="CW392" s="11">
        <v>0.0</v>
      </c>
      <c r="CX392" s="11">
        <v>0.0</v>
      </c>
      <c r="CY392" s="11" t="s">
        <v>124</v>
      </c>
      <c r="CZ392" s="11">
        <v>0.0</v>
      </c>
      <c r="DA392" s="11" t="s">
        <v>133</v>
      </c>
      <c r="DB392" s="31"/>
    </row>
    <row r="393">
      <c r="A393" s="11" t="s">
        <v>2306</v>
      </c>
      <c r="B393" s="11" t="s">
        <v>667</v>
      </c>
      <c r="C393" s="12">
        <v>27832.0</v>
      </c>
      <c r="D393" s="13">
        <v>3.0</v>
      </c>
      <c r="E393" s="18">
        <v>0.0</v>
      </c>
      <c r="F393" s="3">
        <v>8.0</v>
      </c>
      <c r="G393" s="3">
        <v>9.0</v>
      </c>
      <c r="H393" s="3">
        <v>8.0</v>
      </c>
      <c r="I393" s="14">
        <f t="shared" si="1"/>
        <v>8.333333333</v>
      </c>
      <c r="J393" s="14">
        <f t="shared" si="2"/>
        <v>0.6666666667</v>
      </c>
      <c r="K393" s="11" t="s">
        <v>2307</v>
      </c>
      <c r="L393" s="11" t="s">
        <v>355</v>
      </c>
      <c r="M393" s="16" t="s">
        <v>216</v>
      </c>
      <c r="N393" s="15" t="s">
        <v>1819</v>
      </c>
      <c r="O393" s="16" t="s">
        <v>162</v>
      </c>
      <c r="P393" s="16" t="s">
        <v>1941</v>
      </c>
      <c r="Q393" s="17">
        <v>0.0</v>
      </c>
      <c r="R393" s="11" t="s">
        <v>124</v>
      </c>
      <c r="S393" s="11">
        <v>1.0</v>
      </c>
      <c r="T393" s="11">
        <v>0.0</v>
      </c>
      <c r="U393" s="11" t="s">
        <v>124</v>
      </c>
      <c r="V393" s="11">
        <v>0.0</v>
      </c>
      <c r="W393" s="11" t="s">
        <v>125</v>
      </c>
      <c r="X393" s="18">
        <v>41.0</v>
      </c>
      <c r="Y393" s="18">
        <v>1.0</v>
      </c>
      <c r="Z393" s="18">
        <v>1.0</v>
      </c>
      <c r="AA393" s="18">
        <v>0.0</v>
      </c>
      <c r="AB393" s="15" t="s">
        <v>2308</v>
      </c>
      <c r="AC393" s="15" t="s">
        <v>2308</v>
      </c>
      <c r="AD393" s="16">
        <v>2.0</v>
      </c>
      <c r="AE393" s="16">
        <v>1.0</v>
      </c>
      <c r="AF393" s="16">
        <v>1.0</v>
      </c>
      <c r="AG393" s="16">
        <v>0.0</v>
      </c>
      <c r="AH393" s="11" t="s">
        <v>669</v>
      </c>
      <c r="AI393" s="18">
        <v>1.0</v>
      </c>
      <c r="AJ393" s="18">
        <v>1.0</v>
      </c>
      <c r="AK393" s="18">
        <v>1.0</v>
      </c>
      <c r="AL393" s="18">
        <v>1.0</v>
      </c>
      <c r="AM393" s="19">
        <v>1.0</v>
      </c>
      <c r="AN393" s="27" t="s">
        <v>128</v>
      </c>
      <c r="AO393" s="15" t="s">
        <v>243</v>
      </c>
      <c r="AP393" s="15" t="s">
        <v>243</v>
      </c>
      <c r="AQ393" s="15">
        <v>104.0</v>
      </c>
      <c r="AR393" s="15">
        <v>50.0</v>
      </c>
      <c r="AS393" s="15">
        <v>74.0</v>
      </c>
      <c r="AT393" s="15">
        <v>97.0</v>
      </c>
      <c r="AU393" s="15">
        <v>-13.0</v>
      </c>
      <c r="AV393" s="15">
        <v>6.0</v>
      </c>
      <c r="AW393" s="18">
        <v>0.0</v>
      </c>
      <c r="AX393" s="18">
        <v>0.0</v>
      </c>
      <c r="AY393" s="18">
        <v>1.0</v>
      </c>
      <c r="AZ393" s="18">
        <v>1.0</v>
      </c>
      <c r="BA393" s="18">
        <v>0.0</v>
      </c>
      <c r="BB393" s="18">
        <v>1.0</v>
      </c>
      <c r="BC393" s="11">
        <v>0.0</v>
      </c>
      <c r="BD393" s="11">
        <v>0.0</v>
      </c>
      <c r="BE393" s="11">
        <v>0.0</v>
      </c>
      <c r="BF393" s="11">
        <v>0.0</v>
      </c>
      <c r="BG393" s="11">
        <v>0.0</v>
      </c>
      <c r="BH393" s="11">
        <v>1.0</v>
      </c>
      <c r="BI393" s="11">
        <v>0.0</v>
      </c>
      <c r="BJ393" s="11">
        <v>0.0</v>
      </c>
      <c r="BK393" s="11">
        <v>0.0</v>
      </c>
      <c r="BL393" s="11">
        <v>0.0</v>
      </c>
      <c r="BM393" s="11">
        <v>0.0</v>
      </c>
      <c r="BN393" s="11">
        <v>0.0</v>
      </c>
      <c r="BO393" s="11">
        <v>0.0</v>
      </c>
      <c r="BP393" s="11">
        <v>0.0</v>
      </c>
      <c r="BQ393" s="11">
        <v>0.0</v>
      </c>
      <c r="BR393" s="11">
        <v>0.0</v>
      </c>
      <c r="BS393" s="11">
        <v>0.0</v>
      </c>
      <c r="BT393" s="11">
        <v>0.0</v>
      </c>
      <c r="BU393" s="11">
        <v>0.0</v>
      </c>
      <c r="BV393" s="11" t="s">
        <v>124</v>
      </c>
      <c r="BW393" s="15" t="s">
        <v>168</v>
      </c>
      <c r="BX393" s="15">
        <v>0.0</v>
      </c>
      <c r="BY393" s="26">
        <v>197.0</v>
      </c>
      <c r="BZ393" s="16">
        <v>0.0</v>
      </c>
      <c r="CA393" s="26">
        <v>58.0</v>
      </c>
      <c r="CB393" s="26">
        <v>15.0</v>
      </c>
      <c r="CC393" s="15">
        <v>0.0</v>
      </c>
      <c r="CD393" s="15">
        <v>0.0</v>
      </c>
      <c r="CE393" s="15">
        <v>1.0</v>
      </c>
      <c r="CF393" s="15">
        <v>0.0</v>
      </c>
      <c r="CG393" s="16">
        <v>0.0</v>
      </c>
      <c r="CH393" s="16">
        <v>0.0</v>
      </c>
      <c r="CI393" s="16">
        <v>0.0</v>
      </c>
      <c r="CJ393" s="15">
        <f t="shared" si="3"/>
        <v>0</v>
      </c>
      <c r="CK393" s="29" t="s">
        <v>2309</v>
      </c>
      <c r="CL393" s="11" t="s">
        <v>258</v>
      </c>
      <c r="CM393" s="11">
        <v>0.0</v>
      </c>
      <c r="CN393" s="11">
        <v>0.0</v>
      </c>
      <c r="CO393" s="18">
        <v>0.0</v>
      </c>
      <c r="CP393" s="18">
        <v>0.0</v>
      </c>
      <c r="CQ393" s="15">
        <v>0.0</v>
      </c>
      <c r="CR393" s="15" t="s">
        <v>124</v>
      </c>
      <c r="CS393" s="15">
        <v>0.0</v>
      </c>
      <c r="CT393" s="15" t="s">
        <v>124</v>
      </c>
      <c r="CU393" s="15">
        <v>0.0</v>
      </c>
      <c r="CV393" s="15" t="s">
        <v>124</v>
      </c>
      <c r="CW393" s="11">
        <v>0.0</v>
      </c>
      <c r="CX393" s="11">
        <v>0.0</v>
      </c>
      <c r="CY393" s="11" t="s">
        <v>124</v>
      </c>
      <c r="CZ393" s="11">
        <v>0.0</v>
      </c>
      <c r="DA393" s="11" t="s">
        <v>133</v>
      </c>
      <c r="DB393" s="31"/>
    </row>
    <row r="394">
      <c r="A394" s="11" t="s">
        <v>2310</v>
      </c>
      <c r="B394" s="11" t="s">
        <v>2311</v>
      </c>
      <c r="C394" s="12">
        <v>27853.0</v>
      </c>
      <c r="D394" s="13">
        <v>4.0</v>
      </c>
      <c r="E394" s="18">
        <v>0.0</v>
      </c>
      <c r="F394" s="3">
        <v>6.0</v>
      </c>
      <c r="G394" s="3">
        <v>6.0</v>
      </c>
      <c r="H394" s="3">
        <v>7.0</v>
      </c>
      <c r="I394" s="14">
        <f t="shared" si="1"/>
        <v>6.333333333</v>
      </c>
      <c r="J394" s="14">
        <f t="shared" si="2"/>
        <v>0.6666666667</v>
      </c>
      <c r="K394" s="11" t="s">
        <v>261</v>
      </c>
      <c r="L394" s="11" t="s">
        <v>262</v>
      </c>
      <c r="M394" s="16" t="s">
        <v>216</v>
      </c>
      <c r="N394" s="15" t="s">
        <v>1154</v>
      </c>
      <c r="O394" s="16" t="s">
        <v>216</v>
      </c>
      <c r="P394" s="16" t="s">
        <v>1953</v>
      </c>
      <c r="Q394" s="17">
        <v>1.0</v>
      </c>
      <c r="R394" s="11" t="s">
        <v>124</v>
      </c>
      <c r="S394" s="11">
        <v>0.0</v>
      </c>
      <c r="T394" s="11">
        <v>0.0</v>
      </c>
      <c r="U394" s="11" t="s">
        <v>124</v>
      </c>
      <c r="V394" s="11">
        <v>0.0</v>
      </c>
      <c r="W394" s="11" t="s">
        <v>125</v>
      </c>
      <c r="X394" s="18">
        <v>41.0</v>
      </c>
      <c r="Y394" s="18">
        <v>1.0</v>
      </c>
      <c r="Z394" s="18">
        <v>0.0</v>
      </c>
      <c r="AA394" s="18">
        <v>1.0</v>
      </c>
      <c r="AB394" s="15" t="s">
        <v>2312</v>
      </c>
      <c r="AC394" s="15" t="s">
        <v>2312</v>
      </c>
      <c r="AD394" s="16">
        <v>1.0</v>
      </c>
      <c r="AE394" s="16">
        <v>0.0</v>
      </c>
      <c r="AF394" s="16">
        <v>0.0</v>
      </c>
      <c r="AG394" s="15">
        <v>0.0</v>
      </c>
      <c r="AH394" s="11" t="s">
        <v>2313</v>
      </c>
      <c r="AI394" s="18">
        <v>1.0</v>
      </c>
      <c r="AJ394" s="18">
        <v>0.0</v>
      </c>
      <c r="AK394" s="18">
        <v>0.0</v>
      </c>
      <c r="AL394" s="11">
        <v>0.0</v>
      </c>
      <c r="AM394" s="19">
        <v>1.0</v>
      </c>
      <c r="AN394" s="27" t="s">
        <v>128</v>
      </c>
      <c r="AO394" s="15" t="s">
        <v>328</v>
      </c>
      <c r="AP394" s="15" t="s">
        <v>328</v>
      </c>
      <c r="AQ394" s="15">
        <v>104.0</v>
      </c>
      <c r="AR394" s="15">
        <v>79.0</v>
      </c>
      <c r="AS394" s="15">
        <v>72.0</v>
      </c>
      <c r="AT394" s="15">
        <v>85.0</v>
      </c>
      <c r="AU394" s="15">
        <v>-8.0</v>
      </c>
      <c r="AV394" s="15">
        <v>6.0</v>
      </c>
      <c r="AW394" s="18">
        <v>0.0</v>
      </c>
      <c r="AX394" s="18">
        <v>0.0</v>
      </c>
      <c r="AY394" s="18">
        <v>1.0</v>
      </c>
      <c r="AZ394" s="18">
        <v>1.0</v>
      </c>
      <c r="BA394" s="18">
        <v>0.0</v>
      </c>
      <c r="BB394" s="18">
        <v>1.0</v>
      </c>
      <c r="BC394" s="11">
        <v>0.0</v>
      </c>
      <c r="BD394" s="11">
        <v>0.0</v>
      </c>
      <c r="BE394" s="11">
        <v>0.0</v>
      </c>
      <c r="BF394" s="11">
        <v>0.0</v>
      </c>
      <c r="BG394" s="11">
        <v>0.0</v>
      </c>
      <c r="BH394" s="11">
        <v>0.0</v>
      </c>
      <c r="BI394" s="11">
        <v>0.0</v>
      </c>
      <c r="BJ394" s="11">
        <v>1.0</v>
      </c>
      <c r="BK394" s="11">
        <v>0.0</v>
      </c>
      <c r="BL394" s="11">
        <v>0.0</v>
      </c>
      <c r="BM394" s="11">
        <v>0.0</v>
      </c>
      <c r="BN394" s="11">
        <v>0.0</v>
      </c>
      <c r="BO394" s="11">
        <v>0.0</v>
      </c>
      <c r="BP394" s="11">
        <v>0.0</v>
      </c>
      <c r="BQ394" s="11">
        <v>0.0</v>
      </c>
      <c r="BR394" s="11">
        <v>0.0</v>
      </c>
      <c r="BS394" s="11">
        <v>0.0</v>
      </c>
      <c r="BT394" s="11">
        <v>0.0</v>
      </c>
      <c r="BU394" s="11">
        <v>0.0</v>
      </c>
      <c r="BV394" s="11" t="s">
        <v>124</v>
      </c>
      <c r="BW394" s="15" t="s">
        <v>319</v>
      </c>
      <c r="BX394" s="15">
        <v>0.0</v>
      </c>
      <c r="BY394" s="26">
        <v>267.0</v>
      </c>
      <c r="BZ394" s="16">
        <v>0.0</v>
      </c>
      <c r="CA394" s="26">
        <v>89.0</v>
      </c>
      <c r="CB394" s="26">
        <v>29.0</v>
      </c>
      <c r="CC394" s="15">
        <v>0.0</v>
      </c>
      <c r="CD394" s="15">
        <v>0.0</v>
      </c>
      <c r="CE394" s="15">
        <v>1.0</v>
      </c>
      <c r="CF394" s="15">
        <v>0.0</v>
      </c>
      <c r="CG394" s="16">
        <v>0.0</v>
      </c>
      <c r="CH394" s="16">
        <v>0.0</v>
      </c>
      <c r="CI394" s="16">
        <v>0.0</v>
      </c>
      <c r="CJ394" s="15">
        <f t="shared" si="3"/>
        <v>0</v>
      </c>
      <c r="CK394" s="29" t="s">
        <v>2314</v>
      </c>
      <c r="CL394" s="11" t="s">
        <v>2315</v>
      </c>
      <c r="CM394" s="11">
        <v>0.0</v>
      </c>
      <c r="CN394" s="11">
        <v>0.0</v>
      </c>
      <c r="CO394" s="18">
        <v>0.0</v>
      </c>
      <c r="CP394" s="18">
        <v>0.0</v>
      </c>
      <c r="CQ394" s="15">
        <v>0.0</v>
      </c>
      <c r="CR394" s="15" t="s">
        <v>124</v>
      </c>
      <c r="CS394" s="15">
        <v>0.0</v>
      </c>
      <c r="CT394" s="15" t="s">
        <v>124</v>
      </c>
      <c r="CU394" s="15">
        <v>0.0</v>
      </c>
      <c r="CV394" s="15" t="s">
        <v>124</v>
      </c>
      <c r="CW394" s="11">
        <v>0.0</v>
      </c>
      <c r="CX394" s="11">
        <v>0.0</v>
      </c>
      <c r="CY394" s="11" t="s">
        <v>124</v>
      </c>
      <c r="CZ394" s="11">
        <v>0.0</v>
      </c>
      <c r="DA394" s="11" t="s">
        <v>133</v>
      </c>
      <c r="DB394" s="31"/>
    </row>
    <row r="395">
      <c r="A395" s="11" t="s">
        <v>2316</v>
      </c>
      <c r="B395" s="11" t="s">
        <v>2317</v>
      </c>
      <c r="C395" s="41">
        <v>27881.0</v>
      </c>
      <c r="D395" s="13">
        <v>1.0</v>
      </c>
      <c r="E395" s="18">
        <v>0.0</v>
      </c>
      <c r="F395" s="3">
        <v>6.0</v>
      </c>
      <c r="G395" s="3">
        <v>7.0</v>
      </c>
      <c r="H395" s="3">
        <v>8.0</v>
      </c>
      <c r="I395" s="14">
        <f t="shared" si="1"/>
        <v>7</v>
      </c>
      <c r="J395" s="14">
        <f t="shared" si="2"/>
        <v>1.333333333</v>
      </c>
      <c r="K395" s="11" t="s">
        <v>2307</v>
      </c>
      <c r="L395" s="11" t="s">
        <v>355</v>
      </c>
      <c r="M395" s="15" t="s">
        <v>122</v>
      </c>
      <c r="N395" s="15" t="s">
        <v>121</v>
      </c>
      <c r="O395" s="16" t="s">
        <v>122</v>
      </c>
      <c r="P395" s="16" t="s">
        <v>2318</v>
      </c>
      <c r="Q395" s="17">
        <v>2.0</v>
      </c>
      <c r="R395" s="11" t="s">
        <v>124</v>
      </c>
      <c r="S395" s="11">
        <v>0.0</v>
      </c>
      <c r="T395" s="11">
        <v>0.0</v>
      </c>
      <c r="U395" s="11" t="s">
        <v>124</v>
      </c>
      <c r="V395" s="11">
        <v>0.0</v>
      </c>
      <c r="W395" s="11" t="s">
        <v>125</v>
      </c>
      <c r="X395" s="18">
        <f>(25+30)/2</f>
        <v>27.5</v>
      </c>
      <c r="Y395" s="18">
        <v>1.0</v>
      </c>
      <c r="Z395" s="18">
        <v>1.0</v>
      </c>
      <c r="AA395" s="18">
        <v>0.0</v>
      </c>
      <c r="AB395" s="15" t="s">
        <v>2319</v>
      </c>
      <c r="AC395" s="15" t="s">
        <v>2319</v>
      </c>
      <c r="AD395" s="16">
        <v>1.0</v>
      </c>
      <c r="AE395" s="16">
        <v>1.0</v>
      </c>
      <c r="AF395" s="16">
        <v>0.0</v>
      </c>
      <c r="AG395" s="15">
        <v>0.0</v>
      </c>
      <c r="AH395" s="11" t="s">
        <v>2320</v>
      </c>
      <c r="AI395" s="18">
        <v>1.0</v>
      </c>
      <c r="AJ395" s="18">
        <v>1.0</v>
      </c>
      <c r="AK395" s="18">
        <v>0.0</v>
      </c>
      <c r="AL395" s="11">
        <v>0.0</v>
      </c>
      <c r="AM395" s="19">
        <v>0.0</v>
      </c>
      <c r="AN395" s="27" t="s">
        <v>128</v>
      </c>
      <c r="AO395" s="15" t="s">
        <v>167</v>
      </c>
      <c r="AP395" s="15" t="s">
        <v>167</v>
      </c>
      <c r="AQ395" s="15">
        <v>109.0</v>
      </c>
      <c r="AR395" s="15">
        <v>55.0</v>
      </c>
      <c r="AS395" s="15">
        <v>68.0</v>
      </c>
      <c r="AT395" s="15">
        <v>95.0</v>
      </c>
      <c r="AU395" s="15">
        <v>-15.0</v>
      </c>
      <c r="AV395" s="15">
        <v>6.0</v>
      </c>
      <c r="AW395" s="18">
        <v>0.0</v>
      </c>
      <c r="AX395" s="18">
        <v>0.0</v>
      </c>
      <c r="AY395" s="18">
        <v>1.0</v>
      </c>
      <c r="AZ395" s="18">
        <v>0.0</v>
      </c>
      <c r="BA395" s="18">
        <v>0.0</v>
      </c>
      <c r="BB395" s="18">
        <v>0.0</v>
      </c>
      <c r="BC395" s="11">
        <v>0.0</v>
      </c>
      <c r="BD395" s="11">
        <v>0.0</v>
      </c>
      <c r="BE395" s="11">
        <v>0.0</v>
      </c>
      <c r="BF395" s="11">
        <v>0.0</v>
      </c>
      <c r="BG395" s="11">
        <v>0.0</v>
      </c>
      <c r="BH395" s="11">
        <v>0.0</v>
      </c>
      <c r="BI395" s="11">
        <v>0.0</v>
      </c>
      <c r="BJ395" s="11">
        <v>0.0</v>
      </c>
      <c r="BK395" s="11">
        <v>0.0</v>
      </c>
      <c r="BL395" s="11">
        <v>0.0</v>
      </c>
      <c r="BM395" s="11">
        <v>0.0</v>
      </c>
      <c r="BN395" s="11">
        <v>0.0</v>
      </c>
      <c r="BO395" s="11">
        <v>0.0</v>
      </c>
      <c r="BP395" s="11">
        <v>0.0</v>
      </c>
      <c r="BQ395" s="11">
        <v>0.0</v>
      </c>
      <c r="BR395" s="11">
        <v>0.0</v>
      </c>
      <c r="BS395" s="11">
        <v>0.0</v>
      </c>
      <c r="BT395" s="11">
        <v>0.0</v>
      </c>
      <c r="BU395" s="11">
        <v>0.0</v>
      </c>
      <c r="BV395" s="11" t="s">
        <v>124</v>
      </c>
      <c r="BW395" s="15" t="s">
        <v>319</v>
      </c>
      <c r="BX395" s="15">
        <v>0.0</v>
      </c>
      <c r="BY395" s="26">
        <v>199.0</v>
      </c>
      <c r="BZ395" s="16">
        <v>0.0</v>
      </c>
      <c r="CA395" s="26">
        <v>31.0</v>
      </c>
      <c r="CB395" s="26">
        <v>9.0</v>
      </c>
      <c r="CC395" s="15">
        <v>0.0</v>
      </c>
      <c r="CD395" s="15">
        <v>0.0</v>
      </c>
      <c r="CE395" s="15">
        <v>1.0</v>
      </c>
      <c r="CF395" s="15">
        <v>0.0</v>
      </c>
      <c r="CG395" s="16">
        <v>1.0</v>
      </c>
      <c r="CH395" s="16">
        <v>0.0</v>
      </c>
      <c r="CI395" s="16">
        <v>0.0</v>
      </c>
      <c r="CJ395" s="15">
        <f t="shared" si="3"/>
        <v>1</v>
      </c>
      <c r="CK395" s="38" t="s">
        <v>2321</v>
      </c>
      <c r="CL395" s="11" t="s">
        <v>170</v>
      </c>
      <c r="CM395" s="11">
        <v>0.0</v>
      </c>
      <c r="CN395" s="11">
        <v>0.0</v>
      </c>
      <c r="CO395" s="18">
        <v>0.0</v>
      </c>
      <c r="CP395" s="18">
        <v>0.0</v>
      </c>
      <c r="CQ395" s="15">
        <v>0.0</v>
      </c>
      <c r="CR395" s="15" t="s">
        <v>124</v>
      </c>
      <c r="CS395" s="15">
        <v>0.0</v>
      </c>
      <c r="CT395" s="15" t="s">
        <v>124</v>
      </c>
      <c r="CU395" s="15">
        <v>0.0</v>
      </c>
      <c r="CV395" s="15" t="s">
        <v>124</v>
      </c>
      <c r="CW395" s="11">
        <v>0.0</v>
      </c>
      <c r="CX395" s="11">
        <v>0.0</v>
      </c>
      <c r="CY395" s="11" t="s">
        <v>124</v>
      </c>
      <c r="CZ395" s="11">
        <v>0.0</v>
      </c>
      <c r="DA395" s="11" t="s">
        <v>133</v>
      </c>
      <c r="DB395" s="31"/>
    </row>
    <row r="396">
      <c r="A396" s="11" t="s">
        <v>2322</v>
      </c>
      <c r="B396" s="11" t="s">
        <v>2323</v>
      </c>
      <c r="C396" s="12">
        <v>27888.0</v>
      </c>
      <c r="D396" s="13">
        <v>1.0</v>
      </c>
      <c r="E396" s="18">
        <v>0.0</v>
      </c>
      <c r="F396" s="3">
        <v>6.0</v>
      </c>
      <c r="G396" s="3">
        <v>6.0</v>
      </c>
      <c r="H396" s="3">
        <v>3.0</v>
      </c>
      <c r="I396" s="14">
        <f t="shared" si="1"/>
        <v>5</v>
      </c>
      <c r="J396" s="14">
        <f t="shared" si="2"/>
        <v>2</v>
      </c>
      <c r="K396" s="11" t="s">
        <v>878</v>
      </c>
      <c r="L396" s="13" t="s">
        <v>355</v>
      </c>
      <c r="M396" s="15" t="s">
        <v>137</v>
      </c>
      <c r="N396" s="15" t="s">
        <v>373</v>
      </c>
      <c r="O396" s="16" t="s">
        <v>2324</v>
      </c>
      <c r="P396" s="16" t="s">
        <v>2325</v>
      </c>
      <c r="Q396" s="17">
        <v>1.0</v>
      </c>
      <c r="R396" s="11" t="s">
        <v>124</v>
      </c>
      <c r="S396" s="11">
        <v>0.0</v>
      </c>
      <c r="T396" s="11">
        <v>0.0</v>
      </c>
      <c r="U396" s="11" t="s">
        <v>124</v>
      </c>
      <c r="V396" s="11">
        <v>0.0</v>
      </c>
      <c r="W396" s="11" t="s">
        <v>125</v>
      </c>
      <c r="X396" s="18">
        <v>32.0</v>
      </c>
      <c r="Y396" s="18">
        <v>1.0</v>
      </c>
      <c r="Z396" s="18">
        <v>1.0</v>
      </c>
      <c r="AA396" s="18">
        <v>0.0</v>
      </c>
      <c r="AB396" s="15" t="s">
        <v>2323</v>
      </c>
      <c r="AC396" s="15" t="s">
        <v>2323</v>
      </c>
      <c r="AD396" s="16">
        <v>1.0</v>
      </c>
      <c r="AE396" s="16">
        <v>1.0</v>
      </c>
      <c r="AF396" s="16">
        <v>1.0</v>
      </c>
      <c r="AG396" s="15">
        <v>1.0</v>
      </c>
      <c r="AH396" s="11" t="s">
        <v>2326</v>
      </c>
      <c r="AI396" s="18">
        <v>1.0</v>
      </c>
      <c r="AJ396" s="18">
        <v>1.0</v>
      </c>
      <c r="AK396" s="18">
        <v>1.0</v>
      </c>
      <c r="AL396" s="11">
        <v>0.0</v>
      </c>
      <c r="AM396" s="19">
        <v>1.0</v>
      </c>
      <c r="AN396" s="27" t="s">
        <v>128</v>
      </c>
      <c r="AO396" s="15" t="s">
        <v>570</v>
      </c>
      <c r="AP396" s="15" t="s">
        <v>328</v>
      </c>
      <c r="AQ396" s="15">
        <v>111.0</v>
      </c>
      <c r="AR396" s="15">
        <v>37.0</v>
      </c>
      <c r="AS396" s="15">
        <v>75.0</v>
      </c>
      <c r="AT396" s="15">
        <v>90.0</v>
      </c>
      <c r="AU396" s="15">
        <v>-13.0</v>
      </c>
      <c r="AV396" s="15">
        <v>41.0</v>
      </c>
      <c r="AW396" s="18">
        <v>0.0</v>
      </c>
      <c r="AX396" s="18">
        <v>0.0</v>
      </c>
      <c r="AY396" s="18">
        <v>1.0</v>
      </c>
      <c r="AZ396" s="18">
        <v>0.0</v>
      </c>
      <c r="BA396" s="18">
        <v>0.0</v>
      </c>
      <c r="BB396" s="18">
        <v>0.0</v>
      </c>
      <c r="BC396" s="11">
        <v>0.0</v>
      </c>
      <c r="BD396" s="11">
        <v>0.0</v>
      </c>
      <c r="BE396" s="11">
        <v>0.0</v>
      </c>
      <c r="BF396" s="11">
        <v>0.0</v>
      </c>
      <c r="BG396" s="11">
        <v>0.0</v>
      </c>
      <c r="BH396" s="11">
        <v>0.0</v>
      </c>
      <c r="BI396" s="11">
        <v>0.0</v>
      </c>
      <c r="BJ396" s="11">
        <v>1.0</v>
      </c>
      <c r="BK396" s="11">
        <v>1.0</v>
      </c>
      <c r="BL396" s="11">
        <v>0.0</v>
      </c>
      <c r="BM396" s="11">
        <v>0.0</v>
      </c>
      <c r="BN396" s="11">
        <v>0.0</v>
      </c>
      <c r="BO396" s="11">
        <v>0.0</v>
      </c>
      <c r="BP396" s="11">
        <v>0.0</v>
      </c>
      <c r="BQ396" s="11">
        <v>0.0</v>
      </c>
      <c r="BR396" s="11">
        <v>0.0</v>
      </c>
      <c r="BS396" s="11">
        <v>0.0</v>
      </c>
      <c r="BT396" s="11">
        <v>0.0</v>
      </c>
      <c r="BU396" s="11">
        <v>0.0</v>
      </c>
      <c r="BV396" s="11" t="s">
        <v>124</v>
      </c>
      <c r="BW396" s="15" t="s">
        <v>168</v>
      </c>
      <c r="BX396" s="15">
        <v>0.0</v>
      </c>
      <c r="BY396" s="26">
        <v>171.0</v>
      </c>
      <c r="BZ396" s="16">
        <v>0.0</v>
      </c>
      <c r="CA396" s="26">
        <v>23.0</v>
      </c>
      <c r="CB396" s="26">
        <v>9.0</v>
      </c>
      <c r="CC396" s="15">
        <v>0.0</v>
      </c>
      <c r="CD396" s="15">
        <v>0.0</v>
      </c>
      <c r="CE396" s="15">
        <v>0.0</v>
      </c>
      <c r="CF396" s="15">
        <v>0.0</v>
      </c>
      <c r="CG396" s="16">
        <v>0.0</v>
      </c>
      <c r="CH396" s="16">
        <v>0.0</v>
      </c>
      <c r="CI396" s="16">
        <v>0.0</v>
      </c>
      <c r="CJ396" s="15">
        <f t="shared" si="3"/>
        <v>0</v>
      </c>
      <c r="CK396" s="29" t="s">
        <v>2327</v>
      </c>
      <c r="CL396" s="11" t="s">
        <v>2328</v>
      </c>
      <c r="CM396" s="11">
        <v>0.0</v>
      </c>
      <c r="CN396" s="11">
        <v>0.0</v>
      </c>
      <c r="CO396" s="18">
        <v>0.0</v>
      </c>
      <c r="CP396" s="18">
        <v>0.0</v>
      </c>
      <c r="CQ396" s="15">
        <v>0.0</v>
      </c>
      <c r="CR396" s="15" t="s">
        <v>124</v>
      </c>
      <c r="CS396" s="15">
        <v>0.0</v>
      </c>
      <c r="CT396" s="15" t="s">
        <v>124</v>
      </c>
      <c r="CU396" s="15">
        <v>1.0</v>
      </c>
      <c r="CV396" s="15" t="s">
        <v>2329</v>
      </c>
      <c r="CW396" s="11">
        <v>0.0</v>
      </c>
      <c r="CX396" s="11">
        <v>0.0</v>
      </c>
      <c r="CY396" s="11" t="s">
        <v>124</v>
      </c>
      <c r="CZ396" s="11">
        <v>0.0</v>
      </c>
      <c r="DA396" s="11" t="s">
        <v>133</v>
      </c>
      <c r="DB396" s="31"/>
    </row>
    <row r="397">
      <c r="A397" s="11" t="s">
        <v>2330</v>
      </c>
      <c r="B397" s="11" t="s">
        <v>2331</v>
      </c>
      <c r="C397" s="12">
        <v>27895.0</v>
      </c>
      <c r="D397" s="13">
        <v>1.0</v>
      </c>
      <c r="E397" s="18">
        <v>0.0</v>
      </c>
      <c r="F397" s="3">
        <v>7.0</v>
      </c>
      <c r="G397" s="3">
        <v>5.0</v>
      </c>
      <c r="H397" s="3">
        <v>8.0</v>
      </c>
      <c r="I397" s="14">
        <f t="shared" si="1"/>
        <v>6.666666667</v>
      </c>
      <c r="J397" s="14">
        <f t="shared" si="2"/>
        <v>2</v>
      </c>
      <c r="K397" s="11" t="s">
        <v>182</v>
      </c>
      <c r="L397" s="13" t="s">
        <v>183</v>
      </c>
      <c r="M397" s="16" t="s">
        <v>216</v>
      </c>
      <c r="N397" s="16" t="s">
        <v>1953</v>
      </c>
      <c r="O397" s="16" t="s">
        <v>216</v>
      </c>
      <c r="P397" s="16" t="s">
        <v>1953</v>
      </c>
      <c r="Q397" s="17">
        <v>0.0</v>
      </c>
      <c r="R397" s="11" t="s">
        <v>124</v>
      </c>
      <c r="S397" s="11">
        <v>0.0</v>
      </c>
      <c r="T397" s="11">
        <v>0.0</v>
      </c>
      <c r="U397" s="11" t="s">
        <v>124</v>
      </c>
      <c r="V397" s="11">
        <v>0.0</v>
      </c>
      <c r="W397" s="11" t="s">
        <v>125</v>
      </c>
      <c r="X397" s="18">
        <f>(25+23+22+21+19+17+16+15+14)/9</f>
        <v>19.11111111</v>
      </c>
      <c r="Y397" s="18">
        <v>2.0</v>
      </c>
      <c r="Z397" s="18">
        <v>0.0</v>
      </c>
      <c r="AA397" s="18">
        <v>1.0</v>
      </c>
      <c r="AB397" s="15" t="s">
        <v>2332</v>
      </c>
      <c r="AC397" s="15" t="s">
        <v>2332</v>
      </c>
      <c r="AD397" s="16">
        <v>1.0</v>
      </c>
      <c r="AE397" s="16">
        <v>0.0</v>
      </c>
      <c r="AF397" s="16">
        <v>0.0</v>
      </c>
      <c r="AG397" s="15">
        <v>0.0</v>
      </c>
      <c r="AH397" s="11" t="s">
        <v>2333</v>
      </c>
      <c r="AI397" s="18">
        <v>1.0</v>
      </c>
      <c r="AJ397" s="18">
        <v>0.0</v>
      </c>
      <c r="AK397" s="18">
        <v>0.0</v>
      </c>
      <c r="AL397" s="11">
        <v>0.0</v>
      </c>
      <c r="AM397" s="19">
        <v>1.0</v>
      </c>
      <c r="AN397" s="27" t="s">
        <v>128</v>
      </c>
      <c r="AO397" s="15" t="s">
        <v>2334</v>
      </c>
      <c r="AP397" s="15" t="s">
        <v>200</v>
      </c>
      <c r="AQ397" s="15">
        <v>133.0</v>
      </c>
      <c r="AR397" s="15">
        <v>82.0</v>
      </c>
      <c r="AS397" s="15">
        <v>92.0</v>
      </c>
      <c r="AT397" s="15">
        <v>97.0</v>
      </c>
      <c r="AU397" s="15">
        <v>-8.0</v>
      </c>
      <c r="AV397" s="15">
        <v>17.0</v>
      </c>
      <c r="AW397" s="18">
        <v>0.0</v>
      </c>
      <c r="AX397" s="18">
        <v>0.0</v>
      </c>
      <c r="AY397" s="18">
        <v>1.0</v>
      </c>
      <c r="AZ397" s="18">
        <v>0.0</v>
      </c>
      <c r="BA397" s="18">
        <v>0.0</v>
      </c>
      <c r="BB397" s="18">
        <v>1.0</v>
      </c>
      <c r="BC397" s="11">
        <v>0.0</v>
      </c>
      <c r="BD397" s="11">
        <v>0.0</v>
      </c>
      <c r="BE397" s="11">
        <v>0.0</v>
      </c>
      <c r="BF397" s="11">
        <v>0.0</v>
      </c>
      <c r="BG397" s="11">
        <v>0.0</v>
      </c>
      <c r="BH397" s="11">
        <v>0.0</v>
      </c>
      <c r="BI397" s="11">
        <v>0.0</v>
      </c>
      <c r="BJ397" s="11">
        <v>0.0</v>
      </c>
      <c r="BK397" s="11">
        <v>0.0</v>
      </c>
      <c r="BL397" s="11">
        <v>0.0</v>
      </c>
      <c r="BM397" s="11">
        <v>0.0</v>
      </c>
      <c r="BN397" s="11">
        <v>0.0</v>
      </c>
      <c r="BO397" s="11">
        <v>0.0</v>
      </c>
      <c r="BP397" s="11">
        <v>0.0</v>
      </c>
      <c r="BQ397" s="11">
        <v>0.0</v>
      </c>
      <c r="BR397" s="11">
        <v>0.0</v>
      </c>
      <c r="BS397" s="11">
        <v>0.0</v>
      </c>
      <c r="BT397" s="11">
        <v>0.0</v>
      </c>
      <c r="BU397" s="11">
        <v>0.0</v>
      </c>
      <c r="BV397" s="11" t="s">
        <v>124</v>
      </c>
      <c r="BW397" s="15" t="s">
        <v>146</v>
      </c>
      <c r="BX397" s="15">
        <v>0.0</v>
      </c>
      <c r="BY397" s="26">
        <v>201.0</v>
      </c>
      <c r="BZ397" s="16">
        <v>0.0</v>
      </c>
      <c r="CA397" s="26">
        <v>37.0</v>
      </c>
      <c r="CB397" s="26">
        <v>22.0</v>
      </c>
      <c r="CC397" s="15">
        <v>0.0</v>
      </c>
      <c r="CD397" s="15">
        <v>0.0</v>
      </c>
      <c r="CE397" s="15">
        <v>1.0</v>
      </c>
      <c r="CF397" s="15">
        <v>0.0</v>
      </c>
      <c r="CG397" s="16">
        <v>0.0</v>
      </c>
      <c r="CH397" s="16">
        <v>0.0</v>
      </c>
      <c r="CI397" s="16">
        <v>0.0</v>
      </c>
      <c r="CJ397" s="15">
        <f t="shared" si="3"/>
        <v>0</v>
      </c>
      <c r="CK397" s="29" t="s">
        <v>2335</v>
      </c>
      <c r="CL397" s="11" t="s">
        <v>2336</v>
      </c>
      <c r="CM397" s="11">
        <v>1.0</v>
      </c>
      <c r="CN397" s="11">
        <v>0.0</v>
      </c>
      <c r="CO397" s="18">
        <v>0.0</v>
      </c>
      <c r="CP397" s="18">
        <v>0.0</v>
      </c>
      <c r="CQ397" s="15">
        <v>0.0</v>
      </c>
      <c r="CR397" s="15" t="s">
        <v>124</v>
      </c>
      <c r="CS397" s="15">
        <v>0.0</v>
      </c>
      <c r="CT397" s="15" t="s">
        <v>124</v>
      </c>
      <c r="CU397" s="15">
        <v>0.0</v>
      </c>
      <c r="CV397" s="15" t="s">
        <v>124</v>
      </c>
      <c r="CW397" s="11">
        <v>0.0</v>
      </c>
      <c r="CX397" s="11">
        <v>0.0</v>
      </c>
      <c r="CY397" s="11" t="s">
        <v>124</v>
      </c>
      <c r="CZ397" s="11">
        <v>0.0</v>
      </c>
      <c r="DA397" s="11" t="s">
        <v>133</v>
      </c>
      <c r="DB397" s="31"/>
    </row>
    <row r="398">
      <c r="A398" s="11" t="s">
        <v>2337</v>
      </c>
      <c r="B398" s="11" t="s">
        <v>1841</v>
      </c>
      <c r="C398" s="12">
        <v>27902.0</v>
      </c>
      <c r="D398" s="13">
        <v>5.0</v>
      </c>
      <c r="E398" s="18">
        <v>1.0</v>
      </c>
      <c r="F398" s="3">
        <v>8.0</v>
      </c>
      <c r="G398" s="3">
        <v>8.0</v>
      </c>
      <c r="H398" s="3">
        <v>4.0</v>
      </c>
      <c r="I398" s="14">
        <f t="shared" si="1"/>
        <v>6.666666667</v>
      </c>
      <c r="J398" s="14">
        <f t="shared" si="2"/>
        <v>2.666666667</v>
      </c>
      <c r="K398" s="11" t="s">
        <v>182</v>
      </c>
      <c r="L398" s="13" t="s">
        <v>183</v>
      </c>
      <c r="M398" s="15" t="s">
        <v>137</v>
      </c>
      <c r="N398" s="15" t="s">
        <v>373</v>
      </c>
      <c r="O398" s="16" t="s">
        <v>122</v>
      </c>
      <c r="P398" s="16" t="s">
        <v>1918</v>
      </c>
      <c r="Q398" s="17">
        <v>0.0</v>
      </c>
      <c r="R398" s="11" t="s">
        <v>124</v>
      </c>
      <c r="S398" s="11">
        <v>1.0</v>
      </c>
      <c r="T398" s="11">
        <v>0.0</v>
      </c>
      <c r="U398" s="11" t="s">
        <v>124</v>
      </c>
      <c r="V398" s="11">
        <v>0.0</v>
      </c>
      <c r="W398" s="11" t="s">
        <v>631</v>
      </c>
      <c r="X398" s="18">
        <v>33.0</v>
      </c>
      <c r="Y398" s="18">
        <v>2.0</v>
      </c>
      <c r="Z398" s="18">
        <v>1.0</v>
      </c>
      <c r="AA398" s="18">
        <v>0.0</v>
      </c>
      <c r="AB398" s="15" t="s">
        <v>1639</v>
      </c>
      <c r="AC398" s="15" t="s">
        <v>1639</v>
      </c>
      <c r="AD398" s="16">
        <v>2.0</v>
      </c>
      <c r="AE398" s="16">
        <v>1.0</v>
      </c>
      <c r="AF398" s="16">
        <v>1.0</v>
      </c>
      <c r="AG398" s="16">
        <v>1.0</v>
      </c>
      <c r="AH398" s="11" t="s">
        <v>1842</v>
      </c>
      <c r="AI398" s="18">
        <v>1.0</v>
      </c>
      <c r="AJ398" s="18">
        <v>1.0</v>
      </c>
      <c r="AK398" s="18">
        <v>1.0</v>
      </c>
      <c r="AL398" s="18">
        <v>1.0</v>
      </c>
      <c r="AM398" s="19">
        <v>1.0</v>
      </c>
      <c r="AN398" s="27" t="s">
        <v>128</v>
      </c>
      <c r="AO398" s="15" t="s">
        <v>129</v>
      </c>
      <c r="AP398" s="15" t="s">
        <v>129</v>
      </c>
      <c r="AQ398" s="15">
        <v>125.0</v>
      </c>
      <c r="AR398" s="15">
        <v>34.0</v>
      </c>
      <c r="AS398" s="15">
        <v>74.0</v>
      </c>
      <c r="AT398" s="15">
        <v>82.0</v>
      </c>
      <c r="AU398" s="15">
        <v>-16.0</v>
      </c>
      <c r="AV398" s="15">
        <v>18.0</v>
      </c>
      <c r="AW398" s="18">
        <v>0.0</v>
      </c>
      <c r="AX398" s="18">
        <v>1.0</v>
      </c>
      <c r="AY398" s="18">
        <v>0.0</v>
      </c>
      <c r="AZ398" s="18">
        <v>1.0</v>
      </c>
      <c r="BA398" s="18">
        <v>1.0</v>
      </c>
      <c r="BB398" s="18">
        <v>1.0</v>
      </c>
      <c r="BC398" s="11">
        <v>0.0</v>
      </c>
      <c r="BD398" s="11">
        <v>0.0</v>
      </c>
      <c r="BE398" s="11">
        <v>0.0</v>
      </c>
      <c r="BF398" s="11">
        <v>0.0</v>
      </c>
      <c r="BG398" s="11">
        <v>0.0</v>
      </c>
      <c r="BH398" s="11">
        <v>0.0</v>
      </c>
      <c r="BI398" s="11">
        <v>0.0</v>
      </c>
      <c r="BJ398" s="11">
        <v>0.0</v>
      </c>
      <c r="BK398" s="11">
        <v>0.0</v>
      </c>
      <c r="BL398" s="11">
        <v>0.0</v>
      </c>
      <c r="BM398" s="11">
        <v>0.0</v>
      </c>
      <c r="BN398" s="11">
        <v>0.0</v>
      </c>
      <c r="BO398" s="11">
        <v>0.0</v>
      </c>
      <c r="BP398" s="11">
        <v>0.0</v>
      </c>
      <c r="BQ398" s="11">
        <v>1.0</v>
      </c>
      <c r="BR398" s="11">
        <v>0.0</v>
      </c>
      <c r="BS398" s="11">
        <v>0.0</v>
      </c>
      <c r="BT398" s="11">
        <v>0.0</v>
      </c>
      <c r="BU398" s="11">
        <v>0.0</v>
      </c>
      <c r="BV398" s="11" t="s">
        <v>2338</v>
      </c>
      <c r="BW398" s="15" t="s">
        <v>318</v>
      </c>
      <c r="BX398" s="15">
        <v>0.0</v>
      </c>
      <c r="BY398" s="26">
        <v>352.0</v>
      </c>
      <c r="BZ398" s="16">
        <v>0.0</v>
      </c>
      <c r="CA398" s="26">
        <v>91.0</v>
      </c>
      <c r="CB398" s="26">
        <v>22.0</v>
      </c>
      <c r="CC398" s="15">
        <v>0.0</v>
      </c>
      <c r="CD398" s="15">
        <v>0.0</v>
      </c>
      <c r="CE398" s="15">
        <v>0.0</v>
      </c>
      <c r="CF398" s="15">
        <v>0.0</v>
      </c>
      <c r="CG398" s="16">
        <v>0.0</v>
      </c>
      <c r="CH398" s="16">
        <v>0.0</v>
      </c>
      <c r="CI398" s="16">
        <v>0.0</v>
      </c>
      <c r="CJ398" s="15">
        <f t="shared" si="3"/>
        <v>0</v>
      </c>
      <c r="CK398" s="29" t="s">
        <v>2339</v>
      </c>
      <c r="CL398" s="11" t="s">
        <v>170</v>
      </c>
      <c r="CM398" s="11">
        <v>0.0</v>
      </c>
      <c r="CN398" s="11">
        <v>0.0</v>
      </c>
      <c r="CO398" s="18">
        <v>0.0</v>
      </c>
      <c r="CP398" s="18">
        <v>0.0</v>
      </c>
      <c r="CQ398" s="15">
        <v>0.0</v>
      </c>
      <c r="CR398" s="15" t="s">
        <v>124</v>
      </c>
      <c r="CS398" s="15">
        <v>0.0</v>
      </c>
      <c r="CT398" s="15" t="s">
        <v>124</v>
      </c>
      <c r="CU398" s="15">
        <v>0.0</v>
      </c>
      <c r="CV398" s="15" t="s">
        <v>124</v>
      </c>
      <c r="CW398" s="11">
        <v>0.0</v>
      </c>
      <c r="CX398" s="11">
        <v>0.0</v>
      </c>
      <c r="CY398" s="11" t="s">
        <v>124</v>
      </c>
      <c r="CZ398" s="11">
        <v>0.0</v>
      </c>
      <c r="DA398" s="11" t="s">
        <v>133</v>
      </c>
      <c r="DB398" s="31"/>
    </row>
    <row r="399">
      <c r="A399" s="11" t="s">
        <v>2340</v>
      </c>
      <c r="B399" s="11" t="s">
        <v>1545</v>
      </c>
      <c r="C399" s="12">
        <v>27909.0</v>
      </c>
      <c r="D399" s="13">
        <v>2.0</v>
      </c>
      <c r="E399" s="18">
        <v>0.0</v>
      </c>
      <c r="F399" s="3">
        <v>6.0</v>
      </c>
      <c r="G399" s="3">
        <v>7.0</v>
      </c>
      <c r="H399" s="3">
        <v>10.0</v>
      </c>
      <c r="I399" s="14">
        <f t="shared" si="1"/>
        <v>7.666666667</v>
      </c>
      <c r="J399" s="14">
        <f t="shared" si="2"/>
        <v>2.666666667</v>
      </c>
      <c r="K399" s="11" t="s">
        <v>456</v>
      </c>
      <c r="L399" s="11" t="s">
        <v>456</v>
      </c>
      <c r="M399" s="16" t="s">
        <v>216</v>
      </c>
      <c r="N399" s="15" t="s">
        <v>1953</v>
      </c>
      <c r="O399" s="16" t="s">
        <v>216</v>
      </c>
      <c r="P399" s="16" t="s">
        <v>1819</v>
      </c>
      <c r="Q399" s="17">
        <v>1.0</v>
      </c>
      <c r="R399" s="11" t="s">
        <v>124</v>
      </c>
      <c r="S399" s="11">
        <v>0.0</v>
      </c>
      <c r="T399" s="11">
        <v>0.0</v>
      </c>
      <c r="U399" s="11" t="s">
        <v>124</v>
      </c>
      <c r="V399" s="11">
        <v>0.0</v>
      </c>
      <c r="W399" s="11" t="s">
        <v>125</v>
      </c>
      <c r="X399" s="18">
        <v>32.0</v>
      </c>
      <c r="Y399" s="18">
        <v>0.0</v>
      </c>
      <c r="Z399" s="18">
        <v>0.0</v>
      </c>
      <c r="AA399" s="18">
        <v>1.0</v>
      </c>
      <c r="AB399" s="15" t="s">
        <v>2341</v>
      </c>
      <c r="AC399" s="15" t="s">
        <v>2341</v>
      </c>
      <c r="AD399" s="16">
        <v>0.0</v>
      </c>
      <c r="AE399" s="16">
        <v>2.0</v>
      </c>
      <c r="AF399" s="16">
        <v>0.0</v>
      </c>
      <c r="AG399" s="15">
        <v>0.0</v>
      </c>
      <c r="AH399" s="11" t="s">
        <v>1555</v>
      </c>
      <c r="AI399" s="18">
        <v>1.0</v>
      </c>
      <c r="AJ399" s="18">
        <v>0.0</v>
      </c>
      <c r="AK399" s="18">
        <v>0.0</v>
      </c>
      <c r="AL399" s="11">
        <v>0.0</v>
      </c>
      <c r="AM399" s="19">
        <v>0.0</v>
      </c>
      <c r="AN399" s="27" t="s">
        <v>128</v>
      </c>
      <c r="AO399" s="15" t="s">
        <v>1155</v>
      </c>
      <c r="AP399" s="15" t="s">
        <v>1155</v>
      </c>
      <c r="AQ399" s="15">
        <v>112.0</v>
      </c>
      <c r="AR399" s="15">
        <v>76.0</v>
      </c>
      <c r="AS399" s="15">
        <v>50.0</v>
      </c>
      <c r="AT399" s="15">
        <v>86.0</v>
      </c>
      <c r="AU399" s="15">
        <v>-10.0</v>
      </c>
      <c r="AV399" s="15">
        <v>31.0</v>
      </c>
      <c r="AW399" s="18">
        <v>0.0</v>
      </c>
      <c r="AX399" s="18">
        <v>1.0</v>
      </c>
      <c r="AY399" s="18">
        <v>1.0</v>
      </c>
      <c r="AZ399" s="18">
        <v>0.0</v>
      </c>
      <c r="BA399" s="18">
        <v>1.0</v>
      </c>
      <c r="BB399" s="18">
        <v>0.0</v>
      </c>
      <c r="BC399" s="11">
        <v>0.0</v>
      </c>
      <c r="BD399" s="11">
        <v>0.0</v>
      </c>
      <c r="BE399" s="11">
        <v>0.0</v>
      </c>
      <c r="BF399" s="11">
        <v>0.0</v>
      </c>
      <c r="BG399" s="11">
        <v>0.0</v>
      </c>
      <c r="BH399" s="11">
        <v>0.0</v>
      </c>
      <c r="BI399" s="11">
        <v>0.0</v>
      </c>
      <c r="BJ399" s="11">
        <v>0.0</v>
      </c>
      <c r="BK399" s="11">
        <v>0.0</v>
      </c>
      <c r="BL399" s="11">
        <v>0.0</v>
      </c>
      <c r="BM399" s="11">
        <v>0.0</v>
      </c>
      <c r="BN399" s="11">
        <v>0.0</v>
      </c>
      <c r="BO399" s="11">
        <v>0.0</v>
      </c>
      <c r="BP399" s="11">
        <v>0.0</v>
      </c>
      <c r="BQ399" s="11">
        <v>0.0</v>
      </c>
      <c r="BR399" s="11">
        <v>0.0</v>
      </c>
      <c r="BS399" s="11">
        <v>0.0</v>
      </c>
      <c r="BT399" s="11">
        <v>0.0</v>
      </c>
      <c r="BU399" s="11">
        <v>0.0</v>
      </c>
      <c r="BV399" s="11" t="s">
        <v>124</v>
      </c>
      <c r="BW399" s="15" t="s">
        <v>318</v>
      </c>
      <c r="BX399" s="15">
        <v>0.0</v>
      </c>
      <c r="BY399" s="26">
        <v>229.0</v>
      </c>
      <c r="BZ399" s="16">
        <v>0.0</v>
      </c>
      <c r="CA399" s="26">
        <v>87.0</v>
      </c>
      <c r="CB399" s="26">
        <v>22.0</v>
      </c>
      <c r="CC399" s="15">
        <v>0.0</v>
      </c>
      <c r="CD399" s="15">
        <v>0.0</v>
      </c>
      <c r="CE399" s="15">
        <v>1.0</v>
      </c>
      <c r="CF399" s="15">
        <v>0.0</v>
      </c>
      <c r="CG399" s="16">
        <v>0.0</v>
      </c>
      <c r="CH399" s="16">
        <v>0.0</v>
      </c>
      <c r="CI399" s="16">
        <v>0.0</v>
      </c>
      <c r="CJ399" s="15">
        <f t="shared" si="3"/>
        <v>0</v>
      </c>
      <c r="CK399" s="29" t="s">
        <v>2342</v>
      </c>
      <c r="CL399" s="11" t="s">
        <v>901</v>
      </c>
      <c r="CM399" s="11">
        <v>0.0</v>
      </c>
      <c r="CN399" s="11">
        <v>0.0</v>
      </c>
      <c r="CO399" s="18">
        <v>0.0</v>
      </c>
      <c r="CP399" s="18">
        <v>0.0</v>
      </c>
      <c r="CQ399" s="15">
        <v>0.0</v>
      </c>
      <c r="CR399" s="15" t="s">
        <v>124</v>
      </c>
      <c r="CS399" s="15">
        <v>0.0</v>
      </c>
      <c r="CT399" s="15" t="s">
        <v>124</v>
      </c>
      <c r="CU399" s="15">
        <v>0.0</v>
      </c>
      <c r="CV399" s="15" t="s">
        <v>124</v>
      </c>
      <c r="CW399" s="11">
        <v>0.0</v>
      </c>
      <c r="CX399" s="11">
        <v>0.0</v>
      </c>
      <c r="CY399" s="11" t="s">
        <v>124</v>
      </c>
      <c r="CZ399" s="11">
        <v>0.0</v>
      </c>
      <c r="DA399" s="11" t="s">
        <v>133</v>
      </c>
      <c r="DB399" s="31"/>
    </row>
    <row r="400">
      <c r="A400" s="11" t="s">
        <v>2343</v>
      </c>
      <c r="B400" s="11" t="s">
        <v>2344</v>
      </c>
      <c r="C400" s="12">
        <v>27951.0</v>
      </c>
      <c r="D400" s="13">
        <v>2.0</v>
      </c>
      <c r="E400" s="18">
        <v>0.0</v>
      </c>
      <c r="F400" s="3">
        <v>5.0</v>
      </c>
      <c r="G400" s="3">
        <v>5.0</v>
      </c>
      <c r="H400" s="3">
        <v>6.0</v>
      </c>
      <c r="I400" s="14">
        <f t="shared" si="1"/>
        <v>5.333333333</v>
      </c>
      <c r="J400" s="14">
        <f t="shared" si="2"/>
        <v>0.6666666667</v>
      </c>
      <c r="K400" s="11" t="s">
        <v>2345</v>
      </c>
      <c r="L400" s="13" t="s">
        <v>277</v>
      </c>
      <c r="M400" s="15" t="s">
        <v>122</v>
      </c>
      <c r="N400" s="15" t="s">
        <v>1173</v>
      </c>
      <c r="O400" s="16" t="s">
        <v>122</v>
      </c>
      <c r="P400" s="16" t="s">
        <v>2346</v>
      </c>
      <c r="Q400" s="17">
        <v>0.0</v>
      </c>
      <c r="R400" s="11" t="s">
        <v>124</v>
      </c>
      <c r="S400" s="11">
        <v>1.0</v>
      </c>
      <c r="T400" s="11">
        <v>0.0</v>
      </c>
      <c r="U400" s="11" t="s">
        <v>124</v>
      </c>
      <c r="V400" s="11">
        <v>0.0</v>
      </c>
      <c r="W400" s="11" t="s">
        <v>125</v>
      </c>
      <c r="X400" s="18">
        <f>(30+31)/2</f>
        <v>30.5</v>
      </c>
      <c r="Y400" s="18">
        <v>2.0</v>
      </c>
      <c r="Z400" s="18">
        <v>2.0</v>
      </c>
      <c r="AA400" s="18">
        <v>0.0</v>
      </c>
      <c r="AB400" s="15" t="s">
        <v>2347</v>
      </c>
      <c r="AC400" s="15" t="s">
        <v>2347</v>
      </c>
      <c r="AD400" s="16">
        <v>1.0</v>
      </c>
      <c r="AE400" s="16">
        <v>1.0</v>
      </c>
      <c r="AF400" s="16">
        <v>1.0</v>
      </c>
      <c r="AG400" s="15">
        <v>1.0</v>
      </c>
      <c r="AH400" s="11" t="s">
        <v>1967</v>
      </c>
      <c r="AI400" s="18">
        <v>1.0</v>
      </c>
      <c r="AJ400" s="18">
        <v>1.0</v>
      </c>
      <c r="AK400" s="18">
        <v>0.0</v>
      </c>
      <c r="AL400" s="11">
        <v>0.0</v>
      </c>
      <c r="AM400" s="19">
        <v>0.0</v>
      </c>
      <c r="AN400" s="27" t="s">
        <v>128</v>
      </c>
      <c r="AO400" s="15" t="s">
        <v>318</v>
      </c>
      <c r="AP400" s="15" t="s">
        <v>318</v>
      </c>
      <c r="AQ400" s="15">
        <v>147.0</v>
      </c>
      <c r="AR400" s="15">
        <v>44.0</v>
      </c>
      <c r="AS400" s="15">
        <v>49.0</v>
      </c>
      <c r="AT400" s="15">
        <v>79.0</v>
      </c>
      <c r="AU400" s="15">
        <v>-12.0</v>
      </c>
      <c r="AV400" s="15">
        <v>49.0</v>
      </c>
      <c r="AW400" s="18">
        <v>0.0</v>
      </c>
      <c r="AX400" s="18">
        <v>0.0</v>
      </c>
      <c r="AY400" s="18">
        <v>1.0</v>
      </c>
      <c r="AZ400" s="18">
        <v>0.0</v>
      </c>
      <c r="BA400" s="18">
        <v>1.0</v>
      </c>
      <c r="BB400" s="18">
        <v>0.0</v>
      </c>
      <c r="BC400" s="11">
        <v>0.0</v>
      </c>
      <c r="BD400" s="11">
        <v>0.0</v>
      </c>
      <c r="BE400" s="11">
        <v>0.0</v>
      </c>
      <c r="BF400" s="11">
        <v>0.0</v>
      </c>
      <c r="BG400" s="11">
        <v>0.0</v>
      </c>
      <c r="BH400" s="11">
        <v>0.0</v>
      </c>
      <c r="BI400" s="11">
        <v>0.0</v>
      </c>
      <c r="BJ400" s="11">
        <v>0.0</v>
      </c>
      <c r="BK400" s="11">
        <v>0.0</v>
      </c>
      <c r="BL400" s="11">
        <v>0.0</v>
      </c>
      <c r="BM400" s="11">
        <v>0.0</v>
      </c>
      <c r="BN400" s="11">
        <v>0.0</v>
      </c>
      <c r="BO400" s="11">
        <v>1.0</v>
      </c>
      <c r="BP400" s="11">
        <v>0.0</v>
      </c>
      <c r="BQ400" s="11">
        <v>0.0</v>
      </c>
      <c r="BR400" s="11">
        <v>0.0</v>
      </c>
      <c r="BS400" s="11">
        <v>0.0</v>
      </c>
      <c r="BT400" s="11">
        <v>0.0</v>
      </c>
      <c r="BU400" s="11">
        <v>0.0</v>
      </c>
      <c r="BV400" s="11" t="s">
        <v>124</v>
      </c>
      <c r="BW400" s="15" t="s">
        <v>146</v>
      </c>
      <c r="BX400" s="15">
        <v>0.0</v>
      </c>
      <c r="BY400" s="26">
        <v>191.0</v>
      </c>
      <c r="BZ400" s="16">
        <v>0.0</v>
      </c>
      <c r="CA400" s="26">
        <v>41.0</v>
      </c>
      <c r="CB400" s="26">
        <v>13.0</v>
      </c>
      <c r="CC400" s="15">
        <v>0.0</v>
      </c>
      <c r="CD400" s="15">
        <v>0.0</v>
      </c>
      <c r="CE400" s="15">
        <v>0.0</v>
      </c>
      <c r="CF400" s="15">
        <v>0.0</v>
      </c>
      <c r="CG400" s="16">
        <v>0.0</v>
      </c>
      <c r="CH400" s="16">
        <v>0.0</v>
      </c>
      <c r="CI400" s="16">
        <v>0.0</v>
      </c>
      <c r="CJ400" s="15">
        <f t="shared" si="3"/>
        <v>0</v>
      </c>
      <c r="CK400" s="29" t="s">
        <v>2348</v>
      </c>
      <c r="CL400" s="11" t="s">
        <v>258</v>
      </c>
      <c r="CM400" s="11">
        <v>0.0</v>
      </c>
      <c r="CN400" s="11">
        <v>0.0</v>
      </c>
      <c r="CO400" s="18">
        <v>1.0</v>
      </c>
      <c r="CP400" s="18">
        <v>0.0</v>
      </c>
      <c r="CQ400" s="15">
        <v>0.0</v>
      </c>
      <c r="CR400" s="15" t="s">
        <v>124</v>
      </c>
      <c r="CS400" s="15">
        <v>0.0</v>
      </c>
      <c r="CT400" s="15" t="s">
        <v>124</v>
      </c>
      <c r="CU400" s="15">
        <v>0.0</v>
      </c>
      <c r="CV400" s="15" t="s">
        <v>124</v>
      </c>
      <c r="CW400" s="11">
        <v>0.0</v>
      </c>
      <c r="CX400" s="11">
        <v>0.0</v>
      </c>
      <c r="CY400" s="11" t="s">
        <v>124</v>
      </c>
      <c r="CZ400" s="11">
        <v>0.0</v>
      </c>
      <c r="DA400" s="11" t="s">
        <v>133</v>
      </c>
      <c r="DB400" s="31"/>
    </row>
    <row r="401">
      <c r="A401" s="11" t="s">
        <v>2349</v>
      </c>
      <c r="B401" s="11" t="s">
        <v>2350</v>
      </c>
      <c r="C401" s="12">
        <v>27965.0</v>
      </c>
      <c r="D401" s="13">
        <v>2.0</v>
      </c>
      <c r="E401" s="18">
        <v>0.0</v>
      </c>
      <c r="F401" s="3">
        <v>8.0</v>
      </c>
      <c r="G401" s="3">
        <v>9.0</v>
      </c>
      <c r="H401" s="3">
        <v>8.0</v>
      </c>
      <c r="I401" s="14">
        <f t="shared" si="1"/>
        <v>8.333333333</v>
      </c>
      <c r="J401" s="14">
        <f t="shared" si="2"/>
        <v>0.6666666667</v>
      </c>
      <c r="K401" s="11" t="s">
        <v>261</v>
      </c>
      <c r="L401" s="11" t="s">
        <v>262</v>
      </c>
      <c r="M401" s="16" t="s">
        <v>216</v>
      </c>
      <c r="N401" s="16" t="s">
        <v>635</v>
      </c>
      <c r="O401" s="16" t="s">
        <v>216</v>
      </c>
      <c r="P401" s="16" t="s">
        <v>635</v>
      </c>
      <c r="Q401" s="17">
        <v>0.0</v>
      </c>
      <c r="R401" s="11" t="s">
        <v>124</v>
      </c>
      <c r="S401" s="11">
        <v>1.0</v>
      </c>
      <c r="T401" s="11">
        <v>0.0</v>
      </c>
      <c r="U401" s="11" t="s">
        <v>124</v>
      </c>
      <c r="V401" s="11">
        <v>0.0</v>
      </c>
      <c r="W401" s="11" t="s">
        <v>125</v>
      </c>
      <c r="X401" s="18">
        <v>24.0</v>
      </c>
      <c r="Y401" s="18">
        <v>1.0</v>
      </c>
      <c r="Z401" s="18">
        <v>0.0</v>
      </c>
      <c r="AA401" s="18">
        <v>1.0</v>
      </c>
      <c r="AB401" s="15" t="s">
        <v>2351</v>
      </c>
      <c r="AC401" s="15" t="s">
        <v>2351</v>
      </c>
      <c r="AD401" s="16">
        <v>1.0</v>
      </c>
      <c r="AE401" s="16">
        <v>0.0</v>
      </c>
      <c r="AF401" s="16">
        <v>1.0</v>
      </c>
      <c r="AG401" s="15">
        <v>1.0</v>
      </c>
      <c r="AH401" s="11" t="s">
        <v>2352</v>
      </c>
      <c r="AI401" s="18">
        <v>1.0</v>
      </c>
      <c r="AJ401" s="18">
        <v>0.0</v>
      </c>
      <c r="AK401" s="18">
        <v>1.0</v>
      </c>
      <c r="AL401" s="18">
        <v>1.0</v>
      </c>
      <c r="AM401" s="19">
        <v>1.0</v>
      </c>
      <c r="AN401" s="27" t="s">
        <v>128</v>
      </c>
      <c r="AO401" s="15" t="s">
        <v>145</v>
      </c>
      <c r="AP401" s="15" t="s">
        <v>145</v>
      </c>
      <c r="AQ401" s="15">
        <v>129.0</v>
      </c>
      <c r="AR401" s="15">
        <v>42.0</v>
      </c>
      <c r="AS401" s="15">
        <v>64.0</v>
      </c>
      <c r="AT401" s="15">
        <v>58.0</v>
      </c>
      <c r="AU401" s="15">
        <v>-10.0</v>
      </c>
      <c r="AV401" s="15">
        <v>56.0</v>
      </c>
      <c r="AW401" s="18">
        <v>0.0</v>
      </c>
      <c r="AX401" s="18">
        <v>0.0</v>
      </c>
      <c r="AY401" s="18">
        <v>1.0</v>
      </c>
      <c r="AZ401" s="18">
        <v>0.0</v>
      </c>
      <c r="BA401" s="18">
        <v>1.0</v>
      </c>
      <c r="BB401" s="18">
        <v>0.0</v>
      </c>
      <c r="BC401" s="11">
        <v>0.0</v>
      </c>
      <c r="BD401" s="11">
        <v>0.0</v>
      </c>
      <c r="BE401" s="11">
        <v>0.0</v>
      </c>
      <c r="BF401" s="11">
        <v>0.0</v>
      </c>
      <c r="BG401" s="11">
        <v>0.0</v>
      </c>
      <c r="BH401" s="11">
        <v>0.0</v>
      </c>
      <c r="BI401" s="11">
        <v>0.0</v>
      </c>
      <c r="BJ401" s="11">
        <v>0.0</v>
      </c>
      <c r="BK401" s="11">
        <v>0.0</v>
      </c>
      <c r="BL401" s="11">
        <v>0.0</v>
      </c>
      <c r="BM401" s="11">
        <v>0.0</v>
      </c>
      <c r="BN401" s="11">
        <v>0.0</v>
      </c>
      <c r="BO401" s="11">
        <v>0.0</v>
      </c>
      <c r="BP401" s="11">
        <v>0.0</v>
      </c>
      <c r="BQ401" s="11">
        <v>0.0</v>
      </c>
      <c r="BR401" s="11">
        <v>0.0</v>
      </c>
      <c r="BS401" s="11">
        <v>0.0</v>
      </c>
      <c r="BT401" s="11">
        <v>0.0</v>
      </c>
      <c r="BU401" s="11">
        <v>0.0</v>
      </c>
      <c r="BV401" s="11" t="s">
        <v>124</v>
      </c>
      <c r="BW401" s="15" t="s">
        <v>178</v>
      </c>
      <c r="BX401" s="15">
        <v>0.0</v>
      </c>
      <c r="BY401" s="26">
        <v>209.0</v>
      </c>
      <c r="BZ401" s="16">
        <v>0.0</v>
      </c>
      <c r="CA401" s="26">
        <v>10.0</v>
      </c>
      <c r="CB401" s="26">
        <v>64.0</v>
      </c>
      <c r="CC401" s="15">
        <v>1.0</v>
      </c>
      <c r="CD401" s="15">
        <v>0.0</v>
      </c>
      <c r="CE401" s="15">
        <v>0.0</v>
      </c>
      <c r="CF401" s="15">
        <v>0.0</v>
      </c>
      <c r="CG401" s="16">
        <v>0.0</v>
      </c>
      <c r="CH401" s="16">
        <v>0.0</v>
      </c>
      <c r="CI401" s="16">
        <v>0.0</v>
      </c>
      <c r="CJ401" s="15">
        <f t="shared" si="3"/>
        <v>0</v>
      </c>
      <c r="CK401" s="29" t="s">
        <v>2353</v>
      </c>
      <c r="CL401" s="11" t="s">
        <v>2354</v>
      </c>
      <c r="CM401" s="11">
        <v>0.0</v>
      </c>
      <c r="CN401" s="11">
        <v>1.0</v>
      </c>
      <c r="CO401" s="18">
        <v>0.0</v>
      </c>
      <c r="CP401" s="18">
        <v>0.0</v>
      </c>
      <c r="CQ401" s="15">
        <v>0.0</v>
      </c>
      <c r="CR401" s="15" t="s">
        <v>124</v>
      </c>
      <c r="CS401" s="15">
        <v>0.0</v>
      </c>
      <c r="CT401" s="15" t="s">
        <v>124</v>
      </c>
      <c r="CU401" s="15">
        <v>0.0</v>
      </c>
      <c r="CV401" s="15" t="s">
        <v>124</v>
      </c>
      <c r="CW401" s="11">
        <v>0.0</v>
      </c>
      <c r="CX401" s="11">
        <v>0.0</v>
      </c>
      <c r="CY401" s="11" t="s">
        <v>124</v>
      </c>
      <c r="CZ401" s="11">
        <v>0.0</v>
      </c>
      <c r="DA401" s="11" t="s">
        <v>133</v>
      </c>
      <c r="DB401" s="31"/>
    </row>
    <row r="402">
      <c r="A402" s="11" t="s">
        <v>2355</v>
      </c>
      <c r="B402" s="11" t="s">
        <v>2356</v>
      </c>
      <c r="C402" s="12">
        <v>27979.0</v>
      </c>
      <c r="D402" s="13">
        <v>4.0</v>
      </c>
      <c r="E402" s="18">
        <v>0.0</v>
      </c>
      <c r="F402" s="3">
        <v>6.0</v>
      </c>
      <c r="G402" s="3">
        <v>8.0</v>
      </c>
      <c r="H402" s="3">
        <v>6.0</v>
      </c>
      <c r="I402" s="14">
        <f t="shared" si="1"/>
        <v>6.666666667</v>
      </c>
      <c r="J402" s="14">
        <f t="shared" si="2"/>
        <v>1.333333333</v>
      </c>
      <c r="K402" s="11" t="s">
        <v>2114</v>
      </c>
      <c r="L402" s="13" t="s">
        <v>1283</v>
      </c>
      <c r="M402" s="15" t="s">
        <v>137</v>
      </c>
      <c r="N402" s="15" t="s">
        <v>373</v>
      </c>
      <c r="O402" s="16" t="s">
        <v>492</v>
      </c>
      <c r="P402" s="16" t="s">
        <v>1173</v>
      </c>
      <c r="Q402" s="17">
        <v>2.0</v>
      </c>
      <c r="R402" s="11" t="s">
        <v>124</v>
      </c>
      <c r="S402" s="11">
        <v>1.0</v>
      </c>
      <c r="T402" s="11">
        <v>0.0</v>
      </c>
      <c r="U402" s="11" t="s">
        <v>124</v>
      </c>
      <c r="V402" s="11">
        <v>0.0</v>
      </c>
      <c r="W402" s="11" t="s">
        <v>631</v>
      </c>
      <c r="X402" s="18">
        <f>(29+29)/2</f>
        <v>29</v>
      </c>
      <c r="Y402" s="18">
        <v>2.0</v>
      </c>
      <c r="Z402" s="18">
        <v>1.0</v>
      </c>
      <c r="AA402" s="18">
        <v>0.0</v>
      </c>
      <c r="AB402" s="15" t="s">
        <v>1808</v>
      </c>
      <c r="AC402" s="15" t="s">
        <v>1808</v>
      </c>
      <c r="AD402" s="16">
        <v>1.0</v>
      </c>
      <c r="AE402" s="16">
        <v>1.0</v>
      </c>
      <c r="AF402" s="16">
        <v>1.0</v>
      </c>
      <c r="AG402" s="16">
        <v>0.0</v>
      </c>
      <c r="AH402" s="11" t="s">
        <v>1809</v>
      </c>
      <c r="AI402" s="18">
        <v>1.0</v>
      </c>
      <c r="AJ402" s="18">
        <v>1.0</v>
      </c>
      <c r="AK402" s="18">
        <v>0.0</v>
      </c>
      <c r="AL402" s="11">
        <v>0.0</v>
      </c>
      <c r="AM402" s="19">
        <v>0.0</v>
      </c>
      <c r="AN402" s="27" t="s">
        <v>128</v>
      </c>
      <c r="AO402" s="15" t="s">
        <v>318</v>
      </c>
      <c r="AP402" s="15" t="s">
        <v>318</v>
      </c>
      <c r="AQ402" s="15">
        <v>131.0</v>
      </c>
      <c r="AR402" s="15">
        <v>86.0</v>
      </c>
      <c r="AS402" s="15">
        <v>74.0</v>
      </c>
      <c r="AT402" s="15">
        <v>78.0</v>
      </c>
      <c r="AU402" s="15">
        <v>-8.0</v>
      </c>
      <c r="AV402" s="15">
        <v>18.0</v>
      </c>
      <c r="AW402" s="18">
        <v>0.0</v>
      </c>
      <c r="AX402" s="18">
        <v>0.0</v>
      </c>
      <c r="AY402" s="18">
        <v>1.0</v>
      </c>
      <c r="AZ402" s="18">
        <v>1.0</v>
      </c>
      <c r="BA402" s="18">
        <v>1.0</v>
      </c>
      <c r="BB402" s="18">
        <v>0.0</v>
      </c>
      <c r="BC402" s="11">
        <v>0.0</v>
      </c>
      <c r="BD402" s="11">
        <v>0.0</v>
      </c>
      <c r="BE402" s="11">
        <v>0.0</v>
      </c>
      <c r="BF402" s="11">
        <v>0.0</v>
      </c>
      <c r="BG402" s="11">
        <v>0.0</v>
      </c>
      <c r="BH402" s="11">
        <v>1.0</v>
      </c>
      <c r="BI402" s="11">
        <v>0.0</v>
      </c>
      <c r="BJ402" s="11">
        <v>0.0</v>
      </c>
      <c r="BK402" s="11">
        <v>0.0</v>
      </c>
      <c r="BL402" s="11">
        <v>0.0</v>
      </c>
      <c r="BM402" s="11">
        <v>0.0</v>
      </c>
      <c r="BN402" s="11">
        <v>0.0</v>
      </c>
      <c r="BO402" s="11">
        <v>0.0</v>
      </c>
      <c r="BP402" s="11">
        <v>0.0</v>
      </c>
      <c r="BQ402" s="11">
        <v>0.0</v>
      </c>
      <c r="BR402" s="11">
        <v>0.0</v>
      </c>
      <c r="BS402" s="11">
        <v>0.0</v>
      </c>
      <c r="BT402" s="11">
        <v>0.0</v>
      </c>
      <c r="BU402" s="11">
        <v>0.0</v>
      </c>
      <c r="BV402" s="11" t="s">
        <v>124</v>
      </c>
      <c r="BW402" s="15" t="s">
        <v>168</v>
      </c>
      <c r="BX402" s="15">
        <v>0.0</v>
      </c>
      <c r="BY402" s="26">
        <v>271.0</v>
      </c>
      <c r="BZ402" s="16">
        <v>0.0</v>
      </c>
      <c r="CA402" s="26">
        <v>69.0</v>
      </c>
      <c r="CB402" s="26">
        <v>14.0</v>
      </c>
      <c r="CC402" s="15">
        <v>0.0</v>
      </c>
      <c r="CD402" s="15">
        <v>0.0</v>
      </c>
      <c r="CE402" s="15">
        <v>1.0</v>
      </c>
      <c r="CF402" s="15">
        <v>0.0</v>
      </c>
      <c r="CG402" s="16">
        <v>0.0</v>
      </c>
      <c r="CH402" s="16">
        <v>0.0</v>
      </c>
      <c r="CI402" s="16">
        <v>0.0</v>
      </c>
      <c r="CJ402" s="15">
        <f t="shared" si="3"/>
        <v>0</v>
      </c>
      <c r="CK402" s="29" t="s">
        <v>2357</v>
      </c>
      <c r="CL402" s="11" t="s">
        <v>170</v>
      </c>
      <c r="CM402" s="11">
        <v>0.0</v>
      </c>
      <c r="CN402" s="11">
        <v>0.0</v>
      </c>
      <c r="CO402" s="18">
        <v>0.0</v>
      </c>
      <c r="CP402" s="18">
        <v>0.0</v>
      </c>
      <c r="CQ402" s="15">
        <v>0.0</v>
      </c>
      <c r="CR402" s="15" t="s">
        <v>124</v>
      </c>
      <c r="CS402" s="15">
        <v>0.0</v>
      </c>
      <c r="CT402" s="15" t="s">
        <v>124</v>
      </c>
      <c r="CU402" s="15">
        <v>0.0</v>
      </c>
      <c r="CV402" s="15" t="s">
        <v>124</v>
      </c>
      <c r="CW402" s="11">
        <v>0.0</v>
      </c>
      <c r="CX402" s="11">
        <v>0.0</v>
      </c>
      <c r="CY402" s="11" t="s">
        <v>124</v>
      </c>
      <c r="CZ402" s="11">
        <v>0.0</v>
      </c>
      <c r="DA402" s="11" t="s">
        <v>235</v>
      </c>
      <c r="DB402" s="31"/>
    </row>
    <row r="403">
      <c r="A403" s="11" t="s">
        <v>2358</v>
      </c>
      <c r="B403" s="11" t="s">
        <v>1633</v>
      </c>
      <c r="C403" s="12">
        <v>28007.0</v>
      </c>
      <c r="D403" s="13">
        <v>1.0</v>
      </c>
      <c r="E403" s="18">
        <v>0.0</v>
      </c>
      <c r="F403" s="3">
        <v>8.0</v>
      </c>
      <c r="G403" s="3">
        <v>8.0</v>
      </c>
      <c r="H403" s="3">
        <v>9.0</v>
      </c>
      <c r="I403" s="14">
        <f t="shared" si="1"/>
        <v>8.333333333</v>
      </c>
      <c r="J403" s="14">
        <f t="shared" si="2"/>
        <v>0.6666666667</v>
      </c>
      <c r="K403" s="11" t="s">
        <v>2037</v>
      </c>
      <c r="L403" s="13" t="s">
        <v>2037</v>
      </c>
      <c r="M403" s="15" t="s">
        <v>216</v>
      </c>
      <c r="N403" s="15" t="s">
        <v>1953</v>
      </c>
      <c r="O403" s="16" t="s">
        <v>2359</v>
      </c>
      <c r="P403" s="16" t="s">
        <v>1953</v>
      </c>
      <c r="Q403" s="17">
        <v>0.0</v>
      </c>
      <c r="R403" s="11" t="s">
        <v>124</v>
      </c>
      <c r="S403" s="11">
        <v>0.0</v>
      </c>
      <c r="T403" s="11">
        <v>0.0</v>
      </c>
      <c r="U403" s="11" t="s">
        <v>124</v>
      </c>
      <c r="V403" s="11">
        <v>0.0</v>
      </c>
      <c r="W403" s="11" t="s">
        <v>631</v>
      </c>
      <c r="X403" s="18">
        <v>30.0</v>
      </c>
      <c r="Y403" s="18">
        <v>1.0</v>
      </c>
      <c r="Z403" s="18">
        <v>1.0</v>
      </c>
      <c r="AA403" s="18">
        <v>0.0</v>
      </c>
      <c r="AB403" s="15" t="s">
        <v>2216</v>
      </c>
      <c r="AC403" s="15" t="s">
        <v>2216</v>
      </c>
      <c r="AD403" s="16">
        <v>1.0</v>
      </c>
      <c r="AE403" s="16">
        <v>1.0</v>
      </c>
      <c r="AF403" s="16">
        <v>1.0</v>
      </c>
      <c r="AG403" s="16">
        <v>1.0</v>
      </c>
      <c r="AH403" s="11" t="s">
        <v>2360</v>
      </c>
      <c r="AI403" s="18">
        <v>1.0</v>
      </c>
      <c r="AJ403" s="18">
        <v>1.0</v>
      </c>
      <c r="AK403" s="18">
        <v>1.0</v>
      </c>
      <c r="AL403" s="18">
        <v>0.0</v>
      </c>
      <c r="AM403" s="19">
        <v>1.0</v>
      </c>
      <c r="AN403" s="27" t="s">
        <v>128</v>
      </c>
      <c r="AO403" s="15" t="s">
        <v>1840</v>
      </c>
      <c r="AP403" s="15" t="s">
        <v>1840</v>
      </c>
      <c r="AQ403" s="15">
        <v>123.0</v>
      </c>
      <c r="AR403" s="15">
        <v>72.0</v>
      </c>
      <c r="AS403" s="15">
        <v>68.0</v>
      </c>
      <c r="AT403" s="15">
        <v>96.0</v>
      </c>
      <c r="AU403" s="15">
        <v>-11.0</v>
      </c>
      <c r="AV403" s="15">
        <v>2.0</v>
      </c>
      <c r="AW403" s="18">
        <v>0.0</v>
      </c>
      <c r="AX403" s="18">
        <v>1.0</v>
      </c>
      <c r="AY403" s="18">
        <v>1.0</v>
      </c>
      <c r="AZ403" s="18">
        <v>0.0</v>
      </c>
      <c r="BA403" s="18">
        <v>0.0</v>
      </c>
      <c r="BB403" s="18">
        <v>1.0</v>
      </c>
      <c r="BC403" s="11">
        <v>0.0</v>
      </c>
      <c r="BD403" s="11">
        <v>0.0</v>
      </c>
      <c r="BE403" s="11">
        <v>0.0</v>
      </c>
      <c r="BF403" s="11">
        <v>0.0</v>
      </c>
      <c r="BG403" s="11">
        <v>0.0</v>
      </c>
      <c r="BH403" s="11">
        <v>1.0</v>
      </c>
      <c r="BI403" s="11">
        <v>0.0</v>
      </c>
      <c r="BJ403" s="11">
        <v>0.0</v>
      </c>
      <c r="BK403" s="11">
        <v>0.0</v>
      </c>
      <c r="BL403" s="11">
        <v>0.0</v>
      </c>
      <c r="BM403" s="11">
        <v>0.0</v>
      </c>
      <c r="BN403" s="11">
        <v>0.0</v>
      </c>
      <c r="BO403" s="11">
        <v>0.0</v>
      </c>
      <c r="BP403" s="11">
        <v>0.0</v>
      </c>
      <c r="BQ403" s="11">
        <v>0.0</v>
      </c>
      <c r="BR403" s="11">
        <v>0.0</v>
      </c>
      <c r="BS403" s="11">
        <v>0.0</v>
      </c>
      <c r="BT403" s="11">
        <v>0.0</v>
      </c>
      <c r="BU403" s="11">
        <v>0.0</v>
      </c>
      <c r="BV403" s="11" t="s">
        <v>124</v>
      </c>
      <c r="BW403" s="15" t="s">
        <v>487</v>
      </c>
      <c r="BX403" s="15">
        <v>0.0</v>
      </c>
      <c r="BY403" s="26">
        <v>256.0</v>
      </c>
      <c r="BZ403" s="16">
        <v>0.0</v>
      </c>
      <c r="CA403" s="26">
        <v>47.0</v>
      </c>
      <c r="CB403" s="26">
        <v>15.0</v>
      </c>
      <c r="CC403" s="15">
        <v>0.0</v>
      </c>
      <c r="CD403" s="15">
        <v>0.0</v>
      </c>
      <c r="CE403" s="15">
        <v>1.0</v>
      </c>
      <c r="CF403" s="15">
        <v>0.0</v>
      </c>
      <c r="CG403" s="16">
        <v>0.0</v>
      </c>
      <c r="CH403" s="16">
        <v>0.0</v>
      </c>
      <c r="CI403" s="16">
        <v>0.0</v>
      </c>
      <c r="CJ403" s="15">
        <f t="shared" si="3"/>
        <v>0</v>
      </c>
      <c r="CK403" s="29" t="s">
        <v>2361</v>
      </c>
      <c r="CL403" s="11" t="s">
        <v>2315</v>
      </c>
      <c r="CM403" s="11">
        <v>0.0</v>
      </c>
      <c r="CN403" s="11">
        <v>0.0</v>
      </c>
      <c r="CO403" s="18">
        <v>0.0</v>
      </c>
      <c r="CP403" s="18">
        <v>0.0</v>
      </c>
      <c r="CQ403" s="15">
        <v>0.0</v>
      </c>
      <c r="CR403" s="15" t="s">
        <v>124</v>
      </c>
      <c r="CS403" s="15">
        <v>0.0</v>
      </c>
      <c r="CT403" s="15" t="s">
        <v>124</v>
      </c>
      <c r="CU403" s="15">
        <v>0.0</v>
      </c>
      <c r="CV403" s="15" t="s">
        <v>124</v>
      </c>
      <c r="CW403" s="11">
        <v>0.0</v>
      </c>
      <c r="CX403" s="11">
        <v>0.0</v>
      </c>
      <c r="CY403" s="11" t="s">
        <v>124</v>
      </c>
      <c r="CZ403" s="11">
        <v>0.0</v>
      </c>
      <c r="DA403" s="11" t="s">
        <v>133</v>
      </c>
      <c r="DB403" s="31"/>
    </row>
    <row r="404">
      <c r="A404" s="11" t="s">
        <v>2362</v>
      </c>
      <c r="B404" s="11" t="s">
        <v>2227</v>
      </c>
      <c r="C404" s="12">
        <v>28014.0</v>
      </c>
      <c r="D404" s="13">
        <v>1.0</v>
      </c>
      <c r="E404" s="18">
        <v>0.0</v>
      </c>
      <c r="F404" s="3">
        <v>4.0</v>
      </c>
      <c r="G404" s="3">
        <v>6.0</v>
      </c>
      <c r="H404" s="3">
        <v>6.0</v>
      </c>
      <c r="I404" s="14">
        <f t="shared" si="1"/>
        <v>5.333333333</v>
      </c>
      <c r="J404" s="14">
        <f t="shared" si="2"/>
        <v>1.333333333</v>
      </c>
      <c r="K404" s="11" t="s">
        <v>2019</v>
      </c>
      <c r="L404" s="13" t="s">
        <v>2019</v>
      </c>
      <c r="M404" s="15" t="s">
        <v>216</v>
      </c>
      <c r="N404" s="15" t="s">
        <v>1953</v>
      </c>
      <c r="O404" s="16" t="s">
        <v>2228</v>
      </c>
      <c r="P404" s="16" t="s">
        <v>1953</v>
      </c>
      <c r="Q404" s="17">
        <v>0.0</v>
      </c>
      <c r="R404" s="11" t="s">
        <v>124</v>
      </c>
      <c r="S404" s="11">
        <v>0.0</v>
      </c>
      <c r="T404" s="11">
        <v>0.0</v>
      </c>
      <c r="U404" s="11" t="s">
        <v>124</v>
      </c>
      <c r="V404" s="11">
        <v>0.0</v>
      </c>
      <c r="W404" s="11" t="s">
        <v>125</v>
      </c>
      <c r="X404" s="18">
        <v>25.0</v>
      </c>
      <c r="Y404" s="18">
        <v>1.0</v>
      </c>
      <c r="Z404" s="18">
        <v>2.0</v>
      </c>
      <c r="AA404" s="18">
        <v>2.0</v>
      </c>
      <c r="AB404" s="15" t="s">
        <v>2020</v>
      </c>
      <c r="AC404" s="15" t="s">
        <v>2020</v>
      </c>
      <c r="AD404" s="16">
        <v>1.0</v>
      </c>
      <c r="AE404" s="16">
        <v>1.0</v>
      </c>
      <c r="AF404" s="16">
        <v>1.0</v>
      </c>
      <c r="AG404" s="16">
        <v>1.0</v>
      </c>
      <c r="AH404" s="11" t="s">
        <v>2020</v>
      </c>
      <c r="AI404" s="18">
        <v>1.0</v>
      </c>
      <c r="AJ404" s="18">
        <v>1.0</v>
      </c>
      <c r="AK404" s="18">
        <v>1.0</v>
      </c>
      <c r="AL404" s="18">
        <v>1.0</v>
      </c>
      <c r="AM404" s="19">
        <v>1.0</v>
      </c>
      <c r="AN404" s="20" t="s">
        <v>128</v>
      </c>
      <c r="AO404" s="15" t="s">
        <v>778</v>
      </c>
      <c r="AP404" s="15" t="s">
        <v>778</v>
      </c>
      <c r="AQ404" s="15">
        <v>112.0</v>
      </c>
      <c r="AR404" s="15">
        <v>82.0</v>
      </c>
      <c r="AS404" s="15">
        <v>65.0</v>
      </c>
      <c r="AT404" s="15">
        <v>96.0</v>
      </c>
      <c r="AU404" s="15">
        <v>-12.0</v>
      </c>
      <c r="AV404" s="15">
        <v>1.0</v>
      </c>
      <c r="AW404" s="18">
        <v>0.0</v>
      </c>
      <c r="AX404" s="18">
        <v>0.0</v>
      </c>
      <c r="AY404" s="18">
        <v>1.0</v>
      </c>
      <c r="AZ404" s="18">
        <v>1.0</v>
      </c>
      <c r="BA404" s="18">
        <v>0.0</v>
      </c>
      <c r="BB404" s="18">
        <v>1.0</v>
      </c>
      <c r="BC404" s="11">
        <v>0.0</v>
      </c>
      <c r="BD404" s="11">
        <v>0.0</v>
      </c>
      <c r="BE404" s="11">
        <v>0.0</v>
      </c>
      <c r="BF404" s="11">
        <v>0.0</v>
      </c>
      <c r="BG404" s="11">
        <v>0.0</v>
      </c>
      <c r="BH404" s="11">
        <v>0.0</v>
      </c>
      <c r="BI404" s="11">
        <v>0.0</v>
      </c>
      <c r="BJ404" s="11">
        <v>0.0</v>
      </c>
      <c r="BK404" s="11">
        <v>0.0</v>
      </c>
      <c r="BL404" s="11">
        <v>0.0</v>
      </c>
      <c r="BM404" s="11">
        <v>0.0</v>
      </c>
      <c r="BN404" s="11">
        <v>0.0</v>
      </c>
      <c r="BO404" s="11">
        <v>0.0</v>
      </c>
      <c r="BP404" s="11">
        <v>0.0</v>
      </c>
      <c r="BQ404" s="11">
        <v>0.0</v>
      </c>
      <c r="BR404" s="11">
        <v>0.0</v>
      </c>
      <c r="BS404" s="11">
        <v>0.0</v>
      </c>
      <c r="BT404" s="11">
        <v>0.0</v>
      </c>
      <c r="BU404" s="11">
        <v>0.0</v>
      </c>
      <c r="BV404" s="11" t="s">
        <v>124</v>
      </c>
      <c r="BW404" s="15" t="s">
        <v>319</v>
      </c>
      <c r="BX404" s="15">
        <v>0.0</v>
      </c>
      <c r="BY404" s="26">
        <v>187.0</v>
      </c>
      <c r="BZ404" s="16">
        <v>0.0</v>
      </c>
      <c r="CA404" s="26">
        <v>45.0</v>
      </c>
      <c r="CB404" s="26">
        <v>17.0</v>
      </c>
      <c r="CC404" s="15">
        <v>0.0</v>
      </c>
      <c r="CD404" s="15">
        <v>0.0</v>
      </c>
      <c r="CE404" s="15">
        <v>1.0</v>
      </c>
      <c r="CF404" s="15">
        <v>0.0</v>
      </c>
      <c r="CG404" s="16">
        <v>0.0</v>
      </c>
      <c r="CH404" s="16">
        <v>0.0</v>
      </c>
      <c r="CI404" s="16">
        <v>0.0</v>
      </c>
      <c r="CJ404" s="15">
        <f t="shared" si="3"/>
        <v>0</v>
      </c>
      <c r="CK404" s="29" t="s">
        <v>2363</v>
      </c>
      <c r="CL404" s="11" t="s">
        <v>403</v>
      </c>
      <c r="CM404" s="11">
        <v>0.0</v>
      </c>
      <c r="CN404" s="11">
        <v>0.0</v>
      </c>
      <c r="CO404" s="18">
        <v>0.0</v>
      </c>
      <c r="CP404" s="18">
        <v>0.0</v>
      </c>
      <c r="CQ404" s="15">
        <v>0.0</v>
      </c>
      <c r="CR404" s="15" t="s">
        <v>124</v>
      </c>
      <c r="CS404" s="15">
        <v>0.0</v>
      </c>
      <c r="CT404" s="15" t="s">
        <v>124</v>
      </c>
      <c r="CU404" s="15">
        <v>0.0</v>
      </c>
      <c r="CV404" s="15" t="s">
        <v>124</v>
      </c>
      <c r="CW404" s="11">
        <v>0.0</v>
      </c>
      <c r="CX404" s="11">
        <v>0.0</v>
      </c>
      <c r="CY404" s="11" t="s">
        <v>124</v>
      </c>
      <c r="CZ404" s="11">
        <v>0.0</v>
      </c>
      <c r="DA404" s="11" t="s">
        <v>133</v>
      </c>
      <c r="DB404" s="31"/>
    </row>
    <row r="405">
      <c r="A405" s="11" t="s">
        <v>2364</v>
      </c>
      <c r="B405" s="11" t="s">
        <v>2365</v>
      </c>
      <c r="C405" s="12">
        <v>28021.0</v>
      </c>
      <c r="D405" s="13">
        <v>3.0</v>
      </c>
      <c r="E405" s="18">
        <v>0.0</v>
      </c>
      <c r="F405" s="3">
        <v>9.0</v>
      </c>
      <c r="G405" s="3">
        <v>7.0</v>
      </c>
      <c r="H405" s="3">
        <v>8.0</v>
      </c>
      <c r="I405" s="14">
        <f t="shared" si="1"/>
        <v>8</v>
      </c>
      <c r="J405" s="14">
        <f t="shared" si="2"/>
        <v>1.333333333</v>
      </c>
      <c r="K405" s="11" t="s">
        <v>645</v>
      </c>
      <c r="L405" s="13" t="s">
        <v>262</v>
      </c>
      <c r="M405" s="15" t="s">
        <v>216</v>
      </c>
      <c r="N405" s="15" t="s">
        <v>1335</v>
      </c>
      <c r="O405" s="16" t="s">
        <v>216</v>
      </c>
      <c r="P405" s="16" t="s">
        <v>1335</v>
      </c>
      <c r="Q405" s="17">
        <v>0.0</v>
      </c>
      <c r="R405" s="11" t="s">
        <v>124</v>
      </c>
      <c r="S405" s="11">
        <v>0.0</v>
      </c>
      <c r="T405" s="11">
        <v>0.0</v>
      </c>
      <c r="U405" s="11" t="s">
        <v>124</v>
      </c>
      <c r="V405" s="11">
        <v>0.0</v>
      </c>
      <c r="W405" s="11" t="s">
        <v>125</v>
      </c>
      <c r="X405" s="18">
        <v>25.0</v>
      </c>
      <c r="Y405" s="18">
        <v>1.0</v>
      </c>
      <c r="Z405" s="18">
        <v>1.0</v>
      </c>
      <c r="AA405" s="18">
        <v>0.0</v>
      </c>
      <c r="AB405" s="15" t="s">
        <v>2366</v>
      </c>
      <c r="AC405" s="15" t="s">
        <v>2366</v>
      </c>
      <c r="AD405" s="16">
        <v>1.0</v>
      </c>
      <c r="AE405" s="16">
        <v>1.0</v>
      </c>
      <c r="AF405" s="16">
        <v>1.0</v>
      </c>
      <c r="AG405" s="15">
        <v>1.0</v>
      </c>
      <c r="AH405" s="11" t="s">
        <v>2366</v>
      </c>
      <c r="AI405" s="18">
        <v>1.0</v>
      </c>
      <c r="AJ405" s="18">
        <v>1.0</v>
      </c>
      <c r="AK405" s="18">
        <v>1.0</v>
      </c>
      <c r="AL405" s="18">
        <v>1.0</v>
      </c>
      <c r="AM405" s="19">
        <v>1.0</v>
      </c>
      <c r="AN405" s="27" t="s">
        <v>128</v>
      </c>
      <c r="AO405" s="15" t="s">
        <v>570</v>
      </c>
      <c r="AP405" s="15" t="s">
        <v>570</v>
      </c>
      <c r="AQ405" s="15">
        <v>109.0</v>
      </c>
      <c r="AR405" s="15">
        <v>73.0</v>
      </c>
      <c r="AS405" s="15">
        <v>79.0</v>
      </c>
      <c r="AT405" s="15">
        <v>90.0</v>
      </c>
      <c r="AU405" s="15">
        <v>-10.0</v>
      </c>
      <c r="AV405" s="15">
        <v>7.0</v>
      </c>
      <c r="AW405" s="18">
        <v>0.0</v>
      </c>
      <c r="AX405" s="18">
        <v>1.0</v>
      </c>
      <c r="AY405" s="18">
        <v>1.0</v>
      </c>
      <c r="AZ405" s="18">
        <v>0.0</v>
      </c>
      <c r="BA405" s="18">
        <v>0.0</v>
      </c>
      <c r="BB405" s="18">
        <v>1.0</v>
      </c>
      <c r="BC405" s="11">
        <v>0.0</v>
      </c>
      <c r="BD405" s="11">
        <v>0.0</v>
      </c>
      <c r="BE405" s="11">
        <v>0.0</v>
      </c>
      <c r="BF405" s="11">
        <v>0.0</v>
      </c>
      <c r="BG405" s="11">
        <v>0.0</v>
      </c>
      <c r="BH405" s="11">
        <v>0.0</v>
      </c>
      <c r="BI405" s="11">
        <v>0.0</v>
      </c>
      <c r="BJ405" s="11">
        <v>1.0</v>
      </c>
      <c r="BK405" s="11">
        <v>0.0</v>
      </c>
      <c r="BL405" s="11">
        <v>0.0</v>
      </c>
      <c r="BM405" s="11">
        <v>0.0</v>
      </c>
      <c r="BN405" s="11">
        <v>0.0</v>
      </c>
      <c r="BO405" s="11">
        <v>0.0</v>
      </c>
      <c r="BP405" s="11">
        <v>0.0</v>
      </c>
      <c r="BQ405" s="11">
        <v>0.0</v>
      </c>
      <c r="BR405" s="11">
        <v>0.0</v>
      </c>
      <c r="BS405" s="11">
        <v>0.0</v>
      </c>
      <c r="BT405" s="11">
        <v>0.0</v>
      </c>
      <c r="BU405" s="11">
        <v>0.0</v>
      </c>
      <c r="BV405" s="11" t="s">
        <v>124</v>
      </c>
      <c r="BW405" s="15" t="s">
        <v>487</v>
      </c>
      <c r="BX405" s="15">
        <v>0.0</v>
      </c>
      <c r="BY405" s="26">
        <v>191.0</v>
      </c>
      <c r="BZ405" s="16">
        <v>0.0</v>
      </c>
      <c r="CA405" s="26">
        <v>44.0</v>
      </c>
      <c r="CB405" s="26">
        <v>17.0</v>
      </c>
      <c r="CC405" s="15">
        <v>0.0</v>
      </c>
      <c r="CD405" s="15">
        <v>0.0</v>
      </c>
      <c r="CE405" s="15">
        <v>1.0</v>
      </c>
      <c r="CF405" s="15">
        <v>0.0</v>
      </c>
      <c r="CG405" s="16">
        <v>0.0</v>
      </c>
      <c r="CH405" s="16">
        <v>0.0</v>
      </c>
      <c r="CI405" s="16">
        <v>0.0</v>
      </c>
      <c r="CJ405" s="15">
        <f t="shared" si="3"/>
        <v>0</v>
      </c>
      <c r="CK405" s="29" t="s">
        <v>2367</v>
      </c>
      <c r="CL405" s="11" t="s">
        <v>2368</v>
      </c>
      <c r="CM405" s="11">
        <v>1.0</v>
      </c>
      <c r="CN405" s="11">
        <v>0.0</v>
      </c>
      <c r="CO405" s="18">
        <v>0.0</v>
      </c>
      <c r="CP405" s="18">
        <v>0.0</v>
      </c>
      <c r="CQ405" s="15">
        <v>0.0</v>
      </c>
      <c r="CR405" s="15" t="s">
        <v>124</v>
      </c>
      <c r="CS405" s="15">
        <v>0.0</v>
      </c>
      <c r="CT405" s="15" t="s">
        <v>124</v>
      </c>
      <c r="CU405" s="15">
        <v>0.0</v>
      </c>
      <c r="CV405" s="15" t="s">
        <v>124</v>
      </c>
      <c r="CW405" s="11">
        <v>0.0</v>
      </c>
      <c r="CX405" s="11">
        <v>0.0</v>
      </c>
      <c r="CY405" s="11" t="s">
        <v>124</v>
      </c>
      <c r="CZ405" s="11">
        <v>0.0</v>
      </c>
      <c r="DA405" s="11" t="s">
        <v>133</v>
      </c>
      <c r="DB405" s="31"/>
    </row>
    <row r="406">
      <c r="A406" s="11" t="s">
        <v>2369</v>
      </c>
      <c r="B406" s="11" t="s">
        <v>2370</v>
      </c>
      <c r="C406" s="12">
        <v>28042.0</v>
      </c>
      <c r="D406" s="13">
        <v>1.0</v>
      </c>
      <c r="E406" s="18">
        <v>0.0</v>
      </c>
      <c r="F406" s="3">
        <v>5.0</v>
      </c>
      <c r="G406" s="3">
        <v>6.0</v>
      </c>
      <c r="H406" s="3">
        <v>8.0</v>
      </c>
      <c r="I406" s="14">
        <f t="shared" si="1"/>
        <v>6.333333333</v>
      </c>
      <c r="J406" s="14">
        <f t="shared" si="2"/>
        <v>2</v>
      </c>
      <c r="K406" s="11" t="s">
        <v>2153</v>
      </c>
      <c r="L406" s="11" t="s">
        <v>2153</v>
      </c>
      <c r="M406" s="15" t="s">
        <v>216</v>
      </c>
      <c r="N406" s="15" t="s">
        <v>1953</v>
      </c>
      <c r="O406" s="16" t="s">
        <v>577</v>
      </c>
      <c r="P406" s="16" t="s">
        <v>1953</v>
      </c>
      <c r="Q406" s="17">
        <v>0.0</v>
      </c>
      <c r="R406" s="11" t="s">
        <v>124</v>
      </c>
      <c r="S406" s="11">
        <v>0.0</v>
      </c>
      <c r="T406" s="11">
        <v>0.0</v>
      </c>
      <c r="U406" s="11" t="s">
        <v>124</v>
      </c>
      <c r="V406" s="11">
        <v>0.0</v>
      </c>
      <c r="W406" s="11" t="s">
        <v>125</v>
      </c>
      <c r="X406" s="18">
        <v>23.0</v>
      </c>
      <c r="Y406" s="18">
        <v>1.0</v>
      </c>
      <c r="Z406" s="18">
        <v>1.0</v>
      </c>
      <c r="AA406" s="18">
        <v>0.0</v>
      </c>
      <c r="AB406" s="15" t="s">
        <v>2371</v>
      </c>
      <c r="AC406" s="15" t="s">
        <v>2372</v>
      </c>
      <c r="AD406" s="16">
        <v>1.0</v>
      </c>
      <c r="AE406" s="16">
        <v>1.0</v>
      </c>
      <c r="AF406" s="16">
        <v>1.0</v>
      </c>
      <c r="AG406" s="16">
        <v>0.0</v>
      </c>
      <c r="AH406" s="11" t="s">
        <v>2373</v>
      </c>
      <c r="AI406" s="18">
        <v>1.0</v>
      </c>
      <c r="AJ406" s="18">
        <v>1.0</v>
      </c>
      <c r="AK406" s="18">
        <v>0.0</v>
      </c>
      <c r="AL406" s="18">
        <v>0.0</v>
      </c>
      <c r="AM406" s="19">
        <v>0.0</v>
      </c>
      <c r="AN406" s="27" t="s">
        <v>128</v>
      </c>
      <c r="AO406" s="15" t="s">
        <v>778</v>
      </c>
      <c r="AP406" s="15" t="s">
        <v>778</v>
      </c>
      <c r="AQ406" s="15">
        <v>109.0</v>
      </c>
      <c r="AR406" s="15">
        <v>51.0</v>
      </c>
      <c r="AS406" s="15">
        <v>69.0</v>
      </c>
      <c r="AT406" s="15">
        <v>78.0</v>
      </c>
      <c r="AU406" s="15">
        <v>-13.0</v>
      </c>
      <c r="AV406" s="15">
        <v>32.0</v>
      </c>
      <c r="AW406" s="18">
        <v>0.0</v>
      </c>
      <c r="AX406" s="18">
        <v>0.0</v>
      </c>
      <c r="AY406" s="18">
        <v>0.0</v>
      </c>
      <c r="AZ406" s="18">
        <v>1.0</v>
      </c>
      <c r="BA406" s="18">
        <v>1.0</v>
      </c>
      <c r="BB406" s="18">
        <v>1.0</v>
      </c>
      <c r="BC406" s="11">
        <v>0.0</v>
      </c>
      <c r="BD406" s="11">
        <v>0.0</v>
      </c>
      <c r="BE406" s="11">
        <v>0.0</v>
      </c>
      <c r="BF406" s="11">
        <v>0.0</v>
      </c>
      <c r="BG406" s="11">
        <v>0.0</v>
      </c>
      <c r="BH406" s="11">
        <v>0.0</v>
      </c>
      <c r="BI406" s="11">
        <v>0.0</v>
      </c>
      <c r="BJ406" s="11">
        <v>0.0</v>
      </c>
      <c r="BK406" s="11">
        <v>0.0</v>
      </c>
      <c r="BL406" s="11">
        <v>0.0</v>
      </c>
      <c r="BM406" s="11">
        <v>0.0</v>
      </c>
      <c r="BN406" s="11">
        <v>0.0</v>
      </c>
      <c r="BO406" s="11">
        <v>0.0</v>
      </c>
      <c r="BP406" s="11">
        <v>0.0</v>
      </c>
      <c r="BQ406" s="11">
        <v>0.0</v>
      </c>
      <c r="BR406" s="11">
        <v>0.0</v>
      </c>
      <c r="BS406" s="11">
        <v>0.0</v>
      </c>
      <c r="BT406" s="11">
        <v>0.0</v>
      </c>
      <c r="BU406" s="11">
        <v>0.0</v>
      </c>
      <c r="BV406" s="11" t="s">
        <v>124</v>
      </c>
      <c r="BW406" s="15" t="s">
        <v>251</v>
      </c>
      <c r="BX406" s="15">
        <v>0.0</v>
      </c>
      <c r="BY406" s="26">
        <v>182.0</v>
      </c>
      <c r="BZ406" s="16">
        <v>1.0</v>
      </c>
      <c r="CA406" s="26">
        <v>182.0</v>
      </c>
      <c r="CB406" s="26">
        <v>12.0</v>
      </c>
      <c r="CC406" s="15">
        <v>0.0</v>
      </c>
      <c r="CD406" s="15">
        <v>0.0</v>
      </c>
      <c r="CE406" s="15">
        <v>0.0</v>
      </c>
      <c r="CF406" s="15">
        <v>0.0</v>
      </c>
      <c r="CG406" s="16">
        <v>0.0</v>
      </c>
      <c r="CH406" s="16">
        <v>0.0</v>
      </c>
      <c r="CI406" s="16">
        <v>1.0</v>
      </c>
      <c r="CJ406" s="15">
        <f t="shared" si="3"/>
        <v>1</v>
      </c>
      <c r="CK406" s="40" t="s">
        <v>124</v>
      </c>
      <c r="CL406" s="11" t="s">
        <v>124</v>
      </c>
      <c r="CM406" s="11">
        <v>0.0</v>
      </c>
      <c r="CN406" s="11">
        <v>0.0</v>
      </c>
      <c r="CO406" s="18">
        <v>0.0</v>
      </c>
      <c r="CP406" s="18">
        <v>0.0</v>
      </c>
      <c r="CQ406" s="15">
        <v>0.0</v>
      </c>
      <c r="CR406" s="15" t="s">
        <v>124</v>
      </c>
      <c r="CS406" s="15">
        <v>0.0</v>
      </c>
      <c r="CT406" s="15" t="s">
        <v>124</v>
      </c>
      <c r="CU406" s="15">
        <v>0.0</v>
      </c>
      <c r="CV406" s="15" t="s">
        <v>124</v>
      </c>
      <c r="CW406" s="11">
        <v>0.0</v>
      </c>
      <c r="CX406" s="11">
        <v>0.0</v>
      </c>
      <c r="CY406" s="11" t="s">
        <v>124</v>
      </c>
      <c r="CZ406" s="11">
        <v>0.0</v>
      </c>
      <c r="DA406" s="11" t="s">
        <v>133</v>
      </c>
      <c r="DB406" s="31"/>
    </row>
    <row r="407">
      <c r="A407" s="11" t="s">
        <v>2374</v>
      </c>
      <c r="B407" s="11" t="s">
        <v>2375</v>
      </c>
      <c r="C407" s="12">
        <v>28049.0</v>
      </c>
      <c r="D407" s="13">
        <v>1.0</v>
      </c>
      <c r="E407" s="18">
        <v>0.0</v>
      </c>
      <c r="F407" s="3">
        <v>1.0</v>
      </c>
      <c r="G407" s="3">
        <v>1.0</v>
      </c>
      <c r="H407" s="3">
        <v>3.0</v>
      </c>
      <c r="I407" s="14">
        <f t="shared" si="1"/>
        <v>1.666666667</v>
      </c>
      <c r="J407" s="14">
        <f t="shared" si="2"/>
        <v>1.333333333</v>
      </c>
      <c r="K407" s="11" t="s">
        <v>2037</v>
      </c>
      <c r="L407" s="13" t="s">
        <v>2037</v>
      </c>
      <c r="M407" s="16" t="s">
        <v>216</v>
      </c>
      <c r="N407" s="16" t="s">
        <v>2376</v>
      </c>
      <c r="O407" s="16" t="s">
        <v>216</v>
      </c>
      <c r="P407" s="16" t="s">
        <v>1953</v>
      </c>
      <c r="Q407" s="17">
        <v>0.0</v>
      </c>
      <c r="R407" s="11" t="s">
        <v>124</v>
      </c>
      <c r="S407" s="11">
        <v>0.0</v>
      </c>
      <c r="T407" s="11">
        <v>0.0</v>
      </c>
      <c r="U407" s="11" t="s">
        <v>124</v>
      </c>
      <c r="V407" s="11">
        <v>0.0</v>
      </c>
      <c r="W407" s="11" t="s">
        <v>125</v>
      </c>
      <c r="X407" s="18">
        <v>26.0</v>
      </c>
      <c r="Y407" s="18">
        <v>1.0</v>
      </c>
      <c r="Z407" s="18">
        <v>1.0</v>
      </c>
      <c r="AA407" s="18">
        <v>0.0</v>
      </c>
      <c r="AB407" s="15" t="s">
        <v>2377</v>
      </c>
      <c r="AC407" s="15" t="s">
        <v>2377</v>
      </c>
      <c r="AD407" s="16">
        <v>1.0</v>
      </c>
      <c r="AE407" s="16">
        <v>1.0</v>
      </c>
      <c r="AF407" s="16">
        <v>1.0</v>
      </c>
      <c r="AG407" s="15">
        <v>1.0</v>
      </c>
      <c r="AH407" s="11" t="s">
        <v>2378</v>
      </c>
      <c r="AI407" s="18">
        <v>1.0</v>
      </c>
      <c r="AJ407" s="18">
        <v>1.0</v>
      </c>
      <c r="AK407" s="18">
        <v>0.0</v>
      </c>
      <c r="AL407" s="11">
        <v>0.0</v>
      </c>
      <c r="AM407" s="19">
        <v>0.0</v>
      </c>
      <c r="AN407" s="27" t="s">
        <v>128</v>
      </c>
      <c r="AO407" s="15" t="s">
        <v>155</v>
      </c>
      <c r="AP407" s="15" t="s">
        <v>155</v>
      </c>
      <c r="AQ407" s="15">
        <v>117.0</v>
      </c>
      <c r="AR407" s="15">
        <v>45.0</v>
      </c>
      <c r="AS407" s="15">
        <v>81.0</v>
      </c>
      <c r="AT407" s="15">
        <v>97.0</v>
      </c>
      <c r="AU407" s="15">
        <v>-15.0</v>
      </c>
      <c r="AV407" s="15">
        <v>13.0</v>
      </c>
      <c r="AW407" s="18">
        <v>0.0</v>
      </c>
      <c r="AX407" s="18">
        <v>0.0</v>
      </c>
      <c r="AY407" s="18">
        <v>1.0</v>
      </c>
      <c r="AZ407" s="18">
        <v>0.0</v>
      </c>
      <c r="BA407" s="18">
        <v>1.0</v>
      </c>
      <c r="BB407" s="18">
        <v>1.0</v>
      </c>
      <c r="BC407" s="11">
        <v>0.0</v>
      </c>
      <c r="BD407" s="11">
        <v>0.0</v>
      </c>
      <c r="BE407" s="11">
        <v>0.0</v>
      </c>
      <c r="BF407" s="11">
        <v>0.0</v>
      </c>
      <c r="BG407" s="11">
        <v>0.0</v>
      </c>
      <c r="BH407" s="11">
        <v>0.0</v>
      </c>
      <c r="BI407" s="11">
        <v>0.0</v>
      </c>
      <c r="BJ407" s="11">
        <v>0.0</v>
      </c>
      <c r="BK407" s="11">
        <v>0.0</v>
      </c>
      <c r="BL407" s="11">
        <v>0.0</v>
      </c>
      <c r="BM407" s="11">
        <v>0.0</v>
      </c>
      <c r="BN407" s="11">
        <v>0.0</v>
      </c>
      <c r="BO407" s="11">
        <v>0.0</v>
      </c>
      <c r="BP407" s="11">
        <v>0.0</v>
      </c>
      <c r="BQ407" s="11">
        <v>0.0</v>
      </c>
      <c r="BR407" s="11">
        <v>0.0</v>
      </c>
      <c r="BS407" s="11">
        <v>0.0</v>
      </c>
      <c r="BT407" s="11">
        <v>0.0</v>
      </c>
      <c r="BU407" s="11">
        <v>0.0</v>
      </c>
      <c r="BV407" s="11" t="s">
        <v>2379</v>
      </c>
      <c r="BW407" s="15" t="s">
        <v>319</v>
      </c>
      <c r="BX407" s="15">
        <v>0.0</v>
      </c>
      <c r="BY407" s="26">
        <v>199.0</v>
      </c>
      <c r="BZ407" s="16">
        <v>0.0</v>
      </c>
      <c r="CA407" s="26">
        <v>30.0</v>
      </c>
      <c r="CB407" s="26">
        <v>18.0</v>
      </c>
      <c r="CC407" s="15">
        <v>0.0</v>
      </c>
      <c r="CD407" s="15">
        <v>0.0</v>
      </c>
      <c r="CE407" s="15">
        <v>1.0</v>
      </c>
      <c r="CF407" s="15">
        <v>0.0</v>
      </c>
      <c r="CG407" s="16">
        <v>0.0</v>
      </c>
      <c r="CH407" s="16">
        <v>0.0</v>
      </c>
      <c r="CI407" s="16">
        <v>0.0</v>
      </c>
      <c r="CJ407" s="15">
        <f t="shared" si="3"/>
        <v>0</v>
      </c>
      <c r="CK407" s="29" t="s">
        <v>2380</v>
      </c>
      <c r="CL407" s="11" t="s">
        <v>403</v>
      </c>
      <c r="CM407" s="11">
        <v>1.0</v>
      </c>
      <c r="CN407" s="11">
        <v>1.0</v>
      </c>
      <c r="CO407" s="18">
        <v>0.0</v>
      </c>
      <c r="CP407" s="18">
        <v>0.0</v>
      </c>
      <c r="CQ407" s="15">
        <v>0.0</v>
      </c>
      <c r="CR407" s="15" t="s">
        <v>124</v>
      </c>
      <c r="CS407" s="15">
        <v>0.0</v>
      </c>
      <c r="CT407" s="15" t="s">
        <v>124</v>
      </c>
      <c r="CU407" s="15">
        <v>0.0</v>
      </c>
      <c r="CV407" s="15" t="s">
        <v>124</v>
      </c>
      <c r="CW407" s="11">
        <v>1.0</v>
      </c>
      <c r="CX407" s="11">
        <v>0.0</v>
      </c>
      <c r="CY407" s="11" t="s">
        <v>124</v>
      </c>
      <c r="CZ407" s="11">
        <v>0.0</v>
      </c>
      <c r="DA407" s="11" t="s">
        <v>133</v>
      </c>
      <c r="DB407" s="31"/>
    </row>
    <row r="408">
      <c r="A408" s="11" t="s">
        <v>2381</v>
      </c>
      <c r="B408" s="11" t="s">
        <v>2382</v>
      </c>
      <c r="C408" s="12">
        <v>28056.0</v>
      </c>
      <c r="D408" s="13">
        <v>2.0</v>
      </c>
      <c r="E408" s="18">
        <v>0.0</v>
      </c>
      <c r="F408" s="3">
        <v>4.0</v>
      </c>
      <c r="G408" s="3">
        <v>6.0</v>
      </c>
      <c r="H408" s="3">
        <v>4.0</v>
      </c>
      <c r="I408" s="14">
        <f t="shared" si="1"/>
        <v>4.666666667</v>
      </c>
      <c r="J408" s="14">
        <f t="shared" si="2"/>
        <v>1.333333333</v>
      </c>
      <c r="K408" s="11" t="s">
        <v>261</v>
      </c>
      <c r="L408" s="11" t="s">
        <v>262</v>
      </c>
      <c r="M408" s="15" t="s">
        <v>122</v>
      </c>
      <c r="N408" s="15" t="s">
        <v>1173</v>
      </c>
      <c r="O408" s="16" t="s">
        <v>162</v>
      </c>
      <c r="P408" s="16" t="s">
        <v>1173</v>
      </c>
      <c r="Q408" s="17">
        <v>0.0</v>
      </c>
      <c r="R408" s="11" t="s">
        <v>124</v>
      </c>
      <c r="S408" s="11">
        <v>0.0</v>
      </c>
      <c r="T408" s="11">
        <v>0.0</v>
      </c>
      <c r="U408" s="11" t="s">
        <v>124</v>
      </c>
      <c r="V408" s="11">
        <v>0.0</v>
      </c>
      <c r="W408" s="11" t="s">
        <v>125</v>
      </c>
      <c r="X408" s="18">
        <v>32.0</v>
      </c>
      <c r="Y408" s="18">
        <v>1.0</v>
      </c>
      <c r="Z408" s="18">
        <v>1.0</v>
      </c>
      <c r="AA408" s="18">
        <v>0.0</v>
      </c>
      <c r="AB408" s="15" t="s">
        <v>2383</v>
      </c>
      <c r="AC408" s="15" t="s">
        <v>2383</v>
      </c>
      <c r="AD408" s="16">
        <v>1.0</v>
      </c>
      <c r="AE408" s="16">
        <v>1.0</v>
      </c>
      <c r="AF408" s="16">
        <v>1.0</v>
      </c>
      <c r="AG408" s="15">
        <v>1.0</v>
      </c>
      <c r="AH408" s="11" t="s">
        <v>2384</v>
      </c>
      <c r="AI408" s="18">
        <v>1.0</v>
      </c>
      <c r="AJ408" s="18">
        <v>1.0</v>
      </c>
      <c r="AK408" s="18">
        <v>0.0</v>
      </c>
      <c r="AL408" s="11">
        <v>0.0</v>
      </c>
      <c r="AM408" s="19">
        <v>0.0</v>
      </c>
      <c r="AN408" s="27" t="s">
        <v>128</v>
      </c>
      <c r="AO408" s="15" t="s">
        <v>177</v>
      </c>
      <c r="AP408" s="15" t="s">
        <v>177</v>
      </c>
      <c r="AQ408" s="15">
        <v>104.0</v>
      </c>
      <c r="AR408" s="15">
        <v>56.0</v>
      </c>
      <c r="AS408" s="15">
        <v>43.0</v>
      </c>
      <c r="AT408" s="15">
        <v>28.0</v>
      </c>
      <c r="AU408" s="15">
        <v>-7.0</v>
      </c>
      <c r="AV408" s="15">
        <v>2.0</v>
      </c>
      <c r="AW408" s="18">
        <v>0.0</v>
      </c>
      <c r="AX408" s="18">
        <v>0.0</v>
      </c>
      <c r="AY408" s="18">
        <v>1.0</v>
      </c>
      <c r="AZ408" s="18">
        <v>0.0</v>
      </c>
      <c r="BA408" s="18">
        <v>1.0</v>
      </c>
      <c r="BB408" s="18">
        <v>1.0</v>
      </c>
      <c r="BC408" s="11">
        <v>0.0</v>
      </c>
      <c r="BD408" s="11">
        <v>0.0</v>
      </c>
      <c r="BE408" s="11">
        <v>0.0</v>
      </c>
      <c r="BF408" s="11">
        <v>0.0</v>
      </c>
      <c r="BG408" s="11">
        <v>0.0</v>
      </c>
      <c r="BH408" s="11">
        <v>1.0</v>
      </c>
      <c r="BI408" s="11">
        <v>0.0</v>
      </c>
      <c r="BJ408" s="11">
        <v>0.0</v>
      </c>
      <c r="BK408" s="11">
        <v>0.0</v>
      </c>
      <c r="BL408" s="11">
        <v>0.0</v>
      </c>
      <c r="BM408" s="11">
        <v>0.0</v>
      </c>
      <c r="BN408" s="11">
        <v>0.0</v>
      </c>
      <c r="BO408" s="11">
        <v>0.0</v>
      </c>
      <c r="BP408" s="11">
        <v>0.0</v>
      </c>
      <c r="BQ408" s="11">
        <v>0.0</v>
      </c>
      <c r="BR408" s="11">
        <v>0.0</v>
      </c>
      <c r="BS408" s="11">
        <v>0.0</v>
      </c>
      <c r="BT408" s="11">
        <v>0.0</v>
      </c>
      <c r="BU408" s="11">
        <v>0.0</v>
      </c>
      <c r="BV408" s="11" t="s">
        <v>124</v>
      </c>
      <c r="BW408" s="15" t="s">
        <v>168</v>
      </c>
      <c r="BX408" s="15">
        <v>0.0</v>
      </c>
      <c r="BY408" s="26">
        <v>235.0</v>
      </c>
      <c r="BZ408" s="16">
        <v>0.0</v>
      </c>
      <c r="CA408" s="26">
        <v>56.0</v>
      </c>
      <c r="CB408" s="26">
        <v>8.0</v>
      </c>
      <c r="CC408" s="15">
        <v>0.0</v>
      </c>
      <c r="CD408" s="15">
        <v>0.0</v>
      </c>
      <c r="CE408" s="15">
        <v>1.0</v>
      </c>
      <c r="CF408" s="15">
        <v>0.0</v>
      </c>
      <c r="CG408" s="16">
        <v>0.0</v>
      </c>
      <c r="CH408" s="16">
        <v>0.0</v>
      </c>
      <c r="CI408" s="16">
        <v>0.0</v>
      </c>
      <c r="CJ408" s="15">
        <f t="shared" si="3"/>
        <v>0</v>
      </c>
      <c r="CK408" s="29" t="s">
        <v>2385</v>
      </c>
      <c r="CL408" s="11" t="s">
        <v>861</v>
      </c>
      <c r="CM408" s="11">
        <v>0.0</v>
      </c>
      <c r="CN408" s="11">
        <v>0.0</v>
      </c>
      <c r="CO408" s="18">
        <v>0.0</v>
      </c>
      <c r="CP408" s="18">
        <v>0.0</v>
      </c>
      <c r="CQ408" s="15">
        <v>0.0</v>
      </c>
      <c r="CR408" s="15" t="s">
        <v>124</v>
      </c>
      <c r="CS408" s="15">
        <v>0.0</v>
      </c>
      <c r="CT408" s="15" t="s">
        <v>124</v>
      </c>
      <c r="CU408" s="15">
        <v>0.0</v>
      </c>
      <c r="CV408" s="15" t="s">
        <v>124</v>
      </c>
      <c r="CW408" s="11">
        <v>0.0</v>
      </c>
      <c r="CX408" s="11">
        <v>0.0</v>
      </c>
      <c r="CY408" s="11" t="s">
        <v>124</v>
      </c>
      <c r="CZ408" s="11">
        <v>0.0</v>
      </c>
      <c r="DA408" s="11" t="s">
        <v>133</v>
      </c>
      <c r="DB408" s="31"/>
    </row>
    <row r="409">
      <c r="A409" s="11" t="s">
        <v>2386</v>
      </c>
      <c r="B409" s="11" t="s">
        <v>1932</v>
      </c>
      <c r="C409" s="12">
        <v>28070.0</v>
      </c>
      <c r="D409" s="13">
        <v>1.0</v>
      </c>
      <c r="E409" s="18">
        <v>0.0</v>
      </c>
      <c r="F409" s="3">
        <v>6.0</v>
      </c>
      <c r="G409" s="3">
        <v>8.0</v>
      </c>
      <c r="H409" s="3">
        <v>7.0</v>
      </c>
      <c r="I409" s="14">
        <f t="shared" si="1"/>
        <v>7</v>
      </c>
      <c r="J409" s="14">
        <f t="shared" si="2"/>
        <v>1.333333333</v>
      </c>
      <c r="K409" s="11" t="s">
        <v>182</v>
      </c>
      <c r="L409" s="13" t="s">
        <v>183</v>
      </c>
      <c r="M409" s="15" t="s">
        <v>122</v>
      </c>
      <c r="N409" s="15" t="s">
        <v>122</v>
      </c>
      <c r="O409" s="16" t="s">
        <v>122</v>
      </c>
      <c r="P409" s="16" t="s">
        <v>1979</v>
      </c>
      <c r="Q409" s="17">
        <v>0.0</v>
      </c>
      <c r="R409" s="11" t="s">
        <v>124</v>
      </c>
      <c r="S409" s="11">
        <v>0.0</v>
      </c>
      <c r="T409" s="11">
        <v>0.0</v>
      </c>
      <c r="U409" s="11" t="s">
        <v>124</v>
      </c>
      <c r="V409" s="11">
        <v>0.0</v>
      </c>
      <c r="W409" s="11" t="s">
        <v>125</v>
      </c>
      <c r="X409" s="18">
        <v>33.0</v>
      </c>
      <c r="Y409" s="18">
        <v>1.0</v>
      </c>
      <c r="Z409" s="18">
        <v>1.0</v>
      </c>
      <c r="AA409" s="18">
        <v>0.0</v>
      </c>
      <c r="AB409" s="15" t="s">
        <v>1934</v>
      </c>
      <c r="AC409" s="15" t="s">
        <v>1934</v>
      </c>
      <c r="AD409" s="16">
        <v>1.0</v>
      </c>
      <c r="AE409" s="16">
        <v>1.0</v>
      </c>
      <c r="AF409" s="16">
        <v>1.0</v>
      </c>
      <c r="AG409" s="15">
        <v>1.0</v>
      </c>
      <c r="AH409" s="11" t="s">
        <v>1934</v>
      </c>
      <c r="AI409" s="18">
        <v>1.0</v>
      </c>
      <c r="AJ409" s="18">
        <v>1.0</v>
      </c>
      <c r="AK409" s="18">
        <v>1.0</v>
      </c>
      <c r="AL409" s="18">
        <v>1.0</v>
      </c>
      <c r="AM409" s="19">
        <v>1.0</v>
      </c>
      <c r="AN409" s="27" t="s">
        <v>128</v>
      </c>
      <c r="AO409" s="15" t="s">
        <v>189</v>
      </c>
      <c r="AP409" s="15" t="s">
        <v>189</v>
      </c>
      <c r="AQ409" s="15">
        <v>122.0</v>
      </c>
      <c r="AR409" s="15">
        <v>58.0</v>
      </c>
      <c r="AS409" s="15">
        <v>69.0</v>
      </c>
      <c r="AT409" s="15">
        <v>89.0</v>
      </c>
      <c r="AU409" s="15">
        <v>-11.0</v>
      </c>
      <c r="AV409" s="15">
        <v>30.0</v>
      </c>
      <c r="AW409" s="18">
        <v>0.0</v>
      </c>
      <c r="AX409" s="18">
        <v>0.0</v>
      </c>
      <c r="AY409" s="18">
        <v>1.0</v>
      </c>
      <c r="AZ409" s="18">
        <v>0.0</v>
      </c>
      <c r="BA409" s="18">
        <v>0.0</v>
      </c>
      <c r="BB409" s="18">
        <v>0.0</v>
      </c>
      <c r="BC409" s="11">
        <v>0.0</v>
      </c>
      <c r="BD409" s="11">
        <v>0.0</v>
      </c>
      <c r="BE409" s="11">
        <v>0.0</v>
      </c>
      <c r="BF409" s="11">
        <v>0.0</v>
      </c>
      <c r="BG409" s="11">
        <v>0.0</v>
      </c>
      <c r="BH409" s="11">
        <v>0.0</v>
      </c>
      <c r="BI409" s="11">
        <v>0.0</v>
      </c>
      <c r="BJ409" s="11">
        <v>0.0</v>
      </c>
      <c r="BK409" s="11">
        <v>0.0</v>
      </c>
      <c r="BL409" s="11">
        <v>0.0</v>
      </c>
      <c r="BM409" s="11">
        <v>0.0</v>
      </c>
      <c r="BN409" s="11">
        <v>0.0</v>
      </c>
      <c r="BO409" s="11">
        <v>0.0</v>
      </c>
      <c r="BP409" s="11">
        <v>0.0</v>
      </c>
      <c r="BQ409" s="11">
        <v>0.0</v>
      </c>
      <c r="BR409" s="11">
        <v>0.0</v>
      </c>
      <c r="BS409" s="11">
        <v>0.0</v>
      </c>
      <c r="BT409" s="11">
        <v>0.0</v>
      </c>
      <c r="BU409" s="11">
        <v>0.0</v>
      </c>
      <c r="BV409" s="11" t="s">
        <v>124</v>
      </c>
      <c r="BW409" s="15" t="s">
        <v>319</v>
      </c>
      <c r="BX409" s="15">
        <v>0.0</v>
      </c>
      <c r="BY409" s="26">
        <v>187.0</v>
      </c>
      <c r="BZ409" s="16">
        <v>0.0</v>
      </c>
      <c r="CA409" s="26">
        <v>44.0</v>
      </c>
      <c r="CB409" s="26">
        <v>27.0</v>
      </c>
      <c r="CC409" s="15">
        <v>0.0</v>
      </c>
      <c r="CD409" s="15">
        <v>0.0</v>
      </c>
      <c r="CE409" s="15">
        <v>1.0</v>
      </c>
      <c r="CF409" s="15">
        <v>0.0</v>
      </c>
      <c r="CG409" s="16">
        <v>0.0</v>
      </c>
      <c r="CH409" s="16">
        <v>0.0</v>
      </c>
      <c r="CI409" s="16">
        <v>1.0</v>
      </c>
      <c r="CJ409" s="15">
        <f t="shared" si="3"/>
        <v>1</v>
      </c>
      <c r="CK409" s="29" t="s">
        <v>2387</v>
      </c>
      <c r="CL409" s="11" t="s">
        <v>258</v>
      </c>
      <c r="CM409" s="11">
        <v>0.0</v>
      </c>
      <c r="CN409" s="11">
        <v>0.0</v>
      </c>
      <c r="CO409" s="18">
        <v>0.0</v>
      </c>
      <c r="CP409" s="18">
        <v>0.0</v>
      </c>
      <c r="CQ409" s="15">
        <v>0.0</v>
      </c>
      <c r="CR409" s="15" t="s">
        <v>124</v>
      </c>
      <c r="CS409" s="15">
        <v>0.0</v>
      </c>
      <c r="CT409" s="15" t="s">
        <v>124</v>
      </c>
      <c r="CU409" s="15">
        <v>0.0</v>
      </c>
      <c r="CV409" s="15" t="s">
        <v>124</v>
      </c>
      <c r="CW409" s="11">
        <v>0.0</v>
      </c>
      <c r="CX409" s="11">
        <v>0.0</v>
      </c>
      <c r="CY409" s="11" t="s">
        <v>124</v>
      </c>
      <c r="CZ409" s="11">
        <v>0.0</v>
      </c>
      <c r="DA409" s="11" t="s">
        <v>133</v>
      </c>
      <c r="DB409" s="31"/>
    </row>
    <row r="410">
      <c r="A410" s="11" t="s">
        <v>2388</v>
      </c>
      <c r="B410" s="11" t="s">
        <v>1646</v>
      </c>
      <c r="C410" s="12">
        <v>28077.0</v>
      </c>
      <c r="D410" s="13">
        <v>8.0</v>
      </c>
      <c r="E410" s="18">
        <v>0.0</v>
      </c>
      <c r="F410" s="3">
        <v>6.0</v>
      </c>
      <c r="G410" s="3">
        <v>7.0</v>
      </c>
      <c r="H410" s="3">
        <v>5.0</v>
      </c>
      <c r="I410" s="14">
        <f t="shared" si="1"/>
        <v>6</v>
      </c>
      <c r="J410" s="14">
        <f t="shared" si="2"/>
        <v>1.333333333</v>
      </c>
      <c r="K410" s="11" t="s">
        <v>355</v>
      </c>
      <c r="L410" s="11" t="s">
        <v>355</v>
      </c>
      <c r="M410" s="15" t="s">
        <v>122</v>
      </c>
      <c r="N410" s="15" t="s">
        <v>1173</v>
      </c>
      <c r="O410" s="16" t="s">
        <v>122</v>
      </c>
      <c r="P410" s="16" t="s">
        <v>373</v>
      </c>
      <c r="Q410" s="17">
        <v>1.0</v>
      </c>
      <c r="R410" s="11" t="s">
        <v>124</v>
      </c>
      <c r="S410" s="11">
        <v>0.0</v>
      </c>
      <c r="T410" s="11">
        <v>0.0</v>
      </c>
      <c r="U410" s="11" t="s">
        <v>124</v>
      </c>
      <c r="V410" s="11">
        <v>0.0</v>
      </c>
      <c r="W410" s="11" t="s">
        <v>631</v>
      </c>
      <c r="X410" s="18">
        <v>31.0</v>
      </c>
      <c r="Y410" s="18">
        <v>1.0</v>
      </c>
      <c r="Z410" s="18">
        <v>1.0</v>
      </c>
      <c r="AA410" s="18">
        <v>0.0</v>
      </c>
      <c r="AB410" s="15" t="s">
        <v>1646</v>
      </c>
      <c r="AC410" s="15" t="s">
        <v>1646</v>
      </c>
      <c r="AD410" s="16">
        <v>1.0</v>
      </c>
      <c r="AE410" s="16">
        <v>1.0</v>
      </c>
      <c r="AF410" s="16">
        <v>1.0</v>
      </c>
      <c r="AG410" s="15">
        <v>1.0</v>
      </c>
      <c r="AH410" s="11" t="s">
        <v>2041</v>
      </c>
      <c r="AI410" s="18">
        <v>1.0</v>
      </c>
      <c r="AJ410" s="18">
        <v>1.0</v>
      </c>
      <c r="AK410" s="18">
        <v>0.0</v>
      </c>
      <c r="AL410" s="11">
        <v>0.0</v>
      </c>
      <c r="AM410" s="19">
        <v>0.0</v>
      </c>
      <c r="AN410" s="27" t="s">
        <v>128</v>
      </c>
      <c r="AO410" s="15" t="s">
        <v>2389</v>
      </c>
      <c r="AP410" s="15" t="s">
        <v>200</v>
      </c>
      <c r="AQ410" s="15">
        <v>135.0</v>
      </c>
      <c r="AR410" s="15">
        <v>61.0</v>
      </c>
      <c r="AS410" s="15">
        <v>57.0</v>
      </c>
      <c r="AT410" s="15">
        <v>64.0</v>
      </c>
      <c r="AU410" s="15">
        <v>-11.0</v>
      </c>
      <c r="AV410" s="15">
        <v>10.0</v>
      </c>
      <c r="AW410" s="18">
        <v>0.0</v>
      </c>
      <c r="AX410" s="18">
        <v>0.0</v>
      </c>
      <c r="AY410" s="18">
        <v>1.0</v>
      </c>
      <c r="AZ410" s="18">
        <v>1.0</v>
      </c>
      <c r="BA410" s="18">
        <v>1.0</v>
      </c>
      <c r="BB410" s="18">
        <v>1.0</v>
      </c>
      <c r="BC410" s="11">
        <v>0.0</v>
      </c>
      <c r="BD410" s="11">
        <v>0.0</v>
      </c>
      <c r="BE410" s="11">
        <v>0.0</v>
      </c>
      <c r="BF410" s="11">
        <v>0.0</v>
      </c>
      <c r="BG410" s="11">
        <v>0.0</v>
      </c>
      <c r="BH410" s="11">
        <v>0.0</v>
      </c>
      <c r="BI410" s="11">
        <v>0.0</v>
      </c>
      <c r="BJ410" s="11">
        <v>0.0</v>
      </c>
      <c r="BK410" s="11">
        <v>0.0</v>
      </c>
      <c r="BL410" s="11">
        <v>0.0</v>
      </c>
      <c r="BM410" s="11">
        <v>0.0</v>
      </c>
      <c r="BN410" s="11">
        <v>0.0</v>
      </c>
      <c r="BO410" s="11">
        <v>0.0</v>
      </c>
      <c r="BP410" s="11">
        <v>0.0</v>
      </c>
      <c r="BQ410" s="11">
        <v>1.0</v>
      </c>
      <c r="BR410" s="11">
        <v>0.0</v>
      </c>
      <c r="BS410" s="11">
        <v>0.0</v>
      </c>
      <c r="BT410" s="11">
        <v>0.0</v>
      </c>
      <c r="BU410" s="11">
        <v>0.0</v>
      </c>
      <c r="BV410" s="11" t="s">
        <v>124</v>
      </c>
      <c r="BW410" s="15" t="s">
        <v>319</v>
      </c>
      <c r="BX410" s="15">
        <v>0.0</v>
      </c>
      <c r="BY410" s="26">
        <v>213.0</v>
      </c>
      <c r="BZ410" s="16">
        <v>0.0</v>
      </c>
      <c r="CA410" s="26">
        <v>75.0</v>
      </c>
      <c r="CB410" s="26">
        <v>17.0</v>
      </c>
      <c r="CC410" s="15">
        <v>0.0</v>
      </c>
      <c r="CD410" s="15">
        <v>0.0</v>
      </c>
      <c r="CE410" s="15">
        <v>1.0</v>
      </c>
      <c r="CF410" s="15">
        <v>0.0</v>
      </c>
      <c r="CG410" s="16">
        <v>0.0</v>
      </c>
      <c r="CH410" s="16">
        <v>0.0</v>
      </c>
      <c r="CI410" s="16">
        <v>0.0</v>
      </c>
      <c r="CJ410" s="15">
        <f t="shared" si="3"/>
        <v>0</v>
      </c>
      <c r="CK410" s="29" t="s">
        <v>2390</v>
      </c>
      <c r="CL410" s="11" t="s">
        <v>258</v>
      </c>
      <c r="CM410" s="11">
        <v>0.0</v>
      </c>
      <c r="CN410" s="11">
        <v>0.0</v>
      </c>
      <c r="CO410" s="18">
        <v>0.0</v>
      </c>
      <c r="CP410" s="18">
        <v>0.0</v>
      </c>
      <c r="CQ410" s="15">
        <v>0.0</v>
      </c>
      <c r="CR410" s="15" t="s">
        <v>124</v>
      </c>
      <c r="CS410" s="15">
        <v>0.0</v>
      </c>
      <c r="CT410" s="15" t="s">
        <v>124</v>
      </c>
      <c r="CU410" s="15">
        <v>0.0</v>
      </c>
      <c r="CV410" s="15" t="s">
        <v>124</v>
      </c>
      <c r="CW410" s="11">
        <v>0.0</v>
      </c>
      <c r="CX410" s="11">
        <v>0.0</v>
      </c>
      <c r="CY410" s="11" t="s">
        <v>124</v>
      </c>
      <c r="CZ410" s="11">
        <v>0.0</v>
      </c>
      <c r="DA410" s="11" t="s">
        <v>133</v>
      </c>
      <c r="DB410" s="31"/>
    </row>
    <row r="411">
      <c r="A411" s="11" t="s">
        <v>2391</v>
      </c>
      <c r="B411" s="11" t="s">
        <v>2392</v>
      </c>
      <c r="C411" s="12">
        <v>28133.0</v>
      </c>
      <c r="D411" s="13">
        <v>1.0</v>
      </c>
      <c r="E411" s="18">
        <v>0.0</v>
      </c>
      <c r="F411" s="3">
        <v>6.0</v>
      </c>
      <c r="G411" s="3">
        <v>7.0</v>
      </c>
      <c r="H411" s="3">
        <v>5.0</v>
      </c>
      <c r="I411" s="14">
        <f t="shared" si="1"/>
        <v>6</v>
      </c>
      <c r="J411" s="14">
        <f t="shared" si="2"/>
        <v>1.333333333</v>
      </c>
      <c r="K411" s="11" t="s">
        <v>151</v>
      </c>
      <c r="L411" s="11" t="s">
        <v>151</v>
      </c>
      <c r="M411" s="15" t="s">
        <v>577</v>
      </c>
      <c r="N411" s="15" t="s">
        <v>635</v>
      </c>
      <c r="O411" s="16" t="s">
        <v>216</v>
      </c>
      <c r="P411" s="16" t="s">
        <v>1819</v>
      </c>
      <c r="Q411" s="17">
        <v>2.0</v>
      </c>
      <c r="R411" s="11" t="s">
        <v>124</v>
      </c>
      <c r="S411" s="11">
        <v>1.0</v>
      </c>
      <c r="T411" s="11">
        <v>0.0</v>
      </c>
      <c r="U411" s="11" t="s">
        <v>124</v>
      </c>
      <c r="V411" s="11">
        <v>0.0</v>
      </c>
      <c r="W411" s="11" t="s">
        <v>125</v>
      </c>
      <c r="X411" s="18">
        <f>(33+38)/2</f>
        <v>35.5</v>
      </c>
      <c r="Y411" s="18">
        <v>2.0</v>
      </c>
      <c r="Z411" s="18">
        <v>1.0</v>
      </c>
      <c r="AA411" s="18">
        <v>0.0</v>
      </c>
      <c r="AB411" s="15" t="s">
        <v>2393</v>
      </c>
      <c r="AC411" s="15" t="s">
        <v>2393</v>
      </c>
      <c r="AD411" s="16">
        <v>1.0</v>
      </c>
      <c r="AE411" s="16">
        <v>0.0</v>
      </c>
      <c r="AF411" s="16">
        <v>0.0</v>
      </c>
      <c r="AG411" s="15">
        <v>0.0</v>
      </c>
      <c r="AH411" s="11" t="s">
        <v>2313</v>
      </c>
      <c r="AI411" s="18">
        <v>1.0</v>
      </c>
      <c r="AJ411" s="18">
        <v>0.0</v>
      </c>
      <c r="AK411" s="18">
        <v>0.0</v>
      </c>
      <c r="AL411" s="11">
        <v>0.0</v>
      </c>
      <c r="AM411" s="19">
        <v>0.0</v>
      </c>
      <c r="AN411" s="27" t="s">
        <v>128</v>
      </c>
      <c r="AO411" s="15" t="s">
        <v>189</v>
      </c>
      <c r="AP411" s="15" t="s">
        <v>189</v>
      </c>
      <c r="AQ411" s="15">
        <v>100.0</v>
      </c>
      <c r="AR411" s="15">
        <v>56.0</v>
      </c>
      <c r="AS411" s="15">
        <v>47.0</v>
      </c>
      <c r="AT411" s="15">
        <v>92.0</v>
      </c>
      <c r="AU411" s="15">
        <v>-8.0</v>
      </c>
      <c r="AV411" s="15">
        <v>31.0</v>
      </c>
      <c r="AW411" s="18">
        <v>0.0</v>
      </c>
      <c r="AX411" s="18">
        <v>0.0</v>
      </c>
      <c r="AY411" s="18">
        <v>1.0</v>
      </c>
      <c r="AZ411" s="18">
        <v>1.0</v>
      </c>
      <c r="BA411" s="18">
        <v>1.0</v>
      </c>
      <c r="BB411" s="18">
        <v>1.0</v>
      </c>
      <c r="BC411" s="11">
        <v>0.0</v>
      </c>
      <c r="BD411" s="11">
        <v>0.0</v>
      </c>
      <c r="BE411" s="11">
        <v>0.0</v>
      </c>
      <c r="BF411" s="11">
        <v>0.0</v>
      </c>
      <c r="BG411" s="11">
        <v>0.0</v>
      </c>
      <c r="BH411" s="11">
        <v>0.0</v>
      </c>
      <c r="BI411" s="11">
        <v>1.0</v>
      </c>
      <c r="BJ411" s="11">
        <v>0.0</v>
      </c>
      <c r="BK411" s="11">
        <v>0.0</v>
      </c>
      <c r="BL411" s="11">
        <v>0.0</v>
      </c>
      <c r="BM411" s="11">
        <v>0.0</v>
      </c>
      <c r="BN411" s="11">
        <v>0.0</v>
      </c>
      <c r="BO411" s="11">
        <v>0.0</v>
      </c>
      <c r="BP411" s="11">
        <v>0.0</v>
      </c>
      <c r="BQ411" s="11">
        <v>0.0</v>
      </c>
      <c r="BR411" s="11">
        <v>0.0</v>
      </c>
      <c r="BS411" s="11">
        <v>0.0</v>
      </c>
      <c r="BT411" s="11">
        <v>0.0</v>
      </c>
      <c r="BU411" s="11">
        <v>0.0</v>
      </c>
      <c r="BV411" s="11" t="s">
        <v>124</v>
      </c>
      <c r="BW411" s="15" t="s">
        <v>319</v>
      </c>
      <c r="BX411" s="15">
        <v>0.0</v>
      </c>
      <c r="BY411" s="26">
        <v>209.0</v>
      </c>
      <c r="BZ411" s="16">
        <v>0.0</v>
      </c>
      <c r="CA411" s="26">
        <v>65.0</v>
      </c>
      <c r="CB411" s="26">
        <v>39.0</v>
      </c>
      <c r="CC411" s="15">
        <v>0.0</v>
      </c>
      <c r="CD411" s="15">
        <v>0.0</v>
      </c>
      <c r="CE411" s="15">
        <v>1.0</v>
      </c>
      <c r="CF411" s="15">
        <v>0.0</v>
      </c>
      <c r="CG411" s="16">
        <v>0.0</v>
      </c>
      <c r="CH411" s="16">
        <v>0.0</v>
      </c>
      <c r="CI411" s="16">
        <v>0.0</v>
      </c>
      <c r="CJ411" s="15">
        <f t="shared" si="3"/>
        <v>0</v>
      </c>
      <c r="CK411" s="29" t="s">
        <v>2394</v>
      </c>
      <c r="CL411" s="11" t="s">
        <v>170</v>
      </c>
      <c r="CM411" s="11">
        <v>0.0</v>
      </c>
      <c r="CN411" s="11">
        <v>0.0</v>
      </c>
      <c r="CO411" s="18">
        <v>0.0</v>
      </c>
      <c r="CP411" s="18">
        <v>0.0</v>
      </c>
      <c r="CQ411" s="15">
        <v>0.0</v>
      </c>
      <c r="CR411" s="15" t="s">
        <v>124</v>
      </c>
      <c r="CS411" s="15">
        <v>0.0</v>
      </c>
      <c r="CT411" s="15" t="s">
        <v>124</v>
      </c>
      <c r="CU411" s="15">
        <v>0.0</v>
      </c>
      <c r="CV411" s="15" t="s">
        <v>124</v>
      </c>
      <c r="CW411" s="11">
        <v>0.0</v>
      </c>
      <c r="CX411" s="11">
        <v>0.0</v>
      </c>
      <c r="CY411" s="11" t="s">
        <v>124</v>
      </c>
      <c r="CZ411" s="11">
        <v>0.0</v>
      </c>
      <c r="DA411" s="11" t="s">
        <v>133</v>
      </c>
      <c r="DB411" s="31"/>
    </row>
    <row r="412">
      <c r="A412" s="11" t="s">
        <v>2395</v>
      </c>
      <c r="B412" s="11" t="s">
        <v>2396</v>
      </c>
      <c r="C412" s="12">
        <v>28140.0</v>
      </c>
      <c r="D412" s="13">
        <v>1.0</v>
      </c>
      <c r="E412" s="18">
        <v>0.0</v>
      </c>
      <c r="F412" s="3">
        <v>6.0</v>
      </c>
      <c r="G412" s="3">
        <v>4.0</v>
      </c>
      <c r="H412" s="3">
        <v>2.0</v>
      </c>
      <c r="I412" s="14">
        <f t="shared" si="1"/>
        <v>4</v>
      </c>
      <c r="J412" s="14">
        <f t="shared" si="2"/>
        <v>2.666666667</v>
      </c>
      <c r="K412" s="11" t="s">
        <v>355</v>
      </c>
      <c r="L412" s="11" t="s">
        <v>355</v>
      </c>
      <c r="M412" s="15" t="s">
        <v>216</v>
      </c>
      <c r="N412" s="15" t="s">
        <v>1154</v>
      </c>
      <c r="O412" s="16" t="s">
        <v>122</v>
      </c>
      <c r="P412" s="16" t="s">
        <v>373</v>
      </c>
      <c r="Q412" s="17">
        <v>1.0</v>
      </c>
      <c r="R412" s="11" t="s">
        <v>124</v>
      </c>
      <c r="S412" s="11">
        <v>0.0</v>
      </c>
      <c r="T412" s="11">
        <v>0.0</v>
      </c>
      <c r="U412" s="11" t="s">
        <v>124</v>
      </c>
      <c r="V412" s="11">
        <v>0.0</v>
      </c>
      <c r="W412" s="11" t="s">
        <v>631</v>
      </c>
      <c r="X412" s="18">
        <v>28.0</v>
      </c>
      <c r="Y412" s="18">
        <v>1.0</v>
      </c>
      <c r="Z412" s="18">
        <v>1.0</v>
      </c>
      <c r="AA412" s="18">
        <v>0.0</v>
      </c>
      <c r="AB412" s="15" t="s">
        <v>2397</v>
      </c>
      <c r="AC412" s="15" t="s">
        <v>2397</v>
      </c>
      <c r="AD412" s="16">
        <v>1.0</v>
      </c>
      <c r="AE412" s="16">
        <v>1.0</v>
      </c>
      <c r="AF412" s="16">
        <v>1.0</v>
      </c>
      <c r="AG412" s="15">
        <v>0.0</v>
      </c>
      <c r="AH412" s="11" t="s">
        <v>1691</v>
      </c>
      <c r="AI412" s="18">
        <v>1.0</v>
      </c>
      <c r="AJ412" s="18">
        <v>1.0</v>
      </c>
      <c r="AK412" s="18">
        <v>0.0</v>
      </c>
      <c r="AL412" s="11">
        <v>0.0</v>
      </c>
      <c r="AM412" s="19">
        <v>0.0</v>
      </c>
      <c r="AN412" s="27" t="s">
        <v>128</v>
      </c>
      <c r="AO412" s="15" t="s">
        <v>2398</v>
      </c>
      <c r="AP412" s="15" t="s">
        <v>200</v>
      </c>
      <c r="AQ412" s="15">
        <v>96.0</v>
      </c>
      <c r="AR412" s="15">
        <v>55.0</v>
      </c>
      <c r="AS412" s="15">
        <v>76.0</v>
      </c>
      <c r="AT412" s="15">
        <v>83.0</v>
      </c>
      <c r="AU412" s="15">
        <v>-12.0</v>
      </c>
      <c r="AV412" s="15">
        <v>7.0</v>
      </c>
      <c r="AW412" s="18">
        <v>0.0</v>
      </c>
      <c r="AX412" s="18">
        <v>0.0</v>
      </c>
      <c r="AY412" s="18">
        <v>1.0</v>
      </c>
      <c r="AZ412" s="18">
        <v>0.0</v>
      </c>
      <c r="BA412" s="18">
        <v>1.0</v>
      </c>
      <c r="BB412" s="18">
        <v>0.0</v>
      </c>
      <c r="BC412" s="11">
        <v>0.0</v>
      </c>
      <c r="BD412" s="11">
        <v>0.0</v>
      </c>
      <c r="BE412" s="11">
        <v>0.0</v>
      </c>
      <c r="BF412" s="11">
        <v>0.0</v>
      </c>
      <c r="BG412" s="11">
        <v>0.0</v>
      </c>
      <c r="BH412" s="11">
        <v>1.0</v>
      </c>
      <c r="BI412" s="11">
        <v>0.0</v>
      </c>
      <c r="BJ412" s="11">
        <v>0.0</v>
      </c>
      <c r="BK412" s="11">
        <v>0.0</v>
      </c>
      <c r="BL412" s="11">
        <v>0.0</v>
      </c>
      <c r="BM412" s="11">
        <v>0.0</v>
      </c>
      <c r="BN412" s="11">
        <v>0.0</v>
      </c>
      <c r="BO412" s="11">
        <v>0.0</v>
      </c>
      <c r="BP412" s="11">
        <v>0.0</v>
      </c>
      <c r="BQ412" s="11">
        <v>0.0</v>
      </c>
      <c r="BR412" s="11">
        <v>0.0</v>
      </c>
      <c r="BS412" s="11">
        <v>0.0</v>
      </c>
      <c r="BT412" s="11">
        <v>0.0</v>
      </c>
      <c r="BU412" s="11">
        <v>0.0</v>
      </c>
      <c r="BV412" s="11" t="s">
        <v>124</v>
      </c>
      <c r="BW412" s="15" t="s">
        <v>487</v>
      </c>
      <c r="BX412" s="15">
        <v>0.0</v>
      </c>
      <c r="BY412" s="26">
        <v>173.0</v>
      </c>
      <c r="BZ412" s="16">
        <v>0.0</v>
      </c>
      <c r="CA412" s="26">
        <v>31.0</v>
      </c>
      <c r="CB412" s="26">
        <v>16.0</v>
      </c>
      <c r="CC412" s="15">
        <v>0.0</v>
      </c>
      <c r="CD412" s="15">
        <v>0.0</v>
      </c>
      <c r="CE412" s="15">
        <v>1.0</v>
      </c>
      <c r="CF412" s="15">
        <v>0.0</v>
      </c>
      <c r="CG412" s="16">
        <v>0.0</v>
      </c>
      <c r="CH412" s="16">
        <v>0.0</v>
      </c>
      <c r="CI412" s="16">
        <v>0.0</v>
      </c>
      <c r="CJ412" s="15">
        <f t="shared" si="3"/>
        <v>0</v>
      </c>
      <c r="CK412" s="29" t="s">
        <v>2399</v>
      </c>
      <c r="CL412" s="11" t="s">
        <v>2336</v>
      </c>
      <c r="CM412" s="11">
        <v>0.0</v>
      </c>
      <c r="CN412" s="11">
        <v>0.0</v>
      </c>
      <c r="CO412" s="18">
        <v>0.0</v>
      </c>
      <c r="CP412" s="18">
        <v>0.0</v>
      </c>
      <c r="CQ412" s="15">
        <v>0.0</v>
      </c>
      <c r="CR412" s="15" t="s">
        <v>124</v>
      </c>
      <c r="CS412" s="15">
        <v>0.0</v>
      </c>
      <c r="CT412" s="15" t="s">
        <v>124</v>
      </c>
      <c r="CU412" s="15">
        <v>0.0</v>
      </c>
      <c r="CV412" s="15" t="s">
        <v>124</v>
      </c>
      <c r="CW412" s="11">
        <v>0.0</v>
      </c>
      <c r="CX412" s="11">
        <v>0.0</v>
      </c>
      <c r="CY412" s="11" t="s">
        <v>124</v>
      </c>
      <c r="CZ412" s="11">
        <v>0.0</v>
      </c>
      <c r="DA412" s="11" t="s">
        <v>133</v>
      </c>
      <c r="DB412" s="31"/>
    </row>
    <row r="413">
      <c r="A413" s="11" t="s">
        <v>2400</v>
      </c>
      <c r="B413" s="11" t="s">
        <v>773</v>
      </c>
      <c r="C413" s="12">
        <v>28147.0</v>
      </c>
      <c r="D413" s="13">
        <v>1.0</v>
      </c>
      <c r="E413" s="18">
        <v>0.0</v>
      </c>
      <c r="F413" s="3">
        <v>10.0</v>
      </c>
      <c r="G413" s="3">
        <v>8.0</v>
      </c>
      <c r="H413" s="3">
        <v>9.0</v>
      </c>
      <c r="I413" s="14">
        <f t="shared" si="1"/>
        <v>9</v>
      </c>
      <c r="J413" s="14">
        <f t="shared" si="2"/>
        <v>1.333333333</v>
      </c>
      <c r="K413" s="11" t="s">
        <v>576</v>
      </c>
      <c r="L413" s="13" t="s">
        <v>456</v>
      </c>
      <c r="M413" s="16" t="s">
        <v>216</v>
      </c>
      <c r="N413" s="15" t="s">
        <v>1335</v>
      </c>
      <c r="O413" s="16" t="s">
        <v>216</v>
      </c>
      <c r="P413" s="16" t="s">
        <v>1154</v>
      </c>
      <c r="Q413" s="17">
        <v>1.0</v>
      </c>
      <c r="R413" s="11" t="s">
        <v>124</v>
      </c>
      <c r="S413" s="11">
        <v>0.0</v>
      </c>
      <c r="T413" s="11">
        <v>0.0</v>
      </c>
      <c r="U413" s="11" t="s">
        <v>124</v>
      </c>
      <c r="V413" s="11">
        <v>0.0</v>
      </c>
      <c r="W413" s="11" t="s">
        <v>125</v>
      </c>
      <c r="X413" s="18">
        <v>26.0</v>
      </c>
      <c r="Y413" s="18">
        <v>1.0</v>
      </c>
      <c r="Z413" s="18">
        <v>0.0</v>
      </c>
      <c r="AA413" s="18">
        <v>1.0</v>
      </c>
      <c r="AB413" s="15" t="s">
        <v>773</v>
      </c>
      <c r="AC413" s="15" t="s">
        <v>773</v>
      </c>
      <c r="AD413" s="16">
        <v>1.0</v>
      </c>
      <c r="AE413" s="16">
        <v>0.0</v>
      </c>
      <c r="AF413" s="16">
        <v>1.0</v>
      </c>
      <c r="AG413" s="15">
        <v>1.0</v>
      </c>
      <c r="AH413" s="11" t="s">
        <v>773</v>
      </c>
      <c r="AI413" s="18">
        <v>1.0</v>
      </c>
      <c r="AJ413" s="18">
        <v>0.0</v>
      </c>
      <c r="AK413" s="18">
        <v>1.0</v>
      </c>
      <c r="AL413" s="11">
        <v>1.0</v>
      </c>
      <c r="AM413" s="19">
        <v>1.0</v>
      </c>
      <c r="AN413" s="27" t="s">
        <v>128</v>
      </c>
      <c r="AO413" s="15" t="s">
        <v>1155</v>
      </c>
      <c r="AP413" s="15" t="s">
        <v>1155</v>
      </c>
      <c r="AQ413" s="15">
        <v>106.0</v>
      </c>
      <c r="AR413" s="15">
        <v>71.0</v>
      </c>
      <c r="AS413" s="15">
        <v>85.0</v>
      </c>
      <c r="AT413" s="15">
        <v>95.0</v>
      </c>
      <c r="AU413" s="15">
        <v>-9.0</v>
      </c>
      <c r="AV413" s="15">
        <v>14.0</v>
      </c>
      <c r="AW413" s="18">
        <v>0.0</v>
      </c>
      <c r="AX413" s="18">
        <v>0.0</v>
      </c>
      <c r="AY413" s="18">
        <v>1.0</v>
      </c>
      <c r="AZ413" s="18">
        <v>1.0</v>
      </c>
      <c r="BA413" s="18">
        <v>0.0</v>
      </c>
      <c r="BB413" s="18">
        <v>1.0</v>
      </c>
      <c r="BC413" s="11">
        <v>0.0</v>
      </c>
      <c r="BD413" s="11">
        <v>0.0</v>
      </c>
      <c r="BE413" s="11">
        <v>0.0</v>
      </c>
      <c r="BF413" s="11">
        <v>0.0</v>
      </c>
      <c r="BG413" s="11">
        <v>0.0</v>
      </c>
      <c r="BH413" s="11">
        <v>0.0</v>
      </c>
      <c r="BI413" s="11">
        <v>0.0</v>
      </c>
      <c r="BJ413" s="11">
        <v>1.0</v>
      </c>
      <c r="BK413" s="11">
        <v>0.0</v>
      </c>
      <c r="BL413" s="11">
        <v>0.0</v>
      </c>
      <c r="BM413" s="11">
        <v>0.0</v>
      </c>
      <c r="BN413" s="11">
        <v>0.0</v>
      </c>
      <c r="BO413" s="11">
        <v>0.0</v>
      </c>
      <c r="BP413" s="11">
        <v>0.0</v>
      </c>
      <c r="BQ413" s="11">
        <v>0.0</v>
      </c>
      <c r="BR413" s="11">
        <v>0.0</v>
      </c>
      <c r="BS413" s="11">
        <v>0.0</v>
      </c>
      <c r="BT413" s="11">
        <v>0.0</v>
      </c>
      <c r="BU413" s="11">
        <v>0.0</v>
      </c>
      <c r="BV413" s="11" t="s">
        <v>124</v>
      </c>
      <c r="BW413" s="15" t="s">
        <v>487</v>
      </c>
      <c r="BX413" s="15">
        <v>0.0</v>
      </c>
      <c r="BY413" s="26">
        <v>271.0</v>
      </c>
      <c r="BZ413" s="16">
        <v>0.0</v>
      </c>
      <c r="CA413" s="26">
        <v>148.0</v>
      </c>
      <c r="CB413" s="26">
        <v>19.0</v>
      </c>
      <c r="CC413" s="15">
        <v>0.0</v>
      </c>
      <c r="CD413" s="15">
        <v>0.0</v>
      </c>
      <c r="CE413" s="15">
        <v>1.0</v>
      </c>
      <c r="CF413" s="15">
        <v>0.0</v>
      </c>
      <c r="CG413" s="16">
        <v>0.0</v>
      </c>
      <c r="CH413" s="16">
        <v>0.0</v>
      </c>
      <c r="CI413" s="16">
        <v>0.0</v>
      </c>
      <c r="CJ413" s="15">
        <f t="shared" si="3"/>
        <v>0</v>
      </c>
      <c r="CK413" s="29" t="s">
        <v>2401</v>
      </c>
      <c r="CL413" s="11" t="s">
        <v>2402</v>
      </c>
      <c r="CM413" s="11">
        <v>0.0</v>
      </c>
      <c r="CN413" s="11">
        <v>0.0</v>
      </c>
      <c r="CO413" s="18">
        <v>0.0</v>
      </c>
      <c r="CP413" s="18">
        <v>0.0</v>
      </c>
      <c r="CQ413" s="15">
        <v>0.0</v>
      </c>
      <c r="CR413" s="15" t="s">
        <v>124</v>
      </c>
      <c r="CS413" s="15">
        <v>0.0</v>
      </c>
      <c r="CT413" s="15" t="s">
        <v>124</v>
      </c>
      <c r="CU413" s="15">
        <v>0.0</v>
      </c>
      <c r="CV413" s="15" t="s">
        <v>124</v>
      </c>
      <c r="CW413" s="11">
        <v>0.0</v>
      </c>
      <c r="CX413" s="11">
        <v>0.0</v>
      </c>
      <c r="CY413" s="11" t="s">
        <v>124</v>
      </c>
      <c r="CZ413" s="11">
        <v>0.0</v>
      </c>
      <c r="DA413" s="11" t="s">
        <v>133</v>
      </c>
      <c r="DB413" s="31"/>
    </row>
    <row r="414">
      <c r="A414" s="11" t="s">
        <v>2403</v>
      </c>
      <c r="B414" s="11" t="s">
        <v>2404</v>
      </c>
      <c r="C414" s="12">
        <v>28154.0</v>
      </c>
      <c r="D414" s="13">
        <v>1.0</v>
      </c>
      <c r="E414" s="18">
        <v>0.0</v>
      </c>
      <c r="F414" s="3">
        <v>8.0</v>
      </c>
      <c r="G414" s="3">
        <v>5.0</v>
      </c>
      <c r="H414" s="3">
        <v>7.0</v>
      </c>
      <c r="I414" s="14">
        <f t="shared" si="1"/>
        <v>6.666666667</v>
      </c>
      <c r="J414" s="14">
        <f t="shared" si="2"/>
        <v>2</v>
      </c>
      <c r="K414" s="11" t="s">
        <v>1283</v>
      </c>
      <c r="L414" s="13" t="s">
        <v>1283</v>
      </c>
      <c r="M414" s="15" t="s">
        <v>216</v>
      </c>
      <c r="N414" s="15" t="s">
        <v>1953</v>
      </c>
      <c r="O414" s="16" t="s">
        <v>216</v>
      </c>
      <c r="P414" s="16" t="s">
        <v>2012</v>
      </c>
      <c r="Q414" s="17">
        <v>0.0</v>
      </c>
      <c r="R414" s="11" t="s">
        <v>124</v>
      </c>
      <c r="S414" s="11">
        <v>1.0</v>
      </c>
      <c r="T414" s="11">
        <v>0.0</v>
      </c>
      <c r="U414" s="11" t="s">
        <v>124</v>
      </c>
      <c r="V414" s="11">
        <v>0.0</v>
      </c>
      <c r="W414" s="11" t="s">
        <v>125</v>
      </c>
      <c r="X414" s="18">
        <v>23.0</v>
      </c>
      <c r="Y414" s="18">
        <v>2.0</v>
      </c>
      <c r="Z414" s="18">
        <v>0.0</v>
      </c>
      <c r="AA414" s="18">
        <v>1.0</v>
      </c>
      <c r="AB414" s="15" t="s">
        <v>1388</v>
      </c>
      <c r="AC414" s="15" t="s">
        <v>1388</v>
      </c>
      <c r="AD414" s="16">
        <v>1.0</v>
      </c>
      <c r="AE414" s="16">
        <v>0.0</v>
      </c>
      <c r="AF414" s="16">
        <v>0.0</v>
      </c>
      <c r="AG414" s="15">
        <v>0.0</v>
      </c>
      <c r="AH414" s="11" t="s">
        <v>1388</v>
      </c>
      <c r="AI414" s="18">
        <v>1.0</v>
      </c>
      <c r="AJ414" s="18">
        <v>0.0</v>
      </c>
      <c r="AK414" s="18">
        <v>0.0</v>
      </c>
      <c r="AL414" s="11">
        <v>0.0</v>
      </c>
      <c r="AM414" s="19">
        <v>1.0</v>
      </c>
      <c r="AN414" s="27" t="s">
        <v>128</v>
      </c>
      <c r="AO414" s="15" t="s">
        <v>328</v>
      </c>
      <c r="AP414" s="15" t="s">
        <v>328</v>
      </c>
      <c r="AQ414" s="15">
        <v>115.0</v>
      </c>
      <c r="AR414" s="15">
        <v>66.0</v>
      </c>
      <c r="AS414" s="15">
        <v>73.0</v>
      </c>
      <c r="AT414" s="15">
        <v>79.0</v>
      </c>
      <c r="AU414" s="15">
        <v>-7.0</v>
      </c>
      <c r="AV414" s="15">
        <v>33.0</v>
      </c>
      <c r="AW414" s="18">
        <v>0.0</v>
      </c>
      <c r="AX414" s="18">
        <v>0.0</v>
      </c>
      <c r="AY414" s="18">
        <v>1.0</v>
      </c>
      <c r="AZ414" s="18">
        <v>0.0</v>
      </c>
      <c r="BA414" s="18">
        <v>1.0</v>
      </c>
      <c r="BB414" s="18">
        <v>0.0</v>
      </c>
      <c r="BC414" s="11">
        <v>0.0</v>
      </c>
      <c r="BD414" s="11">
        <v>0.0</v>
      </c>
      <c r="BE414" s="11">
        <v>0.0</v>
      </c>
      <c r="BF414" s="11">
        <v>0.0</v>
      </c>
      <c r="BG414" s="11">
        <v>0.0</v>
      </c>
      <c r="BH414" s="11">
        <v>1.0</v>
      </c>
      <c r="BI414" s="11">
        <v>0.0</v>
      </c>
      <c r="BJ414" s="11">
        <v>0.0</v>
      </c>
      <c r="BK414" s="11">
        <v>0.0</v>
      </c>
      <c r="BL414" s="11">
        <v>0.0</v>
      </c>
      <c r="BM414" s="11">
        <v>0.0</v>
      </c>
      <c r="BN414" s="11">
        <v>0.0</v>
      </c>
      <c r="BO414" s="11">
        <v>0.0</v>
      </c>
      <c r="BP414" s="11">
        <v>0.0</v>
      </c>
      <c r="BQ414" s="11">
        <v>0.0</v>
      </c>
      <c r="BR414" s="11">
        <v>0.0</v>
      </c>
      <c r="BS414" s="11">
        <v>0.0</v>
      </c>
      <c r="BT414" s="11">
        <v>0.0</v>
      </c>
      <c r="BU414" s="11">
        <v>0.0</v>
      </c>
      <c r="BV414" s="11" t="s">
        <v>124</v>
      </c>
      <c r="BW414" s="15" t="s">
        <v>146</v>
      </c>
      <c r="BX414" s="15">
        <v>0.0</v>
      </c>
      <c r="BY414" s="26">
        <v>200.0</v>
      </c>
      <c r="BZ414" s="16">
        <v>0.0</v>
      </c>
      <c r="CA414" s="26">
        <v>64.0</v>
      </c>
      <c r="CB414" s="26">
        <v>64.0</v>
      </c>
      <c r="CC414" s="15">
        <v>0.0</v>
      </c>
      <c r="CD414" s="15">
        <v>0.0</v>
      </c>
      <c r="CE414" s="15">
        <v>1.0</v>
      </c>
      <c r="CF414" s="15">
        <v>0.0</v>
      </c>
      <c r="CG414" s="16">
        <v>0.0</v>
      </c>
      <c r="CH414" s="16">
        <v>0.0</v>
      </c>
      <c r="CI414" s="16">
        <v>0.0</v>
      </c>
      <c r="CJ414" s="15">
        <f t="shared" si="3"/>
        <v>0</v>
      </c>
      <c r="CK414" s="29" t="s">
        <v>2405</v>
      </c>
      <c r="CL414" s="11" t="s">
        <v>2406</v>
      </c>
      <c r="CM414" s="11">
        <v>0.0</v>
      </c>
      <c r="CN414" s="11">
        <v>0.0</v>
      </c>
      <c r="CO414" s="18">
        <v>0.0</v>
      </c>
      <c r="CP414" s="18">
        <v>0.0</v>
      </c>
      <c r="CQ414" s="15">
        <v>0.0</v>
      </c>
      <c r="CR414" s="15" t="s">
        <v>124</v>
      </c>
      <c r="CS414" s="15">
        <v>1.0</v>
      </c>
      <c r="CT414" s="15" t="s">
        <v>2403</v>
      </c>
      <c r="CU414" s="15">
        <v>1.0</v>
      </c>
      <c r="CV414" s="15" t="s">
        <v>2403</v>
      </c>
      <c r="CW414" s="11">
        <v>0.0</v>
      </c>
      <c r="CX414" s="11">
        <v>0.0</v>
      </c>
      <c r="CY414" s="11" t="s">
        <v>124</v>
      </c>
      <c r="CZ414" s="11">
        <v>0.0</v>
      </c>
      <c r="DA414" s="11" t="s">
        <v>133</v>
      </c>
      <c r="DB414" s="31"/>
    </row>
    <row r="415">
      <c r="A415" s="11" t="s">
        <v>2407</v>
      </c>
      <c r="B415" s="11" t="s">
        <v>2408</v>
      </c>
      <c r="C415" s="12">
        <v>28161.0</v>
      </c>
      <c r="D415" s="13">
        <v>2.0</v>
      </c>
      <c r="E415" s="18">
        <v>0.0</v>
      </c>
      <c r="F415" s="3">
        <v>2.0</v>
      </c>
      <c r="G415" s="3">
        <v>2.0</v>
      </c>
      <c r="H415" s="3">
        <v>2.0</v>
      </c>
      <c r="I415" s="14">
        <f t="shared" si="1"/>
        <v>2</v>
      </c>
      <c r="J415" s="14">
        <f t="shared" si="2"/>
        <v>0</v>
      </c>
      <c r="K415" s="11" t="s">
        <v>2409</v>
      </c>
      <c r="L415" s="13" t="s">
        <v>2410</v>
      </c>
      <c r="M415" s="15" t="s">
        <v>122</v>
      </c>
      <c r="N415" s="15" t="s">
        <v>1173</v>
      </c>
      <c r="O415" s="16" t="s">
        <v>162</v>
      </c>
      <c r="P415" s="16" t="s">
        <v>1173</v>
      </c>
      <c r="Q415" s="17">
        <v>1.0</v>
      </c>
      <c r="R415" s="11" t="s">
        <v>124</v>
      </c>
      <c r="S415" s="11">
        <v>0.0</v>
      </c>
      <c r="T415" s="11">
        <v>0.0</v>
      </c>
      <c r="U415" s="11" t="s">
        <v>124</v>
      </c>
      <c r="V415" s="11">
        <v>0.0</v>
      </c>
      <c r="W415" s="11" t="s">
        <v>125</v>
      </c>
      <c r="X415" s="18">
        <v>28.0</v>
      </c>
      <c r="Y415" s="18">
        <v>0.0</v>
      </c>
      <c r="Z415" s="18">
        <v>1.0</v>
      </c>
      <c r="AA415" s="18">
        <v>0.0</v>
      </c>
      <c r="AB415" s="15" t="s">
        <v>2411</v>
      </c>
      <c r="AC415" s="15" t="s">
        <v>2411</v>
      </c>
      <c r="AD415" s="16">
        <v>1.0</v>
      </c>
      <c r="AE415" s="16">
        <v>1.0</v>
      </c>
      <c r="AF415" s="16">
        <v>0.0</v>
      </c>
      <c r="AG415" s="15">
        <v>0.0</v>
      </c>
      <c r="AH415" s="11" t="s">
        <v>2412</v>
      </c>
      <c r="AI415" s="18">
        <v>1.0</v>
      </c>
      <c r="AJ415" s="18">
        <v>1.0</v>
      </c>
      <c r="AK415" s="18">
        <v>0.0</v>
      </c>
      <c r="AL415" s="11">
        <v>0.0</v>
      </c>
      <c r="AM415" s="19">
        <v>1.0</v>
      </c>
      <c r="AN415" s="27" t="s">
        <v>128</v>
      </c>
      <c r="AO415" s="15" t="s">
        <v>145</v>
      </c>
      <c r="AP415" s="15" t="s">
        <v>145</v>
      </c>
      <c r="AQ415" s="15">
        <v>132.0</v>
      </c>
      <c r="AR415" s="15">
        <v>38.0</v>
      </c>
      <c r="AS415" s="15">
        <v>55.0</v>
      </c>
      <c r="AT415" s="15">
        <v>50.0</v>
      </c>
      <c r="AU415" s="15">
        <v>-11.0</v>
      </c>
      <c r="AV415" s="15">
        <v>73.0</v>
      </c>
      <c r="AW415" s="18">
        <v>0.0</v>
      </c>
      <c r="AX415" s="18">
        <v>0.0</v>
      </c>
      <c r="AY415" s="18">
        <v>1.0</v>
      </c>
      <c r="AZ415" s="18">
        <v>0.0</v>
      </c>
      <c r="BA415" s="18">
        <v>1.0</v>
      </c>
      <c r="BB415" s="18">
        <v>0.0</v>
      </c>
      <c r="BC415" s="11">
        <v>0.0</v>
      </c>
      <c r="BD415" s="11">
        <v>0.0</v>
      </c>
      <c r="BE415" s="11">
        <v>0.0</v>
      </c>
      <c r="BF415" s="11">
        <v>0.0</v>
      </c>
      <c r="BG415" s="11">
        <v>0.0</v>
      </c>
      <c r="BH415" s="11">
        <v>0.0</v>
      </c>
      <c r="BI415" s="11">
        <v>0.0</v>
      </c>
      <c r="BJ415" s="11">
        <v>0.0</v>
      </c>
      <c r="BK415" s="11">
        <v>0.0</v>
      </c>
      <c r="BL415" s="11">
        <v>0.0</v>
      </c>
      <c r="BM415" s="11">
        <v>0.0</v>
      </c>
      <c r="BN415" s="11">
        <v>0.0</v>
      </c>
      <c r="BO415" s="11">
        <v>0.0</v>
      </c>
      <c r="BP415" s="11">
        <v>0.0</v>
      </c>
      <c r="BQ415" s="11">
        <v>0.0</v>
      </c>
      <c r="BR415" s="11">
        <v>0.0</v>
      </c>
      <c r="BS415" s="11">
        <v>0.0</v>
      </c>
      <c r="BT415" s="11">
        <v>0.0</v>
      </c>
      <c r="BU415" s="11">
        <v>0.0</v>
      </c>
      <c r="BV415" s="11" t="s">
        <v>124</v>
      </c>
      <c r="BW415" s="15" t="s">
        <v>319</v>
      </c>
      <c r="BX415" s="15">
        <v>0.0</v>
      </c>
      <c r="BY415" s="26">
        <v>229.0</v>
      </c>
      <c r="BZ415" s="16">
        <v>0.0</v>
      </c>
      <c r="CA415" s="26">
        <v>18.0</v>
      </c>
      <c r="CB415" s="26">
        <v>9.0</v>
      </c>
      <c r="CC415" s="15">
        <v>0.0</v>
      </c>
      <c r="CD415" s="15">
        <v>0.0</v>
      </c>
      <c r="CE415" s="15">
        <v>1.0</v>
      </c>
      <c r="CF415" s="15">
        <v>0.0</v>
      </c>
      <c r="CG415" s="16">
        <v>0.0</v>
      </c>
      <c r="CH415" s="16">
        <v>0.0</v>
      </c>
      <c r="CI415" s="16">
        <v>0.0</v>
      </c>
      <c r="CJ415" s="15">
        <f t="shared" si="3"/>
        <v>0</v>
      </c>
      <c r="CK415" s="29" t="s">
        <v>2413</v>
      </c>
      <c r="CL415" s="11" t="s">
        <v>2414</v>
      </c>
      <c r="CM415" s="11">
        <v>0.0</v>
      </c>
      <c r="CN415" s="11">
        <v>0.0</v>
      </c>
      <c r="CO415" s="18">
        <v>0.0</v>
      </c>
      <c r="CP415" s="18">
        <v>0.0</v>
      </c>
      <c r="CQ415" s="15">
        <v>0.0</v>
      </c>
      <c r="CR415" s="15" t="s">
        <v>124</v>
      </c>
      <c r="CS415" s="15">
        <v>0.0</v>
      </c>
      <c r="CT415" s="15" t="s">
        <v>124</v>
      </c>
      <c r="CU415" s="15">
        <v>0.0</v>
      </c>
      <c r="CV415" s="15" t="s">
        <v>124</v>
      </c>
      <c r="CW415" s="11">
        <v>0.0</v>
      </c>
      <c r="CX415" s="11">
        <v>0.0</v>
      </c>
      <c r="CY415" s="11" t="s">
        <v>124</v>
      </c>
      <c r="CZ415" s="11">
        <v>0.0</v>
      </c>
      <c r="DA415" s="11" t="s">
        <v>133</v>
      </c>
      <c r="DB415" s="31"/>
    </row>
    <row r="416">
      <c r="A416" s="11" t="s">
        <v>2415</v>
      </c>
      <c r="B416" s="11" t="s">
        <v>2416</v>
      </c>
      <c r="C416" s="12">
        <v>28175.0</v>
      </c>
      <c r="D416" s="13">
        <v>1.0</v>
      </c>
      <c r="E416" s="18">
        <v>0.0</v>
      </c>
      <c r="F416" s="3">
        <v>7.0</v>
      </c>
      <c r="G416" s="3">
        <v>7.0</v>
      </c>
      <c r="H416" s="3">
        <v>7.0</v>
      </c>
      <c r="I416" s="14">
        <f t="shared" si="1"/>
        <v>7</v>
      </c>
      <c r="J416" s="14">
        <f t="shared" si="2"/>
        <v>0</v>
      </c>
      <c r="K416" s="11" t="s">
        <v>355</v>
      </c>
      <c r="L416" s="11" t="s">
        <v>355</v>
      </c>
      <c r="M416" s="15" t="s">
        <v>122</v>
      </c>
      <c r="N416" s="15" t="s">
        <v>122</v>
      </c>
      <c r="O416" s="16" t="s">
        <v>122</v>
      </c>
      <c r="P416" s="16" t="s">
        <v>2417</v>
      </c>
      <c r="Q416" s="17">
        <v>0.0</v>
      </c>
      <c r="R416" s="11" t="s">
        <v>124</v>
      </c>
      <c r="S416" s="11">
        <v>0.0</v>
      </c>
      <c r="T416" s="11">
        <v>1.0</v>
      </c>
      <c r="U416" s="11" t="s">
        <v>124</v>
      </c>
      <c r="V416" s="11">
        <v>0.0</v>
      </c>
      <c r="W416" s="11" t="s">
        <v>631</v>
      </c>
      <c r="X416" s="18">
        <v>36.0</v>
      </c>
      <c r="Y416" s="18">
        <v>1.0</v>
      </c>
      <c r="Z416" s="18">
        <v>1.0</v>
      </c>
      <c r="AA416" s="18">
        <v>0.0</v>
      </c>
      <c r="AB416" s="15" t="s">
        <v>2418</v>
      </c>
      <c r="AC416" s="15" t="s">
        <v>2418</v>
      </c>
      <c r="AD416" s="16">
        <v>1.0</v>
      </c>
      <c r="AE416" s="16">
        <v>1.0</v>
      </c>
      <c r="AF416" s="16">
        <v>0.0</v>
      </c>
      <c r="AG416" s="15">
        <v>0.0</v>
      </c>
      <c r="AH416" s="11" t="s">
        <v>2419</v>
      </c>
      <c r="AI416" s="18">
        <v>1.0</v>
      </c>
      <c r="AJ416" s="18">
        <v>1.0</v>
      </c>
      <c r="AK416" s="18">
        <v>1.0</v>
      </c>
      <c r="AL416" s="18">
        <v>1.0</v>
      </c>
      <c r="AM416" s="19">
        <v>0.0</v>
      </c>
      <c r="AN416" s="27" t="s">
        <v>128</v>
      </c>
      <c r="AO416" s="15" t="s">
        <v>318</v>
      </c>
      <c r="AP416" s="15" t="s">
        <v>318</v>
      </c>
      <c r="AQ416" s="15">
        <v>141.0</v>
      </c>
      <c r="AR416" s="15">
        <v>56.0</v>
      </c>
      <c r="AS416" s="15">
        <v>59.0</v>
      </c>
      <c r="AT416" s="15">
        <v>58.0</v>
      </c>
      <c r="AU416" s="15">
        <v>-12.0</v>
      </c>
      <c r="AV416" s="15">
        <v>57.0</v>
      </c>
      <c r="AW416" s="18">
        <v>0.0</v>
      </c>
      <c r="AX416" s="18">
        <v>0.0</v>
      </c>
      <c r="AY416" s="18">
        <v>1.0</v>
      </c>
      <c r="AZ416" s="18">
        <v>1.0</v>
      </c>
      <c r="BA416" s="18">
        <v>1.0</v>
      </c>
      <c r="BB416" s="18">
        <v>0.0</v>
      </c>
      <c r="BC416" s="11">
        <v>0.0</v>
      </c>
      <c r="BD416" s="11">
        <v>0.0</v>
      </c>
      <c r="BE416" s="11">
        <v>0.0</v>
      </c>
      <c r="BF416" s="11">
        <v>0.0</v>
      </c>
      <c r="BG416" s="11">
        <v>0.0</v>
      </c>
      <c r="BH416" s="11">
        <v>0.0</v>
      </c>
      <c r="BI416" s="11">
        <v>0.0</v>
      </c>
      <c r="BJ416" s="11">
        <v>0.0</v>
      </c>
      <c r="BK416" s="11">
        <v>0.0</v>
      </c>
      <c r="BL416" s="11">
        <v>0.0</v>
      </c>
      <c r="BM416" s="11">
        <v>0.0</v>
      </c>
      <c r="BN416" s="11">
        <v>0.0</v>
      </c>
      <c r="BO416" s="11">
        <v>0.0</v>
      </c>
      <c r="BP416" s="11">
        <v>0.0</v>
      </c>
      <c r="BQ416" s="11">
        <v>0.0</v>
      </c>
      <c r="BR416" s="11">
        <v>0.0</v>
      </c>
      <c r="BS416" s="11">
        <v>0.0</v>
      </c>
      <c r="BT416" s="11">
        <v>0.0</v>
      </c>
      <c r="BU416" s="11">
        <v>0.0</v>
      </c>
      <c r="BV416" s="11" t="s">
        <v>124</v>
      </c>
      <c r="BW416" s="15" t="s">
        <v>319</v>
      </c>
      <c r="BX416" s="15">
        <v>0.0</v>
      </c>
      <c r="BY416" s="26">
        <v>229.0</v>
      </c>
      <c r="BZ416" s="16">
        <v>0.0</v>
      </c>
      <c r="CA416" s="26">
        <v>46.0</v>
      </c>
      <c r="CB416" s="26">
        <v>12.0</v>
      </c>
      <c r="CC416" s="15">
        <v>0.0</v>
      </c>
      <c r="CD416" s="15">
        <v>0.0</v>
      </c>
      <c r="CE416" s="15">
        <v>0.0</v>
      </c>
      <c r="CF416" s="15">
        <v>0.0</v>
      </c>
      <c r="CG416" s="16">
        <v>1.0</v>
      </c>
      <c r="CH416" s="16">
        <v>0.0</v>
      </c>
      <c r="CI416" s="16">
        <v>1.0</v>
      </c>
      <c r="CJ416" s="15">
        <f t="shared" si="3"/>
        <v>1</v>
      </c>
      <c r="CK416" s="29" t="s">
        <v>2420</v>
      </c>
      <c r="CL416" s="11" t="s">
        <v>2421</v>
      </c>
      <c r="CM416" s="11">
        <v>0.0</v>
      </c>
      <c r="CN416" s="11">
        <v>0.0</v>
      </c>
      <c r="CO416" s="18">
        <v>0.0</v>
      </c>
      <c r="CP416" s="18">
        <v>0.0</v>
      </c>
      <c r="CQ416" s="15">
        <v>0.0</v>
      </c>
      <c r="CR416" s="15" t="s">
        <v>124</v>
      </c>
      <c r="CS416" s="15">
        <v>0.0</v>
      </c>
      <c r="CT416" s="15" t="s">
        <v>124</v>
      </c>
      <c r="CU416" s="15">
        <v>0.0</v>
      </c>
      <c r="CV416" s="15" t="s">
        <v>124</v>
      </c>
      <c r="CW416" s="11">
        <v>0.0</v>
      </c>
      <c r="CX416" s="11">
        <v>0.0</v>
      </c>
      <c r="CY416" s="11" t="s">
        <v>124</v>
      </c>
      <c r="CZ416" s="11">
        <v>0.0</v>
      </c>
      <c r="DA416" s="11" t="s">
        <v>507</v>
      </c>
      <c r="DB416" s="31"/>
    </row>
    <row r="417">
      <c r="A417" s="11" t="s">
        <v>2422</v>
      </c>
      <c r="B417" s="11" t="s">
        <v>2134</v>
      </c>
      <c r="C417" s="12">
        <v>28182.0</v>
      </c>
      <c r="D417" s="13">
        <v>1.0</v>
      </c>
      <c r="E417" s="18">
        <v>0.0</v>
      </c>
      <c r="F417" s="3">
        <v>6.0</v>
      </c>
      <c r="G417" s="3">
        <v>8.0</v>
      </c>
      <c r="H417" s="3">
        <v>7.0</v>
      </c>
      <c r="I417" s="14">
        <f t="shared" si="1"/>
        <v>7</v>
      </c>
      <c r="J417" s="14">
        <f t="shared" si="2"/>
        <v>1.333333333</v>
      </c>
      <c r="K417" s="11" t="s">
        <v>2135</v>
      </c>
      <c r="L417" s="13" t="s">
        <v>355</v>
      </c>
      <c r="M417" s="15" t="s">
        <v>122</v>
      </c>
      <c r="N417" s="15" t="s">
        <v>1173</v>
      </c>
      <c r="O417" s="16" t="s">
        <v>122</v>
      </c>
      <c r="P417" s="16" t="s">
        <v>1173</v>
      </c>
      <c r="Q417" s="17">
        <v>0.0</v>
      </c>
      <c r="R417" s="11" t="s">
        <v>124</v>
      </c>
      <c r="S417" s="11">
        <v>0.0</v>
      </c>
      <c r="T417" s="11">
        <v>0.0</v>
      </c>
      <c r="U417" s="11" t="s">
        <v>124</v>
      </c>
      <c r="V417" s="11">
        <v>0.0</v>
      </c>
      <c r="W417" s="11" t="s">
        <v>125</v>
      </c>
      <c r="X417" s="18">
        <v>28.0</v>
      </c>
      <c r="Y417" s="18">
        <v>1.0</v>
      </c>
      <c r="Z417" s="18">
        <v>1.0</v>
      </c>
      <c r="AA417" s="18">
        <v>0.0</v>
      </c>
      <c r="AB417" s="15" t="s">
        <v>2136</v>
      </c>
      <c r="AC417" s="15" t="s">
        <v>2136</v>
      </c>
      <c r="AD417" s="16">
        <v>1.0</v>
      </c>
      <c r="AE417" s="16">
        <v>1.0</v>
      </c>
      <c r="AF417" s="16">
        <v>1.0</v>
      </c>
      <c r="AG417" s="16">
        <v>0.0</v>
      </c>
      <c r="AH417" s="11" t="s">
        <v>2212</v>
      </c>
      <c r="AI417" s="18">
        <v>1.0</v>
      </c>
      <c r="AJ417" s="18">
        <v>1.0</v>
      </c>
      <c r="AK417" s="18">
        <v>0.0</v>
      </c>
      <c r="AL417" s="11">
        <v>0.0</v>
      </c>
      <c r="AM417" s="19">
        <v>0.0</v>
      </c>
      <c r="AN417" s="27" t="s">
        <v>128</v>
      </c>
      <c r="AO417" s="15" t="s">
        <v>189</v>
      </c>
      <c r="AP417" s="15" t="s">
        <v>189</v>
      </c>
      <c r="AQ417" s="15">
        <v>107.0</v>
      </c>
      <c r="AR417" s="15">
        <v>43.0</v>
      </c>
      <c r="AS417" s="15">
        <v>65.0</v>
      </c>
      <c r="AT417" s="15">
        <v>65.0</v>
      </c>
      <c r="AU417" s="15">
        <v>-10.0</v>
      </c>
      <c r="AV417" s="15">
        <v>38.0</v>
      </c>
      <c r="AW417" s="18">
        <v>0.0</v>
      </c>
      <c r="AX417" s="18">
        <v>0.0</v>
      </c>
      <c r="AY417" s="18">
        <v>1.0</v>
      </c>
      <c r="AZ417" s="18">
        <v>0.0</v>
      </c>
      <c r="BA417" s="18">
        <v>0.0</v>
      </c>
      <c r="BB417" s="18">
        <v>0.0</v>
      </c>
      <c r="BC417" s="11">
        <v>0.0</v>
      </c>
      <c r="BD417" s="11">
        <v>0.0</v>
      </c>
      <c r="BE417" s="11">
        <v>0.0</v>
      </c>
      <c r="BF417" s="11">
        <v>0.0</v>
      </c>
      <c r="BG417" s="11">
        <v>0.0</v>
      </c>
      <c r="BH417" s="11">
        <v>0.0</v>
      </c>
      <c r="BI417" s="11">
        <v>0.0</v>
      </c>
      <c r="BJ417" s="11">
        <v>0.0</v>
      </c>
      <c r="BK417" s="11">
        <v>0.0</v>
      </c>
      <c r="BL417" s="11">
        <v>0.0</v>
      </c>
      <c r="BM417" s="11">
        <v>0.0</v>
      </c>
      <c r="BN417" s="11">
        <v>0.0</v>
      </c>
      <c r="BO417" s="11">
        <v>0.0</v>
      </c>
      <c r="BP417" s="11">
        <v>0.0</v>
      </c>
      <c r="BQ417" s="11">
        <v>0.0</v>
      </c>
      <c r="BR417" s="11">
        <v>0.0</v>
      </c>
      <c r="BS417" s="11">
        <v>0.0</v>
      </c>
      <c r="BT417" s="11">
        <v>0.0</v>
      </c>
      <c r="BU417" s="11">
        <v>0.0</v>
      </c>
      <c r="BV417" s="11" t="s">
        <v>124</v>
      </c>
      <c r="BW417" s="15" t="s">
        <v>146</v>
      </c>
      <c r="BX417" s="15">
        <v>0.0</v>
      </c>
      <c r="BY417" s="26">
        <v>305.0</v>
      </c>
      <c r="BZ417" s="16">
        <v>0.0</v>
      </c>
      <c r="CA417" s="26">
        <v>76.0</v>
      </c>
      <c r="CB417" s="26">
        <v>20.0</v>
      </c>
      <c r="CC417" s="15">
        <v>0.0</v>
      </c>
      <c r="CD417" s="15">
        <v>0.0</v>
      </c>
      <c r="CE417" s="15">
        <v>1.0</v>
      </c>
      <c r="CF417" s="15">
        <v>0.0</v>
      </c>
      <c r="CG417" s="16">
        <v>0.0</v>
      </c>
      <c r="CH417" s="16">
        <v>0.0</v>
      </c>
      <c r="CI417" s="16">
        <v>0.0</v>
      </c>
      <c r="CJ417" s="15">
        <f t="shared" si="3"/>
        <v>0</v>
      </c>
      <c r="CK417" s="29" t="s">
        <v>2423</v>
      </c>
      <c r="CL417" s="11" t="s">
        <v>132</v>
      </c>
      <c r="CM417" s="11">
        <v>0.0</v>
      </c>
      <c r="CN417" s="11">
        <v>0.0</v>
      </c>
      <c r="CO417" s="18">
        <v>0.0</v>
      </c>
      <c r="CP417" s="18">
        <v>0.0</v>
      </c>
      <c r="CQ417" s="15">
        <v>0.0</v>
      </c>
      <c r="CR417" s="15" t="s">
        <v>124</v>
      </c>
      <c r="CS417" s="15">
        <v>0.0</v>
      </c>
      <c r="CT417" s="15" t="s">
        <v>124</v>
      </c>
      <c r="CU417" s="15">
        <v>0.0</v>
      </c>
      <c r="CV417" s="15" t="s">
        <v>124</v>
      </c>
      <c r="CW417" s="11">
        <v>0.0</v>
      </c>
      <c r="CX417" s="11">
        <v>0.0</v>
      </c>
      <c r="CY417" s="11" t="s">
        <v>124</v>
      </c>
      <c r="CZ417" s="11">
        <v>0.0</v>
      </c>
      <c r="DA417" s="11" t="s">
        <v>133</v>
      </c>
      <c r="DB417" s="31"/>
    </row>
    <row r="418">
      <c r="A418" s="11" t="s">
        <v>2424</v>
      </c>
      <c r="B418" s="11" t="s">
        <v>1946</v>
      </c>
      <c r="C418" s="12">
        <v>28189.0</v>
      </c>
      <c r="D418" s="13">
        <v>3.0</v>
      </c>
      <c r="E418" s="18">
        <v>0.0</v>
      </c>
      <c r="F418" s="3">
        <v>7.0</v>
      </c>
      <c r="G418" s="3">
        <v>5.0</v>
      </c>
      <c r="H418" s="3">
        <v>3.0</v>
      </c>
      <c r="I418" s="14">
        <f t="shared" si="1"/>
        <v>5</v>
      </c>
      <c r="J418" s="14">
        <f t="shared" si="2"/>
        <v>2.666666667</v>
      </c>
      <c r="K418" s="11" t="s">
        <v>261</v>
      </c>
      <c r="L418" s="11" t="s">
        <v>262</v>
      </c>
      <c r="M418" s="15" t="s">
        <v>137</v>
      </c>
      <c r="N418" s="15" t="s">
        <v>196</v>
      </c>
      <c r="O418" s="16" t="s">
        <v>343</v>
      </c>
      <c r="P418" s="16" t="s">
        <v>1861</v>
      </c>
      <c r="Q418" s="17">
        <v>1.0</v>
      </c>
      <c r="R418" s="11" t="s">
        <v>124</v>
      </c>
      <c r="S418" s="11">
        <v>0.0</v>
      </c>
      <c r="T418" s="11">
        <v>0.0</v>
      </c>
      <c r="U418" s="11" t="s">
        <v>124</v>
      </c>
      <c r="V418" s="11">
        <v>0.0</v>
      </c>
      <c r="W418" s="11" t="s">
        <v>125</v>
      </c>
      <c r="X418" s="18">
        <v>34.0</v>
      </c>
      <c r="Y418" s="18">
        <v>0.0</v>
      </c>
      <c r="Z418" s="18">
        <v>1.0</v>
      </c>
      <c r="AA418" s="18">
        <v>0.0</v>
      </c>
      <c r="AB418" s="15" t="s">
        <v>2425</v>
      </c>
      <c r="AC418" s="15" t="s">
        <v>2425</v>
      </c>
      <c r="AD418" s="16">
        <v>2.0</v>
      </c>
      <c r="AE418" s="16">
        <v>1.0</v>
      </c>
      <c r="AF418" s="16">
        <v>1.0</v>
      </c>
      <c r="AG418" s="15">
        <v>0.0</v>
      </c>
      <c r="AH418" s="11" t="s">
        <v>2426</v>
      </c>
      <c r="AI418" s="18">
        <v>2.0</v>
      </c>
      <c r="AJ418" s="18">
        <v>1.0</v>
      </c>
      <c r="AK418" s="18">
        <v>1.0</v>
      </c>
      <c r="AL418" s="11">
        <v>0.0</v>
      </c>
      <c r="AM418" s="19">
        <v>1.0</v>
      </c>
      <c r="AN418" s="27" t="s">
        <v>128</v>
      </c>
      <c r="AO418" s="15" t="s">
        <v>155</v>
      </c>
      <c r="AP418" s="15" t="s">
        <v>155</v>
      </c>
      <c r="AQ418" s="15">
        <v>114.0</v>
      </c>
      <c r="AR418" s="15">
        <v>30.0</v>
      </c>
      <c r="AS418" s="15">
        <v>34.0</v>
      </c>
      <c r="AT418" s="15">
        <v>19.0</v>
      </c>
      <c r="AU418" s="15">
        <v>-11.0</v>
      </c>
      <c r="AV418" s="15">
        <v>93.0</v>
      </c>
      <c r="AW418" s="18">
        <v>0.0</v>
      </c>
      <c r="AX418" s="18">
        <v>0.0</v>
      </c>
      <c r="AY418" s="18">
        <v>1.0</v>
      </c>
      <c r="AZ418" s="18">
        <v>1.0</v>
      </c>
      <c r="BA418" s="18">
        <v>1.0</v>
      </c>
      <c r="BB418" s="18">
        <v>0.0</v>
      </c>
      <c r="BC418" s="11">
        <v>0.0</v>
      </c>
      <c r="BD418" s="11">
        <v>0.0</v>
      </c>
      <c r="BE418" s="11">
        <v>0.0</v>
      </c>
      <c r="BF418" s="11">
        <v>0.0</v>
      </c>
      <c r="BG418" s="11">
        <v>0.0</v>
      </c>
      <c r="BH418" s="11">
        <v>0.0</v>
      </c>
      <c r="BI418" s="11">
        <v>0.0</v>
      </c>
      <c r="BJ418" s="11">
        <v>0.0</v>
      </c>
      <c r="BK418" s="11">
        <v>0.0</v>
      </c>
      <c r="BL418" s="11">
        <v>0.0</v>
      </c>
      <c r="BM418" s="11">
        <v>0.0</v>
      </c>
      <c r="BN418" s="11">
        <v>0.0</v>
      </c>
      <c r="BO418" s="11">
        <v>0.0</v>
      </c>
      <c r="BP418" s="11">
        <v>0.0</v>
      </c>
      <c r="BQ418" s="11">
        <v>0.0</v>
      </c>
      <c r="BR418" s="11">
        <v>0.0</v>
      </c>
      <c r="BS418" s="11">
        <v>0.0</v>
      </c>
      <c r="BT418" s="11">
        <v>0.0</v>
      </c>
      <c r="BU418" s="11">
        <v>0.0</v>
      </c>
      <c r="BV418" s="11" t="s">
        <v>124</v>
      </c>
      <c r="BW418" s="15" t="s">
        <v>168</v>
      </c>
      <c r="BX418" s="15">
        <v>0.0</v>
      </c>
      <c r="BY418" s="26">
        <v>185.0</v>
      </c>
      <c r="BZ418" s="16">
        <v>0.0</v>
      </c>
      <c r="CA418" s="26">
        <v>18.0</v>
      </c>
      <c r="CB418" s="26">
        <v>18.0</v>
      </c>
      <c r="CC418" s="15">
        <v>0.0</v>
      </c>
      <c r="CD418" s="15">
        <v>0.0</v>
      </c>
      <c r="CE418" s="15">
        <v>0.0</v>
      </c>
      <c r="CF418" s="15">
        <v>0.0</v>
      </c>
      <c r="CG418" s="16">
        <v>0.0</v>
      </c>
      <c r="CH418" s="16">
        <v>0.0</v>
      </c>
      <c r="CI418" s="16">
        <v>0.0</v>
      </c>
      <c r="CJ418" s="15">
        <f t="shared" si="3"/>
        <v>0</v>
      </c>
      <c r="CK418" s="29" t="s">
        <v>2427</v>
      </c>
      <c r="CL418" s="11" t="s">
        <v>170</v>
      </c>
      <c r="CM418" s="11">
        <v>0.0</v>
      </c>
      <c r="CN418" s="11">
        <v>0.0</v>
      </c>
      <c r="CO418" s="18">
        <v>0.0</v>
      </c>
      <c r="CP418" s="18">
        <v>0.0</v>
      </c>
      <c r="CQ418" s="15">
        <v>0.0</v>
      </c>
      <c r="CR418" s="15" t="s">
        <v>124</v>
      </c>
      <c r="CS418" s="15">
        <v>1.0</v>
      </c>
      <c r="CT418" s="15" t="s">
        <v>2428</v>
      </c>
      <c r="CU418" s="15">
        <v>1.0</v>
      </c>
      <c r="CV418" s="15" t="s">
        <v>2428</v>
      </c>
      <c r="CW418" s="11">
        <v>0.0</v>
      </c>
      <c r="CX418" s="11">
        <v>0.0</v>
      </c>
      <c r="CY418" s="11" t="s">
        <v>124</v>
      </c>
      <c r="CZ418" s="11">
        <v>0.0</v>
      </c>
      <c r="DA418" s="11" t="s">
        <v>235</v>
      </c>
      <c r="DB418" s="31"/>
    </row>
    <row r="419">
      <c r="A419" s="11" t="s">
        <v>2429</v>
      </c>
      <c r="B419" s="11" t="s">
        <v>2430</v>
      </c>
      <c r="C419" s="12">
        <v>28210.0</v>
      </c>
      <c r="D419" s="13">
        <v>2.0</v>
      </c>
      <c r="E419" s="18">
        <v>0.0</v>
      </c>
      <c r="F419" s="3">
        <v>7.0</v>
      </c>
      <c r="G419" s="3">
        <v>8.0</v>
      </c>
      <c r="H419" s="3">
        <v>6.0</v>
      </c>
      <c r="I419" s="14">
        <f t="shared" si="1"/>
        <v>7</v>
      </c>
      <c r="J419" s="14">
        <f t="shared" si="2"/>
        <v>1.333333333</v>
      </c>
      <c r="K419" s="11" t="s">
        <v>277</v>
      </c>
      <c r="L419" s="11" t="s">
        <v>277</v>
      </c>
      <c r="M419" s="15" t="s">
        <v>137</v>
      </c>
      <c r="N419" s="15" t="s">
        <v>373</v>
      </c>
      <c r="O419" s="16" t="s">
        <v>162</v>
      </c>
      <c r="P419" s="16" t="s">
        <v>1941</v>
      </c>
      <c r="Q419" s="17">
        <v>2.0</v>
      </c>
      <c r="R419" s="11" t="s">
        <v>124</v>
      </c>
      <c r="S419" s="11">
        <v>0.0</v>
      </c>
      <c r="T419" s="11">
        <v>0.0</v>
      </c>
      <c r="U419" s="11" t="s">
        <v>124</v>
      </c>
      <c r="V419" s="11">
        <v>0.0</v>
      </c>
      <c r="W419" s="11" t="s">
        <v>125</v>
      </c>
      <c r="X419" s="18">
        <f>(30+28)/2</f>
        <v>29</v>
      </c>
      <c r="Y419" s="18">
        <v>1.0</v>
      </c>
      <c r="Z419" s="18">
        <v>1.0</v>
      </c>
      <c r="AA419" s="18">
        <v>0.0</v>
      </c>
      <c r="AB419" s="15" t="s">
        <v>2431</v>
      </c>
      <c r="AC419" s="15" t="s">
        <v>2431</v>
      </c>
      <c r="AD419" s="16">
        <v>1.0</v>
      </c>
      <c r="AE419" s="16">
        <v>1.0</v>
      </c>
      <c r="AF419" s="16">
        <v>1.0</v>
      </c>
      <c r="AG419" s="15">
        <v>1.0</v>
      </c>
      <c r="AH419" s="11" t="s">
        <v>2432</v>
      </c>
      <c r="AI419" s="18">
        <v>1.0</v>
      </c>
      <c r="AJ419" s="18">
        <v>1.0</v>
      </c>
      <c r="AK419" s="18">
        <v>0.0</v>
      </c>
      <c r="AL419" s="18">
        <v>0.0</v>
      </c>
      <c r="AM419" s="19">
        <v>0.0</v>
      </c>
      <c r="AN419" s="27" t="s">
        <v>128</v>
      </c>
      <c r="AO419" s="15" t="s">
        <v>318</v>
      </c>
      <c r="AP419" s="15" t="s">
        <v>318</v>
      </c>
      <c r="AQ419" s="15">
        <v>170.0</v>
      </c>
      <c r="AR419" s="15">
        <v>68.0</v>
      </c>
      <c r="AS419" s="15">
        <v>57.0</v>
      </c>
      <c r="AT419" s="15">
        <v>82.0</v>
      </c>
      <c r="AU419" s="15">
        <v>-7.0</v>
      </c>
      <c r="AV419" s="15">
        <v>46.0</v>
      </c>
      <c r="AW419" s="18">
        <v>0.0</v>
      </c>
      <c r="AX419" s="18">
        <v>0.0</v>
      </c>
      <c r="AY419" s="18">
        <v>1.0</v>
      </c>
      <c r="AZ419" s="18">
        <v>1.0</v>
      </c>
      <c r="BA419" s="18">
        <v>0.0</v>
      </c>
      <c r="BB419" s="18">
        <v>0.0</v>
      </c>
      <c r="BC419" s="11">
        <v>0.0</v>
      </c>
      <c r="BD419" s="11">
        <v>0.0</v>
      </c>
      <c r="BE419" s="11">
        <v>0.0</v>
      </c>
      <c r="BF419" s="11">
        <v>0.0</v>
      </c>
      <c r="BG419" s="11">
        <v>0.0</v>
      </c>
      <c r="BH419" s="11">
        <v>0.0</v>
      </c>
      <c r="BI419" s="11">
        <v>0.0</v>
      </c>
      <c r="BJ419" s="11">
        <v>0.0</v>
      </c>
      <c r="BK419" s="11">
        <v>0.0</v>
      </c>
      <c r="BL419" s="11">
        <v>0.0</v>
      </c>
      <c r="BM419" s="11">
        <v>0.0</v>
      </c>
      <c r="BN419" s="11">
        <v>0.0</v>
      </c>
      <c r="BO419" s="11">
        <v>0.0</v>
      </c>
      <c r="BP419" s="11">
        <v>0.0</v>
      </c>
      <c r="BQ419" s="11">
        <v>0.0</v>
      </c>
      <c r="BR419" s="11">
        <v>0.0</v>
      </c>
      <c r="BS419" s="11">
        <v>0.0</v>
      </c>
      <c r="BT419" s="11">
        <v>0.0</v>
      </c>
      <c r="BU419" s="11">
        <v>0.0</v>
      </c>
      <c r="BV419" s="11" t="s">
        <v>124</v>
      </c>
      <c r="BW419" s="15" t="s">
        <v>319</v>
      </c>
      <c r="BX419" s="15">
        <v>0.0</v>
      </c>
      <c r="BY419" s="26">
        <v>142.0</v>
      </c>
      <c r="BZ419" s="16">
        <v>0.0</v>
      </c>
      <c r="CA419" s="26">
        <v>4.0</v>
      </c>
      <c r="CB419" s="26">
        <v>0.0</v>
      </c>
      <c r="CC419" s="15">
        <v>0.0</v>
      </c>
      <c r="CD419" s="15">
        <v>0.0</v>
      </c>
      <c r="CE419" s="15">
        <v>1.0</v>
      </c>
      <c r="CF419" s="15">
        <v>0.0</v>
      </c>
      <c r="CG419" s="16">
        <v>0.0</v>
      </c>
      <c r="CH419" s="16">
        <v>0.0</v>
      </c>
      <c r="CI419" s="16">
        <v>0.0</v>
      </c>
      <c r="CJ419" s="15">
        <f t="shared" si="3"/>
        <v>0</v>
      </c>
      <c r="CK419" s="29" t="s">
        <v>2433</v>
      </c>
      <c r="CL419" s="11" t="s">
        <v>359</v>
      </c>
      <c r="CM419" s="11">
        <v>0.0</v>
      </c>
      <c r="CN419" s="11">
        <v>0.0</v>
      </c>
      <c r="CO419" s="18">
        <v>1.0</v>
      </c>
      <c r="CP419" s="18">
        <v>0.0</v>
      </c>
      <c r="CQ419" s="15">
        <v>0.0</v>
      </c>
      <c r="CR419" s="15" t="s">
        <v>124</v>
      </c>
      <c r="CS419" s="15">
        <v>0.0</v>
      </c>
      <c r="CT419" s="15" t="s">
        <v>124</v>
      </c>
      <c r="CU419" s="15">
        <v>0.0</v>
      </c>
      <c r="CV419" s="15" t="s">
        <v>124</v>
      </c>
      <c r="CW419" s="11">
        <v>0.0</v>
      </c>
      <c r="CX419" s="11">
        <v>0.0</v>
      </c>
      <c r="CY419" s="11" t="s">
        <v>124</v>
      </c>
      <c r="CZ419" s="11">
        <v>0.0</v>
      </c>
      <c r="DA419" s="11" t="s">
        <v>235</v>
      </c>
      <c r="DB419" s="31"/>
    </row>
    <row r="420">
      <c r="A420" s="11" t="s">
        <v>2434</v>
      </c>
      <c r="B420" s="11" t="s">
        <v>2435</v>
      </c>
      <c r="C420" s="12">
        <v>28224.0</v>
      </c>
      <c r="D420" s="13">
        <v>1.0</v>
      </c>
      <c r="E420" s="18">
        <v>0.0</v>
      </c>
      <c r="F420" s="3">
        <v>10.0</v>
      </c>
      <c r="G420" s="3">
        <v>10.0</v>
      </c>
      <c r="H420" s="3">
        <v>10.0</v>
      </c>
      <c r="I420" s="14">
        <f t="shared" si="1"/>
        <v>10</v>
      </c>
      <c r="J420" s="14">
        <f t="shared" si="2"/>
        <v>0</v>
      </c>
      <c r="K420" s="11" t="s">
        <v>303</v>
      </c>
      <c r="L420" s="13" t="s">
        <v>355</v>
      </c>
      <c r="M420" s="15" t="s">
        <v>137</v>
      </c>
      <c r="N420" s="15" t="s">
        <v>138</v>
      </c>
      <c r="O420" s="16" t="s">
        <v>137</v>
      </c>
      <c r="P420" s="16" t="s">
        <v>1953</v>
      </c>
      <c r="Q420" s="17">
        <v>0.0</v>
      </c>
      <c r="R420" s="11" t="s">
        <v>124</v>
      </c>
      <c r="S420" s="11">
        <v>0.0</v>
      </c>
      <c r="T420" s="11">
        <v>0.0</v>
      </c>
      <c r="U420" s="11" t="s">
        <v>124</v>
      </c>
      <c r="V420" s="11">
        <v>0.0</v>
      </c>
      <c r="W420" s="11" t="s">
        <v>1973</v>
      </c>
      <c r="X420" s="18">
        <f>(27+31+30+31)/4</f>
        <v>29.75</v>
      </c>
      <c r="Y420" s="18">
        <v>2.0</v>
      </c>
      <c r="Z420" s="18">
        <v>1.0</v>
      </c>
      <c r="AA420" s="18">
        <v>0.0</v>
      </c>
      <c r="AB420" s="15" t="s">
        <v>2436</v>
      </c>
      <c r="AC420" s="15" t="s">
        <v>2436</v>
      </c>
      <c r="AD420" s="16">
        <v>2.0</v>
      </c>
      <c r="AE420" s="16">
        <v>1.0</v>
      </c>
      <c r="AF420" s="16">
        <v>1.0</v>
      </c>
      <c r="AG420" s="16">
        <v>0.0</v>
      </c>
      <c r="AH420" s="11" t="s">
        <v>2437</v>
      </c>
      <c r="AI420" s="18">
        <v>1.0</v>
      </c>
      <c r="AJ420" s="18">
        <v>1.0</v>
      </c>
      <c r="AK420" s="18">
        <v>1.0</v>
      </c>
      <c r="AL420" s="18">
        <v>1.0</v>
      </c>
      <c r="AM420" s="19">
        <v>1.0</v>
      </c>
      <c r="AN420" s="27" t="s">
        <v>128</v>
      </c>
      <c r="AO420" s="15" t="s">
        <v>155</v>
      </c>
      <c r="AP420" s="15" t="s">
        <v>155</v>
      </c>
      <c r="AQ420" s="15">
        <v>101.0</v>
      </c>
      <c r="AR420" s="15">
        <v>88.0</v>
      </c>
      <c r="AS420" s="15">
        <v>54.0</v>
      </c>
      <c r="AT420" s="15">
        <v>75.0</v>
      </c>
      <c r="AU420" s="15">
        <v>-7.0</v>
      </c>
      <c r="AV420" s="15">
        <v>38.0</v>
      </c>
      <c r="AW420" s="18">
        <v>0.0</v>
      </c>
      <c r="AX420" s="18">
        <v>0.0</v>
      </c>
      <c r="AY420" s="18">
        <v>0.0</v>
      </c>
      <c r="AZ420" s="18">
        <v>1.0</v>
      </c>
      <c r="BA420" s="18">
        <v>1.0</v>
      </c>
      <c r="BB420" s="18">
        <v>0.0</v>
      </c>
      <c r="BC420" s="11">
        <v>0.0</v>
      </c>
      <c r="BD420" s="11">
        <v>0.0</v>
      </c>
      <c r="BE420" s="11">
        <v>0.0</v>
      </c>
      <c r="BF420" s="11">
        <v>0.0</v>
      </c>
      <c r="BG420" s="11">
        <v>0.0</v>
      </c>
      <c r="BH420" s="11">
        <v>0.0</v>
      </c>
      <c r="BI420" s="11">
        <v>0.0</v>
      </c>
      <c r="BJ420" s="11">
        <v>0.0</v>
      </c>
      <c r="BK420" s="11">
        <v>0.0</v>
      </c>
      <c r="BL420" s="11">
        <v>0.0</v>
      </c>
      <c r="BM420" s="11">
        <v>0.0</v>
      </c>
      <c r="BN420" s="11">
        <v>0.0</v>
      </c>
      <c r="BO420" s="11">
        <v>0.0</v>
      </c>
      <c r="BP420" s="11">
        <v>0.0</v>
      </c>
      <c r="BQ420" s="11">
        <v>0.0</v>
      </c>
      <c r="BR420" s="11">
        <v>0.0</v>
      </c>
      <c r="BS420" s="11">
        <v>0.0</v>
      </c>
      <c r="BT420" s="11">
        <v>0.0</v>
      </c>
      <c r="BU420" s="11">
        <v>0.0</v>
      </c>
      <c r="BV420" s="11" t="s">
        <v>124</v>
      </c>
      <c r="BW420" s="15" t="s">
        <v>319</v>
      </c>
      <c r="BX420" s="15">
        <v>0.0</v>
      </c>
      <c r="BY420" s="26">
        <v>230.0</v>
      </c>
      <c r="BZ420" s="16">
        <v>0.0</v>
      </c>
      <c r="CA420" s="26">
        <v>58.0</v>
      </c>
      <c r="CB420" s="26">
        <v>20.0</v>
      </c>
      <c r="CC420" s="15">
        <v>0.0</v>
      </c>
      <c r="CD420" s="15">
        <v>0.0</v>
      </c>
      <c r="CE420" s="15">
        <v>1.0</v>
      </c>
      <c r="CF420" s="15">
        <v>0.0</v>
      </c>
      <c r="CG420" s="16">
        <v>0.0</v>
      </c>
      <c r="CH420" s="16">
        <v>0.0</v>
      </c>
      <c r="CI420" s="16">
        <v>0.0</v>
      </c>
      <c r="CJ420" s="15">
        <f t="shared" si="3"/>
        <v>0</v>
      </c>
      <c r="CK420" s="29" t="s">
        <v>2438</v>
      </c>
      <c r="CL420" s="11" t="s">
        <v>2439</v>
      </c>
      <c r="CM420" s="11">
        <v>0.0</v>
      </c>
      <c r="CN420" s="11">
        <v>0.0</v>
      </c>
      <c r="CO420" s="18">
        <v>0.0</v>
      </c>
      <c r="CP420" s="18">
        <v>0.0</v>
      </c>
      <c r="CQ420" s="15">
        <v>0.0</v>
      </c>
      <c r="CR420" s="15" t="s">
        <v>124</v>
      </c>
      <c r="CS420" s="15">
        <v>0.0</v>
      </c>
      <c r="CT420" s="15" t="s">
        <v>124</v>
      </c>
      <c r="CU420" s="15">
        <v>0.0</v>
      </c>
      <c r="CV420" s="15" t="s">
        <v>124</v>
      </c>
      <c r="CW420" s="11">
        <v>0.0</v>
      </c>
      <c r="CX420" s="11">
        <v>0.0</v>
      </c>
      <c r="CY420" s="11" t="s">
        <v>124</v>
      </c>
      <c r="CZ420" s="11">
        <v>0.0</v>
      </c>
      <c r="DA420" s="11" t="s">
        <v>133</v>
      </c>
      <c r="DB420" s="31"/>
    </row>
    <row r="421">
      <c r="A421" s="11" t="s">
        <v>2440</v>
      </c>
      <c r="B421" s="11" t="s">
        <v>2441</v>
      </c>
      <c r="C421" s="12">
        <v>28231.0</v>
      </c>
      <c r="D421" s="13">
        <v>1.0</v>
      </c>
      <c r="E421" s="18">
        <v>0.0</v>
      </c>
      <c r="F421" s="3">
        <v>4.0</v>
      </c>
      <c r="G421" s="3">
        <v>4.0</v>
      </c>
      <c r="H421" s="3">
        <v>4.0</v>
      </c>
      <c r="I421" s="14">
        <f t="shared" si="1"/>
        <v>4</v>
      </c>
      <c r="J421" s="14">
        <f t="shared" si="2"/>
        <v>0</v>
      </c>
      <c r="K421" s="11" t="s">
        <v>2153</v>
      </c>
      <c r="L421" s="11" t="s">
        <v>2153</v>
      </c>
      <c r="M421" s="15" t="s">
        <v>137</v>
      </c>
      <c r="N421" s="15" t="s">
        <v>138</v>
      </c>
      <c r="O421" s="16" t="s">
        <v>162</v>
      </c>
      <c r="P421" s="16" t="s">
        <v>373</v>
      </c>
      <c r="Q421" s="17">
        <v>1.0</v>
      </c>
      <c r="R421" s="11" t="s">
        <v>124</v>
      </c>
      <c r="S421" s="11">
        <v>0.0</v>
      </c>
      <c r="T421" s="11">
        <v>0.0</v>
      </c>
      <c r="U421" s="11" t="s">
        <v>124</v>
      </c>
      <c r="V421" s="11">
        <v>0.0</v>
      </c>
      <c r="W421" s="11" t="s">
        <v>125</v>
      </c>
      <c r="X421" s="18">
        <v>33.0</v>
      </c>
      <c r="Y421" s="18">
        <v>1.0</v>
      </c>
      <c r="Z421" s="18">
        <v>1.0</v>
      </c>
      <c r="AA421" s="18">
        <v>0.0</v>
      </c>
      <c r="AB421" s="15" t="s">
        <v>2442</v>
      </c>
      <c r="AC421" s="15" t="s">
        <v>2442</v>
      </c>
      <c r="AD421" s="16">
        <v>1.0</v>
      </c>
      <c r="AE421" s="16">
        <v>1.0</v>
      </c>
      <c r="AF421" s="16">
        <v>0.0</v>
      </c>
      <c r="AG421" s="15">
        <v>0.0</v>
      </c>
      <c r="AH421" s="11" t="s">
        <v>2442</v>
      </c>
      <c r="AI421" s="18">
        <v>1.0</v>
      </c>
      <c r="AJ421" s="18">
        <v>1.0</v>
      </c>
      <c r="AK421" s="18">
        <v>0.0</v>
      </c>
      <c r="AL421" s="11">
        <v>0.0</v>
      </c>
      <c r="AM421" s="19">
        <v>1.0</v>
      </c>
      <c r="AN421" s="27" t="s">
        <v>128</v>
      </c>
      <c r="AO421" s="15" t="s">
        <v>155</v>
      </c>
      <c r="AP421" s="15" t="s">
        <v>155</v>
      </c>
      <c r="AQ421" s="15">
        <v>99.0</v>
      </c>
      <c r="AR421" s="15">
        <v>34.0</v>
      </c>
      <c r="AS421" s="15">
        <v>26.0</v>
      </c>
      <c r="AT421" s="15">
        <v>41.0</v>
      </c>
      <c r="AU421" s="15">
        <v>-14.0</v>
      </c>
      <c r="AV421" s="15">
        <v>74.0</v>
      </c>
      <c r="AW421" s="18">
        <v>0.0</v>
      </c>
      <c r="AX421" s="18">
        <v>0.0</v>
      </c>
      <c r="AY421" s="18">
        <v>0.0</v>
      </c>
      <c r="AZ421" s="18">
        <v>1.0</v>
      </c>
      <c r="BA421" s="18">
        <v>1.0</v>
      </c>
      <c r="BB421" s="18">
        <v>1.0</v>
      </c>
      <c r="BC421" s="11">
        <v>0.0</v>
      </c>
      <c r="BD421" s="11">
        <v>0.0</v>
      </c>
      <c r="BE421" s="11">
        <v>0.0</v>
      </c>
      <c r="BF421" s="11">
        <v>0.0</v>
      </c>
      <c r="BG421" s="11">
        <v>0.0</v>
      </c>
      <c r="BH421" s="11">
        <v>0.0</v>
      </c>
      <c r="BI421" s="11">
        <v>0.0</v>
      </c>
      <c r="BJ421" s="11">
        <v>0.0</v>
      </c>
      <c r="BK421" s="11">
        <v>0.0</v>
      </c>
      <c r="BL421" s="11">
        <v>0.0</v>
      </c>
      <c r="BM421" s="11">
        <v>0.0</v>
      </c>
      <c r="BN421" s="11">
        <v>0.0</v>
      </c>
      <c r="BO421" s="11">
        <v>0.0</v>
      </c>
      <c r="BP421" s="11">
        <v>0.0</v>
      </c>
      <c r="BQ421" s="11">
        <v>0.0</v>
      </c>
      <c r="BR421" s="11">
        <v>0.0</v>
      </c>
      <c r="BS421" s="11">
        <v>0.0</v>
      </c>
      <c r="BT421" s="11">
        <v>0.0</v>
      </c>
      <c r="BU421" s="11">
        <v>0.0</v>
      </c>
      <c r="BV421" s="11" t="s">
        <v>124</v>
      </c>
      <c r="BW421" s="15" t="s">
        <v>168</v>
      </c>
      <c r="BX421" s="15">
        <v>0.0</v>
      </c>
      <c r="BY421" s="26">
        <v>219.0</v>
      </c>
      <c r="BZ421" s="16">
        <v>0.0</v>
      </c>
      <c r="CA421" s="26">
        <v>52.0</v>
      </c>
      <c r="CB421" s="26">
        <v>14.0</v>
      </c>
      <c r="CC421" s="15">
        <v>0.0</v>
      </c>
      <c r="CD421" s="15">
        <v>0.0</v>
      </c>
      <c r="CE421" s="15">
        <v>0.0</v>
      </c>
      <c r="CF421" s="15">
        <v>0.0</v>
      </c>
      <c r="CG421" s="16">
        <v>0.0</v>
      </c>
      <c r="CH421" s="16">
        <v>0.0</v>
      </c>
      <c r="CI421" s="16">
        <v>0.0</v>
      </c>
      <c r="CJ421" s="15">
        <f t="shared" si="3"/>
        <v>0</v>
      </c>
      <c r="CK421" s="29" t="s">
        <v>2443</v>
      </c>
      <c r="CL421" s="11" t="s">
        <v>844</v>
      </c>
      <c r="CM421" s="11">
        <v>0.0</v>
      </c>
      <c r="CN421" s="11">
        <v>0.0</v>
      </c>
      <c r="CO421" s="18">
        <v>0.0</v>
      </c>
      <c r="CP421" s="18">
        <v>0.0</v>
      </c>
      <c r="CQ421" s="15">
        <v>0.0</v>
      </c>
      <c r="CR421" s="15" t="s">
        <v>124</v>
      </c>
      <c r="CS421" s="15">
        <v>0.0</v>
      </c>
      <c r="CT421" s="15" t="s">
        <v>124</v>
      </c>
      <c r="CU421" s="15">
        <v>0.0</v>
      </c>
      <c r="CV421" s="15" t="s">
        <v>124</v>
      </c>
      <c r="CW421" s="11">
        <v>0.0</v>
      </c>
      <c r="CX421" s="11">
        <v>0.0</v>
      </c>
      <c r="CY421" s="11" t="s">
        <v>124</v>
      </c>
      <c r="CZ421" s="11">
        <v>0.0</v>
      </c>
      <c r="DA421" s="11" t="s">
        <v>133</v>
      </c>
      <c r="DB421" s="31"/>
    </row>
    <row r="422">
      <c r="A422" s="11" t="s">
        <v>2444</v>
      </c>
      <c r="B422" s="11" t="s">
        <v>2445</v>
      </c>
      <c r="C422" s="12">
        <v>28238.0</v>
      </c>
      <c r="D422" s="13">
        <v>1.0</v>
      </c>
      <c r="E422" s="18">
        <v>0.0</v>
      </c>
      <c r="F422" s="3">
        <v>9.0</v>
      </c>
      <c r="G422" s="3">
        <v>9.0</v>
      </c>
      <c r="H422" s="3">
        <v>10.0</v>
      </c>
      <c r="I422" s="14">
        <f t="shared" si="1"/>
        <v>9.333333333</v>
      </c>
      <c r="J422" s="14">
        <f t="shared" si="2"/>
        <v>0.6666666667</v>
      </c>
      <c r="K422" s="11" t="s">
        <v>576</v>
      </c>
      <c r="L422" s="13" t="s">
        <v>456</v>
      </c>
      <c r="M422" s="15" t="s">
        <v>216</v>
      </c>
      <c r="N422" s="15" t="s">
        <v>1953</v>
      </c>
      <c r="O422" s="16" t="s">
        <v>2228</v>
      </c>
      <c r="P422" s="16" t="s">
        <v>1953</v>
      </c>
      <c r="Q422" s="17">
        <v>1.0</v>
      </c>
      <c r="R422" s="11" t="s">
        <v>124</v>
      </c>
      <c r="S422" s="11">
        <v>0.0</v>
      </c>
      <c r="T422" s="11">
        <v>0.0</v>
      </c>
      <c r="U422" s="11" t="s">
        <v>124</v>
      </c>
      <c r="V422" s="11">
        <v>0.0</v>
      </c>
      <c r="W422" s="11" t="s">
        <v>125</v>
      </c>
      <c r="X422" s="18">
        <v>30.0</v>
      </c>
      <c r="Y422" s="18">
        <v>0.0</v>
      </c>
      <c r="Z422" s="18">
        <v>0.0</v>
      </c>
      <c r="AA422" s="18">
        <v>1.0</v>
      </c>
      <c r="AB422" s="15" t="s">
        <v>1794</v>
      </c>
      <c r="AC422" s="15" t="s">
        <v>1794</v>
      </c>
      <c r="AD422" s="16">
        <v>1.0</v>
      </c>
      <c r="AE422" s="16">
        <v>0.0</v>
      </c>
      <c r="AF422" s="16">
        <v>0.0</v>
      </c>
      <c r="AG422" s="15">
        <v>0.0</v>
      </c>
      <c r="AH422" s="11" t="s">
        <v>1555</v>
      </c>
      <c r="AI422" s="18">
        <v>1.0</v>
      </c>
      <c r="AJ422" s="18">
        <v>0.0</v>
      </c>
      <c r="AK422" s="18">
        <v>0.0</v>
      </c>
      <c r="AL422" s="11">
        <v>0.0</v>
      </c>
      <c r="AM422" s="19">
        <v>0.0</v>
      </c>
      <c r="AN422" s="27" t="s">
        <v>128</v>
      </c>
      <c r="AO422" s="15" t="s">
        <v>1137</v>
      </c>
      <c r="AP422" s="15" t="s">
        <v>200</v>
      </c>
      <c r="AQ422" s="15">
        <v>122.0</v>
      </c>
      <c r="AR422" s="15">
        <v>84.0</v>
      </c>
      <c r="AS422" s="15">
        <v>55.0</v>
      </c>
      <c r="AT422" s="15">
        <v>67.0</v>
      </c>
      <c r="AU422" s="15">
        <v>-6.0</v>
      </c>
      <c r="AV422" s="15">
        <v>15.0</v>
      </c>
      <c r="AW422" s="18">
        <v>0.0</v>
      </c>
      <c r="AX422" s="18">
        <v>1.0</v>
      </c>
      <c r="AY422" s="18">
        <v>0.0</v>
      </c>
      <c r="AZ422" s="18">
        <v>0.0</v>
      </c>
      <c r="BA422" s="18">
        <v>1.0</v>
      </c>
      <c r="BB422" s="18">
        <v>0.0</v>
      </c>
      <c r="BC422" s="11">
        <v>0.0</v>
      </c>
      <c r="BD422" s="11">
        <v>0.0</v>
      </c>
      <c r="BE422" s="11">
        <v>0.0</v>
      </c>
      <c r="BF422" s="11">
        <v>0.0</v>
      </c>
      <c r="BG422" s="11">
        <v>0.0</v>
      </c>
      <c r="BH422" s="11">
        <v>0.0</v>
      </c>
      <c r="BI422" s="11">
        <v>0.0</v>
      </c>
      <c r="BJ422" s="11">
        <v>0.0</v>
      </c>
      <c r="BK422" s="11">
        <v>0.0</v>
      </c>
      <c r="BL422" s="11">
        <v>0.0</v>
      </c>
      <c r="BM422" s="11">
        <v>0.0</v>
      </c>
      <c r="BN422" s="11">
        <v>0.0</v>
      </c>
      <c r="BO422" s="11">
        <v>0.0</v>
      </c>
      <c r="BP422" s="11">
        <v>0.0</v>
      </c>
      <c r="BQ422" s="11">
        <v>0.0</v>
      </c>
      <c r="BR422" s="11">
        <v>0.0</v>
      </c>
      <c r="BS422" s="11">
        <v>0.0</v>
      </c>
      <c r="BT422" s="11">
        <v>0.0</v>
      </c>
      <c r="BU422" s="11">
        <v>0.0</v>
      </c>
      <c r="BV422" s="11" t="s">
        <v>124</v>
      </c>
      <c r="BW422" s="15" t="s">
        <v>168</v>
      </c>
      <c r="BX422" s="15">
        <v>0.0</v>
      </c>
      <c r="BY422" s="26">
        <v>218.0</v>
      </c>
      <c r="BZ422" s="16">
        <v>0.0</v>
      </c>
      <c r="CA422" s="26">
        <v>51.0</v>
      </c>
      <c r="CB422" s="26">
        <v>38.0</v>
      </c>
      <c r="CC422" s="15">
        <v>0.0</v>
      </c>
      <c r="CD422" s="15">
        <v>0.0</v>
      </c>
      <c r="CE422" s="15">
        <v>1.0</v>
      </c>
      <c r="CF422" s="15">
        <v>0.0</v>
      </c>
      <c r="CG422" s="16">
        <v>1.0</v>
      </c>
      <c r="CH422" s="16">
        <v>0.0</v>
      </c>
      <c r="CI422" s="16">
        <v>0.0</v>
      </c>
      <c r="CJ422" s="15">
        <f t="shared" si="3"/>
        <v>1</v>
      </c>
      <c r="CK422" s="29" t="s">
        <v>2446</v>
      </c>
      <c r="CL422" s="11" t="s">
        <v>258</v>
      </c>
      <c r="CM422" s="11">
        <v>0.0</v>
      </c>
      <c r="CN422" s="11">
        <v>0.0</v>
      </c>
      <c r="CO422" s="18">
        <v>0.0</v>
      </c>
      <c r="CP422" s="18">
        <v>0.0</v>
      </c>
      <c r="CQ422" s="15">
        <v>0.0</v>
      </c>
      <c r="CR422" s="15" t="s">
        <v>124</v>
      </c>
      <c r="CS422" s="15">
        <v>0.0</v>
      </c>
      <c r="CT422" s="15" t="s">
        <v>124</v>
      </c>
      <c r="CU422" s="15">
        <v>0.0</v>
      </c>
      <c r="CV422" s="15" t="s">
        <v>124</v>
      </c>
      <c r="CW422" s="11">
        <v>0.0</v>
      </c>
      <c r="CX422" s="11">
        <v>0.0</v>
      </c>
      <c r="CY422" s="11" t="s">
        <v>124</v>
      </c>
      <c r="CZ422" s="11">
        <v>0.0</v>
      </c>
      <c r="DA422" s="11" t="s">
        <v>133</v>
      </c>
      <c r="DB422" s="31"/>
    </row>
    <row r="423">
      <c r="A423" s="11" t="s">
        <v>2447</v>
      </c>
      <c r="B423" s="11" t="s">
        <v>2231</v>
      </c>
      <c r="C423" s="12">
        <v>28245.0</v>
      </c>
      <c r="D423" s="13">
        <v>1.0</v>
      </c>
      <c r="E423" s="18">
        <v>0.0</v>
      </c>
      <c r="F423" s="3">
        <v>5.0</v>
      </c>
      <c r="G423" s="3">
        <v>6.0</v>
      </c>
      <c r="H423" s="3">
        <v>5.0</v>
      </c>
      <c r="I423" s="14">
        <f t="shared" si="1"/>
        <v>5.333333333</v>
      </c>
      <c r="J423" s="14">
        <f t="shared" si="2"/>
        <v>0.6666666667</v>
      </c>
      <c r="K423" s="11" t="s">
        <v>182</v>
      </c>
      <c r="L423" s="13" t="s">
        <v>183</v>
      </c>
      <c r="M423" s="15" t="s">
        <v>137</v>
      </c>
      <c r="N423" s="15" t="s">
        <v>1882</v>
      </c>
      <c r="O423" s="16" t="s">
        <v>122</v>
      </c>
      <c r="P423" s="16" t="s">
        <v>566</v>
      </c>
      <c r="Q423" s="17">
        <v>1.0</v>
      </c>
      <c r="R423" s="11" t="s">
        <v>124</v>
      </c>
      <c r="S423" s="11">
        <v>0.0</v>
      </c>
      <c r="T423" s="11">
        <v>0.0</v>
      </c>
      <c r="U423" s="11" t="s">
        <v>124</v>
      </c>
      <c r="V423" s="11">
        <v>0.0</v>
      </c>
      <c r="W423" s="11" t="s">
        <v>125</v>
      </c>
      <c r="X423" s="18">
        <v>41.0</v>
      </c>
      <c r="Y423" s="18">
        <v>1.0</v>
      </c>
      <c r="Z423" s="18">
        <v>1.0</v>
      </c>
      <c r="AA423" s="18">
        <v>0.0</v>
      </c>
      <c r="AB423" s="15" t="s">
        <v>494</v>
      </c>
      <c r="AC423" s="15" t="s">
        <v>494</v>
      </c>
      <c r="AD423" s="16">
        <v>1.0</v>
      </c>
      <c r="AE423" s="16">
        <v>0.0</v>
      </c>
      <c r="AF423" s="16">
        <v>0.0</v>
      </c>
      <c r="AG423" s="15">
        <v>0.0</v>
      </c>
      <c r="AH423" s="11" t="s">
        <v>2448</v>
      </c>
      <c r="AI423" s="18">
        <v>1.0</v>
      </c>
      <c r="AJ423" s="18">
        <v>1.0</v>
      </c>
      <c r="AK423" s="18">
        <v>1.0</v>
      </c>
      <c r="AL423" s="11">
        <v>0.0</v>
      </c>
      <c r="AM423" s="19">
        <v>0.0</v>
      </c>
      <c r="AN423" s="27" t="s">
        <v>128</v>
      </c>
      <c r="AO423" s="15" t="s">
        <v>189</v>
      </c>
      <c r="AP423" s="15" t="s">
        <v>189</v>
      </c>
      <c r="AQ423" s="15">
        <v>95.0</v>
      </c>
      <c r="AR423" s="15">
        <v>81.0</v>
      </c>
      <c r="AS423" s="15">
        <v>70.0</v>
      </c>
      <c r="AT423" s="15">
        <v>85.0</v>
      </c>
      <c r="AU423" s="15">
        <v>-9.0</v>
      </c>
      <c r="AV423" s="15">
        <v>10.0</v>
      </c>
      <c r="AW423" s="18">
        <v>0.0</v>
      </c>
      <c r="AX423" s="18">
        <v>0.0</v>
      </c>
      <c r="AY423" s="18">
        <v>1.0</v>
      </c>
      <c r="AZ423" s="18">
        <v>0.0</v>
      </c>
      <c r="BA423" s="18">
        <v>0.0</v>
      </c>
      <c r="BB423" s="18">
        <v>1.0</v>
      </c>
      <c r="BC423" s="11">
        <v>0.0</v>
      </c>
      <c r="BD423" s="11">
        <v>1.0</v>
      </c>
      <c r="BE423" s="11">
        <v>0.0</v>
      </c>
      <c r="BF423" s="11">
        <v>0.0</v>
      </c>
      <c r="BG423" s="11">
        <v>0.0</v>
      </c>
      <c r="BH423" s="11">
        <v>0.0</v>
      </c>
      <c r="BI423" s="11">
        <v>0.0</v>
      </c>
      <c r="BJ423" s="11">
        <v>0.0</v>
      </c>
      <c r="BK423" s="11">
        <v>0.0</v>
      </c>
      <c r="BL423" s="11">
        <v>0.0</v>
      </c>
      <c r="BM423" s="11">
        <v>0.0</v>
      </c>
      <c r="BN423" s="11">
        <v>0.0</v>
      </c>
      <c r="BO423" s="11">
        <v>0.0</v>
      </c>
      <c r="BP423" s="11">
        <v>0.0</v>
      </c>
      <c r="BQ423" s="11">
        <v>0.0</v>
      </c>
      <c r="BR423" s="11">
        <v>0.0</v>
      </c>
      <c r="BS423" s="11">
        <v>0.0</v>
      </c>
      <c r="BT423" s="11">
        <v>0.0</v>
      </c>
      <c r="BU423" s="11">
        <v>0.0</v>
      </c>
      <c r="BV423" s="11" t="s">
        <v>124</v>
      </c>
      <c r="BW423" s="15" t="s">
        <v>130</v>
      </c>
      <c r="BX423" s="15">
        <v>0.0</v>
      </c>
      <c r="BY423" s="26">
        <v>180.0</v>
      </c>
      <c r="BZ423" s="16">
        <v>0.0</v>
      </c>
      <c r="CA423" s="26">
        <v>38.0</v>
      </c>
      <c r="CB423" s="26">
        <v>11.0</v>
      </c>
      <c r="CC423" s="15">
        <v>0.0</v>
      </c>
      <c r="CD423" s="15">
        <v>0.0</v>
      </c>
      <c r="CE423" s="15">
        <v>1.0</v>
      </c>
      <c r="CF423" s="15">
        <v>0.0</v>
      </c>
      <c r="CG423" s="16">
        <v>1.0</v>
      </c>
      <c r="CH423" s="16">
        <v>0.0</v>
      </c>
      <c r="CI423" s="16">
        <v>0.0</v>
      </c>
      <c r="CJ423" s="15">
        <f t="shared" si="3"/>
        <v>1</v>
      </c>
      <c r="CK423" s="29" t="s">
        <v>2449</v>
      </c>
      <c r="CL423" s="11" t="s">
        <v>2450</v>
      </c>
      <c r="CM423" s="11">
        <v>0.0</v>
      </c>
      <c r="CN423" s="11">
        <v>0.0</v>
      </c>
      <c r="CO423" s="18">
        <v>0.0</v>
      </c>
      <c r="CP423" s="18">
        <v>0.0</v>
      </c>
      <c r="CQ423" s="15">
        <v>0.0</v>
      </c>
      <c r="CR423" s="15" t="s">
        <v>124</v>
      </c>
      <c r="CS423" s="15">
        <v>0.0</v>
      </c>
      <c r="CT423" s="15" t="s">
        <v>124</v>
      </c>
      <c r="CU423" s="15">
        <v>0.0</v>
      </c>
      <c r="CV423" s="15" t="s">
        <v>124</v>
      </c>
      <c r="CW423" s="11">
        <v>0.0</v>
      </c>
      <c r="CX423" s="11">
        <v>0.0</v>
      </c>
      <c r="CY423" s="11" t="s">
        <v>124</v>
      </c>
      <c r="CZ423" s="11">
        <v>0.0</v>
      </c>
      <c r="DA423" s="11" t="s">
        <v>133</v>
      </c>
      <c r="DB423" s="31"/>
    </row>
    <row r="424">
      <c r="A424" s="11" t="s">
        <v>2451</v>
      </c>
      <c r="B424" s="11" t="s">
        <v>2134</v>
      </c>
      <c r="C424" s="12">
        <v>28252.0</v>
      </c>
      <c r="D424" s="13">
        <v>1.0</v>
      </c>
      <c r="E424" s="18">
        <v>0.0</v>
      </c>
      <c r="F424" s="3">
        <v>10.0</v>
      </c>
      <c r="G424" s="3">
        <v>10.0</v>
      </c>
      <c r="H424" s="3">
        <v>4.0</v>
      </c>
      <c r="I424" s="14">
        <f t="shared" si="1"/>
        <v>8</v>
      </c>
      <c r="J424" s="14">
        <f t="shared" si="2"/>
        <v>4</v>
      </c>
      <c r="K424" s="11" t="s">
        <v>2135</v>
      </c>
      <c r="L424" s="13" t="s">
        <v>355</v>
      </c>
      <c r="M424" s="15" t="s">
        <v>122</v>
      </c>
      <c r="N424" s="15" t="s">
        <v>122</v>
      </c>
      <c r="O424" s="16" t="s">
        <v>162</v>
      </c>
      <c r="P424" s="16" t="s">
        <v>2146</v>
      </c>
      <c r="Q424" s="17">
        <v>0.0</v>
      </c>
      <c r="R424" s="11" t="s">
        <v>124</v>
      </c>
      <c r="S424" s="11">
        <v>0.0</v>
      </c>
      <c r="T424" s="11">
        <v>0.0</v>
      </c>
      <c r="U424" s="11" t="s">
        <v>124</v>
      </c>
      <c r="V424" s="11">
        <v>0.0</v>
      </c>
      <c r="W424" s="11" t="s">
        <v>125</v>
      </c>
      <c r="X424" s="18">
        <v>29.0</v>
      </c>
      <c r="Y424" s="18">
        <v>1.0</v>
      </c>
      <c r="Z424" s="18">
        <v>1.0</v>
      </c>
      <c r="AA424" s="18">
        <v>0.0</v>
      </c>
      <c r="AB424" s="15" t="s">
        <v>2452</v>
      </c>
      <c r="AC424" s="15" t="s">
        <v>2452</v>
      </c>
      <c r="AD424" s="16">
        <v>1.0</v>
      </c>
      <c r="AE424" s="16">
        <v>1.0</v>
      </c>
      <c r="AF424" s="16">
        <v>1.0</v>
      </c>
      <c r="AG424" s="16">
        <v>1.0</v>
      </c>
      <c r="AH424" s="11" t="s">
        <v>2212</v>
      </c>
      <c r="AI424" s="18">
        <v>1.0</v>
      </c>
      <c r="AJ424" s="18">
        <v>1.0</v>
      </c>
      <c r="AK424" s="18">
        <v>0.0</v>
      </c>
      <c r="AL424" s="11">
        <v>0.0</v>
      </c>
      <c r="AM424" s="19">
        <v>0.0</v>
      </c>
      <c r="AN424" s="27" t="s">
        <v>128</v>
      </c>
      <c r="AO424" s="15" t="s">
        <v>413</v>
      </c>
      <c r="AP424" s="15" t="s">
        <v>413</v>
      </c>
      <c r="AQ424" s="15">
        <v>147.0</v>
      </c>
      <c r="AR424" s="15">
        <v>51.0</v>
      </c>
      <c r="AS424" s="15">
        <v>58.0</v>
      </c>
      <c r="AT424" s="15">
        <v>61.0</v>
      </c>
      <c r="AU424" s="15">
        <v>-9.0</v>
      </c>
      <c r="AV424" s="15">
        <v>1.0</v>
      </c>
      <c r="AW424" s="18">
        <v>0.0</v>
      </c>
      <c r="AX424" s="18">
        <v>0.0</v>
      </c>
      <c r="AY424" s="18">
        <v>1.0</v>
      </c>
      <c r="AZ424" s="18">
        <v>0.0</v>
      </c>
      <c r="BA424" s="18">
        <v>0.0</v>
      </c>
      <c r="BB424" s="18">
        <v>0.0</v>
      </c>
      <c r="BC424" s="11">
        <v>0.0</v>
      </c>
      <c r="BD424" s="11">
        <v>0.0</v>
      </c>
      <c r="BE424" s="11">
        <v>0.0</v>
      </c>
      <c r="BF424" s="11">
        <v>0.0</v>
      </c>
      <c r="BG424" s="11">
        <v>0.0</v>
      </c>
      <c r="BH424" s="11">
        <v>0.0</v>
      </c>
      <c r="BI424" s="11">
        <v>0.0</v>
      </c>
      <c r="BJ424" s="11">
        <v>0.0</v>
      </c>
      <c r="BK424" s="11">
        <v>0.0</v>
      </c>
      <c r="BL424" s="11">
        <v>0.0</v>
      </c>
      <c r="BM424" s="11">
        <v>0.0</v>
      </c>
      <c r="BN424" s="11">
        <v>0.0</v>
      </c>
      <c r="BO424" s="11">
        <v>0.0</v>
      </c>
      <c r="BP424" s="11">
        <v>0.0</v>
      </c>
      <c r="BQ424" s="11">
        <v>0.0</v>
      </c>
      <c r="BR424" s="11">
        <v>0.0</v>
      </c>
      <c r="BS424" s="11">
        <v>0.0</v>
      </c>
      <c r="BT424" s="11">
        <v>0.0</v>
      </c>
      <c r="BU424" s="11">
        <v>0.0</v>
      </c>
      <c r="BV424" s="11" t="s">
        <v>124</v>
      </c>
      <c r="BW424" s="15" t="s">
        <v>319</v>
      </c>
      <c r="BX424" s="15">
        <v>0.0</v>
      </c>
      <c r="BY424" s="26">
        <v>391.0</v>
      </c>
      <c r="BZ424" s="16">
        <v>0.0</v>
      </c>
      <c r="CA424" s="26">
        <v>178.0</v>
      </c>
      <c r="CB424" s="26">
        <v>52.0</v>
      </c>
      <c r="CC424" s="15">
        <v>0.0</v>
      </c>
      <c r="CD424" s="15">
        <v>0.0</v>
      </c>
      <c r="CE424" s="15">
        <v>1.0</v>
      </c>
      <c r="CF424" s="15">
        <v>0.0</v>
      </c>
      <c r="CG424" s="16">
        <v>0.0</v>
      </c>
      <c r="CH424" s="16">
        <v>0.0</v>
      </c>
      <c r="CI424" s="16">
        <v>0.0</v>
      </c>
      <c r="CJ424" s="15">
        <f t="shared" si="3"/>
        <v>0</v>
      </c>
      <c r="CK424" s="29" t="s">
        <v>2453</v>
      </c>
      <c r="CL424" s="11" t="s">
        <v>2454</v>
      </c>
      <c r="CM424" s="11">
        <v>1.0</v>
      </c>
      <c r="CN424" s="11">
        <v>0.0</v>
      </c>
      <c r="CO424" s="18">
        <v>1.0</v>
      </c>
      <c r="CP424" s="18">
        <v>0.0</v>
      </c>
      <c r="CQ424" s="15">
        <v>0.0</v>
      </c>
      <c r="CR424" s="15" t="s">
        <v>124</v>
      </c>
      <c r="CS424" s="15">
        <v>0.0</v>
      </c>
      <c r="CT424" s="15" t="s">
        <v>124</v>
      </c>
      <c r="CU424" s="15">
        <v>0.0</v>
      </c>
      <c r="CV424" s="15" t="s">
        <v>124</v>
      </c>
      <c r="CW424" s="11">
        <v>0.0</v>
      </c>
      <c r="CX424" s="11">
        <v>0.0</v>
      </c>
      <c r="CY424" s="11" t="s">
        <v>124</v>
      </c>
      <c r="CZ424" s="11">
        <v>0.0</v>
      </c>
      <c r="DA424" s="11" t="s">
        <v>133</v>
      </c>
      <c r="DB424" s="31"/>
    </row>
    <row r="425">
      <c r="A425" s="11" t="s">
        <v>2455</v>
      </c>
      <c r="B425" s="11" t="s">
        <v>2396</v>
      </c>
      <c r="C425" s="12">
        <v>28259.0</v>
      </c>
      <c r="D425" s="13">
        <v>1.0</v>
      </c>
      <c r="E425" s="18">
        <v>0.0</v>
      </c>
      <c r="F425" s="3">
        <v>7.0</v>
      </c>
      <c r="G425" s="3">
        <v>6.0</v>
      </c>
      <c r="H425" s="3">
        <v>6.0</v>
      </c>
      <c r="I425" s="14">
        <f t="shared" si="1"/>
        <v>6.333333333</v>
      </c>
      <c r="J425" s="14">
        <f t="shared" si="2"/>
        <v>0.6666666667</v>
      </c>
      <c r="K425" s="11" t="s">
        <v>355</v>
      </c>
      <c r="L425" s="11" t="s">
        <v>355</v>
      </c>
      <c r="M425" s="15" t="s">
        <v>137</v>
      </c>
      <c r="N425" s="15" t="s">
        <v>196</v>
      </c>
      <c r="O425" s="16" t="s">
        <v>137</v>
      </c>
      <c r="P425" s="16" t="s">
        <v>701</v>
      </c>
      <c r="Q425" s="17">
        <v>1.0</v>
      </c>
      <c r="R425" s="11" t="s">
        <v>124</v>
      </c>
      <c r="S425" s="11">
        <v>0.0</v>
      </c>
      <c r="T425" s="11">
        <v>0.0</v>
      </c>
      <c r="U425" s="11" t="s">
        <v>124</v>
      </c>
      <c r="V425" s="11">
        <v>0.0</v>
      </c>
      <c r="W425" s="11" t="s">
        <v>631</v>
      </c>
      <c r="X425" s="18">
        <v>28.0</v>
      </c>
      <c r="Y425" s="18">
        <v>1.0</v>
      </c>
      <c r="Z425" s="18">
        <v>1.0</v>
      </c>
      <c r="AA425" s="18">
        <v>0.0</v>
      </c>
      <c r="AB425" s="15" t="s">
        <v>2456</v>
      </c>
      <c r="AC425" s="15" t="s">
        <v>2456</v>
      </c>
      <c r="AD425" s="16">
        <v>2.0</v>
      </c>
      <c r="AE425" s="16">
        <v>1.0</v>
      </c>
      <c r="AF425" s="16">
        <v>0.0</v>
      </c>
      <c r="AG425" s="15">
        <v>0.0</v>
      </c>
      <c r="AH425" s="11" t="s">
        <v>1691</v>
      </c>
      <c r="AI425" s="18">
        <v>1.0</v>
      </c>
      <c r="AJ425" s="18">
        <v>1.0</v>
      </c>
      <c r="AK425" s="18">
        <v>0.0</v>
      </c>
      <c r="AL425" s="11">
        <v>0.0</v>
      </c>
      <c r="AM425" s="19">
        <v>0.0</v>
      </c>
      <c r="AN425" s="27" t="s">
        <v>299</v>
      </c>
      <c r="AO425" s="15" t="s">
        <v>243</v>
      </c>
      <c r="AP425" s="15" t="s">
        <v>243</v>
      </c>
      <c r="AQ425" s="15">
        <v>110.0</v>
      </c>
      <c r="AR425" s="15">
        <v>34.0</v>
      </c>
      <c r="AS425" s="15">
        <v>60.0</v>
      </c>
      <c r="AT425" s="15">
        <v>11.0</v>
      </c>
      <c r="AU425" s="15">
        <v>-8.0</v>
      </c>
      <c r="AV425" s="15">
        <v>39.0</v>
      </c>
      <c r="AW425" s="18">
        <v>0.0</v>
      </c>
      <c r="AX425" s="18">
        <v>0.0</v>
      </c>
      <c r="AY425" s="18">
        <v>1.0</v>
      </c>
      <c r="AZ425" s="18">
        <v>1.0</v>
      </c>
      <c r="BA425" s="18">
        <v>1.0</v>
      </c>
      <c r="BB425" s="18">
        <v>1.0</v>
      </c>
      <c r="BC425" s="11">
        <v>0.0</v>
      </c>
      <c r="BD425" s="11">
        <v>0.0</v>
      </c>
      <c r="BE425" s="11">
        <v>0.0</v>
      </c>
      <c r="BF425" s="11">
        <v>0.0</v>
      </c>
      <c r="BG425" s="11">
        <v>0.0</v>
      </c>
      <c r="BH425" s="11">
        <v>0.0</v>
      </c>
      <c r="BI425" s="11">
        <v>0.0</v>
      </c>
      <c r="BJ425" s="11">
        <v>0.0</v>
      </c>
      <c r="BK425" s="11">
        <v>0.0</v>
      </c>
      <c r="BL425" s="11">
        <v>0.0</v>
      </c>
      <c r="BM425" s="11">
        <v>0.0</v>
      </c>
      <c r="BN425" s="11">
        <v>0.0</v>
      </c>
      <c r="BO425" s="11">
        <v>0.0</v>
      </c>
      <c r="BP425" s="11">
        <v>0.0</v>
      </c>
      <c r="BQ425" s="11">
        <v>1.0</v>
      </c>
      <c r="BR425" s="11">
        <v>0.0</v>
      </c>
      <c r="BS425" s="11">
        <v>0.0</v>
      </c>
      <c r="BT425" s="11">
        <v>0.0</v>
      </c>
      <c r="BU425" s="11">
        <v>0.0</v>
      </c>
      <c r="BV425" s="11" t="s">
        <v>124</v>
      </c>
      <c r="BW425" s="15" t="s">
        <v>168</v>
      </c>
      <c r="BX425" s="15">
        <v>0.0</v>
      </c>
      <c r="BY425" s="26">
        <v>253.0</v>
      </c>
      <c r="BZ425" s="16">
        <v>0.0</v>
      </c>
      <c r="CA425" s="26">
        <v>48.0</v>
      </c>
      <c r="CB425" s="26">
        <v>25.0</v>
      </c>
      <c r="CC425" s="15">
        <v>0.0</v>
      </c>
      <c r="CD425" s="15">
        <v>0.0</v>
      </c>
      <c r="CE425" s="15">
        <v>1.0</v>
      </c>
      <c r="CF425" s="15">
        <v>0.0</v>
      </c>
      <c r="CG425" s="16">
        <v>1.0</v>
      </c>
      <c r="CH425" s="16">
        <v>0.0</v>
      </c>
      <c r="CI425" s="16">
        <v>0.0</v>
      </c>
      <c r="CJ425" s="15">
        <f t="shared" si="3"/>
        <v>1</v>
      </c>
      <c r="CK425" s="29" t="s">
        <v>2457</v>
      </c>
      <c r="CL425" s="11" t="s">
        <v>170</v>
      </c>
      <c r="CM425" s="11">
        <v>0.0</v>
      </c>
      <c r="CN425" s="11">
        <v>0.0</v>
      </c>
      <c r="CO425" s="18">
        <v>0.0</v>
      </c>
      <c r="CP425" s="18">
        <v>0.0</v>
      </c>
      <c r="CQ425" s="15">
        <v>0.0</v>
      </c>
      <c r="CR425" s="15" t="s">
        <v>124</v>
      </c>
      <c r="CS425" s="15">
        <v>0.0</v>
      </c>
      <c r="CT425" s="15" t="s">
        <v>124</v>
      </c>
      <c r="CU425" s="15">
        <v>0.0</v>
      </c>
      <c r="CV425" s="15" t="s">
        <v>124</v>
      </c>
      <c r="CW425" s="11">
        <v>0.0</v>
      </c>
      <c r="CX425" s="11">
        <v>0.0</v>
      </c>
      <c r="CY425" s="11" t="s">
        <v>124</v>
      </c>
      <c r="CZ425" s="11">
        <v>0.0</v>
      </c>
      <c r="DA425" s="11" t="s">
        <v>133</v>
      </c>
      <c r="DB425" s="31"/>
    </row>
    <row r="426">
      <c r="A426" s="11" t="s">
        <v>2458</v>
      </c>
      <c r="B426" s="11" t="s">
        <v>773</v>
      </c>
      <c r="C426" s="12">
        <v>28266.0</v>
      </c>
      <c r="D426" s="13">
        <v>3.0</v>
      </c>
      <c r="E426" s="18">
        <v>0.0</v>
      </c>
      <c r="F426" s="3">
        <v>10.0</v>
      </c>
      <c r="G426" s="3">
        <v>10.0</v>
      </c>
      <c r="H426" s="3">
        <v>9.0</v>
      </c>
      <c r="I426" s="14">
        <f t="shared" si="1"/>
        <v>9.666666667</v>
      </c>
      <c r="J426" s="14">
        <f t="shared" si="2"/>
        <v>0.6666666667</v>
      </c>
      <c r="K426" s="11" t="s">
        <v>576</v>
      </c>
      <c r="L426" s="13" t="s">
        <v>456</v>
      </c>
      <c r="M426" s="15" t="s">
        <v>137</v>
      </c>
      <c r="N426" s="15" t="s">
        <v>138</v>
      </c>
      <c r="O426" s="16" t="s">
        <v>577</v>
      </c>
      <c r="P426" s="16" t="s">
        <v>1154</v>
      </c>
      <c r="Q426" s="17">
        <v>1.0</v>
      </c>
      <c r="R426" s="11" t="s">
        <v>2459</v>
      </c>
      <c r="S426" s="11">
        <v>0.0</v>
      </c>
      <c r="T426" s="11">
        <v>0.0</v>
      </c>
      <c r="U426" s="11" t="s">
        <v>124</v>
      </c>
      <c r="V426" s="11">
        <v>0.0</v>
      </c>
      <c r="W426" s="11" t="s">
        <v>125</v>
      </c>
      <c r="X426" s="18">
        <v>27.0</v>
      </c>
      <c r="Y426" s="18">
        <v>1.0</v>
      </c>
      <c r="Z426" s="18">
        <v>0.0</v>
      </c>
      <c r="AA426" s="18">
        <v>1.0</v>
      </c>
      <c r="AB426" s="15" t="s">
        <v>773</v>
      </c>
      <c r="AC426" s="15" t="s">
        <v>773</v>
      </c>
      <c r="AD426" s="16">
        <v>1.0</v>
      </c>
      <c r="AE426" s="16">
        <v>0.0</v>
      </c>
      <c r="AF426" s="16">
        <v>1.0</v>
      </c>
      <c r="AG426" s="15">
        <v>1.0</v>
      </c>
      <c r="AH426" s="11" t="s">
        <v>773</v>
      </c>
      <c r="AI426" s="18">
        <v>1.0</v>
      </c>
      <c r="AJ426" s="18">
        <v>0.0</v>
      </c>
      <c r="AK426" s="18">
        <v>1.0</v>
      </c>
      <c r="AL426" s="11">
        <v>1.0</v>
      </c>
      <c r="AM426" s="19">
        <v>1.0</v>
      </c>
      <c r="AN426" s="27" t="s">
        <v>128</v>
      </c>
      <c r="AO426" s="15" t="s">
        <v>367</v>
      </c>
      <c r="AP426" s="15" t="s">
        <v>367</v>
      </c>
      <c r="AQ426" s="15">
        <v>107.0</v>
      </c>
      <c r="AR426" s="15">
        <v>57.0</v>
      </c>
      <c r="AS426" s="15">
        <v>59.0</v>
      </c>
      <c r="AT426" s="15">
        <v>95.0</v>
      </c>
      <c r="AU426" s="15">
        <v>-10.0</v>
      </c>
      <c r="AV426" s="15">
        <v>16.0</v>
      </c>
      <c r="AW426" s="18">
        <v>0.0</v>
      </c>
      <c r="AX426" s="18">
        <v>1.0</v>
      </c>
      <c r="AY426" s="18">
        <v>0.0</v>
      </c>
      <c r="AZ426" s="18">
        <v>0.0</v>
      </c>
      <c r="BA426" s="18">
        <v>0.0</v>
      </c>
      <c r="BB426" s="18">
        <v>1.0</v>
      </c>
      <c r="BC426" s="11">
        <v>0.0</v>
      </c>
      <c r="BD426" s="11">
        <v>0.0</v>
      </c>
      <c r="BE426" s="11">
        <v>0.0</v>
      </c>
      <c r="BF426" s="11">
        <v>0.0</v>
      </c>
      <c r="BG426" s="11">
        <v>0.0</v>
      </c>
      <c r="BH426" s="11">
        <v>0.0</v>
      </c>
      <c r="BI426" s="11">
        <v>0.0</v>
      </c>
      <c r="BJ426" s="11">
        <v>0.0</v>
      </c>
      <c r="BK426" s="11">
        <v>0.0</v>
      </c>
      <c r="BL426" s="11">
        <v>0.0</v>
      </c>
      <c r="BM426" s="11">
        <v>1.0</v>
      </c>
      <c r="BN426" s="11">
        <v>0.0</v>
      </c>
      <c r="BO426" s="11">
        <v>0.0</v>
      </c>
      <c r="BP426" s="11">
        <v>0.0</v>
      </c>
      <c r="BQ426" s="11">
        <v>1.0</v>
      </c>
      <c r="BR426" s="11">
        <v>0.0</v>
      </c>
      <c r="BS426" s="11">
        <v>1.0</v>
      </c>
      <c r="BT426" s="11">
        <v>0.0</v>
      </c>
      <c r="BU426" s="11">
        <v>0.0</v>
      </c>
      <c r="BV426" s="11" t="s">
        <v>124</v>
      </c>
      <c r="BW426" s="15" t="s">
        <v>487</v>
      </c>
      <c r="BX426" s="15">
        <v>0.0</v>
      </c>
      <c r="BY426" s="26">
        <v>232.0</v>
      </c>
      <c r="BZ426" s="16">
        <v>0.0</v>
      </c>
      <c r="CA426" s="26">
        <v>71.0</v>
      </c>
      <c r="CB426" s="26">
        <v>19.0</v>
      </c>
      <c r="CC426" s="15">
        <v>0.0</v>
      </c>
      <c r="CD426" s="15">
        <v>0.0</v>
      </c>
      <c r="CE426" s="15">
        <v>0.0</v>
      </c>
      <c r="CF426" s="15">
        <v>0.0</v>
      </c>
      <c r="CG426" s="16">
        <v>0.0</v>
      </c>
      <c r="CH426" s="16">
        <v>0.0</v>
      </c>
      <c r="CI426" s="16">
        <v>0.0</v>
      </c>
      <c r="CJ426" s="15">
        <f t="shared" si="3"/>
        <v>0</v>
      </c>
      <c r="CK426" s="29" t="s">
        <v>2460</v>
      </c>
      <c r="CL426" s="11" t="s">
        <v>2461</v>
      </c>
      <c r="CM426" s="11">
        <v>0.0</v>
      </c>
      <c r="CN426" s="11">
        <v>0.0</v>
      </c>
      <c r="CO426" s="18">
        <v>0.0</v>
      </c>
      <c r="CP426" s="18">
        <v>0.0</v>
      </c>
      <c r="CQ426" s="15">
        <v>0.0</v>
      </c>
      <c r="CR426" s="15" t="s">
        <v>124</v>
      </c>
      <c r="CS426" s="15">
        <v>0.0</v>
      </c>
      <c r="CT426" s="15" t="s">
        <v>124</v>
      </c>
      <c r="CU426" s="15">
        <v>0.0</v>
      </c>
      <c r="CV426" s="15" t="s">
        <v>124</v>
      </c>
      <c r="CW426" s="11">
        <v>0.0</v>
      </c>
      <c r="CX426" s="11">
        <v>0.0</v>
      </c>
      <c r="CY426" s="11" t="s">
        <v>124</v>
      </c>
      <c r="CZ426" s="11">
        <v>0.0</v>
      </c>
      <c r="DA426" s="11" t="s">
        <v>507</v>
      </c>
      <c r="DB426" s="31"/>
    </row>
    <row r="427">
      <c r="A427" s="11" t="s">
        <v>2462</v>
      </c>
      <c r="B427" s="11" t="s">
        <v>2227</v>
      </c>
      <c r="C427" s="12">
        <v>28287.0</v>
      </c>
      <c r="D427" s="13">
        <v>1.0</v>
      </c>
      <c r="E427" s="18">
        <v>0.0</v>
      </c>
      <c r="F427" s="3">
        <v>6.0</v>
      </c>
      <c r="G427" s="3">
        <v>7.0</v>
      </c>
      <c r="H427" s="3">
        <v>9.0</v>
      </c>
      <c r="I427" s="14">
        <f t="shared" si="1"/>
        <v>7.333333333</v>
      </c>
      <c r="J427" s="14">
        <f t="shared" si="2"/>
        <v>2</v>
      </c>
      <c r="K427" s="11" t="s">
        <v>2019</v>
      </c>
      <c r="L427" s="13" t="s">
        <v>2019</v>
      </c>
      <c r="M427" s="16" t="s">
        <v>216</v>
      </c>
      <c r="N427" s="16" t="s">
        <v>1953</v>
      </c>
      <c r="O427" s="16" t="s">
        <v>216</v>
      </c>
      <c r="P427" s="16" t="s">
        <v>1953</v>
      </c>
      <c r="Q427" s="17">
        <v>0.0</v>
      </c>
      <c r="R427" s="11" t="s">
        <v>124</v>
      </c>
      <c r="S427" s="11">
        <v>0.0</v>
      </c>
      <c r="T427" s="11">
        <v>0.0</v>
      </c>
      <c r="U427" s="11" t="s">
        <v>124</v>
      </c>
      <c r="V427" s="11">
        <v>0.0</v>
      </c>
      <c r="W427" s="11" t="s">
        <v>125</v>
      </c>
      <c r="X427" s="18">
        <v>26.0</v>
      </c>
      <c r="Y427" s="18">
        <v>1.0</v>
      </c>
      <c r="Z427" s="18">
        <v>2.0</v>
      </c>
      <c r="AA427" s="18">
        <v>2.0</v>
      </c>
      <c r="AB427" s="15" t="s">
        <v>2020</v>
      </c>
      <c r="AC427" s="15" t="s">
        <v>2020</v>
      </c>
      <c r="AD427" s="16">
        <v>1.0</v>
      </c>
      <c r="AE427" s="16">
        <v>1.0</v>
      </c>
      <c r="AF427" s="16">
        <v>1.0</v>
      </c>
      <c r="AG427" s="16">
        <v>1.0</v>
      </c>
      <c r="AH427" s="11" t="s">
        <v>2020</v>
      </c>
      <c r="AI427" s="18">
        <v>1.0</v>
      </c>
      <c r="AJ427" s="18">
        <v>1.0</v>
      </c>
      <c r="AK427" s="18">
        <v>1.0</v>
      </c>
      <c r="AL427" s="18">
        <v>1.0</v>
      </c>
      <c r="AM427" s="19">
        <v>1.0</v>
      </c>
      <c r="AN427" s="27" t="s">
        <v>128</v>
      </c>
      <c r="AO427" s="15" t="s">
        <v>512</v>
      </c>
      <c r="AP427" s="15" t="s">
        <v>512</v>
      </c>
      <c r="AQ427" s="15">
        <v>113.0</v>
      </c>
      <c r="AR427" s="15">
        <v>75.0</v>
      </c>
      <c r="AS427" s="15">
        <v>75.0</v>
      </c>
      <c r="AT427" s="15">
        <v>91.0</v>
      </c>
      <c r="AU427" s="15">
        <v>-13.0</v>
      </c>
      <c r="AV427" s="15">
        <v>1.0</v>
      </c>
      <c r="AW427" s="18">
        <v>0.0</v>
      </c>
      <c r="AX427" s="18">
        <v>0.0</v>
      </c>
      <c r="AY427" s="18">
        <v>1.0</v>
      </c>
      <c r="AZ427" s="18">
        <v>1.0</v>
      </c>
      <c r="BA427" s="18">
        <v>0.0</v>
      </c>
      <c r="BB427" s="18">
        <v>1.0</v>
      </c>
      <c r="BC427" s="11">
        <v>0.0</v>
      </c>
      <c r="BD427" s="11">
        <v>0.0</v>
      </c>
      <c r="BE427" s="11">
        <v>0.0</v>
      </c>
      <c r="BF427" s="11">
        <v>0.0</v>
      </c>
      <c r="BG427" s="11">
        <v>0.0</v>
      </c>
      <c r="BH427" s="11">
        <v>0.0</v>
      </c>
      <c r="BI427" s="11">
        <v>0.0</v>
      </c>
      <c r="BJ427" s="11">
        <v>0.0</v>
      </c>
      <c r="BK427" s="11">
        <v>0.0</v>
      </c>
      <c r="BL427" s="11">
        <v>0.0</v>
      </c>
      <c r="BM427" s="11">
        <v>0.0</v>
      </c>
      <c r="BN427" s="11">
        <v>0.0</v>
      </c>
      <c r="BO427" s="11">
        <v>0.0</v>
      </c>
      <c r="BP427" s="11">
        <v>0.0</v>
      </c>
      <c r="BQ427" s="11">
        <v>0.0</v>
      </c>
      <c r="BR427" s="11">
        <v>0.0</v>
      </c>
      <c r="BS427" s="11">
        <v>0.0</v>
      </c>
      <c r="BT427" s="11">
        <v>0.0</v>
      </c>
      <c r="BU427" s="11">
        <v>0.0</v>
      </c>
      <c r="BV427" s="11" t="s">
        <v>124</v>
      </c>
      <c r="BW427" s="15" t="s">
        <v>487</v>
      </c>
      <c r="BX427" s="15">
        <v>0.0</v>
      </c>
      <c r="BY427" s="26">
        <v>244.0</v>
      </c>
      <c r="BZ427" s="16">
        <v>0.0</v>
      </c>
      <c r="CA427" s="26">
        <v>52.0</v>
      </c>
      <c r="CB427" s="26">
        <v>17.0</v>
      </c>
      <c r="CC427" s="15">
        <v>0.0</v>
      </c>
      <c r="CD427" s="15">
        <v>0.0</v>
      </c>
      <c r="CE427" s="15">
        <v>0.0</v>
      </c>
      <c r="CF427" s="15">
        <v>0.0</v>
      </c>
      <c r="CG427" s="16">
        <v>0.0</v>
      </c>
      <c r="CH427" s="16">
        <v>0.0</v>
      </c>
      <c r="CI427" s="16">
        <v>0.0</v>
      </c>
      <c r="CJ427" s="15">
        <f t="shared" si="3"/>
        <v>0</v>
      </c>
      <c r="CK427" s="29" t="s">
        <v>2463</v>
      </c>
      <c r="CL427" s="11" t="s">
        <v>258</v>
      </c>
      <c r="CM427" s="11">
        <v>0.0</v>
      </c>
      <c r="CN427" s="11">
        <v>0.0</v>
      </c>
      <c r="CO427" s="18">
        <v>0.0</v>
      </c>
      <c r="CP427" s="18">
        <v>0.0</v>
      </c>
      <c r="CQ427" s="15">
        <v>0.0</v>
      </c>
      <c r="CR427" s="15" t="s">
        <v>124</v>
      </c>
      <c r="CS427" s="15">
        <v>0.0</v>
      </c>
      <c r="CT427" s="15" t="s">
        <v>124</v>
      </c>
      <c r="CU427" s="15">
        <v>0.0</v>
      </c>
      <c r="CV427" s="15" t="s">
        <v>124</v>
      </c>
      <c r="CW427" s="11">
        <v>0.0</v>
      </c>
      <c r="CX427" s="11">
        <v>0.0</v>
      </c>
      <c r="CY427" s="11" t="s">
        <v>124</v>
      </c>
      <c r="CZ427" s="11">
        <v>0.0</v>
      </c>
      <c r="DA427" s="11" t="s">
        <v>133</v>
      </c>
      <c r="DB427" s="31"/>
    </row>
    <row r="428">
      <c r="A428" s="11" t="s">
        <v>2464</v>
      </c>
      <c r="B428" s="11" t="s">
        <v>2465</v>
      </c>
      <c r="C428" s="12">
        <v>28294.0</v>
      </c>
      <c r="D428" s="13">
        <v>1.0</v>
      </c>
      <c r="E428" s="18">
        <v>0.0</v>
      </c>
      <c r="F428" s="3">
        <v>10.0</v>
      </c>
      <c r="G428" s="3">
        <v>10.0</v>
      </c>
      <c r="H428" s="3">
        <v>10.0</v>
      </c>
      <c r="I428" s="14">
        <f t="shared" si="1"/>
        <v>10</v>
      </c>
      <c r="J428" s="14">
        <f t="shared" si="2"/>
        <v>0</v>
      </c>
      <c r="K428" s="11" t="s">
        <v>355</v>
      </c>
      <c r="L428" s="11" t="s">
        <v>355</v>
      </c>
      <c r="M428" s="15" t="s">
        <v>122</v>
      </c>
      <c r="N428" s="15" t="s">
        <v>1173</v>
      </c>
      <c r="O428" s="16" t="s">
        <v>122</v>
      </c>
      <c r="P428" s="16" t="s">
        <v>1700</v>
      </c>
      <c r="Q428" s="17">
        <v>0.0</v>
      </c>
      <c r="R428" s="11" t="s">
        <v>124</v>
      </c>
      <c r="S428" s="11">
        <v>0.0</v>
      </c>
      <c r="T428" s="11">
        <v>0.0</v>
      </c>
      <c r="U428" s="11" t="s">
        <v>124</v>
      </c>
      <c r="V428" s="11">
        <v>0.0</v>
      </c>
      <c r="W428" s="11" t="s">
        <v>2466</v>
      </c>
      <c r="X428" s="18">
        <v>29.0</v>
      </c>
      <c r="Y428" s="18">
        <v>2.0</v>
      </c>
      <c r="Z428" s="18">
        <v>1.0</v>
      </c>
      <c r="AA428" s="18">
        <v>0.0</v>
      </c>
      <c r="AB428" s="15" t="s">
        <v>2467</v>
      </c>
      <c r="AC428" s="15" t="s">
        <v>2467</v>
      </c>
      <c r="AD428" s="16">
        <v>0.0</v>
      </c>
      <c r="AE428" s="16">
        <v>1.0</v>
      </c>
      <c r="AF428" s="16">
        <v>1.0</v>
      </c>
      <c r="AG428" s="15">
        <v>1.0</v>
      </c>
      <c r="AH428" s="11" t="s">
        <v>2468</v>
      </c>
      <c r="AI428" s="18">
        <v>2.0</v>
      </c>
      <c r="AJ428" s="18">
        <v>1.0</v>
      </c>
      <c r="AK428" s="18">
        <v>1.0</v>
      </c>
      <c r="AL428" s="18">
        <v>0.0</v>
      </c>
      <c r="AM428" s="19">
        <v>1.0</v>
      </c>
      <c r="AN428" s="27" t="s">
        <v>128</v>
      </c>
      <c r="AO428" s="15" t="s">
        <v>129</v>
      </c>
      <c r="AP428" s="15" t="s">
        <v>129</v>
      </c>
      <c r="AQ428" s="15">
        <v>120.0</v>
      </c>
      <c r="AR428" s="15">
        <v>49.0</v>
      </c>
      <c r="AS428" s="15">
        <v>83.0</v>
      </c>
      <c r="AT428" s="15">
        <v>79.0</v>
      </c>
      <c r="AU428" s="15">
        <v>-10.0</v>
      </c>
      <c r="AV428" s="15">
        <v>6.0</v>
      </c>
      <c r="AW428" s="18">
        <v>0.0</v>
      </c>
      <c r="AX428" s="18">
        <v>0.0</v>
      </c>
      <c r="AY428" s="18">
        <v>1.0</v>
      </c>
      <c r="AZ428" s="18">
        <v>1.0</v>
      </c>
      <c r="BA428" s="18">
        <v>0.0</v>
      </c>
      <c r="BB428" s="18">
        <v>0.0</v>
      </c>
      <c r="BC428" s="11">
        <v>0.0</v>
      </c>
      <c r="BD428" s="11">
        <v>0.0</v>
      </c>
      <c r="BE428" s="11">
        <v>0.0</v>
      </c>
      <c r="BF428" s="11">
        <v>0.0</v>
      </c>
      <c r="BG428" s="11">
        <v>0.0</v>
      </c>
      <c r="BH428" s="11">
        <v>0.0</v>
      </c>
      <c r="BI428" s="11">
        <v>0.0</v>
      </c>
      <c r="BJ428" s="11">
        <v>0.0</v>
      </c>
      <c r="BK428" s="11">
        <v>0.0</v>
      </c>
      <c r="BL428" s="11">
        <v>0.0</v>
      </c>
      <c r="BM428" s="11">
        <v>0.0</v>
      </c>
      <c r="BN428" s="11">
        <v>0.0</v>
      </c>
      <c r="BO428" s="11">
        <v>0.0</v>
      </c>
      <c r="BP428" s="11">
        <v>0.0</v>
      </c>
      <c r="BQ428" s="11">
        <v>0.0</v>
      </c>
      <c r="BR428" s="11">
        <v>0.0</v>
      </c>
      <c r="BS428" s="11">
        <v>0.0</v>
      </c>
      <c r="BT428" s="11">
        <v>0.0</v>
      </c>
      <c r="BU428" s="11">
        <v>0.0</v>
      </c>
      <c r="BV428" s="11" t="s">
        <v>124</v>
      </c>
      <c r="BW428" s="15" t="s">
        <v>487</v>
      </c>
      <c r="BX428" s="15">
        <v>0.0</v>
      </c>
      <c r="BY428" s="26">
        <v>245.0</v>
      </c>
      <c r="BZ428" s="16">
        <v>0.0</v>
      </c>
      <c r="CA428" s="26">
        <v>32.0</v>
      </c>
      <c r="CB428" s="26">
        <v>17.0</v>
      </c>
      <c r="CC428" s="15">
        <v>0.0</v>
      </c>
      <c r="CD428" s="15">
        <v>0.0</v>
      </c>
      <c r="CE428" s="15">
        <v>0.0</v>
      </c>
      <c r="CF428" s="15">
        <v>0.0</v>
      </c>
      <c r="CG428" s="16">
        <v>0.0</v>
      </c>
      <c r="CH428" s="16">
        <v>0.0</v>
      </c>
      <c r="CI428" s="16">
        <v>0.0</v>
      </c>
      <c r="CJ428" s="15">
        <f t="shared" si="3"/>
        <v>0</v>
      </c>
      <c r="CK428" s="29" t="s">
        <v>2469</v>
      </c>
      <c r="CL428" s="11" t="s">
        <v>132</v>
      </c>
      <c r="CM428" s="11">
        <v>0.0</v>
      </c>
      <c r="CN428" s="11">
        <v>0.0</v>
      </c>
      <c r="CO428" s="18">
        <v>0.0</v>
      </c>
      <c r="CP428" s="18">
        <v>0.0</v>
      </c>
      <c r="CQ428" s="15">
        <v>0.0</v>
      </c>
      <c r="CR428" s="15" t="s">
        <v>124</v>
      </c>
      <c r="CS428" s="15">
        <v>0.0</v>
      </c>
      <c r="CT428" s="15" t="s">
        <v>124</v>
      </c>
      <c r="CU428" s="15">
        <v>0.0</v>
      </c>
      <c r="CV428" s="15" t="s">
        <v>124</v>
      </c>
      <c r="CW428" s="11">
        <v>0.0</v>
      </c>
      <c r="CX428" s="11">
        <v>0.0</v>
      </c>
      <c r="CY428" s="11" t="s">
        <v>124</v>
      </c>
      <c r="CZ428" s="11">
        <v>0.0</v>
      </c>
      <c r="DA428" s="11" t="s">
        <v>133</v>
      </c>
      <c r="DB428" s="31"/>
    </row>
    <row r="429">
      <c r="A429" s="11" t="s">
        <v>2470</v>
      </c>
      <c r="B429" s="11" t="s">
        <v>1386</v>
      </c>
      <c r="C429" s="12">
        <v>28301.0</v>
      </c>
      <c r="D429" s="13">
        <v>1.0</v>
      </c>
      <c r="E429" s="18">
        <v>0.0</v>
      </c>
      <c r="F429" s="3">
        <v>9.0</v>
      </c>
      <c r="G429" s="3">
        <v>9.0</v>
      </c>
      <c r="H429" s="3">
        <v>10.0</v>
      </c>
      <c r="I429" s="14">
        <f t="shared" si="1"/>
        <v>9.333333333</v>
      </c>
      <c r="J429" s="14">
        <f t="shared" si="2"/>
        <v>0.6666666667</v>
      </c>
      <c r="K429" s="11" t="s">
        <v>576</v>
      </c>
      <c r="L429" s="13" t="s">
        <v>456</v>
      </c>
      <c r="M429" s="16" t="s">
        <v>216</v>
      </c>
      <c r="N429" s="15" t="s">
        <v>1335</v>
      </c>
      <c r="O429" s="16" t="s">
        <v>216</v>
      </c>
      <c r="P429" s="16" t="s">
        <v>1953</v>
      </c>
      <c r="Q429" s="17">
        <v>1.0</v>
      </c>
      <c r="R429" s="11" t="s">
        <v>124</v>
      </c>
      <c r="S429" s="11">
        <v>0.0</v>
      </c>
      <c r="T429" s="11">
        <v>0.0</v>
      </c>
      <c r="U429" s="11" t="s">
        <v>124</v>
      </c>
      <c r="V429" s="11">
        <v>0.0</v>
      </c>
      <c r="W429" s="11" t="s">
        <v>125</v>
      </c>
      <c r="X429" s="18">
        <v>38.0</v>
      </c>
      <c r="Y429" s="18">
        <v>1.0</v>
      </c>
      <c r="Z429" s="18">
        <v>0.0</v>
      </c>
      <c r="AA429" s="18">
        <v>1.0</v>
      </c>
      <c r="AB429" s="15" t="s">
        <v>1386</v>
      </c>
      <c r="AC429" s="15" t="s">
        <v>1386</v>
      </c>
      <c r="AD429" s="16">
        <v>1.0</v>
      </c>
      <c r="AE429" s="16">
        <v>0.0</v>
      </c>
      <c r="AF429" s="16">
        <v>1.0</v>
      </c>
      <c r="AG429" s="15">
        <v>1.0</v>
      </c>
      <c r="AH429" s="11" t="s">
        <v>2471</v>
      </c>
      <c r="AI429" s="18">
        <v>1.0</v>
      </c>
      <c r="AJ429" s="18">
        <v>1.0</v>
      </c>
      <c r="AK429" s="18">
        <v>0.0</v>
      </c>
      <c r="AL429" s="11">
        <v>0.0</v>
      </c>
      <c r="AM429" s="19">
        <v>0.0</v>
      </c>
      <c r="AN429" s="27" t="s">
        <v>128</v>
      </c>
      <c r="AO429" s="15" t="s">
        <v>328</v>
      </c>
      <c r="AP429" s="15" t="s">
        <v>328</v>
      </c>
      <c r="AQ429" s="15">
        <v>123.0</v>
      </c>
      <c r="AR429" s="15">
        <v>85.0</v>
      </c>
      <c r="AS429" s="15">
        <v>86.0</v>
      </c>
      <c r="AT429" s="15">
        <v>89.0</v>
      </c>
      <c r="AU429" s="15">
        <v>-8.0</v>
      </c>
      <c r="AV429" s="15">
        <v>23.0</v>
      </c>
      <c r="AW429" s="18">
        <v>0.0</v>
      </c>
      <c r="AX429" s="18">
        <v>1.0</v>
      </c>
      <c r="AY429" s="18">
        <v>0.0</v>
      </c>
      <c r="AZ429" s="18">
        <v>0.0</v>
      </c>
      <c r="BA429" s="18">
        <v>0.0</v>
      </c>
      <c r="BB429" s="18">
        <v>0.0</v>
      </c>
      <c r="BC429" s="11">
        <v>0.0</v>
      </c>
      <c r="BD429" s="11">
        <v>0.0</v>
      </c>
      <c r="BE429" s="11">
        <v>0.0</v>
      </c>
      <c r="BF429" s="11">
        <v>0.0</v>
      </c>
      <c r="BG429" s="11">
        <v>0.0</v>
      </c>
      <c r="BH429" s="11">
        <v>1.0</v>
      </c>
      <c r="BI429" s="11">
        <v>0.0</v>
      </c>
      <c r="BJ429" s="11">
        <v>1.0</v>
      </c>
      <c r="BK429" s="11">
        <v>0.0</v>
      </c>
      <c r="BL429" s="11">
        <v>0.0</v>
      </c>
      <c r="BM429" s="11">
        <v>0.0</v>
      </c>
      <c r="BN429" s="11">
        <v>0.0</v>
      </c>
      <c r="BO429" s="11">
        <v>0.0</v>
      </c>
      <c r="BP429" s="11">
        <v>0.0</v>
      </c>
      <c r="BQ429" s="11">
        <v>0.0</v>
      </c>
      <c r="BR429" s="11">
        <v>0.0</v>
      </c>
      <c r="BS429" s="11">
        <v>0.0</v>
      </c>
      <c r="BT429" s="11">
        <v>0.0</v>
      </c>
      <c r="BU429" s="11">
        <v>0.0</v>
      </c>
      <c r="BV429" s="11" t="s">
        <v>1980</v>
      </c>
      <c r="BW429" s="15" t="s">
        <v>244</v>
      </c>
      <c r="BX429" s="15">
        <v>0.0</v>
      </c>
      <c r="BY429" s="26">
        <v>255.0</v>
      </c>
      <c r="BZ429" s="16">
        <v>0.0</v>
      </c>
      <c r="CA429" s="26">
        <v>31.0</v>
      </c>
      <c r="CB429" s="26">
        <v>20.0</v>
      </c>
      <c r="CC429" s="15">
        <v>0.0</v>
      </c>
      <c r="CD429" s="15">
        <v>0.0</v>
      </c>
      <c r="CE429" s="15">
        <v>1.0</v>
      </c>
      <c r="CF429" s="15">
        <v>0.0</v>
      </c>
      <c r="CG429" s="16">
        <v>0.0</v>
      </c>
      <c r="CH429" s="16">
        <v>0.0</v>
      </c>
      <c r="CI429" s="16">
        <v>0.0</v>
      </c>
      <c r="CJ429" s="15">
        <f t="shared" si="3"/>
        <v>0</v>
      </c>
      <c r="CK429" s="29" t="s">
        <v>2472</v>
      </c>
      <c r="CL429" s="11" t="s">
        <v>2315</v>
      </c>
      <c r="CM429" s="11">
        <v>0.0</v>
      </c>
      <c r="CN429" s="11">
        <v>0.0</v>
      </c>
      <c r="CO429" s="18">
        <v>0.0</v>
      </c>
      <c r="CP429" s="18">
        <v>0.0</v>
      </c>
      <c r="CQ429" s="15">
        <v>0.0</v>
      </c>
      <c r="CR429" s="15" t="s">
        <v>124</v>
      </c>
      <c r="CS429" s="15">
        <v>0.0</v>
      </c>
      <c r="CT429" s="15" t="s">
        <v>124</v>
      </c>
      <c r="CU429" s="15">
        <v>0.0</v>
      </c>
      <c r="CV429" s="15" t="s">
        <v>124</v>
      </c>
      <c r="CW429" s="11">
        <v>0.0</v>
      </c>
      <c r="CX429" s="11">
        <v>0.0</v>
      </c>
      <c r="CY429" s="11" t="s">
        <v>124</v>
      </c>
      <c r="CZ429" s="11">
        <v>0.0</v>
      </c>
      <c r="DA429" s="11" t="s">
        <v>235</v>
      </c>
      <c r="DB429" s="31"/>
    </row>
    <row r="430">
      <c r="A430" s="11" t="s">
        <v>2473</v>
      </c>
      <c r="B430" s="11" t="s">
        <v>2474</v>
      </c>
      <c r="C430" s="12">
        <v>28308.0</v>
      </c>
      <c r="D430" s="13">
        <v>1.0</v>
      </c>
      <c r="E430" s="18">
        <v>0.0</v>
      </c>
      <c r="F430" s="3">
        <v>8.0</v>
      </c>
      <c r="G430" s="3">
        <v>5.0</v>
      </c>
      <c r="H430" s="3">
        <v>8.0</v>
      </c>
      <c r="I430" s="14">
        <f t="shared" si="1"/>
        <v>7</v>
      </c>
      <c r="J430" s="14">
        <f t="shared" si="2"/>
        <v>2</v>
      </c>
      <c r="K430" s="11" t="s">
        <v>542</v>
      </c>
      <c r="L430" s="11" t="s">
        <v>1328</v>
      </c>
      <c r="M430" s="15" t="s">
        <v>122</v>
      </c>
      <c r="N430" s="15" t="s">
        <v>2475</v>
      </c>
      <c r="O430" s="16" t="s">
        <v>1342</v>
      </c>
      <c r="P430" s="16" t="s">
        <v>2476</v>
      </c>
      <c r="Q430" s="17">
        <v>1.0</v>
      </c>
      <c r="R430" s="11" t="s">
        <v>124</v>
      </c>
      <c r="S430" s="11">
        <v>0.0</v>
      </c>
      <c r="T430" s="11">
        <v>0.0</v>
      </c>
      <c r="U430" s="11" t="s">
        <v>124</v>
      </c>
      <c r="V430" s="11">
        <v>0.0</v>
      </c>
      <c r="W430" s="11" t="s">
        <v>125</v>
      </c>
      <c r="X430" s="18">
        <v>35.0</v>
      </c>
      <c r="Y430" s="18">
        <v>1.0</v>
      </c>
      <c r="Z430" s="18">
        <v>1.0</v>
      </c>
      <c r="AA430" s="18">
        <v>0.0</v>
      </c>
      <c r="AB430" s="15" t="s">
        <v>2477</v>
      </c>
      <c r="AC430" s="15" t="s">
        <v>2477</v>
      </c>
      <c r="AD430" s="16">
        <v>2.0</v>
      </c>
      <c r="AE430" s="16">
        <v>1.0</v>
      </c>
      <c r="AF430" s="16">
        <v>0.0</v>
      </c>
      <c r="AG430" s="15">
        <v>0.0</v>
      </c>
      <c r="AH430" s="11" t="s">
        <v>2474</v>
      </c>
      <c r="AI430" s="18">
        <v>1.0</v>
      </c>
      <c r="AJ430" s="18">
        <v>1.0</v>
      </c>
      <c r="AK430" s="18">
        <v>0.0</v>
      </c>
      <c r="AL430" s="11">
        <v>0.0</v>
      </c>
      <c r="AM430" s="19">
        <v>1.0</v>
      </c>
      <c r="AN430" s="27" t="s">
        <v>128</v>
      </c>
      <c r="AO430" s="15" t="s">
        <v>893</v>
      </c>
      <c r="AP430" s="15" t="s">
        <v>893</v>
      </c>
      <c r="AQ430" s="15">
        <v>95.0</v>
      </c>
      <c r="AR430" s="15">
        <v>54.0</v>
      </c>
      <c r="AS430" s="15">
        <v>41.0</v>
      </c>
      <c r="AT430" s="15">
        <v>45.0</v>
      </c>
      <c r="AU430" s="15">
        <v>-13.0</v>
      </c>
      <c r="AV430" s="15">
        <v>40.0</v>
      </c>
      <c r="AW430" s="18">
        <v>0.0</v>
      </c>
      <c r="AX430" s="18">
        <v>0.0</v>
      </c>
      <c r="AY430" s="18">
        <v>1.0</v>
      </c>
      <c r="AZ430" s="18">
        <v>1.0</v>
      </c>
      <c r="BA430" s="18">
        <v>1.0</v>
      </c>
      <c r="BB430" s="18">
        <v>1.0</v>
      </c>
      <c r="BC430" s="11">
        <v>0.0</v>
      </c>
      <c r="BD430" s="11">
        <v>0.0</v>
      </c>
      <c r="BE430" s="11">
        <v>0.0</v>
      </c>
      <c r="BF430" s="11">
        <v>0.0</v>
      </c>
      <c r="BG430" s="11">
        <v>0.0</v>
      </c>
      <c r="BH430" s="11">
        <v>0.0</v>
      </c>
      <c r="BI430" s="11">
        <v>0.0</v>
      </c>
      <c r="BJ430" s="11">
        <v>0.0</v>
      </c>
      <c r="BK430" s="11">
        <v>0.0</v>
      </c>
      <c r="BL430" s="11">
        <v>0.0</v>
      </c>
      <c r="BM430" s="11">
        <v>0.0</v>
      </c>
      <c r="BN430" s="11">
        <v>0.0</v>
      </c>
      <c r="BO430" s="11">
        <v>0.0</v>
      </c>
      <c r="BP430" s="11">
        <v>0.0</v>
      </c>
      <c r="BQ430" s="11">
        <v>0.0</v>
      </c>
      <c r="BR430" s="11">
        <v>0.0</v>
      </c>
      <c r="BS430" s="11">
        <v>0.0</v>
      </c>
      <c r="BT430" s="11">
        <v>0.0</v>
      </c>
      <c r="BU430" s="11">
        <v>0.0</v>
      </c>
      <c r="BV430" s="11" t="s">
        <v>124</v>
      </c>
      <c r="BW430" s="15" t="s">
        <v>146</v>
      </c>
      <c r="BX430" s="15">
        <v>0.0</v>
      </c>
      <c r="BY430" s="26">
        <v>170.0</v>
      </c>
      <c r="BZ430" s="16">
        <v>0.0</v>
      </c>
      <c r="CA430" s="26">
        <v>112.0</v>
      </c>
      <c r="CB430" s="26">
        <v>10.0</v>
      </c>
      <c r="CC430" s="15">
        <v>0.0</v>
      </c>
      <c r="CD430" s="15">
        <v>0.0</v>
      </c>
      <c r="CE430" s="15">
        <v>0.0</v>
      </c>
      <c r="CF430" s="15">
        <v>0.0</v>
      </c>
      <c r="CG430" s="16">
        <v>0.0</v>
      </c>
      <c r="CH430" s="16">
        <v>0.0</v>
      </c>
      <c r="CI430" s="16">
        <v>0.0</v>
      </c>
      <c r="CJ430" s="15">
        <f t="shared" si="3"/>
        <v>0</v>
      </c>
      <c r="CK430" s="29" t="s">
        <v>2478</v>
      </c>
      <c r="CL430" s="11" t="s">
        <v>2479</v>
      </c>
      <c r="CM430" s="11">
        <v>0.0</v>
      </c>
      <c r="CN430" s="11">
        <v>0.0</v>
      </c>
      <c r="CO430" s="18">
        <v>0.0</v>
      </c>
      <c r="CP430" s="18">
        <v>0.0</v>
      </c>
      <c r="CQ430" s="15">
        <v>0.0</v>
      </c>
      <c r="CR430" s="15" t="s">
        <v>124</v>
      </c>
      <c r="CS430" s="15">
        <v>1.0</v>
      </c>
      <c r="CT430" s="15" t="s">
        <v>2480</v>
      </c>
      <c r="CU430" s="15">
        <v>0.0</v>
      </c>
      <c r="CV430" s="15" t="s">
        <v>124</v>
      </c>
      <c r="CW430" s="11">
        <v>0.0</v>
      </c>
      <c r="CX430" s="11">
        <v>0.0</v>
      </c>
      <c r="CY430" s="11" t="s">
        <v>124</v>
      </c>
      <c r="CZ430" s="11">
        <v>0.0</v>
      </c>
      <c r="DA430" s="11" t="s">
        <v>133</v>
      </c>
      <c r="DB430" s="31"/>
    </row>
    <row r="431">
      <c r="A431" s="11" t="s">
        <v>2481</v>
      </c>
      <c r="B431" s="11" t="s">
        <v>2095</v>
      </c>
      <c r="C431" s="12">
        <v>28315.0</v>
      </c>
      <c r="D431" s="13">
        <v>1.0</v>
      </c>
      <c r="E431" s="18">
        <v>0.0</v>
      </c>
      <c r="F431" s="3">
        <v>3.0</v>
      </c>
      <c r="G431" s="3">
        <v>3.0</v>
      </c>
      <c r="H431" s="3">
        <v>5.0</v>
      </c>
      <c r="I431" s="14">
        <f t="shared" si="1"/>
        <v>3.666666667</v>
      </c>
      <c r="J431" s="14">
        <f t="shared" si="2"/>
        <v>1.333333333</v>
      </c>
      <c r="K431" s="11" t="s">
        <v>2482</v>
      </c>
      <c r="L431" s="13" t="s">
        <v>355</v>
      </c>
      <c r="M431" s="15" t="s">
        <v>137</v>
      </c>
      <c r="N431" s="15" t="s">
        <v>138</v>
      </c>
      <c r="O431" s="16" t="s">
        <v>216</v>
      </c>
      <c r="P431" s="16" t="s">
        <v>1154</v>
      </c>
      <c r="Q431" s="17">
        <v>1.0</v>
      </c>
      <c r="R431" s="11" t="s">
        <v>124</v>
      </c>
      <c r="S431" s="11">
        <v>0.0</v>
      </c>
      <c r="T431" s="11">
        <v>0.0</v>
      </c>
      <c r="U431" s="11" t="s">
        <v>124</v>
      </c>
      <c r="V431" s="11">
        <v>0.0</v>
      </c>
      <c r="W431" s="11" t="s">
        <v>125</v>
      </c>
      <c r="X431" s="18">
        <v>36.0</v>
      </c>
      <c r="Y431" s="18">
        <v>1.0</v>
      </c>
      <c r="Z431" s="18">
        <v>1.0</v>
      </c>
      <c r="AA431" s="18">
        <v>0.0</v>
      </c>
      <c r="AB431" s="15" t="s">
        <v>2095</v>
      </c>
      <c r="AC431" s="15" t="s">
        <v>2095</v>
      </c>
      <c r="AD431" s="16">
        <v>1.0</v>
      </c>
      <c r="AE431" s="16">
        <v>1.0</v>
      </c>
      <c r="AF431" s="16">
        <v>1.0</v>
      </c>
      <c r="AG431" s="15">
        <v>1.0</v>
      </c>
      <c r="AH431" s="11" t="s">
        <v>2483</v>
      </c>
      <c r="AI431" s="18">
        <v>1.0</v>
      </c>
      <c r="AJ431" s="18">
        <v>1.0</v>
      </c>
      <c r="AK431" s="18">
        <v>0.0</v>
      </c>
      <c r="AL431" s="11">
        <v>0.0</v>
      </c>
      <c r="AM431" s="19">
        <v>0.0</v>
      </c>
      <c r="AN431" s="27" t="s">
        <v>128</v>
      </c>
      <c r="AO431" s="15" t="s">
        <v>2109</v>
      </c>
      <c r="AP431" s="15" t="s">
        <v>145</v>
      </c>
      <c r="AQ431" s="15">
        <v>103.0</v>
      </c>
      <c r="AR431" s="15">
        <v>53.0</v>
      </c>
      <c r="AS431" s="15">
        <v>67.0</v>
      </c>
      <c r="AT431" s="15">
        <v>80.0</v>
      </c>
      <c r="AU431" s="15">
        <v>-10.0</v>
      </c>
      <c r="AV431" s="15">
        <v>32.0</v>
      </c>
      <c r="AW431" s="18">
        <v>0.0</v>
      </c>
      <c r="AX431" s="18">
        <v>0.0</v>
      </c>
      <c r="AY431" s="18">
        <v>1.0</v>
      </c>
      <c r="AZ431" s="18">
        <v>1.0</v>
      </c>
      <c r="BA431" s="18">
        <v>1.0</v>
      </c>
      <c r="BB431" s="18">
        <v>0.0</v>
      </c>
      <c r="BC431" s="11">
        <v>0.0</v>
      </c>
      <c r="BD431" s="11">
        <v>0.0</v>
      </c>
      <c r="BE431" s="11">
        <v>0.0</v>
      </c>
      <c r="BF431" s="11">
        <v>0.0</v>
      </c>
      <c r="BG431" s="11">
        <v>0.0</v>
      </c>
      <c r="BH431" s="11">
        <v>1.0</v>
      </c>
      <c r="BI431" s="11">
        <v>0.0</v>
      </c>
      <c r="BJ431" s="11">
        <v>0.0</v>
      </c>
      <c r="BK431" s="11">
        <v>0.0</v>
      </c>
      <c r="BL431" s="11">
        <v>0.0</v>
      </c>
      <c r="BM431" s="11">
        <v>0.0</v>
      </c>
      <c r="BN431" s="11">
        <v>0.0</v>
      </c>
      <c r="BO431" s="11">
        <v>0.0</v>
      </c>
      <c r="BP431" s="11">
        <v>0.0</v>
      </c>
      <c r="BQ431" s="11">
        <v>0.0</v>
      </c>
      <c r="BR431" s="11">
        <v>0.0</v>
      </c>
      <c r="BS431" s="11">
        <v>0.0</v>
      </c>
      <c r="BT431" s="11">
        <v>0.0</v>
      </c>
      <c r="BU431" s="11">
        <v>0.0</v>
      </c>
      <c r="BV431" s="11" t="s">
        <v>124</v>
      </c>
      <c r="BW431" s="15" t="s">
        <v>487</v>
      </c>
      <c r="BX431" s="15">
        <v>0.0</v>
      </c>
      <c r="BY431" s="26">
        <v>200.0</v>
      </c>
      <c r="BZ431" s="16">
        <v>0.0</v>
      </c>
      <c r="CA431" s="26">
        <v>26.0</v>
      </c>
      <c r="CB431" s="26">
        <v>15.0</v>
      </c>
      <c r="CC431" s="15">
        <v>0.0</v>
      </c>
      <c r="CD431" s="15">
        <v>0.0</v>
      </c>
      <c r="CE431" s="15">
        <v>1.0</v>
      </c>
      <c r="CF431" s="15">
        <v>0.0</v>
      </c>
      <c r="CG431" s="16">
        <v>0.0</v>
      </c>
      <c r="CH431" s="16">
        <v>0.0</v>
      </c>
      <c r="CI431" s="16">
        <v>0.0</v>
      </c>
      <c r="CJ431" s="15">
        <f t="shared" si="3"/>
        <v>0</v>
      </c>
      <c r="CK431" s="29" t="s">
        <v>2484</v>
      </c>
      <c r="CL431" s="11" t="s">
        <v>1674</v>
      </c>
      <c r="CM431" s="11">
        <v>1.0</v>
      </c>
      <c r="CN431" s="11">
        <v>0.0</v>
      </c>
      <c r="CO431" s="18">
        <v>0.0</v>
      </c>
      <c r="CP431" s="18">
        <v>0.0</v>
      </c>
      <c r="CQ431" s="15">
        <v>0.0</v>
      </c>
      <c r="CR431" s="15" t="s">
        <v>124</v>
      </c>
      <c r="CS431" s="15">
        <v>0.0</v>
      </c>
      <c r="CT431" s="15" t="s">
        <v>124</v>
      </c>
      <c r="CU431" s="15">
        <v>0.0</v>
      </c>
      <c r="CV431" s="15" t="s">
        <v>124</v>
      </c>
      <c r="CW431" s="11">
        <v>0.0</v>
      </c>
      <c r="CX431" s="11">
        <v>0.0</v>
      </c>
      <c r="CY431" s="11" t="s">
        <v>124</v>
      </c>
      <c r="CZ431" s="11">
        <v>0.0</v>
      </c>
      <c r="DA431" s="11" t="s">
        <v>133</v>
      </c>
      <c r="DB431" s="31"/>
    </row>
    <row r="432">
      <c r="A432" s="11" t="s">
        <v>2485</v>
      </c>
      <c r="B432" s="11" t="s">
        <v>2486</v>
      </c>
      <c r="C432" s="12">
        <v>28322.0</v>
      </c>
      <c r="D432" s="13">
        <v>1.0</v>
      </c>
      <c r="E432" s="18">
        <v>0.0</v>
      </c>
      <c r="F432" s="3">
        <v>3.0</v>
      </c>
      <c r="G432" s="3">
        <v>2.0</v>
      </c>
      <c r="H432" s="3">
        <v>2.0</v>
      </c>
      <c r="I432" s="14">
        <f t="shared" si="1"/>
        <v>2.333333333</v>
      </c>
      <c r="J432" s="14">
        <f t="shared" si="2"/>
        <v>0.6666666667</v>
      </c>
      <c r="K432" s="11" t="s">
        <v>2307</v>
      </c>
      <c r="L432" s="11" t="s">
        <v>355</v>
      </c>
      <c r="M432" s="15" t="s">
        <v>137</v>
      </c>
      <c r="N432" s="15" t="s">
        <v>373</v>
      </c>
      <c r="O432" s="16" t="s">
        <v>162</v>
      </c>
      <c r="P432" s="16" t="s">
        <v>373</v>
      </c>
      <c r="Q432" s="17">
        <v>1.0</v>
      </c>
      <c r="R432" s="11" t="s">
        <v>124</v>
      </c>
      <c r="S432" s="11">
        <v>0.0</v>
      </c>
      <c r="T432" s="11">
        <v>0.0</v>
      </c>
      <c r="U432" s="11" t="s">
        <v>124</v>
      </c>
      <c r="V432" s="11">
        <v>0.0</v>
      </c>
      <c r="W432" s="11" t="s">
        <v>125</v>
      </c>
      <c r="X432" s="18">
        <v>18.0</v>
      </c>
      <c r="Y432" s="18">
        <v>1.0</v>
      </c>
      <c r="Z432" s="18">
        <v>1.0</v>
      </c>
      <c r="AA432" s="18">
        <v>0.0</v>
      </c>
      <c r="AB432" s="15" t="s">
        <v>2487</v>
      </c>
      <c r="AC432" s="15" t="s">
        <v>2487</v>
      </c>
      <c r="AD432" s="16">
        <v>2.0</v>
      </c>
      <c r="AE432" s="16">
        <v>1.0</v>
      </c>
      <c r="AF432" s="16">
        <v>0.0</v>
      </c>
      <c r="AG432" s="15">
        <v>0.0</v>
      </c>
      <c r="AH432" s="11" t="s">
        <v>2488</v>
      </c>
      <c r="AI432" s="18">
        <v>1.0</v>
      </c>
      <c r="AJ432" s="18">
        <v>1.0</v>
      </c>
      <c r="AK432" s="18">
        <v>0.0</v>
      </c>
      <c r="AL432" s="11">
        <v>0.0</v>
      </c>
      <c r="AM432" s="19">
        <v>0.0</v>
      </c>
      <c r="AN432" s="27" t="s">
        <v>128</v>
      </c>
      <c r="AO432" s="15" t="s">
        <v>129</v>
      </c>
      <c r="AP432" s="15" t="s">
        <v>129</v>
      </c>
      <c r="AQ432" s="15">
        <v>144.0</v>
      </c>
      <c r="AR432" s="15">
        <v>58.0</v>
      </c>
      <c r="AS432" s="15">
        <v>57.0</v>
      </c>
      <c r="AT432" s="15">
        <v>88.0</v>
      </c>
      <c r="AU432" s="15">
        <v>-12.0</v>
      </c>
      <c r="AV432" s="15">
        <v>11.0</v>
      </c>
      <c r="AW432" s="18">
        <v>0.0</v>
      </c>
      <c r="AX432" s="18">
        <v>1.0</v>
      </c>
      <c r="AY432" s="18">
        <v>1.0</v>
      </c>
      <c r="AZ432" s="18">
        <v>0.0</v>
      </c>
      <c r="BA432" s="18">
        <v>1.0</v>
      </c>
      <c r="BB432" s="18">
        <v>1.0</v>
      </c>
      <c r="BC432" s="11">
        <v>0.0</v>
      </c>
      <c r="BD432" s="11">
        <v>0.0</v>
      </c>
      <c r="BE432" s="11">
        <v>0.0</v>
      </c>
      <c r="BF432" s="11">
        <v>0.0</v>
      </c>
      <c r="BG432" s="11">
        <v>0.0</v>
      </c>
      <c r="BH432" s="11">
        <v>0.0</v>
      </c>
      <c r="BI432" s="11">
        <v>0.0</v>
      </c>
      <c r="BJ432" s="11">
        <v>1.0</v>
      </c>
      <c r="BK432" s="11">
        <v>0.0</v>
      </c>
      <c r="BL432" s="11">
        <v>0.0</v>
      </c>
      <c r="BM432" s="11">
        <v>0.0</v>
      </c>
      <c r="BN432" s="11">
        <v>0.0</v>
      </c>
      <c r="BO432" s="11">
        <v>0.0</v>
      </c>
      <c r="BP432" s="11">
        <v>0.0</v>
      </c>
      <c r="BQ432" s="11">
        <v>1.0</v>
      </c>
      <c r="BR432" s="11">
        <v>0.0</v>
      </c>
      <c r="BS432" s="11">
        <v>0.0</v>
      </c>
      <c r="BT432" s="11">
        <v>0.0</v>
      </c>
      <c r="BU432" s="11">
        <v>0.0</v>
      </c>
      <c r="BV432" s="11" t="s">
        <v>124</v>
      </c>
      <c r="BW432" s="15" t="s">
        <v>168</v>
      </c>
      <c r="BX432" s="15">
        <v>0.0</v>
      </c>
      <c r="BY432" s="26">
        <v>170.0</v>
      </c>
      <c r="BZ432" s="16">
        <v>0.0</v>
      </c>
      <c r="CA432" s="26">
        <v>35.0</v>
      </c>
      <c r="CB432" s="26">
        <v>13.0</v>
      </c>
      <c r="CC432" s="15">
        <v>0.0</v>
      </c>
      <c r="CD432" s="15">
        <v>0.0</v>
      </c>
      <c r="CE432" s="15">
        <v>1.0</v>
      </c>
      <c r="CF432" s="15">
        <v>0.0</v>
      </c>
      <c r="CG432" s="16">
        <v>1.0</v>
      </c>
      <c r="CH432" s="16">
        <v>0.0</v>
      </c>
      <c r="CI432" s="16">
        <v>0.0</v>
      </c>
      <c r="CJ432" s="15">
        <f t="shared" si="3"/>
        <v>1</v>
      </c>
      <c r="CK432" s="38" t="s">
        <v>2489</v>
      </c>
      <c r="CL432" s="11" t="s">
        <v>170</v>
      </c>
      <c r="CM432" s="11">
        <v>0.0</v>
      </c>
      <c r="CN432" s="11">
        <v>0.0</v>
      </c>
      <c r="CO432" s="18">
        <v>0.0</v>
      </c>
      <c r="CP432" s="18">
        <v>0.0</v>
      </c>
      <c r="CQ432" s="15">
        <v>0.0</v>
      </c>
      <c r="CR432" s="15" t="s">
        <v>124</v>
      </c>
      <c r="CS432" s="15">
        <v>0.0</v>
      </c>
      <c r="CT432" s="15" t="s">
        <v>124</v>
      </c>
      <c r="CU432" s="15">
        <v>0.0</v>
      </c>
      <c r="CV432" s="15" t="s">
        <v>124</v>
      </c>
      <c r="CW432" s="11">
        <v>0.0</v>
      </c>
      <c r="CX432" s="11">
        <v>0.0</v>
      </c>
      <c r="CY432" s="11" t="s">
        <v>124</v>
      </c>
      <c r="CZ432" s="11">
        <v>0.0</v>
      </c>
      <c r="DA432" s="11" t="s">
        <v>235</v>
      </c>
      <c r="DB432" s="31"/>
    </row>
    <row r="433">
      <c r="A433" s="11" t="s">
        <v>2490</v>
      </c>
      <c r="B433" s="11" t="s">
        <v>2106</v>
      </c>
      <c r="C433" s="12">
        <v>28329.0</v>
      </c>
      <c r="D433" s="13">
        <v>1.0</v>
      </c>
      <c r="E433" s="18">
        <v>0.0</v>
      </c>
      <c r="F433" s="3">
        <v>7.0</v>
      </c>
      <c r="G433" s="3">
        <v>6.0</v>
      </c>
      <c r="H433" s="3">
        <v>4.0</v>
      </c>
      <c r="I433" s="14">
        <f t="shared" si="1"/>
        <v>5.666666667</v>
      </c>
      <c r="J433" s="14">
        <f t="shared" si="2"/>
        <v>2</v>
      </c>
      <c r="K433" s="11" t="s">
        <v>2265</v>
      </c>
      <c r="L433" s="13" t="s">
        <v>1559</v>
      </c>
      <c r="M433" s="15" t="s">
        <v>137</v>
      </c>
      <c r="N433" s="15" t="s">
        <v>196</v>
      </c>
      <c r="O433" s="16" t="s">
        <v>162</v>
      </c>
      <c r="P433" s="16" t="s">
        <v>373</v>
      </c>
      <c r="Q433" s="17">
        <v>1.0</v>
      </c>
      <c r="R433" s="11" t="s">
        <v>124</v>
      </c>
      <c r="S433" s="11">
        <v>0.0</v>
      </c>
      <c r="T433" s="11">
        <v>0.0</v>
      </c>
      <c r="U433" s="11" t="s">
        <v>124</v>
      </c>
      <c r="V433" s="11">
        <v>0.0</v>
      </c>
      <c r="W433" s="11" t="s">
        <v>125</v>
      </c>
      <c r="X433" s="18">
        <v>34.0</v>
      </c>
      <c r="Y433" s="18">
        <v>1.0</v>
      </c>
      <c r="Z433" s="18">
        <v>1.0</v>
      </c>
      <c r="AA433" s="18">
        <v>0.0</v>
      </c>
      <c r="AB433" s="15" t="s">
        <v>2491</v>
      </c>
      <c r="AC433" s="15" t="s">
        <v>2491</v>
      </c>
      <c r="AD433" s="16">
        <v>1.0</v>
      </c>
      <c r="AE433" s="16">
        <v>1.0</v>
      </c>
      <c r="AF433" s="16">
        <v>0.0</v>
      </c>
      <c r="AG433" s="15">
        <v>0.0</v>
      </c>
      <c r="AH433" s="11" t="s">
        <v>2280</v>
      </c>
      <c r="AI433" s="18">
        <v>1.0</v>
      </c>
      <c r="AJ433" s="18">
        <v>1.0</v>
      </c>
      <c r="AK433" s="18">
        <v>1.0</v>
      </c>
      <c r="AL433" s="11">
        <v>0.0</v>
      </c>
      <c r="AM433" s="19">
        <v>0.0</v>
      </c>
      <c r="AN433" s="27" t="s">
        <v>128</v>
      </c>
      <c r="AO433" s="15" t="s">
        <v>909</v>
      </c>
      <c r="AP433" s="15" t="s">
        <v>129</v>
      </c>
      <c r="AQ433" s="15">
        <v>140.0</v>
      </c>
      <c r="AR433" s="15">
        <v>48.0</v>
      </c>
      <c r="AS433" s="15">
        <v>30.0</v>
      </c>
      <c r="AT433" s="15">
        <v>46.0</v>
      </c>
      <c r="AU433" s="15">
        <v>-8.0</v>
      </c>
      <c r="AV433" s="15">
        <v>57.0</v>
      </c>
      <c r="AW433" s="18">
        <v>0.0</v>
      </c>
      <c r="AX433" s="18">
        <v>0.0</v>
      </c>
      <c r="AY433" s="18">
        <v>1.0</v>
      </c>
      <c r="AZ433" s="18">
        <v>1.0</v>
      </c>
      <c r="BA433" s="18">
        <v>1.0</v>
      </c>
      <c r="BB433" s="18">
        <v>1.0</v>
      </c>
      <c r="BC433" s="11">
        <v>0.0</v>
      </c>
      <c r="BD433" s="11">
        <v>0.0</v>
      </c>
      <c r="BE433" s="11">
        <v>0.0</v>
      </c>
      <c r="BF433" s="11">
        <v>0.0</v>
      </c>
      <c r="BG433" s="11">
        <v>0.0</v>
      </c>
      <c r="BH433" s="11">
        <v>0.0</v>
      </c>
      <c r="BI433" s="11">
        <v>0.0</v>
      </c>
      <c r="BJ433" s="11">
        <v>0.0</v>
      </c>
      <c r="BK433" s="11">
        <v>0.0</v>
      </c>
      <c r="BL433" s="11">
        <v>0.0</v>
      </c>
      <c r="BM433" s="11">
        <v>0.0</v>
      </c>
      <c r="BN433" s="11">
        <v>0.0</v>
      </c>
      <c r="BO433" s="11">
        <v>0.0</v>
      </c>
      <c r="BP433" s="11">
        <v>0.0</v>
      </c>
      <c r="BQ433" s="11">
        <v>0.0</v>
      </c>
      <c r="BR433" s="11">
        <v>0.0</v>
      </c>
      <c r="BS433" s="11">
        <v>0.0</v>
      </c>
      <c r="BT433" s="11">
        <v>0.0</v>
      </c>
      <c r="BU433" s="11">
        <v>0.0</v>
      </c>
      <c r="BV433" s="11" t="s">
        <v>124</v>
      </c>
      <c r="BW433" s="15" t="s">
        <v>319</v>
      </c>
      <c r="BX433" s="15">
        <v>0.0</v>
      </c>
      <c r="BY433" s="26">
        <v>213.0</v>
      </c>
      <c r="BZ433" s="16">
        <v>0.0</v>
      </c>
      <c r="CA433" s="26">
        <v>40.0</v>
      </c>
      <c r="CB433" s="26">
        <v>15.0</v>
      </c>
      <c r="CC433" s="15">
        <v>0.0</v>
      </c>
      <c r="CD433" s="15">
        <v>0.0</v>
      </c>
      <c r="CE433" s="15">
        <v>0.0</v>
      </c>
      <c r="CF433" s="15">
        <v>0.0</v>
      </c>
      <c r="CG433" s="16">
        <v>0.0</v>
      </c>
      <c r="CH433" s="16">
        <v>0.0</v>
      </c>
      <c r="CI433" s="16">
        <v>0.0</v>
      </c>
      <c r="CJ433" s="15">
        <f t="shared" si="3"/>
        <v>0</v>
      </c>
      <c r="CK433" s="29" t="s">
        <v>2492</v>
      </c>
      <c r="CL433" s="11" t="s">
        <v>132</v>
      </c>
      <c r="CM433" s="11">
        <v>0.0</v>
      </c>
      <c r="CN433" s="11">
        <v>0.0</v>
      </c>
      <c r="CO433" s="18">
        <v>0.0</v>
      </c>
      <c r="CP433" s="18">
        <v>0.0</v>
      </c>
      <c r="CQ433" s="15">
        <v>0.0</v>
      </c>
      <c r="CR433" s="15" t="s">
        <v>124</v>
      </c>
      <c r="CS433" s="15">
        <v>0.0</v>
      </c>
      <c r="CT433" s="15" t="s">
        <v>124</v>
      </c>
      <c r="CU433" s="15">
        <v>0.0</v>
      </c>
      <c r="CV433" s="15" t="s">
        <v>124</v>
      </c>
      <c r="CW433" s="11">
        <v>0.0</v>
      </c>
      <c r="CX433" s="11">
        <v>0.0</v>
      </c>
      <c r="CY433" s="11" t="s">
        <v>124</v>
      </c>
      <c r="CZ433" s="11">
        <v>0.0</v>
      </c>
      <c r="DA433" s="11" t="s">
        <v>133</v>
      </c>
      <c r="DB433" s="31"/>
    </row>
    <row r="434">
      <c r="A434" s="11" t="s">
        <v>2493</v>
      </c>
      <c r="B434" s="11" t="s">
        <v>2494</v>
      </c>
      <c r="C434" s="12">
        <v>28336.0</v>
      </c>
      <c r="D434" s="13">
        <v>4.0</v>
      </c>
      <c r="E434" s="18">
        <v>1.0</v>
      </c>
      <c r="F434" s="3">
        <v>7.0</v>
      </c>
      <c r="G434" s="3">
        <v>6.0</v>
      </c>
      <c r="H434" s="3">
        <v>6.0</v>
      </c>
      <c r="I434" s="14">
        <f t="shared" si="1"/>
        <v>6.333333333</v>
      </c>
      <c r="J434" s="14">
        <f t="shared" si="2"/>
        <v>0.6666666667</v>
      </c>
      <c r="K434" s="11" t="s">
        <v>2037</v>
      </c>
      <c r="L434" s="13" t="s">
        <v>2037</v>
      </c>
      <c r="M434" s="15" t="s">
        <v>216</v>
      </c>
      <c r="N434" s="15" t="s">
        <v>1953</v>
      </c>
      <c r="O434" s="16" t="s">
        <v>137</v>
      </c>
      <c r="P434" s="16" t="s">
        <v>1953</v>
      </c>
      <c r="Q434" s="17">
        <v>1.0</v>
      </c>
      <c r="R434" s="11" t="s">
        <v>2495</v>
      </c>
      <c r="S434" s="11">
        <v>0.0</v>
      </c>
      <c r="T434" s="11">
        <v>0.0</v>
      </c>
      <c r="U434" s="11" t="s">
        <v>124</v>
      </c>
      <c r="V434" s="11">
        <v>0.0</v>
      </c>
      <c r="W434" s="11" t="s">
        <v>631</v>
      </c>
      <c r="X434" s="18">
        <v>19.0</v>
      </c>
      <c r="Y434" s="18">
        <v>1.0</v>
      </c>
      <c r="Z434" s="18">
        <v>1.0</v>
      </c>
      <c r="AA434" s="18">
        <v>0.0</v>
      </c>
      <c r="AB434" s="15" t="s">
        <v>2496</v>
      </c>
      <c r="AC434" s="15" t="s">
        <v>2496</v>
      </c>
      <c r="AD434" s="16">
        <v>1.0</v>
      </c>
      <c r="AE434" s="16">
        <v>1.0</v>
      </c>
      <c r="AF434" s="16">
        <v>0.0</v>
      </c>
      <c r="AG434" s="15">
        <v>0.0</v>
      </c>
      <c r="AH434" s="11" t="s">
        <v>2497</v>
      </c>
      <c r="AI434" s="18">
        <v>1.0</v>
      </c>
      <c r="AJ434" s="18">
        <v>1.0</v>
      </c>
      <c r="AK434" s="18">
        <v>0.0</v>
      </c>
      <c r="AL434" s="11">
        <v>0.0</v>
      </c>
      <c r="AM434" s="19">
        <v>1.0</v>
      </c>
      <c r="AN434" s="27" t="s">
        <v>128</v>
      </c>
      <c r="AO434" s="15" t="s">
        <v>155</v>
      </c>
      <c r="AP434" s="15" t="s">
        <v>155</v>
      </c>
      <c r="AQ434" s="15">
        <v>97.0</v>
      </c>
      <c r="AR434" s="15">
        <v>65.0</v>
      </c>
      <c r="AS434" s="15">
        <v>65.0</v>
      </c>
      <c r="AT434" s="15">
        <v>87.0</v>
      </c>
      <c r="AU434" s="15">
        <v>-7.0</v>
      </c>
      <c r="AV434" s="15">
        <v>17.0</v>
      </c>
      <c r="AW434" s="18">
        <v>0.0</v>
      </c>
      <c r="AX434" s="18">
        <v>0.0</v>
      </c>
      <c r="AY434" s="18">
        <v>1.0</v>
      </c>
      <c r="AZ434" s="18">
        <v>1.0</v>
      </c>
      <c r="BA434" s="18">
        <v>0.0</v>
      </c>
      <c r="BB434" s="18">
        <v>0.0</v>
      </c>
      <c r="BC434" s="11">
        <v>0.0</v>
      </c>
      <c r="BD434" s="11">
        <v>0.0</v>
      </c>
      <c r="BE434" s="11">
        <v>0.0</v>
      </c>
      <c r="BF434" s="11">
        <v>0.0</v>
      </c>
      <c r="BG434" s="11">
        <v>0.0</v>
      </c>
      <c r="BH434" s="11">
        <v>1.0</v>
      </c>
      <c r="BI434" s="11">
        <v>0.0</v>
      </c>
      <c r="BJ434" s="11">
        <v>0.0</v>
      </c>
      <c r="BK434" s="11">
        <v>0.0</v>
      </c>
      <c r="BL434" s="11">
        <v>0.0</v>
      </c>
      <c r="BM434" s="11">
        <v>0.0</v>
      </c>
      <c r="BN434" s="11">
        <v>0.0</v>
      </c>
      <c r="BO434" s="11">
        <v>0.0</v>
      </c>
      <c r="BP434" s="11">
        <v>0.0</v>
      </c>
      <c r="BQ434" s="11">
        <v>0.0</v>
      </c>
      <c r="BR434" s="11">
        <v>0.0</v>
      </c>
      <c r="BS434" s="11">
        <v>0.0</v>
      </c>
      <c r="BT434" s="11">
        <v>0.0</v>
      </c>
      <c r="BU434" s="11">
        <v>0.0</v>
      </c>
      <c r="BV434" s="11" t="s">
        <v>124</v>
      </c>
      <c r="BW434" s="15" t="s">
        <v>487</v>
      </c>
      <c r="BX434" s="15">
        <v>0.0</v>
      </c>
      <c r="BY434" s="26">
        <v>212.0</v>
      </c>
      <c r="BZ434" s="16">
        <v>0.0</v>
      </c>
      <c r="CA434" s="26">
        <v>49.0</v>
      </c>
      <c r="CB434" s="26">
        <v>14.0</v>
      </c>
      <c r="CC434" s="15">
        <v>0.0</v>
      </c>
      <c r="CD434" s="15">
        <v>0.0</v>
      </c>
      <c r="CE434" s="15">
        <v>1.0</v>
      </c>
      <c r="CF434" s="15">
        <v>0.0</v>
      </c>
      <c r="CG434" s="16">
        <v>0.0</v>
      </c>
      <c r="CH434" s="16">
        <v>0.0</v>
      </c>
      <c r="CI434" s="16">
        <v>0.0</v>
      </c>
      <c r="CJ434" s="15">
        <f t="shared" si="3"/>
        <v>0</v>
      </c>
      <c r="CK434" s="29" t="s">
        <v>2498</v>
      </c>
      <c r="CL434" s="11" t="s">
        <v>170</v>
      </c>
      <c r="CM434" s="11">
        <v>0.0</v>
      </c>
      <c r="CN434" s="11">
        <v>0.0</v>
      </c>
      <c r="CO434" s="18">
        <v>0.0</v>
      </c>
      <c r="CP434" s="18">
        <v>0.0</v>
      </c>
      <c r="CQ434" s="15">
        <v>0.0</v>
      </c>
      <c r="CR434" s="15" t="s">
        <v>124</v>
      </c>
      <c r="CS434" s="15">
        <v>0.0</v>
      </c>
      <c r="CT434" s="15" t="s">
        <v>124</v>
      </c>
      <c r="CU434" s="15">
        <v>0.0</v>
      </c>
      <c r="CV434" s="15" t="s">
        <v>124</v>
      </c>
      <c r="CW434" s="11">
        <v>0.0</v>
      </c>
      <c r="CX434" s="11">
        <v>0.0</v>
      </c>
      <c r="CY434" s="11" t="s">
        <v>124</v>
      </c>
      <c r="CZ434" s="11">
        <v>0.0</v>
      </c>
      <c r="DA434" s="11" t="s">
        <v>235</v>
      </c>
      <c r="DB434" s="31"/>
    </row>
    <row r="435">
      <c r="A435" s="11" t="s">
        <v>2133</v>
      </c>
      <c r="B435" s="11" t="s">
        <v>2499</v>
      </c>
      <c r="C435" s="12">
        <v>28357.0</v>
      </c>
      <c r="D435" s="13">
        <v>5.0</v>
      </c>
      <c r="E435" s="18">
        <v>1.0</v>
      </c>
      <c r="F435" s="3">
        <v>9.0</v>
      </c>
      <c r="G435" s="3">
        <v>9.0</v>
      </c>
      <c r="H435" s="3">
        <v>9.0</v>
      </c>
      <c r="I435" s="14">
        <f t="shared" si="1"/>
        <v>9</v>
      </c>
      <c r="J435" s="14">
        <f t="shared" si="2"/>
        <v>0</v>
      </c>
      <c r="K435" s="11" t="s">
        <v>261</v>
      </c>
      <c r="L435" s="11" t="s">
        <v>262</v>
      </c>
      <c r="M435" s="16" t="s">
        <v>216</v>
      </c>
      <c r="N435" s="15" t="s">
        <v>2011</v>
      </c>
      <c r="O435" s="16" t="s">
        <v>216</v>
      </c>
      <c r="P435" s="16" t="s">
        <v>1819</v>
      </c>
      <c r="Q435" s="17">
        <v>0.0</v>
      </c>
      <c r="R435" s="11" t="s">
        <v>124</v>
      </c>
      <c r="S435" s="11">
        <v>0.0</v>
      </c>
      <c r="T435" s="11">
        <v>0.0</v>
      </c>
      <c r="U435" s="11" t="s">
        <v>124</v>
      </c>
      <c r="V435" s="11">
        <v>0.0</v>
      </c>
      <c r="W435" s="11" t="s">
        <v>125</v>
      </c>
      <c r="X435" s="18"/>
      <c r="Y435" s="18">
        <v>0.0</v>
      </c>
      <c r="Z435" s="18">
        <v>0.0</v>
      </c>
      <c r="AA435" s="18">
        <v>1.0</v>
      </c>
      <c r="AB435" s="15" t="s">
        <v>2500</v>
      </c>
      <c r="AC435" s="15" t="s">
        <v>2500</v>
      </c>
      <c r="AD435" s="16">
        <v>1.0</v>
      </c>
      <c r="AE435" s="16">
        <v>0.0</v>
      </c>
      <c r="AF435" s="16">
        <v>0.0</v>
      </c>
      <c r="AG435" s="15">
        <v>0.0</v>
      </c>
      <c r="AH435" s="11" t="s">
        <v>2501</v>
      </c>
      <c r="AI435" s="18">
        <v>1.0</v>
      </c>
      <c r="AJ435" s="18">
        <v>0.0</v>
      </c>
      <c r="AK435" s="18">
        <v>0.0</v>
      </c>
      <c r="AL435" s="11">
        <v>0.0</v>
      </c>
      <c r="AM435" s="19">
        <v>1.0</v>
      </c>
      <c r="AN435" s="27" t="s">
        <v>128</v>
      </c>
      <c r="AO435" s="15" t="s">
        <v>129</v>
      </c>
      <c r="AP435" s="15" t="s">
        <v>129</v>
      </c>
      <c r="AQ435" s="15">
        <v>115.0</v>
      </c>
      <c r="AR435" s="15">
        <v>71.0</v>
      </c>
      <c r="AS435" s="15">
        <v>78.0</v>
      </c>
      <c r="AT435" s="15">
        <v>97.0</v>
      </c>
      <c r="AU435" s="15">
        <v>-7.0</v>
      </c>
      <c r="AV435" s="15">
        <v>45.0</v>
      </c>
      <c r="AW435" s="18">
        <v>0.0</v>
      </c>
      <c r="AX435" s="18">
        <v>1.0</v>
      </c>
      <c r="AY435" s="18">
        <v>1.0</v>
      </c>
      <c r="AZ435" s="18">
        <v>0.0</v>
      </c>
      <c r="BA435" s="18">
        <v>1.0</v>
      </c>
      <c r="BB435" s="18">
        <v>1.0</v>
      </c>
      <c r="BC435" s="11">
        <v>0.0</v>
      </c>
      <c r="BD435" s="11">
        <v>0.0</v>
      </c>
      <c r="BE435" s="11">
        <v>0.0</v>
      </c>
      <c r="BF435" s="11">
        <v>0.0</v>
      </c>
      <c r="BG435" s="11">
        <v>0.0</v>
      </c>
      <c r="BH435" s="11">
        <v>0.0</v>
      </c>
      <c r="BI435" s="11">
        <v>0.0</v>
      </c>
      <c r="BJ435" s="11">
        <v>0.0</v>
      </c>
      <c r="BK435" s="11">
        <v>0.0</v>
      </c>
      <c r="BL435" s="11">
        <v>0.0</v>
      </c>
      <c r="BM435" s="11">
        <v>0.0</v>
      </c>
      <c r="BN435" s="11">
        <v>0.0</v>
      </c>
      <c r="BO435" s="11">
        <v>0.0</v>
      </c>
      <c r="BP435" s="11">
        <v>0.0</v>
      </c>
      <c r="BQ435" s="11">
        <v>0.0</v>
      </c>
      <c r="BR435" s="11">
        <v>0.0</v>
      </c>
      <c r="BS435" s="11">
        <v>0.0</v>
      </c>
      <c r="BT435" s="11">
        <v>0.0</v>
      </c>
      <c r="BU435" s="11">
        <v>0.0</v>
      </c>
      <c r="BV435" s="11" t="s">
        <v>124</v>
      </c>
      <c r="BW435" s="15" t="s">
        <v>319</v>
      </c>
      <c r="BX435" s="15">
        <v>0.0</v>
      </c>
      <c r="BY435" s="26">
        <v>219.0</v>
      </c>
      <c r="BZ435" s="16">
        <v>0.0</v>
      </c>
      <c r="CA435" s="26">
        <v>16.0</v>
      </c>
      <c r="CB435" s="26">
        <v>13.0</v>
      </c>
      <c r="CC435" s="15">
        <v>0.0</v>
      </c>
      <c r="CD435" s="15">
        <v>0.0</v>
      </c>
      <c r="CE435" s="15">
        <v>1.0</v>
      </c>
      <c r="CF435" s="15">
        <v>0.0</v>
      </c>
      <c r="CG435" s="16">
        <v>0.0</v>
      </c>
      <c r="CH435" s="16">
        <v>0.0</v>
      </c>
      <c r="CI435" s="16">
        <v>0.0</v>
      </c>
      <c r="CJ435" s="15">
        <f t="shared" si="3"/>
        <v>0</v>
      </c>
      <c r="CK435" s="29" t="s">
        <v>2502</v>
      </c>
      <c r="CL435" s="11" t="s">
        <v>258</v>
      </c>
      <c r="CM435" s="11">
        <v>0.0</v>
      </c>
      <c r="CN435" s="11">
        <v>0.0</v>
      </c>
      <c r="CO435" s="18">
        <v>0.0</v>
      </c>
      <c r="CP435" s="18">
        <v>0.0</v>
      </c>
      <c r="CQ435" s="15">
        <v>0.0</v>
      </c>
      <c r="CR435" s="15" t="s">
        <v>124</v>
      </c>
      <c r="CS435" s="15">
        <v>0.0</v>
      </c>
      <c r="CT435" s="15" t="s">
        <v>124</v>
      </c>
      <c r="CU435" s="15">
        <v>0.0</v>
      </c>
      <c r="CV435" s="15" t="s">
        <v>124</v>
      </c>
      <c r="CW435" s="11">
        <v>0.0</v>
      </c>
      <c r="CX435" s="11">
        <v>0.0</v>
      </c>
      <c r="CY435" s="11" t="s">
        <v>124</v>
      </c>
      <c r="CZ435" s="11">
        <v>0.0</v>
      </c>
      <c r="DA435" s="11" t="s">
        <v>133</v>
      </c>
      <c r="DB435" s="31"/>
    </row>
    <row r="436">
      <c r="A436" s="11" t="s">
        <v>2503</v>
      </c>
      <c r="B436" s="11" t="s">
        <v>2504</v>
      </c>
      <c r="C436" s="12">
        <v>28399.0</v>
      </c>
      <c r="D436" s="13">
        <v>1.0</v>
      </c>
      <c r="E436" s="18">
        <v>0.0</v>
      </c>
      <c r="F436" s="3">
        <v>5.0</v>
      </c>
      <c r="G436" s="3">
        <v>4.0</v>
      </c>
      <c r="H436" s="3">
        <v>5.0</v>
      </c>
      <c r="I436" s="14">
        <f t="shared" si="1"/>
        <v>4.666666667</v>
      </c>
      <c r="J436" s="14">
        <f t="shared" si="2"/>
        <v>0.6666666667</v>
      </c>
      <c r="K436" s="11" t="s">
        <v>2505</v>
      </c>
      <c r="L436" s="13" t="s">
        <v>2505</v>
      </c>
      <c r="M436" s="15" t="s">
        <v>216</v>
      </c>
      <c r="N436" s="15" t="s">
        <v>1953</v>
      </c>
      <c r="O436" s="16" t="s">
        <v>1408</v>
      </c>
      <c r="P436" s="16" t="s">
        <v>2506</v>
      </c>
      <c r="Q436" s="17">
        <v>0.0</v>
      </c>
      <c r="R436" s="11" t="s">
        <v>124</v>
      </c>
      <c r="S436" s="11">
        <v>0.0</v>
      </c>
      <c r="T436" s="11">
        <v>1.0</v>
      </c>
      <c r="U436" s="11" t="s">
        <v>124</v>
      </c>
      <c r="V436" s="11">
        <v>0.0</v>
      </c>
      <c r="W436" s="11" t="s">
        <v>125</v>
      </c>
      <c r="X436" s="18">
        <v>37.0</v>
      </c>
      <c r="Y436" s="18">
        <v>1.0</v>
      </c>
      <c r="Z436" s="18">
        <v>1.0</v>
      </c>
      <c r="AA436" s="18">
        <v>0.0</v>
      </c>
      <c r="AB436" s="15" t="s">
        <v>2507</v>
      </c>
      <c r="AC436" s="15" t="s">
        <v>2507</v>
      </c>
      <c r="AD436" s="16">
        <v>1.0</v>
      </c>
      <c r="AE436" s="16">
        <v>1.0</v>
      </c>
      <c r="AF436" s="16">
        <v>0.0</v>
      </c>
      <c r="AG436" s="15">
        <v>0.0</v>
      </c>
      <c r="AH436" s="11" t="s">
        <v>2508</v>
      </c>
      <c r="AI436" s="18">
        <v>1.0</v>
      </c>
      <c r="AJ436" s="18">
        <v>2.0</v>
      </c>
      <c r="AK436" s="18">
        <v>1.0</v>
      </c>
      <c r="AL436" s="18">
        <v>0.0</v>
      </c>
      <c r="AM436" s="19">
        <v>0.0</v>
      </c>
      <c r="AN436" s="27" t="s">
        <v>128</v>
      </c>
      <c r="AO436" s="15" t="s">
        <v>2509</v>
      </c>
      <c r="AP436" s="15" t="s">
        <v>200</v>
      </c>
      <c r="AQ436" s="15">
        <v>125.0</v>
      </c>
      <c r="AR436" s="15">
        <v>92.0</v>
      </c>
      <c r="AS436" s="15">
        <v>68.0</v>
      </c>
      <c r="AT436" s="15">
        <v>55.0</v>
      </c>
      <c r="AU436" s="15">
        <v>-4.0</v>
      </c>
      <c r="AV436" s="15">
        <v>0.0</v>
      </c>
      <c r="AW436" s="18">
        <v>0.0</v>
      </c>
      <c r="AX436" s="18">
        <v>0.0</v>
      </c>
      <c r="AY436" s="18">
        <v>1.0</v>
      </c>
      <c r="AZ436" s="18">
        <v>0.0</v>
      </c>
      <c r="BA436" s="18">
        <v>1.0</v>
      </c>
      <c r="BB436" s="18">
        <v>1.0</v>
      </c>
      <c r="BC436" s="11">
        <v>0.0</v>
      </c>
      <c r="BD436" s="11">
        <v>0.0</v>
      </c>
      <c r="BE436" s="11">
        <v>0.0</v>
      </c>
      <c r="BF436" s="11">
        <v>0.0</v>
      </c>
      <c r="BG436" s="11">
        <v>0.0</v>
      </c>
      <c r="BH436" s="11">
        <v>0.0</v>
      </c>
      <c r="BI436" s="11">
        <v>0.0</v>
      </c>
      <c r="BJ436" s="11">
        <v>0.0</v>
      </c>
      <c r="BK436" s="11">
        <v>0.0</v>
      </c>
      <c r="BL436" s="11">
        <v>0.0</v>
      </c>
      <c r="BM436" s="11">
        <v>0.0</v>
      </c>
      <c r="BN436" s="11">
        <v>0.0</v>
      </c>
      <c r="BO436" s="11">
        <v>0.0</v>
      </c>
      <c r="BP436" s="11">
        <v>0.0</v>
      </c>
      <c r="BQ436" s="11">
        <v>0.0</v>
      </c>
      <c r="BR436" s="11">
        <v>0.0</v>
      </c>
      <c r="BS436" s="11">
        <v>0.0</v>
      </c>
      <c r="BT436" s="11">
        <v>0.0</v>
      </c>
      <c r="BU436" s="11">
        <v>0.0</v>
      </c>
      <c r="BV436" s="11" t="s">
        <v>2510</v>
      </c>
      <c r="BW436" s="15" t="s">
        <v>251</v>
      </c>
      <c r="BX436" s="15">
        <v>0.0</v>
      </c>
      <c r="BY436" s="26">
        <v>212.0</v>
      </c>
      <c r="BZ436" s="16">
        <v>1.0</v>
      </c>
      <c r="CA436" s="26">
        <v>212.0</v>
      </c>
      <c r="CB436" s="26">
        <v>16.0</v>
      </c>
      <c r="CC436" s="15">
        <v>0.0</v>
      </c>
      <c r="CD436" s="15">
        <v>0.0</v>
      </c>
      <c r="CE436" s="15">
        <v>1.0</v>
      </c>
      <c r="CF436" s="15">
        <v>0.0</v>
      </c>
      <c r="CG436" s="16">
        <v>1.0</v>
      </c>
      <c r="CH436" s="16">
        <v>0.0</v>
      </c>
      <c r="CI436" s="16">
        <v>0.0</v>
      </c>
      <c r="CJ436" s="15">
        <f t="shared" si="3"/>
        <v>1</v>
      </c>
      <c r="CK436" s="40" t="s">
        <v>124</v>
      </c>
      <c r="CL436" s="11" t="s">
        <v>124</v>
      </c>
      <c r="CM436" s="11">
        <v>0.0</v>
      </c>
      <c r="CN436" s="11">
        <v>0.0</v>
      </c>
      <c r="CO436" s="18">
        <v>0.0</v>
      </c>
      <c r="CP436" s="18">
        <v>0.0</v>
      </c>
      <c r="CQ436" s="15">
        <v>0.0</v>
      </c>
      <c r="CR436" s="15" t="s">
        <v>124</v>
      </c>
      <c r="CS436" s="15">
        <v>0.0</v>
      </c>
      <c r="CT436" s="15" t="s">
        <v>2511</v>
      </c>
      <c r="CU436" s="15">
        <v>0.0</v>
      </c>
      <c r="CV436" s="15" t="s">
        <v>124</v>
      </c>
      <c r="CW436" s="11">
        <v>0.0</v>
      </c>
      <c r="CX436" s="11">
        <v>0.0</v>
      </c>
      <c r="CY436" s="11" t="s">
        <v>124</v>
      </c>
      <c r="CZ436" s="11">
        <v>0.0</v>
      </c>
      <c r="DA436" s="11" t="s">
        <v>133</v>
      </c>
      <c r="DB436" s="31"/>
    </row>
    <row r="437">
      <c r="A437" s="11" t="s">
        <v>2512</v>
      </c>
      <c r="B437" s="11" t="s">
        <v>2513</v>
      </c>
      <c r="C437" s="12">
        <v>28413.0</v>
      </c>
      <c r="D437" s="13">
        <v>10.0</v>
      </c>
      <c r="E437" s="18">
        <v>0.0</v>
      </c>
      <c r="F437" s="3">
        <v>4.0</v>
      </c>
      <c r="G437" s="3">
        <v>5.0</v>
      </c>
      <c r="H437" s="3">
        <v>4.0</v>
      </c>
      <c r="I437" s="14">
        <f t="shared" si="1"/>
        <v>4.333333333</v>
      </c>
      <c r="J437" s="14">
        <f t="shared" si="2"/>
        <v>0.6666666667</v>
      </c>
      <c r="K437" s="11" t="s">
        <v>2307</v>
      </c>
      <c r="L437" s="11" t="s">
        <v>355</v>
      </c>
      <c r="M437" s="15" t="s">
        <v>137</v>
      </c>
      <c r="N437" s="15" t="s">
        <v>196</v>
      </c>
      <c r="O437" s="16" t="s">
        <v>343</v>
      </c>
      <c r="P437" s="16" t="s">
        <v>2514</v>
      </c>
      <c r="Q437" s="17">
        <v>1.0</v>
      </c>
      <c r="R437" s="11" t="s">
        <v>124</v>
      </c>
      <c r="S437" s="11">
        <v>0.0</v>
      </c>
      <c r="T437" s="11">
        <v>0.0</v>
      </c>
      <c r="U437" s="11" t="s">
        <v>124</v>
      </c>
      <c r="V437" s="11">
        <v>0.0</v>
      </c>
      <c r="W437" s="11" t="s">
        <v>125</v>
      </c>
      <c r="X437" s="18">
        <v>21.0</v>
      </c>
      <c r="Y437" s="18">
        <v>0.0</v>
      </c>
      <c r="Z437" s="18">
        <v>1.0</v>
      </c>
      <c r="AA437" s="18">
        <v>0.0</v>
      </c>
      <c r="AB437" s="15" t="s">
        <v>2515</v>
      </c>
      <c r="AC437" s="15" t="s">
        <v>2515</v>
      </c>
      <c r="AD437" s="16">
        <v>1.0</v>
      </c>
      <c r="AE437" s="16">
        <v>1.0</v>
      </c>
      <c r="AF437" s="16">
        <v>0.0</v>
      </c>
      <c r="AG437" s="15">
        <v>0.0</v>
      </c>
      <c r="AH437" s="11" t="s">
        <v>2515</v>
      </c>
      <c r="AI437" s="18">
        <v>1.0</v>
      </c>
      <c r="AJ437" s="18">
        <v>1.0</v>
      </c>
      <c r="AK437" s="18">
        <v>0.0</v>
      </c>
      <c r="AL437" s="11">
        <v>0.0</v>
      </c>
      <c r="AM437" s="19">
        <v>1.0</v>
      </c>
      <c r="AN437" s="27" t="s">
        <v>2516</v>
      </c>
      <c r="AO437" s="15" t="s">
        <v>328</v>
      </c>
      <c r="AP437" s="15" t="s">
        <v>328</v>
      </c>
      <c r="AQ437" s="15">
        <v>78.0</v>
      </c>
      <c r="AR437" s="15">
        <v>37.0</v>
      </c>
      <c r="AS437" s="15">
        <v>33.0</v>
      </c>
      <c r="AT437" s="15">
        <v>7.0</v>
      </c>
      <c r="AU437" s="15">
        <v>-10.0</v>
      </c>
      <c r="AV437" s="15">
        <v>83.0</v>
      </c>
      <c r="AW437" s="18">
        <v>0.0</v>
      </c>
      <c r="AX437" s="18">
        <v>0.0</v>
      </c>
      <c r="AY437" s="18">
        <v>0.0</v>
      </c>
      <c r="AZ437" s="18">
        <v>1.0</v>
      </c>
      <c r="BA437" s="18">
        <v>1.0</v>
      </c>
      <c r="BB437" s="18">
        <v>1.0</v>
      </c>
      <c r="BC437" s="11">
        <v>0.0</v>
      </c>
      <c r="BD437" s="11">
        <v>0.0</v>
      </c>
      <c r="BE437" s="11">
        <v>0.0</v>
      </c>
      <c r="BF437" s="11">
        <v>0.0</v>
      </c>
      <c r="BG437" s="11">
        <v>0.0</v>
      </c>
      <c r="BH437" s="11">
        <v>0.0</v>
      </c>
      <c r="BI437" s="11">
        <v>1.0</v>
      </c>
      <c r="BJ437" s="11">
        <v>0.0</v>
      </c>
      <c r="BK437" s="11">
        <v>0.0</v>
      </c>
      <c r="BL437" s="11">
        <v>0.0</v>
      </c>
      <c r="BM437" s="11">
        <v>0.0</v>
      </c>
      <c r="BN437" s="11">
        <v>0.0</v>
      </c>
      <c r="BO437" s="11">
        <v>0.0</v>
      </c>
      <c r="BP437" s="11">
        <v>0.0</v>
      </c>
      <c r="BQ437" s="11">
        <v>0.0</v>
      </c>
      <c r="BR437" s="11">
        <v>0.0</v>
      </c>
      <c r="BS437" s="11">
        <v>0.0</v>
      </c>
      <c r="BT437" s="11">
        <v>0.0</v>
      </c>
      <c r="BU437" s="11">
        <v>0.0</v>
      </c>
      <c r="BV437" s="11" t="s">
        <v>124</v>
      </c>
      <c r="BW437" s="15" t="s">
        <v>319</v>
      </c>
      <c r="BX437" s="15">
        <v>0.0</v>
      </c>
      <c r="BY437" s="26">
        <v>216.0</v>
      </c>
      <c r="BZ437" s="16">
        <v>0.0</v>
      </c>
      <c r="CA437" s="26">
        <v>5.0</v>
      </c>
      <c r="CB437" s="26">
        <v>5.0</v>
      </c>
      <c r="CC437" s="15">
        <v>0.0</v>
      </c>
      <c r="CD437" s="15">
        <v>0.0</v>
      </c>
      <c r="CE437" s="15">
        <v>0.0</v>
      </c>
      <c r="CF437" s="15">
        <v>0.0</v>
      </c>
      <c r="CG437" s="16">
        <v>1.0</v>
      </c>
      <c r="CH437" s="16">
        <v>0.0</v>
      </c>
      <c r="CI437" s="16">
        <v>0.0</v>
      </c>
      <c r="CJ437" s="15">
        <f t="shared" si="3"/>
        <v>1</v>
      </c>
      <c r="CK437" s="29" t="s">
        <v>2517</v>
      </c>
      <c r="CL437" s="11" t="s">
        <v>170</v>
      </c>
      <c r="CM437" s="11">
        <v>0.0</v>
      </c>
      <c r="CN437" s="11">
        <v>0.0</v>
      </c>
      <c r="CO437" s="18">
        <v>0.0</v>
      </c>
      <c r="CP437" s="18">
        <v>0.0</v>
      </c>
      <c r="CQ437" s="15">
        <v>0.0</v>
      </c>
      <c r="CR437" s="15" t="s">
        <v>124</v>
      </c>
      <c r="CS437" s="15">
        <v>1.0</v>
      </c>
      <c r="CT437" s="15" t="s">
        <v>2512</v>
      </c>
      <c r="CU437" s="15">
        <v>0.0</v>
      </c>
      <c r="CV437" s="15" t="s">
        <v>124</v>
      </c>
      <c r="CW437" s="11">
        <v>0.0</v>
      </c>
      <c r="CX437" s="11">
        <v>0.0</v>
      </c>
      <c r="CY437" s="11" t="s">
        <v>124</v>
      </c>
      <c r="CZ437" s="11">
        <v>0.0</v>
      </c>
      <c r="DA437" s="11" t="s">
        <v>133</v>
      </c>
      <c r="DB437" s="31"/>
    </row>
    <row r="438">
      <c r="A438" s="11" t="s">
        <v>2518</v>
      </c>
      <c r="B438" s="11" t="s">
        <v>1633</v>
      </c>
      <c r="C438" s="12">
        <v>28483.0</v>
      </c>
      <c r="D438" s="13">
        <v>3.0</v>
      </c>
      <c r="E438" s="18">
        <v>0.0</v>
      </c>
      <c r="F438" s="3">
        <v>9.0</v>
      </c>
      <c r="G438" s="3">
        <v>8.0</v>
      </c>
      <c r="H438" s="3">
        <v>7.0</v>
      </c>
      <c r="I438" s="14">
        <f t="shared" si="1"/>
        <v>8</v>
      </c>
      <c r="J438" s="14">
        <f t="shared" si="2"/>
        <v>1.333333333</v>
      </c>
      <c r="K438" s="11" t="s">
        <v>2037</v>
      </c>
      <c r="L438" s="13" t="s">
        <v>2037</v>
      </c>
      <c r="M438" s="15" t="s">
        <v>137</v>
      </c>
      <c r="N438" s="15" t="s">
        <v>138</v>
      </c>
      <c r="O438" s="16" t="s">
        <v>2359</v>
      </c>
      <c r="P438" s="16" t="s">
        <v>1953</v>
      </c>
      <c r="Q438" s="17">
        <v>0.0</v>
      </c>
      <c r="R438" s="11" t="s">
        <v>124</v>
      </c>
      <c r="S438" s="11">
        <v>0.0</v>
      </c>
      <c r="T438" s="11">
        <v>0.0</v>
      </c>
      <c r="U438" s="11" t="s">
        <v>124</v>
      </c>
      <c r="V438" s="11">
        <v>0.0</v>
      </c>
      <c r="W438" s="11" t="s">
        <v>631</v>
      </c>
      <c r="X438" s="18">
        <v>31.0</v>
      </c>
      <c r="Y438" s="18">
        <v>1.0</v>
      </c>
      <c r="Z438" s="18">
        <v>1.0</v>
      </c>
      <c r="AA438" s="18">
        <v>0.0</v>
      </c>
      <c r="AB438" s="15" t="s">
        <v>2216</v>
      </c>
      <c r="AC438" s="15" t="s">
        <v>2216</v>
      </c>
      <c r="AD438" s="16">
        <v>1.0</v>
      </c>
      <c r="AE438" s="16">
        <v>1.0</v>
      </c>
      <c r="AF438" s="16">
        <v>1.0</v>
      </c>
      <c r="AG438" s="16">
        <v>1.0</v>
      </c>
      <c r="AH438" s="11" t="s">
        <v>2360</v>
      </c>
      <c r="AI438" s="18">
        <v>1.0</v>
      </c>
      <c r="AJ438" s="18">
        <v>1.0</v>
      </c>
      <c r="AK438" s="18">
        <v>1.0</v>
      </c>
      <c r="AL438" s="18">
        <v>0.0</v>
      </c>
      <c r="AM438" s="19">
        <v>1.0</v>
      </c>
      <c r="AN438" s="27" t="s">
        <v>128</v>
      </c>
      <c r="AO438" s="15" t="s">
        <v>167</v>
      </c>
      <c r="AP438" s="15" t="s">
        <v>167</v>
      </c>
      <c r="AQ438" s="15">
        <v>105.0</v>
      </c>
      <c r="AR438" s="15">
        <v>36.0</v>
      </c>
      <c r="AS438" s="15">
        <v>63.0</v>
      </c>
      <c r="AT438" s="15">
        <v>67.0</v>
      </c>
      <c r="AU438" s="15">
        <v>-9.0</v>
      </c>
      <c r="AV438" s="15">
        <v>10.0</v>
      </c>
      <c r="AW438" s="18">
        <v>0.0</v>
      </c>
      <c r="AX438" s="18">
        <v>0.0</v>
      </c>
      <c r="AY438" s="18">
        <v>0.0</v>
      </c>
      <c r="AZ438" s="18">
        <v>1.0</v>
      </c>
      <c r="BA438" s="18">
        <v>1.0</v>
      </c>
      <c r="BB438" s="18">
        <v>0.0</v>
      </c>
      <c r="BC438" s="11">
        <v>0.0</v>
      </c>
      <c r="BD438" s="11">
        <v>0.0</v>
      </c>
      <c r="BE438" s="11">
        <v>0.0</v>
      </c>
      <c r="BF438" s="11">
        <v>0.0</v>
      </c>
      <c r="BG438" s="11">
        <v>0.0</v>
      </c>
      <c r="BH438" s="11">
        <v>1.0</v>
      </c>
      <c r="BI438" s="11">
        <v>0.0</v>
      </c>
      <c r="BJ438" s="11">
        <v>0.0</v>
      </c>
      <c r="BK438" s="11">
        <v>0.0</v>
      </c>
      <c r="BL438" s="11">
        <v>0.0</v>
      </c>
      <c r="BM438" s="11">
        <v>0.0</v>
      </c>
      <c r="BN438" s="11">
        <v>0.0</v>
      </c>
      <c r="BO438" s="11">
        <v>0.0</v>
      </c>
      <c r="BP438" s="11">
        <v>0.0</v>
      </c>
      <c r="BQ438" s="11">
        <v>0.0</v>
      </c>
      <c r="BR438" s="11">
        <v>0.0</v>
      </c>
      <c r="BS438" s="11">
        <v>0.0</v>
      </c>
      <c r="BT438" s="11">
        <v>0.0</v>
      </c>
      <c r="BU438" s="11">
        <v>0.0</v>
      </c>
      <c r="BV438" s="11" t="s">
        <v>124</v>
      </c>
      <c r="BW438" s="15" t="s">
        <v>487</v>
      </c>
      <c r="BX438" s="15">
        <v>0.0</v>
      </c>
      <c r="BY438" s="26">
        <v>245.0</v>
      </c>
      <c r="BZ438" s="16">
        <v>0.0</v>
      </c>
      <c r="CA438" s="26">
        <v>18.0</v>
      </c>
      <c r="CB438" s="26">
        <v>18.0</v>
      </c>
      <c r="CC438" s="15">
        <v>0.0</v>
      </c>
      <c r="CD438" s="15">
        <v>0.0</v>
      </c>
      <c r="CE438" s="15">
        <v>1.0</v>
      </c>
      <c r="CF438" s="15">
        <v>0.0</v>
      </c>
      <c r="CG438" s="16">
        <v>0.0</v>
      </c>
      <c r="CH438" s="16">
        <v>0.0</v>
      </c>
      <c r="CI438" s="16">
        <v>0.0</v>
      </c>
      <c r="CJ438" s="15">
        <f t="shared" si="3"/>
        <v>0</v>
      </c>
      <c r="CK438" s="29" t="s">
        <v>2519</v>
      </c>
      <c r="CL438" s="11" t="s">
        <v>170</v>
      </c>
      <c r="CM438" s="11">
        <v>0.0</v>
      </c>
      <c r="CN438" s="11">
        <v>0.0</v>
      </c>
      <c r="CO438" s="18">
        <v>0.0</v>
      </c>
      <c r="CP438" s="18">
        <v>0.0</v>
      </c>
      <c r="CQ438" s="15">
        <v>0.0</v>
      </c>
      <c r="CR438" s="15" t="s">
        <v>124</v>
      </c>
      <c r="CS438" s="15">
        <v>1.0</v>
      </c>
      <c r="CT438" s="15" t="s">
        <v>2520</v>
      </c>
      <c r="CU438" s="15">
        <v>0.0</v>
      </c>
      <c r="CV438" s="15" t="s">
        <v>124</v>
      </c>
      <c r="CW438" s="11">
        <v>0.0</v>
      </c>
      <c r="CX438" s="11">
        <v>0.0</v>
      </c>
      <c r="CY438" s="11" t="s">
        <v>124</v>
      </c>
      <c r="CZ438" s="11">
        <v>0.0</v>
      </c>
      <c r="DA438" s="11" t="s">
        <v>133</v>
      </c>
      <c r="DB438" s="31"/>
    </row>
    <row r="439">
      <c r="A439" s="11" t="s">
        <v>2521</v>
      </c>
      <c r="B439" s="11" t="s">
        <v>2522</v>
      </c>
      <c r="C439" s="12">
        <v>28504.0</v>
      </c>
      <c r="D439" s="13">
        <v>3.0</v>
      </c>
      <c r="E439" s="18">
        <v>0.0</v>
      </c>
      <c r="F439" s="3">
        <v>6.0</v>
      </c>
      <c r="G439" s="3">
        <v>3.0</v>
      </c>
      <c r="H439" s="3">
        <v>6.0</v>
      </c>
      <c r="I439" s="14">
        <f t="shared" si="1"/>
        <v>5</v>
      </c>
      <c r="J439" s="14">
        <f t="shared" si="2"/>
        <v>2</v>
      </c>
      <c r="K439" s="11" t="s">
        <v>2037</v>
      </c>
      <c r="L439" s="13" t="s">
        <v>2037</v>
      </c>
      <c r="M439" s="15" t="s">
        <v>122</v>
      </c>
      <c r="N439" s="15" t="s">
        <v>1173</v>
      </c>
      <c r="O439" s="16" t="s">
        <v>122</v>
      </c>
      <c r="P439" s="16" t="s">
        <v>373</v>
      </c>
      <c r="Q439" s="17">
        <v>0.0</v>
      </c>
      <c r="R439" s="11" t="s">
        <v>124</v>
      </c>
      <c r="S439" s="11">
        <v>0.0</v>
      </c>
      <c r="T439" s="11">
        <v>0.0</v>
      </c>
      <c r="U439" s="11" t="s">
        <v>124</v>
      </c>
      <c r="V439" s="11">
        <v>0.0</v>
      </c>
      <c r="W439" s="11" t="s">
        <v>125</v>
      </c>
      <c r="X439" s="18">
        <v>29.0</v>
      </c>
      <c r="Y439" s="18">
        <v>1.0</v>
      </c>
      <c r="Z439" s="18">
        <v>1.0</v>
      </c>
      <c r="AA439" s="18">
        <v>0.0</v>
      </c>
      <c r="AB439" s="15" t="s">
        <v>2523</v>
      </c>
      <c r="AC439" s="15" t="s">
        <v>2523</v>
      </c>
      <c r="AD439" s="16">
        <v>1.0</v>
      </c>
      <c r="AE439" s="16">
        <v>1.0</v>
      </c>
      <c r="AF439" s="16">
        <v>1.0</v>
      </c>
      <c r="AG439" s="16">
        <v>1.0</v>
      </c>
      <c r="AH439" s="11" t="s">
        <v>2233</v>
      </c>
      <c r="AI439" s="18">
        <v>1.0</v>
      </c>
      <c r="AJ439" s="18">
        <v>1.0</v>
      </c>
      <c r="AK439" s="18">
        <v>0.0</v>
      </c>
      <c r="AL439" s="11">
        <v>0.0</v>
      </c>
      <c r="AM439" s="19">
        <v>0.0</v>
      </c>
      <c r="AN439" s="27" t="s">
        <v>128</v>
      </c>
      <c r="AO439" s="15" t="s">
        <v>2524</v>
      </c>
      <c r="AP439" s="15" t="s">
        <v>200</v>
      </c>
      <c r="AQ439" s="15">
        <v>156.0</v>
      </c>
      <c r="AR439" s="15">
        <v>60.0</v>
      </c>
      <c r="AS439" s="15">
        <v>64.0</v>
      </c>
      <c r="AT439" s="15">
        <v>55.0</v>
      </c>
      <c r="AU439" s="15">
        <v>-10.0</v>
      </c>
      <c r="AV439" s="15">
        <v>7.0</v>
      </c>
      <c r="AW439" s="18">
        <v>0.0</v>
      </c>
      <c r="AX439" s="18">
        <v>0.0</v>
      </c>
      <c r="AY439" s="18">
        <v>1.0</v>
      </c>
      <c r="AZ439" s="18">
        <v>1.0</v>
      </c>
      <c r="BA439" s="18">
        <v>0.0</v>
      </c>
      <c r="BB439" s="18">
        <v>0.0</v>
      </c>
      <c r="BC439" s="11">
        <v>0.0</v>
      </c>
      <c r="BD439" s="11">
        <v>0.0</v>
      </c>
      <c r="BE439" s="11">
        <v>1.0</v>
      </c>
      <c r="BF439" s="11">
        <v>0.0</v>
      </c>
      <c r="BG439" s="11">
        <v>0.0</v>
      </c>
      <c r="BH439" s="11">
        <v>1.0</v>
      </c>
      <c r="BI439" s="11">
        <v>0.0</v>
      </c>
      <c r="BJ439" s="11">
        <v>0.0</v>
      </c>
      <c r="BK439" s="11">
        <v>0.0</v>
      </c>
      <c r="BL439" s="11">
        <v>0.0</v>
      </c>
      <c r="BM439" s="11">
        <v>0.0</v>
      </c>
      <c r="BN439" s="11">
        <v>0.0</v>
      </c>
      <c r="BO439" s="11">
        <v>0.0</v>
      </c>
      <c r="BP439" s="11">
        <v>0.0</v>
      </c>
      <c r="BQ439" s="11">
        <v>0.0</v>
      </c>
      <c r="BR439" s="11">
        <v>0.0</v>
      </c>
      <c r="BS439" s="11">
        <v>0.0</v>
      </c>
      <c r="BT439" s="11">
        <v>0.0</v>
      </c>
      <c r="BU439" s="11">
        <v>0.0</v>
      </c>
      <c r="BV439" s="11" t="s">
        <v>124</v>
      </c>
      <c r="BW439" s="15" t="s">
        <v>146</v>
      </c>
      <c r="BX439" s="15">
        <v>0.0</v>
      </c>
      <c r="BY439" s="26">
        <v>214.0</v>
      </c>
      <c r="BZ439" s="16">
        <v>0.0</v>
      </c>
      <c r="CA439" s="26">
        <v>40.0</v>
      </c>
      <c r="CB439" s="26">
        <v>25.0</v>
      </c>
      <c r="CC439" s="15">
        <v>0.0</v>
      </c>
      <c r="CD439" s="15">
        <v>0.0</v>
      </c>
      <c r="CE439" s="15">
        <v>1.0</v>
      </c>
      <c r="CF439" s="15">
        <v>0.0</v>
      </c>
      <c r="CG439" s="16">
        <v>0.0</v>
      </c>
      <c r="CH439" s="16">
        <v>0.0</v>
      </c>
      <c r="CI439" s="16">
        <v>0.0</v>
      </c>
      <c r="CJ439" s="15">
        <f t="shared" si="3"/>
        <v>0</v>
      </c>
      <c r="CK439" s="29" t="s">
        <v>2525</v>
      </c>
      <c r="CL439" s="11" t="s">
        <v>132</v>
      </c>
      <c r="CM439" s="11">
        <v>0.0</v>
      </c>
      <c r="CN439" s="11">
        <v>0.0</v>
      </c>
      <c r="CO439" s="18">
        <v>0.0</v>
      </c>
      <c r="CP439" s="18">
        <v>0.0</v>
      </c>
      <c r="CQ439" s="15">
        <v>0.0</v>
      </c>
      <c r="CR439" s="15" t="s">
        <v>124</v>
      </c>
      <c r="CS439" s="15">
        <v>0.0</v>
      </c>
      <c r="CT439" s="15" t="s">
        <v>124</v>
      </c>
      <c r="CU439" s="15">
        <v>0.0</v>
      </c>
      <c r="CV439" s="15" t="s">
        <v>124</v>
      </c>
      <c r="CW439" s="11">
        <v>0.0</v>
      </c>
      <c r="CX439" s="11">
        <v>0.0</v>
      </c>
      <c r="CY439" s="11" t="s">
        <v>124</v>
      </c>
      <c r="CZ439" s="11">
        <v>0.0</v>
      </c>
      <c r="DA439" s="11" t="s">
        <v>133</v>
      </c>
      <c r="DB439" s="31"/>
    </row>
    <row r="440">
      <c r="A440" s="11" t="s">
        <v>2526</v>
      </c>
      <c r="B440" s="11" t="s">
        <v>1633</v>
      </c>
      <c r="C440" s="12">
        <v>28525.0</v>
      </c>
      <c r="D440" s="13">
        <v>4.0</v>
      </c>
      <c r="E440" s="18">
        <v>0.0</v>
      </c>
      <c r="F440" s="3">
        <v>10.0</v>
      </c>
      <c r="G440" s="3">
        <v>10.0</v>
      </c>
      <c r="H440" s="3">
        <v>10.0</v>
      </c>
      <c r="I440" s="14">
        <f t="shared" si="1"/>
        <v>10</v>
      </c>
      <c r="J440" s="14">
        <f t="shared" si="2"/>
        <v>0</v>
      </c>
      <c r="K440" s="11" t="s">
        <v>2037</v>
      </c>
      <c r="L440" s="13" t="s">
        <v>2037</v>
      </c>
      <c r="M440" s="16" t="s">
        <v>216</v>
      </c>
      <c r="N440" s="16" t="s">
        <v>1953</v>
      </c>
      <c r="O440" s="16" t="s">
        <v>216</v>
      </c>
      <c r="P440" s="16" t="s">
        <v>1953</v>
      </c>
      <c r="Q440" s="17">
        <v>0.0</v>
      </c>
      <c r="R440" s="11" t="s">
        <v>124</v>
      </c>
      <c r="S440" s="11">
        <v>1.0</v>
      </c>
      <c r="T440" s="11">
        <v>0.0</v>
      </c>
      <c r="U440" s="11" t="s">
        <v>124</v>
      </c>
      <c r="V440" s="11">
        <v>0.0</v>
      </c>
      <c r="W440" s="11" t="s">
        <v>631</v>
      </c>
      <c r="X440" s="18">
        <v>31.0</v>
      </c>
      <c r="Y440" s="18">
        <v>1.0</v>
      </c>
      <c r="Z440" s="18">
        <v>1.0</v>
      </c>
      <c r="AA440" s="18">
        <v>0.0</v>
      </c>
      <c r="AB440" s="15" t="s">
        <v>2216</v>
      </c>
      <c r="AC440" s="15" t="s">
        <v>2216</v>
      </c>
      <c r="AD440" s="16">
        <v>1.0</v>
      </c>
      <c r="AE440" s="16">
        <v>1.0</v>
      </c>
      <c r="AF440" s="16">
        <v>1.0</v>
      </c>
      <c r="AG440" s="16">
        <v>1.0</v>
      </c>
      <c r="AH440" s="11" t="s">
        <v>2360</v>
      </c>
      <c r="AI440" s="18">
        <v>1.0</v>
      </c>
      <c r="AJ440" s="18">
        <v>1.0</v>
      </c>
      <c r="AK440" s="18">
        <v>1.0</v>
      </c>
      <c r="AL440" s="18">
        <v>0.0</v>
      </c>
      <c r="AM440" s="19">
        <v>1.0</v>
      </c>
      <c r="AN440" s="27" t="s">
        <v>128</v>
      </c>
      <c r="AO440" s="15" t="s">
        <v>512</v>
      </c>
      <c r="AP440" s="15" t="s">
        <v>512</v>
      </c>
      <c r="AQ440" s="15">
        <v>104.0</v>
      </c>
      <c r="AR440" s="15">
        <v>83.0</v>
      </c>
      <c r="AS440" s="15">
        <v>70.0</v>
      </c>
      <c r="AT440" s="15">
        <v>94.0</v>
      </c>
      <c r="AU440" s="15">
        <v>-7.0</v>
      </c>
      <c r="AV440" s="15">
        <v>3.0</v>
      </c>
      <c r="AW440" s="18">
        <v>0.0</v>
      </c>
      <c r="AX440" s="18">
        <v>1.0</v>
      </c>
      <c r="AY440" s="18">
        <v>0.0</v>
      </c>
      <c r="AZ440" s="18">
        <v>0.0</v>
      </c>
      <c r="BA440" s="18">
        <v>1.0</v>
      </c>
      <c r="BB440" s="18">
        <v>1.0</v>
      </c>
      <c r="BC440" s="11">
        <v>0.0</v>
      </c>
      <c r="BD440" s="11">
        <v>0.0</v>
      </c>
      <c r="BE440" s="11">
        <v>0.0</v>
      </c>
      <c r="BF440" s="11">
        <v>0.0</v>
      </c>
      <c r="BG440" s="11">
        <v>0.0</v>
      </c>
      <c r="BH440" s="11">
        <v>1.0</v>
      </c>
      <c r="BI440" s="11">
        <v>0.0</v>
      </c>
      <c r="BJ440" s="11">
        <v>0.0</v>
      </c>
      <c r="BK440" s="11">
        <v>0.0</v>
      </c>
      <c r="BL440" s="11">
        <v>0.0</v>
      </c>
      <c r="BM440" s="11">
        <v>0.0</v>
      </c>
      <c r="BN440" s="11">
        <v>0.0</v>
      </c>
      <c r="BO440" s="11">
        <v>0.0</v>
      </c>
      <c r="BP440" s="11">
        <v>0.0</v>
      </c>
      <c r="BQ440" s="11">
        <v>0.0</v>
      </c>
      <c r="BR440" s="11">
        <v>0.0</v>
      </c>
      <c r="BS440" s="11">
        <v>0.0</v>
      </c>
      <c r="BT440" s="11">
        <v>0.0</v>
      </c>
      <c r="BU440" s="11">
        <v>0.0</v>
      </c>
      <c r="BV440" s="11" t="s">
        <v>124</v>
      </c>
      <c r="BW440" s="15" t="s">
        <v>1609</v>
      </c>
      <c r="BX440" s="15">
        <v>0.0</v>
      </c>
      <c r="BY440" s="26">
        <v>283.0</v>
      </c>
      <c r="BZ440" s="16">
        <v>0.0</v>
      </c>
      <c r="CA440" s="26">
        <v>46.0</v>
      </c>
      <c r="CB440" s="26">
        <v>13.0</v>
      </c>
      <c r="CC440" s="15">
        <v>0.0</v>
      </c>
      <c r="CD440" s="15">
        <v>0.0</v>
      </c>
      <c r="CE440" s="15">
        <v>1.0</v>
      </c>
      <c r="CF440" s="15">
        <v>0.0</v>
      </c>
      <c r="CG440" s="16">
        <v>0.0</v>
      </c>
      <c r="CH440" s="16">
        <v>0.0</v>
      </c>
      <c r="CI440" s="16">
        <v>0.0</v>
      </c>
      <c r="CJ440" s="15">
        <f t="shared" si="3"/>
        <v>0</v>
      </c>
      <c r="CK440" s="29" t="s">
        <v>2527</v>
      </c>
      <c r="CL440" s="11" t="s">
        <v>2528</v>
      </c>
      <c r="CM440" s="11">
        <v>0.0</v>
      </c>
      <c r="CN440" s="11">
        <v>0.0</v>
      </c>
      <c r="CO440" s="18">
        <v>0.0</v>
      </c>
      <c r="CP440" s="18">
        <v>0.0</v>
      </c>
      <c r="CQ440" s="15">
        <v>0.0</v>
      </c>
      <c r="CR440" s="15" t="s">
        <v>124</v>
      </c>
      <c r="CS440" s="15">
        <v>1.0</v>
      </c>
      <c r="CT440" s="15" t="s">
        <v>2520</v>
      </c>
      <c r="CU440" s="15">
        <v>0.0</v>
      </c>
      <c r="CV440" s="15" t="s">
        <v>124</v>
      </c>
      <c r="CW440" s="11">
        <v>0.0</v>
      </c>
      <c r="CX440" s="11">
        <v>0.0</v>
      </c>
      <c r="CY440" s="11" t="s">
        <v>124</v>
      </c>
      <c r="CZ440" s="11">
        <v>0.0</v>
      </c>
      <c r="DA440" s="11" t="s">
        <v>235</v>
      </c>
      <c r="DB440" s="31"/>
    </row>
    <row r="441">
      <c r="A441" s="11" t="s">
        <v>2529</v>
      </c>
      <c r="B441" s="11" t="s">
        <v>2494</v>
      </c>
      <c r="C441" s="12">
        <v>28553.0</v>
      </c>
      <c r="D441" s="13">
        <v>2.0</v>
      </c>
      <c r="E441" s="18">
        <v>0.0</v>
      </c>
      <c r="F441" s="3">
        <v>4.0</v>
      </c>
      <c r="G441" s="3">
        <v>6.0</v>
      </c>
      <c r="H441" s="3">
        <v>6.0</v>
      </c>
      <c r="I441" s="14">
        <f t="shared" si="1"/>
        <v>5.333333333</v>
      </c>
      <c r="J441" s="14">
        <f t="shared" si="2"/>
        <v>1.333333333</v>
      </c>
      <c r="K441" s="11" t="s">
        <v>2037</v>
      </c>
      <c r="L441" s="13" t="s">
        <v>2037</v>
      </c>
      <c r="M441" s="16" t="s">
        <v>137</v>
      </c>
      <c r="N441" s="16" t="s">
        <v>373</v>
      </c>
      <c r="O441" s="16" t="s">
        <v>162</v>
      </c>
      <c r="P441" s="16" t="s">
        <v>1149</v>
      </c>
      <c r="Q441" s="17">
        <v>1.0</v>
      </c>
      <c r="R441" s="11" t="s">
        <v>2530</v>
      </c>
      <c r="S441" s="11">
        <v>0.0</v>
      </c>
      <c r="T441" s="11">
        <v>0.0</v>
      </c>
      <c r="U441" s="11" t="s">
        <v>124</v>
      </c>
      <c r="V441" s="11">
        <v>0.0</v>
      </c>
      <c r="W441" s="11" t="s">
        <v>631</v>
      </c>
      <c r="X441" s="18">
        <v>19.0</v>
      </c>
      <c r="Y441" s="18">
        <v>1.0</v>
      </c>
      <c r="Z441" s="18">
        <v>1.0</v>
      </c>
      <c r="AA441" s="18">
        <v>0.0</v>
      </c>
      <c r="AB441" s="15" t="s">
        <v>2531</v>
      </c>
      <c r="AC441" s="15" t="s">
        <v>2531</v>
      </c>
      <c r="AD441" s="16">
        <v>1.0</v>
      </c>
      <c r="AE441" s="16">
        <v>1.0</v>
      </c>
      <c r="AF441" s="16">
        <v>1.0</v>
      </c>
      <c r="AG441" s="15">
        <v>0.0</v>
      </c>
      <c r="AH441" s="11" t="s">
        <v>2532</v>
      </c>
      <c r="AI441" s="18">
        <v>1.0</v>
      </c>
      <c r="AJ441" s="18">
        <v>1.0</v>
      </c>
      <c r="AK441" s="18">
        <v>0.0</v>
      </c>
      <c r="AL441" s="11">
        <v>0.0</v>
      </c>
      <c r="AM441" s="19">
        <v>0.0</v>
      </c>
      <c r="AN441" s="27" t="s">
        <v>128</v>
      </c>
      <c r="AO441" s="15" t="s">
        <v>2224</v>
      </c>
      <c r="AP441" s="15" t="s">
        <v>2224</v>
      </c>
      <c r="AQ441" s="15">
        <v>97.0</v>
      </c>
      <c r="AR441" s="15">
        <v>53.0</v>
      </c>
      <c r="AS441" s="15">
        <v>58.0</v>
      </c>
      <c r="AT441" s="15">
        <v>58.0</v>
      </c>
      <c r="AU441" s="15">
        <v>-8.0</v>
      </c>
      <c r="AV441" s="15">
        <v>12.0</v>
      </c>
      <c r="AW441" s="18">
        <v>0.0</v>
      </c>
      <c r="AX441" s="18">
        <v>0.0</v>
      </c>
      <c r="AY441" s="18">
        <v>1.0</v>
      </c>
      <c r="AZ441" s="18">
        <v>0.0</v>
      </c>
      <c r="BA441" s="18">
        <v>0.0</v>
      </c>
      <c r="BB441" s="18">
        <v>0.0</v>
      </c>
      <c r="BC441" s="11">
        <v>0.0</v>
      </c>
      <c r="BD441" s="11">
        <v>0.0</v>
      </c>
      <c r="BE441" s="11">
        <v>0.0</v>
      </c>
      <c r="BF441" s="11">
        <v>0.0</v>
      </c>
      <c r="BG441" s="11">
        <v>0.0</v>
      </c>
      <c r="BH441" s="11">
        <v>0.0</v>
      </c>
      <c r="BI441" s="11">
        <v>0.0</v>
      </c>
      <c r="BJ441" s="11">
        <v>0.0</v>
      </c>
      <c r="BK441" s="11">
        <v>0.0</v>
      </c>
      <c r="BL441" s="11">
        <v>0.0</v>
      </c>
      <c r="BM441" s="11">
        <v>0.0</v>
      </c>
      <c r="BN441" s="11">
        <v>0.0</v>
      </c>
      <c r="BO441" s="11">
        <v>0.0</v>
      </c>
      <c r="BP441" s="11">
        <v>0.0</v>
      </c>
      <c r="BQ441" s="11">
        <v>0.0</v>
      </c>
      <c r="BR441" s="11">
        <v>0.0</v>
      </c>
      <c r="BS441" s="11">
        <v>0.0</v>
      </c>
      <c r="BT441" s="11">
        <v>0.0</v>
      </c>
      <c r="BU441" s="11">
        <v>0.0</v>
      </c>
      <c r="BV441" s="11" t="s">
        <v>124</v>
      </c>
      <c r="BW441" s="15" t="s">
        <v>319</v>
      </c>
      <c r="BX441" s="15">
        <v>0.0</v>
      </c>
      <c r="BY441" s="26">
        <v>198.0</v>
      </c>
      <c r="BZ441" s="16">
        <v>0.0</v>
      </c>
      <c r="CA441" s="26">
        <v>47.0</v>
      </c>
      <c r="CB441" s="26">
        <v>1.0</v>
      </c>
      <c r="CC441" s="15">
        <v>0.0</v>
      </c>
      <c r="CD441" s="15">
        <v>0.0</v>
      </c>
      <c r="CE441" s="15">
        <v>1.0</v>
      </c>
      <c r="CF441" s="15">
        <v>0.0</v>
      </c>
      <c r="CG441" s="16">
        <v>0.0</v>
      </c>
      <c r="CH441" s="16">
        <v>0.0</v>
      </c>
      <c r="CI441" s="16">
        <v>0.0</v>
      </c>
      <c r="CJ441" s="15">
        <f t="shared" si="3"/>
        <v>0</v>
      </c>
      <c r="CK441" s="29" t="s">
        <v>2533</v>
      </c>
      <c r="CL441" s="11" t="s">
        <v>170</v>
      </c>
      <c r="CM441" s="11">
        <v>0.0</v>
      </c>
      <c r="CN441" s="11">
        <v>0.0</v>
      </c>
      <c r="CO441" s="18">
        <v>0.0</v>
      </c>
      <c r="CP441" s="18">
        <v>0.0</v>
      </c>
      <c r="CQ441" s="15">
        <v>0.0</v>
      </c>
      <c r="CR441" s="15" t="s">
        <v>124</v>
      </c>
      <c r="CS441" s="15">
        <v>0.0</v>
      </c>
      <c r="CT441" s="15" t="s">
        <v>124</v>
      </c>
      <c r="CU441" s="15">
        <v>0.0</v>
      </c>
      <c r="CV441" s="15" t="s">
        <v>124</v>
      </c>
      <c r="CW441" s="11">
        <v>0.0</v>
      </c>
      <c r="CX441" s="11">
        <v>0.0</v>
      </c>
      <c r="CY441" s="11" t="s">
        <v>124</v>
      </c>
      <c r="CZ441" s="11">
        <v>0.0</v>
      </c>
      <c r="DA441" s="11" t="s">
        <v>133</v>
      </c>
      <c r="DB441" s="31"/>
    </row>
    <row r="442">
      <c r="A442" s="11" t="s">
        <v>2534</v>
      </c>
      <c r="B442" s="11" t="s">
        <v>1633</v>
      </c>
      <c r="C442" s="12">
        <v>28567.0</v>
      </c>
      <c r="D442" s="13">
        <v>8.0</v>
      </c>
      <c r="E442" s="18">
        <v>0.0</v>
      </c>
      <c r="F442" s="3">
        <v>9.0</v>
      </c>
      <c r="G442" s="3">
        <v>9.0</v>
      </c>
      <c r="H442" s="3">
        <v>9.0</v>
      </c>
      <c r="I442" s="14">
        <f t="shared" si="1"/>
        <v>9</v>
      </c>
      <c r="J442" s="14">
        <f t="shared" si="2"/>
        <v>0</v>
      </c>
      <c r="K442" s="11" t="s">
        <v>2037</v>
      </c>
      <c r="L442" s="13" t="s">
        <v>2037</v>
      </c>
      <c r="M442" s="16" t="s">
        <v>216</v>
      </c>
      <c r="N442" s="16" t="s">
        <v>1953</v>
      </c>
      <c r="O442" s="16" t="s">
        <v>2535</v>
      </c>
      <c r="P442" s="16" t="s">
        <v>2536</v>
      </c>
      <c r="Q442" s="17">
        <v>0.0</v>
      </c>
      <c r="R442" s="11" t="s">
        <v>124</v>
      </c>
      <c r="S442" s="11">
        <v>1.0</v>
      </c>
      <c r="T442" s="11">
        <v>0.0</v>
      </c>
      <c r="U442" s="11" t="s">
        <v>124</v>
      </c>
      <c r="V442" s="11">
        <v>0.0</v>
      </c>
      <c r="W442" s="11" t="s">
        <v>631</v>
      </c>
      <c r="X442" s="18">
        <v>31.0</v>
      </c>
      <c r="Y442" s="18">
        <v>1.0</v>
      </c>
      <c r="Z442" s="18">
        <v>1.0</v>
      </c>
      <c r="AA442" s="18">
        <v>0.0</v>
      </c>
      <c r="AB442" s="15" t="s">
        <v>2216</v>
      </c>
      <c r="AC442" s="15" t="s">
        <v>2216</v>
      </c>
      <c r="AD442" s="16">
        <v>1.0</v>
      </c>
      <c r="AE442" s="16">
        <v>1.0</v>
      </c>
      <c r="AF442" s="16">
        <v>1.0</v>
      </c>
      <c r="AG442" s="16">
        <v>1.0</v>
      </c>
      <c r="AH442" s="11" t="s">
        <v>2360</v>
      </c>
      <c r="AI442" s="18">
        <v>1.0</v>
      </c>
      <c r="AJ442" s="18">
        <v>1.0</v>
      </c>
      <c r="AK442" s="18">
        <v>1.0</v>
      </c>
      <c r="AL442" s="18">
        <v>0.0</v>
      </c>
      <c r="AM442" s="19">
        <v>1.0</v>
      </c>
      <c r="AN442" s="27" t="s">
        <v>128</v>
      </c>
      <c r="AO442" s="15" t="s">
        <v>1624</v>
      </c>
      <c r="AP442" s="15" t="s">
        <v>1624</v>
      </c>
      <c r="AQ442" s="15">
        <v>109.0</v>
      </c>
      <c r="AR442" s="15">
        <v>80.0</v>
      </c>
      <c r="AS442" s="15">
        <v>73.0</v>
      </c>
      <c r="AT442" s="15">
        <v>89.0</v>
      </c>
      <c r="AU442" s="15">
        <v>-7.0</v>
      </c>
      <c r="AV442" s="15">
        <v>3.0</v>
      </c>
      <c r="AW442" s="18">
        <v>0.0</v>
      </c>
      <c r="AX442" s="18">
        <v>0.0</v>
      </c>
      <c r="AY442" s="18">
        <v>1.0</v>
      </c>
      <c r="AZ442" s="18">
        <v>1.0</v>
      </c>
      <c r="BA442" s="18">
        <v>0.0</v>
      </c>
      <c r="BB442" s="18">
        <v>0.0</v>
      </c>
      <c r="BC442" s="11">
        <v>0.0</v>
      </c>
      <c r="BD442" s="11">
        <v>0.0</v>
      </c>
      <c r="BE442" s="11">
        <v>0.0</v>
      </c>
      <c r="BF442" s="11">
        <v>0.0</v>
      </c>
      <c r="BG442" s="11">
        <v>0.0</v>
      </c>
      <c r="BH442" s="11">
        <v>1.0</v>
      </c>
      <c r="BI442" s="11">
        <v>0.0</v>
      </c>
      <c r="BJ442" s="11">
        <v>0.0</v>
      </c>
      <c r="BK442" s="11">
        <v>0.0</v>
      </c>
      <c r="BL442" s="11">
        <v>0.0</v>
      </c>
      <c r="BM442" s="11">
        <v>0.0</v>
      </c>
      <c r="BN442" s="11">
        <v>0.0</v>
      </c>
      <c r="BO442" s="11">
        <v>0.0</v>
      </c>
      <c r="BP442" s="11">
        <v>0.0</v>
      </c>
      <c r="BQ442" s="11">
        <v>0.0</v>
      </c>
      <c r="BR442" s="11">
        <v>0.0</v>
      </c>
      <c r="BS442" s="11">
        <v>0.0</v>
      </c>
      <c r="BT442" s="11">
        <v>0.0</v>
      </c>
      <c r="BU442" s="11">
        <v>0.0</v>
      </c>
      <c r="BV442" s="11" t="s">
        <v>124</v>
      </c>
      <c r="BW442" s="15" t="s">
        <v>1609</v>
      </c>
      <c r="BX442" s="15">
        <v>0.0</v>
      </c>
      <c r="BY442" s="26">
        <v>212.0</v>
      </c>
      <c r="BZ442" s="16">
        <v>0.0</v>
      </c>
      <c r="CA442" s="26">
        <v>19.0</v>
      </c>
      <c r="CB442" s="26">
        <v>19.0</v>
      </c>
      <c r="CC442" s="15">
        <v>0.0</v>
      </c>
      <c r="CD442" s="15">
        <v>0.0</v>
      </c>
      <c r="CE442" s="15">
        <v>1.0</v>
      </c>
      <c r="CF442" s="15">
        <v>0.0</v>
      </c>
      <c r="CG442" s="16">
        <v>0.0</v>
      </c>
      <c r="CH442" s="16">
        <v>0.0</v>
      </c>
      <c r="CI442" s="16">
        <v>0.0</v>
      </c>
      <c r="CJ442" s="15">
        <f t="shared" si="3"/>
        <v>0</v>
      </c>
      <c r="CK442" s="29" t="s">
        <v>2537</v>
      </c>
      <c r="CL442" s="11" t="s">
        <v>2538</v>
      </c>
      <c r="CM442" s="11">
        <v>0.0</v>
      </c>
      <c r="CN442" s="11">
        <v>0.0</v>
      </c>
      <c r="CO442" s="18">
        <v>0.0</v>
      </c>
      <c r="CP442" s="18">
        <v>0.0</v>
      </c>
      <c r="CQ442" s="15">
        <v>0.0</v>
      </c>
      <c r="CR442" s="15" t="s">
        <v>124</v>
      </c>
      <c r="CS442" s="15">
        <v>1.0</v>
      </c>
      <c r="CT442" s="15" t="s">
        <v>2520</v>
      </c>
      <c r="CU442" s="15">
        <v>0.0</v>
      </c>
      <c r="CV442" s="15" t="s">
        <v>124</v>
      </c>
      <c r="CW442" s="11">
        <v>0.0</v>
      </c>
      <c r="CX442" s="11">
        <v>0.0</v>
      </c>
      <c r="CY442" s="11" t="s">
        <v>124</v>
      </c>
      <c r="CZ442" s="11">
        <v>0.0</v>
      </c>
      <c r="DA442" s="11" t="s">
        <v>133</v>
      </c>
      <c r="DB442" s="31"/>
    </row>
    <row r="443">
      <c r="A443" s="11" t="s">
        <v>2539</v>
      </c>
      <c r="B443" s="11" t="s">
        <v>2540</v>
      </c>
      <c r="C443" s="12">
        <v>28623.0</v>
      </c>
      <c r="D443" s="13">
        <v>1.0</v>
      </c>
      <c r="E443" s="18">
        <v>0.0</v>
      </c>
      <c r="F443" s="3">
        <v>5.0</v>
      </c>
      <c r="G443" s="3">
        <v>6.0</v>
      </c>
      <c r="H443" s="3">
        <v>6.0</v>
      </c>
      <c r="I443" s="14">
        <f t="shared" si="1"/>
        <v>5.666666667</v>
      </c>
      <c r="J443" s="14">
        <f t="shared" si="2"/>
        <v>0.6666666667</v>
      </c>
      <c r="K443" s="11" t="s">
        <v>2037</v>
      </c>
      <c r="L443" s="13" t="s">
        <v>2037</v>
      </c>
      <c r="M443" s="16" t="s">
        <v>216</v>
      </c>
      <c r="N443" s="16" t="s">
        <v>1953</v>
      </c>
      <c r="O443" s="16" t="s">
        <v>216</v>
      </c>
      <c r="P443" s="16" t="s">
        <v>1953</v>
      </c>
      <c r="Q443" s="17">
        <v>1.0</v>
      </c>
      <c r="R443" s="11" t="s">
        <v>124</v>
      </c>
      <c r="S443" s="11">
        <v>0.0</v>
      </c>
      <c r="T443" s="11">
        <v>0.0</v>
      </c>
      <c r="U443" s="11" t="s">
        <v>124</v>
      </c>
      <c r="V443" s="11">
        <v>0.0</v>
      </c>
      <c r="W443" s="11" t="s">
        <v>125</v>
      </c>
      <c r="X443" s="18">
        <v>26.0</v>
      </c>
      <c r="Y443" s="18">
        <v>0.0</v>
      </c>
      <c r="Z443" s="18">
        <v>0.0</v>
      </c>
      <c r="AA443" s="18">
        <v>0.0</v>
      </c>
      <c r="AB443" s="15" t="s">
        <v>2216</v>
      </c>
      <c r="AC443" s="15" t="s">
        <v>2216</v>
      </c>
      <c r="AD443" s="16">
        <v>1.0</v>
      </c>
      <c r="AE443" s="16">
        <v>1.0</v>
      </c>
      <c r="AF443" s="16">
        <v>0.0</v>
      </c>
      <c r="AG443" s="15">
        <v>0.0</v>
      </c>
      <c r="AH443" s="11" t="s">
        <v>2333</v>
      </c>
      <c r="AI443" s="18">
        <v>1.0</v>
      </c>
      <c r="AJ443" s="18">
        <v>0.0</v>
      </c>
      <c r="AK443" s="18">
        <v>0.0</v>
      </c>
      <c r="AL443" s="11">
        <v>0.0</v>
      </c>
      <c r="AM443" s="19">
        <v>0.0</v>
      </c>
      <c r="AN443" s="27" t="s">
        <v>128</v>
      </c>
      <c r="AO443" s="15" t="s">
        <v>177</v>
      </c>
      <c r="AP443" s="15" t="s">
        <v>177</v>
      </c>
      <c r="AQ443" s="15">
        <v>109.0</v>
      </c>
      <c r="AR443" s="15">
        <v>68.0</v>
      </c>
      <c r="AS443" s="15">
        <v>62.0</v>
      </c>
      <c r="AT443" s="15">
        <v>81.0</v>
      </c>
      <c r="AU443" s="15">
        <v>-11.0</v>
      </c>
      <c r="AV443" s="15">
        <v>10.0</v>
      </c>
      <c r="AW443" s="18">
        <v>0.0</v>
      </c>
      <c r="AX443" s="18">
        <v>0.0</v>
      </c>
      <c r="AY443" s="18">
        <v>1.0</v>
      </c>
      <c r="AZ443" s="18">
        <v>1.0</v>
      </c>
      <c r="BA443" s="18">
        <v>0.0</v>
      </c>
      <c r="BB443" s="18">
        <v>1.0</v>
      </c>
      <c r="BC443" s="11">
        <v>0.0</v>
      </c>
      <c r="BD443" s="11">
        <v>0.0</v>
      </c>
      <c r="BE443" s="11">
        <v>0.0</v>
      </c>
      <c r="BF443" s="11">
        <v>0.0</v>
      </c>
      <c r="BG443" s="11">
        <v>0.0</v>
      </c>
      <c r="BH443" s="11">
        <v>0.0</v>
      </c>
      <c r="BI443" s="11">
        <v>0.0</v>
      </c>
      <c r="BJ443" s="11">
        <v>0.0</v>
      </c>
      <c r="BK443" s="11">
        <v>0.0</v>
      </c>
      <c r="BL443" s="11">
        <v>0.0</v>
      </c>
      <c r="BM443" s="11">
        <v>0.0</v>
      </c>
      <c r="BN443" s="11">
        <v>0.0</v>
      </c>
      <c r="BO443" s="11">
        <v>0.0</v>
      </c>
      <c r="BP443" s="11">
        <v>0.0</v>
      </c>
      <c r="BQ443" s="11">
        <v>0.0</v>
      </c>
      <c r="BR443" s="11">
        <v>0.0</v>
      </c>
      <c r="BS443" s="11">
        <v>0.0</v>
      </c>
      <c r="BT443" s="11">
        <v>0.0</v>
      </c>
      <c r="BU443" s="11">
        <v>0.0</v>
      </c>
      <c r="BV443" s="11" t="s">
        <v>124</v>
      </c>
      <c r="BW443" s="15" t="s">
        <v>487</v>
      </c>
      <c r="BX443" s="15">
        <v>0.0</v>
      </c>
      <c r="BY443" s="26">
        <v>180.0</v>
      </c>
      <c r="BZ443" s="16">
        <v>0.0</v>
      </c>
      <c r="CA443" s="26">
        <v>33.0</v>
      </c>
      <c r="CB443" s="26">
        <v>16.0</v>
      </c>
      <c r="CC443" s="15">
        <v>0.0</v>
      </c>
      <c r="CD443" s="15">
        <v>0.0</v>
      </c>
      <c r="CE443" s="15">
        <v>1.0</v>
      </c>
      <c r="CF443" s="15">
        <v>0.0</v>
      </c>
      <c r="CG443" s="16">
        <v>0.0</v>
      </c>
      <c r="CH443" s="16">
        <v>0.0</v>
      </c>
      <c r="CI443" s="16">
        <v>0.0</v>
      </c>
      <c r="CJ443" s="15">
        <f t="shared" si="3"/>
        <v>0</v>
      </c>
      <c r="CK443" s="29" t="s">
        <v>2541</v>
      </c>
      <c r="CL443" s="11" t="s">
        <v>158</v>
      </c>
      <c r="CM443" s="11">
        <v>0.0</v>
      </c>
      <c r="CN443" s="11">
        <v>0.0</v>
      </c>
      <c r="CO443" s="18">
        <v>0.0</v>
      </c>
      <c r="CP443" s="18">
        <v>0.0</v>
      </c>
      <c r="CQ443" s="15">
        <v>0.0</v>
      </c>
      <c r="CR443" s="15" t="s">
        <v>124</v>
      </c>
      <c r="CS443" s="15">
        <v>1.0</v>
      </c>
      <c r="CT443" s="15" t="s">
        <v>2520</v>
      </c>
      <c r="CU443" s="15">
        <v>0.0</v>
      </c>
      <c r="CV443" s="15" t="s">
        <v>124</v>
      </c>
      <c r="CW443" s="11">
        <v>0.0</v>
      </c>
      <c r="CX443" s="11">
        <v>0.0</v>
      </c>
      <c r="CY443" s="11" t="s">
        <v>124</v>
      </c>
      <c r="CZ443" s="11">
        <v>0.0</v>
      </c>
      <c r="DA443" s="11" t="s">
        <v>133</v>
      </c>
      <c r="DB443" s="31"/>
    </row>
    <row r="444">
      <c r="A444" s="11" t="s">
        <v>2542</v>
      </c>
      <c r="B444" s="11" t="s">
        <v>1841</v>
      </c>
      <c r="C444" s="12">
        <v>28630.0</v>
      </c>
      <c r="D444" s="13">
        <v>2.0</v>
      </c>
      <c r="E444" s="18">
        <v>0.0</v>
      </c>
      <c r="F444" s="3">
        <v>3.0</v>
      </c>
      <c r="G444" s="3">
        <v>7.0</v>
      </c>
      <c r="H444" s="3">
        <v>4.0</v>
      </c>
      <c r="I444" s="14">
        <f t="shared" si="1"/>
        <v>4.666666667</v>
      </c>
      <c r="J444" s="14">
        <f t="shared" si="2"/>
        <v>2.666666667</v>
      </c>
      <c r="K444" s="11" t="s">
        <v>182</v>
      </c>
      <c r="L444" s="13" t="s">
        <v>183</v>
      </c>
      <c r="M444" s="15" t="s">
        <v>137</v>
      </c>
      <c r="N444" s="15" t="s">
        <v>373</v>
      </c>
      <c r="O444" s="16" t="s">
        <v>122</v>
      </c>
      <c r="P444" s="16" t="s">
        <v>373</v>
      </c>
      <c r="Q444" s="17">
        <v>0.0</v>
      </c>
      <c r="R444" s="11" t="s">
        <v>124</v>
      </c>
      <c r="S444" s="11">
        <v>0.0</v>
      </c>
      <c r="T444" s="11">
        <v>0.0</v>
      </c>
      <c r="U444" s="11" t="s">
        <v>124</v>
      </c>
      <c r="V444" s="11">
        <v>0.0</v>
      </c>
      <c r="W444" s="11" t="s">
        <v>631</v>
      </c>
      <c r="X444" s="18">
        <v>35.0</v>
      </c>
      <c r="Y444" s="18">
        <v>1.0</v>
      </c>
      <c r="Z444" s="18">
        <v>1.0</v>
      </c>
      <c r="AA444" s="18">
        <v>0.0</v>
      </c>
      <c r="AB444" s="15" t="s">
        <v>1842</v>
      </c>
      <c r="AC444" s="15" t="s">
        <v>1842</v>
      </c>
      <c r="AD444" s="16">
        <v>1.0</v>
      </c>
      <c r="AE444" s="16">
        <v>1.0</v>
      </c>
      <c r="AF444" s="16">
        <v>1.0</v>
      </c>
      <c r="AG444" s="15">
        <v>1.0</v>
      </c>
      <c r="AH444" s="11" t="s">
        <v>1842</v>
      </c>
      <c r="AI444" s="18">
        <v>1.0</v>
      </c>
      <c r="AJ444" s="18">
        <v>1.0</v>
      </c>
      <c r="AK444" s="18">
        <v>1.0</v>
      </c>
      <c r="AL444" s="18">
        <v>1.0</v>
      </c>
      <c r="AM444" s="19">
        <v>1.0</v>
      </c>
      <c r="AN444" s="27" t="s">
        <v>128</v>
      </c>
      <c r="AO444" s="15" t="s">
        <v>189</v>
      </c>
      <c r="AP444" s="15" t="s">
        <v>189</v>
      </c>
      <c r="AQ444" s="15">
        <v>112.0</v>
      </c>
      <c r="AR444" s="15">
        <v>40.0</v>
      </c>
      <c r="AS444" s="15">
        <v>61.0</v>
      </c>
      <c r="AT444" s="15">
        <v>36.0</v>
      </c>
      <c r="AU444" s="15">
        <v>-14.0</v>
      </c>
      <c r="AV444" s="15">
        <v>20.0</v>
      </c>
      <c r="AW444" s="18">
        <v>0.0</v>
      </c>
      <c r="AX444" s="18">
        <v>0.0</v>
      </c>
      <c r="AY444" s="18">
        <v>0.0</v>
      </c>
      <c r="AZ444" s="18">
        <v>1.0</v>
      </c>
      <c r="BA444" s="18">
        <v>0.0</v>
      </c>
      <c r="BB444" s="18">
        <v>0.0</v>
      </c>
      <c r="BC444" s="11">
        <v>0.0</v>
      </c>
      <c r="BD444" s="11">
        <v>0.0</v>
      </c>
      <c r="BE444" s="11">
        <v>0.0</v>
      </c>
      <c r="BF444" s="11">
        <v>0.0</v>
      </c>
      <c r="BG444" s="11">
        <v>0.0</v>
      </c>
      <c r="BH444" s="11">
        <v>0.0</v>
      </c>
      <c r="BI444" s="11">
        <v>0.0</v>
      </c>
      <c r="BJ444" s="11">
        <v>0.0</v>
      </c>
      <c r="BK444" s="11">
        <v>0.0</v>
      </c>
      <c r="BL444" s="11">
        <v>0.0</v>
      </c>
      <c r="BM444" s="11">
        <v>0.0</v>
      </c>
      <c r="BN444" s="11">
        <v>0.0</v>
      </c>
      <c r="BO444" s="11">
        <v>0.0</v>
      </c>
      <c r="BP444" s="11">
        <v>0.0</v>
      </c>
      <c r="BQ444" s="11">
        <v>0.0</v>
      </c>
      <c r="BR444" s="11">
        <v>0.0</v>
      </c>
      <c r="BS444" s="11">
        <v>0.0</v>
      </c>
      <c r="BT444" s="11">
        <v>0.0</v>
      </c>
      <c r="BU444" s="11">
        <v>0.0</v>
      </c>
      <c r="BV444" s="11" t="s">
        <v>124</v>
      </c>
      <c r="BW444" s="15" t="s">
        <v>168</v>
      </c>
      <c r="BX444" s="15">
        <v>0.0</v>
      </c>
      <c r="BY444" s="26">
        <v>194.0</v>
      </c>
      <c r="BZ444" s="16">
        <v>0.0</v>
      </c>
      <c r="CA444" s="26">
        <v>33.0</v>
      </c>
      <c r="CB444" s="26">
        <v>14.0</v>
      </c>
      <c r="CC444" s="15">
        <v>0.0</v>
      </c>
      <c r="CD444" s="15">
        <v>0.0</v>
      </c>
      <c r="CE444" s="15">
        <v>0.0</v>
      </c>
      <c r="CF444" s="15">
        <v>0.0</v>
      </c>
      <c r="CG444" s="16">
        <v>0.0</v>
      </c>
      <c r="CH444" s="16">
        <v>0.0</v>
      </c>
      <c r="CI444" s="16">
        <v>0.0</v>
      </c>
      <c r="CJ444" s="15">
        <f t="shared" si="3"/>
        <v>0</v>
      </c>
      <c r="CK444" s="29" t="s">
        <v>2543</v>
      </c>
      <c r="CL444" s="11" t="s">
        <v>170</v>
      </c>
      <c r="CM444" s="11">
        <v>0.0</v>
      </c>
      <c r="CN444" s="11">
        <v>0.0</v>
      </c>
      <c r="CO444" s="18">
        <v>1.0</v>
      </c>
      <c r="CP444" s="18">
        <v>0.0</v>
      </c>
      <c r="CQ444" s="15">
        <v>0.0</v>
      </c>
      <c r="CR444" s="15" t="s">
        <v>124</v>
      </c>
      <c r="CS444" s="15">
        <v>0.0</v>
      </c>
      <c r="CT444" s="15" t="s">
        <v>124</v>
      </c>
      <c r="CU444" s="15">
        <v>0.0</v>
      </c>
      <c r="CV444" s="15" t="s">
        <v>124</v>
      </c>
      <c r="CW444" s="11">
        <v>0.0</v>
      </c>
      <c r="CX444" s="11">
        <v>0.0</v>
      </c>
      <c r="CY444" s="11" t="s">
        <v>124</v>
      </c>
      <c r="CZ444" s="11">
        <v>0.0</v>
      </c>
      <c r="DA444" s="11" t="s">
        <v>133</v>
      </c>
      <c r="DB444" s="31"/>
    </row>
    <row r="445">
      <c r="A445" s="11" t="s">
        <v>2544</v>
      </c>
      <c r="B445" s="11" t="s">
        <v>2545</v>
      </c>
      <c r="C445" s="12">
        <v>28644.0</v>
      </c>
      <c r="D445" s="13">
        <v>1.0</v>
      </c>
      <c r="E445" s="18">
        <v>0.0</v>
      </c>
      <c r="F445" s="3">
        <v>5.0</v>
      </c>
      <c r="G445" s="3">
        <v>4.0</v>
      </c>
      <c r="H445" s="3">
        <v>4.0</v>
      </c>
      <c r="I445" s="14">
        <f t="shared" si="1"/>
        <v>4.333333333</v>
      </c>
      <c r="J445" s="14">
        <f t="shared" si="2"/>
        <v>0.6666666667</v>
      </c>
      <c r="K445" s="11" t="s">
        <v>261</v>
      </c>
      <c r="L445" s="11" t="s">
        <v>262</v>
      </c>
      <c r="M445" s="15" t="s">
        <v>216</v>
      </c>
      <c r="N445" s="15" t="s">
        <v>2546</v>
      </c>
      <c r="O445" s="16" t="s">
        <v>122</v>
      </c>
      <c r="P445" s="16" t="s">
        <v>1918</v>
      </c>
      <c r="Q445" s="17">
        <v>2.0</v>
      </c>
      <c r="R445" s="11" t="s">
        <v>124</v>
      </c>
      <c r="S445" s="11">
        <v>1.0</v>
      </c>
      <c r="T445" s="11">
        <v>0.0</v>
      </c>
      <c r="U445" s="11" t="s">
        <v>124</v>
      </c>
      <c r="V445" s="11">
        <v>0.0</v>
      </c>
      <c r="W445" s="11" t="s">
        <v>125</v>
      </c>
      <c r="X445" s="18">
        <f>(42+27)/2</f>
        <v>34.5</v>
      </c>
      <c r="Y445" s="18">
        <v>2.0</v>
      </c>
      <c r="Z445" s="18">
        <v>0.0</v>
      </c>
      <c r="AA445" s="18">
        <v>1.0</v>
      </c>
      <c r="AB445" s="15" t="s">
        <v>2547</v>
      </c>
      <c r="AC445" s="15" t="s">
        <v>2547</v>
      </c>
      <c r="AD445" s="16">
        <v>1.0</v>
      </c>
      <c r="AE445" s="16">
        <v>1.0</v>
      </c>
      <c r="AF445" s="16">
        <v>0.0</v>
      </c>
      <c r="AG445" s="15">
        <v>0.0</v>
      </c>
      <c r="AH445" s="11" t="s">
        <v>2548</v>
      </c>
      <c r="AI445" s="18">
        <v>1.0</v>
      </c>
      <c r="AJ445" s="18">
        <v>1.0</v>
      </c>
      <c r="AK445" s="18">
        <v>0.0</v>
      </c>
      <c r="AL445" s="11">
        <v>0.0</v>
      </c>
      <c r="AM445" s="19">
        <v>0.0</v>
      </c>
      <c r="AN445" s="27" t="s">
        <v>128</v>
      </c>
      <c r="AO445" s="15" t="s">
        <v>512</v>
      </c>
      <c r="AP445" s="15" t="s">
        <v>512</v>
      </c>
      <c r="AQ445" s="15">
        <v>78.0</v>
      </c>
      <c r="AR445" s="15">
        <v>52.0</v>
      </c>
      <c r="AS445" s="15">
        <v>50.0</v>
      </c>
      <c r="AT445" s="15">
        <v>71.0</v>
      </c>
      <c r="AU445" s="15">
        <v>-11.0</v>
      </c>
      <c r="AV445" s="15">
        <v>51.0</v>
      </c>
      <c r="AW445" s="18">
        <v>0.0</v>
      </c>
      <c r="AX445" s="18">
        <v>1.0</v>
      </c>
      <c r="AY445" s="18">
        <v>0.0</v>
      </c>
      <c r="AZ445" s="18">
        <v>0.0</v>
      </c>
      <c r="BA445" s="18">
        <v>1.0</v>
      </c>
      <c r="BB445" s="18">
        <v>1.0</v>
      </c>
      <c r="BC445" s="11">
        <v>0.0</v>
      </c>
      <c r="BD445" s="11">
        <v>0.0</v>
      </c>
      <c r="BE445" s="11">
        <v>0.0</v>
      </c>
      <c r="BF445" s="11">
        <v>0.0</v>
      </c>
      <c r="BG445" s="11">
        <v>0.0</v>
      </c>
      <c r="BH445" s="11">
        <v>0.0</v>
      </c>
      <c r="BI445" s="11">
        <v>0.0</v>
      </c>
      <c r="BJ445" s="11">
        <v>0.0</v>
      </c>
      <c r="BK445" s="11">
        <v>0.0</v>
      </c>
      <c r="BL445" s="11">
        <v>0.0</v>
      </c>
      <c r="BM445" s="11">
        <v>0.0</v>
      </c>
      <c r="BN445" s="11">
        <v>0.0</v>
      </c>
      <c r="BO445" s="11">
        <v>0.0</v>
      </c>
      <c r="BP445" s="11">
        <v>0.0</v>
      </c>
      <c r="BQ445" s="11">
        <v>0.0</v>
      </c>
      <c r="BR445" s="11">
        <v>0.0</v>
      </c>
      <c r="BS445" s="11">
        <v>0.0</v>
      </c>
      <c r="BT445" s="11">
        <v>0.0</v>
      </c>
      <c r="BU445" s="11">
        <v>0.0</v>
      </c>
      <c r="BV445" s="11" t="s">
        <v>124</v>
      </c>
      <c r="BW445" s="15" t="s">
        <v>319</v>
      </c>
      <c r="BX445" s="15">
        <v>0.0</v>
      </c>
      <c r="BY445" s="26">
        <v>180.0</v>
      </c>
      <c r="BZ445" s="16">
        <v>0.0</v>
      </c>
      <c r="CA445" s="26">
        <v>13.0</v>
      </c>
      <c r="CB445" s="26">
        <v>13.0</v>
      </c>
      <c r="CC445" s="15">
        <v>0.0</v>
      </c>
      <c r="CD445" s="15">
        <v>0.0</v>
      </c>
      <c r="CE445" s="15">
        <v>1.0</v>
      </c>
      <c r="CF445" s="15">
        <v>0.0</v>
      </c>
      <c r="CG445" s="16">
        <v>0.0</v>
      </c>
      <c r="CH445" s="16">
        <v>0.0</v>
      </c>
      <c r="CI445" s="16">
        <v>0.0</v>
      </c>
      <c r="CJ445" s="15">
        <f t="shared" si="3"/>
        <v>0</v>
      </c>
      <c r="CK445" s="29" t="s">
        <v>2549</v>
      </c>
      <c r="CL445" s="11" t="s">
        <v>132</v>
      </c>
      <c r="CM445" s="11">
        <v>0.0</v>
      </c>
      <c r="CN445" s="11">
        <v>0.0</v>
      </c>
      <c r="CO445" s="18">
        <v>0.0</v>
      </c>
      <c r="CP445" s="18">
        <v>0.0</v>
      </c>
      <c r="CQ445" s="15">
        <v>0.0</v>
      </c>
      <c r="CR445" s="15" t="s">
        <v>124</v>
      </c>
      <c r="CS445" s="15">
        <v>0.0</v>
      </c>
      <c r="CT445" s="15" t="s">
        <v>124</v>
      </c>
      <c r="CU445" s="15">
        <v>0.0</v>
      </c>
      <c r="CV445" s="15" t="s">
        <v>124</v>
      </c>
      <c r="CW445" s="11">
        <v>0.0</v>
      </c>
      <c r="CX445" s="11">
        <v>0.0</v>
      </c>
      <c r="CY445" s="11" t="s">
        <v>124</v>
      </c>
      <c r="CZ445" s="11">
        <v>0.0</v>
      </c>
      <c r="DA445" s="11" t="s">
        <v>133</v>
      </c>
      <c r="DB445" s="31"/>
    </row>
    <row r="446">
      <c r="A446" s="11" t="s">
        <v>2550</v>
      </c>
      <c r="B446" s="11" t="s">
        <v>2551</v>
      </c>
      <c r="C446" s="12">
        <v>28651.0</v>
      </c>
      <c r="D446" s="13">
        <v>1.0</v>
      </c>
      <c r="E446" s="18">
        <v>0.0</v>
      </c>
      <c r="F446" s="3">
        <v>8.0</v>
      </c>
      <c r="G446" s="3">
        <v>8.0</v>
      </c>
      <c r="H446" s="3">
        <v>5.0</v>
      </c>
      <c r="I446" s="14">
        <f t="shared" si="1"/>
        <v>7</v>
      </c>
      <c r="J446" s="14">
        <f t="shared" si="2"/>
        <v>2</v>
      </c>
      <c r="K446" s="11" t="s">
        <v>2037</v>
      </c>
      <c r="L446" s="13" t="s">
        <v>2037</v>
      </c>
      <c r="M446" s="15" t="s">
        <v>122</v>
      </c>
      <c r="N446" s="15" t="s">
        <v>123</v>
      </c>
      <c r="O446" s="16" t="s">
        <v>1342</v>
      </c>
      <c r="P446" s="16" t="s">
        <v>2552</v>
      </c>
      <c r="Q446" s="17">
        <v>2.0</v>
      </c>
      <c r="R446" s="11" t="s">
        <v>124</v>
      </c>
      <c r="S446" s="11">
        <v>1.0</v>
      </c>
      <c r="T446" s="11">
        <v>0.0</v>
      </c>
      <c r="U446" s="11" t="s">
        <v>124</v>
      </c>
      <c r="V446" s="11">
        <v>0.0</v>
      </c>
      <c r="W446" s="11" t="s">
        <v>2553</v>
      </c>
      <c r="X446" s="18">
        <f>(24+29)/2</f>
        <v>26.5</v>
      </c>
      <c r="Y446" s="18">
        <v>2.0</v>
      </c>
      <c r="Z446" s="18">
        <v>1.0</v>
      </c>
      <c r="AA446" s="18">
        <v>0.0</v>
      </c>
      <c r="AB446" s="15" t="s">
        <v>2052</v>
      </c>
      <c r="AC446" s="15" t="s">
        <v>2052</v>
      </c>
      <c r="AD446" s="16">
        <v>1.0</v>
      </c>
      <c r="AE446" s="16">
        <v>1.0</v>
      </c>
      <c r="AF446" s="16">
        <v>0.0</v>
      </c>
      <c r="AG446" s="15">
        <v>0.0</v>
      </c>
      <c r="AH446" s="11" t="s">
        <v>2052</v>
      </c>
      <c r="AI446" s="18">
        <v>1.0</v>
      </c>
      <c r="AJ446" s="18">
        <v>1.0</v>
      </c>
      <c r="AK446" s="18">
        <v>0.0</v>
      </c>
      <c r="AL446" s="11">
        <v>0.0</v>
      </c>
      <c r="AM446" s="19">
        <v>1.0</v>
      </c>
      <c r="AN446" s="27" t="s">
        <v>128</v>
      </c>
      <c r="AO446" s="15" t="s">
        <v>129</v>
      </c>
      <c r="AP446" s="15" t="s">
        <v>129</v>
      </c>
      <c r="AQ446" s="15">
        <v>107.0</v>
      </c>
      <c r="AR446" s="15">
        <v>61.0</v>
      </c>
      <c r="AS446" s="15">
        <v>76.0</v>
      </c>
      <c r="AT446" s="15">
        <v>82.0</v>
      </c>
      <c r="AU446" s="15">
        <v>-11.0</v>
      </c>
      <c r="AV446" s="15">
        <v>28.0</v>
      </c>
      <c r="AW446" s="18">
        <v>0.0</v>
      </c>
      <c r="AX446" s="18">
        <v>1.0</v>
      </c>
      <c r="AY446" s="18">
        <v>0.0</v>
      </c>
      <c r="AZ446" s="18">
        <v>1.0</v>
      </c>
      <c r="BA446" s="18">
        <v>0.0</v>
      </c>
      <c r="BB446" s="18">
        <v>1.0</v>
      </c>
      <c r="BC446" s="11">
        <v>0.0</v>
      </c>
      <c r="BD446" s="11">
        <v>0.0</v>
      </c>
      <c r="BE446" s="11">
        <v>0.0</v>
      </c>
      <c r="BF446" s="11">
        <v>0.0</v>
      </c>
      <c r="BG446" s="11">
        <v>0.0</v>
      </c>
      <c r="BH446" s="11">
        <v>0.0</v>
      </c>
      <c r="BI446" s="11">
        <v>0.0</v>
      </c>
      <c r="BJ446" s="11">
        <v>0.0</v>
      </c>
      <c r="BK446" s="11">
        <v>0.0</v>
      </c>
      <c r="BL446" s="11">
        <v>0.0</v>
      </c>
      <c r="BM446" s="11">
        <v>0.0</v>
      </c>
      <c r="BN446" s="11">
        <v>0.0</v>
      </c>
      <c r="BO446" s="11">
        <v>0.0</v>
      </c>
      <c r="BP446" s="11">
        <v>0.0</v>
      </c>
      <c r="BQ446" s="11">
        <v>0.0</v>
      </c>
      <c r="BR446" s="11">
        <v>0.0</v>
      </c>
      <c r="BS446" s="11">
        <v>0.0</v>
      </c>
      <c r="BT446" s="11">
        <v>0.0</v>
      </c>
      <c r="BU446" s="11">
        <v>0.0</v>
      </c>
      <c r="BV446" s="11" t="s">
        <v>124</v>
      </c>
      <c r="BW446" s="15" t="s">
        <v>319</v>
      </c>
      <c r="BX446" s="15">
        <v>0.0</v>
      </c>
      <c r="BY446" s="26">
        <v>169.0</v>
      </c>
      <c r="BZ446" s="16">
        <v>0.0</v>
      </c>
      <c r="CA446" s="26">
        <v>19.0</v>
      </c>
      <c r="CB446" s="26">
        <v>8.0</v>
      </c>
      <c r="CC446" s="15">
        <v>0.0</v>
      </c>
      <c r="CD446" s="15">
        <v>0.0</v>
      </c>
      <c r="CE446" s="15">
        <v>1.0</v>
      </c>
      <c r="CF446" s="15">
        <v>0.0</v>
      </c>
      <c r="CG446" s="16">
        <v>0.0</v>
      </c>
      <c r="CH446" s="16">
        <v>0.0</v>
      </c>
      <c r="CI446" s="16">
        <v>0.0</v>
      </c>
      <c r="CJ446" s="15">
        <f t="shared" si="3"/>
        <v>0</v>
      </c>
      <c r="CK446" s="29" t="s">
        <v>2554</v>
      </c>
      <c r="CL446" s="11" t="s">
        <v>1178</v>
      </c>
      <c r="CM446" s="11">
        <v>0.0</v>
      </c>
      <c r="CN446" s="11">
        <v>0.0</v>
      </c>
      <c r="CO446" s="18">
        <v>0.0</v>
      </c>
      <c r="CP446" s="18">
        <v>0.0</v>
      </c>
      <c r="CQ446" s="15">
        <v>0.0</v>
      </c>
      <c r="CR446" s="15" t="s">
        <v>124</v>
      </c>
      <c r="CS446" s="15">
        <v>1.0</v>
      </c>
      <c r="CT446" s="15" t="s">
        <v>2555</v>
      </c>
      <c r="CU446" s="15">
        <v>0.0</v>
      </c>
      <c r="CV446" s="15" t="s">
        <v>124</v>
      </c>
      <c r="CW446" s="11">
        <v>0.0</v>
      </c>
      <c r="CX446" s="11">
        <v>0.0</v>
      </c>
      <c r="CY446" s="11" t="s">
        <v>124</v>
      </c>
      <c r="CZ446" s="11">
        <v>0.0</v>
      </c>
      <c r="DA446" s="11" t="s">
        <v>235</v>
      </c>
      <c r="DB446" s="31"/>
    </row>
    <row r="447">
      <c r="A447" s="11" t="s">
        <v>2556</v>
      </c>
      <c r="B447" s="11" t="s">
        <v>2494</v>
      </c>
      <c r="C447" s="12">
        <v>28658.0</v>
      </c>
      <c r="D447" s="13">
        <v>7.0</v>
      </c>
      <c r="E447" s="18">
        <v>0.0</v>
      </c>
      <c r="F447" s="3">
        <v>8.0</v>
      </c>
      <c r="G447" s="3">
        <v>7.0</v>
      </c>
      <c r="H447" s="3">
        <v>8.0</v>
      </c>
      <c r="I447" s="14">
        <f t="shared" si="1"/>
        <v>7.666666667</v>
      </c>
      <c r="J447" s="14">
        <f t="shared" si="2"/>
        <v>0.6666666667</v>
      </c>
      <c r="K447" s="11" t="s">
        <v>2037</v>
      </c>
      <c r="L447" s="13" t="s">
        <v>2037</v>
      </c>
      <c r="M447" s="16" t="s">
        <v>216</v>
      </c>
      <c r="N447" s="16" t="s">
        <v>2160</v>
      </c>
      <c r="O447" s="16" t="s">
        <v>216</v>
      </c>
      <c r="P447" s="16" t="s">
        <v>1953</v>
      </c>
      <c r="Q447" s="17">
        <v>1.0</v>
      </c>
      <c r="R447" s="11" t="s">
        <v>2557</v>
      </c>
      <c r="S447" s="11">
        <v>0.0</v>
      </c>
      <c r="T447" s="11">
        <v>0.0</v>
      </c>
      <c r="U447" s="11" t="s">
        <v>124</v>
      </c>
      <c r="V447" s="11">
        <v>0.0</v>
      </c>
      <c r="W447" s="11" t="s">
        <v>631</v>
      </c>
      <c r="X447" s="18">
        <v>20.0</v>
      </c>
      <c r="Y447" s="18">
        <v>1.0</v>
      </c>
      <c r="Z447" s="18">
        <v>1.0</v>
      </c>
      <c r="AA447" s="18">
        <v>0.0</v>
      </c>
      <c r="AB447" s="15" t="s">
        <v>2558</v>
      </c>
      <c r="AC447" s="15" t="s">
        <v>2558</v>
      </c>
      <c r="AD447" s="16">
        <v>1.0</v>
      </c>
      <c r="AE447" s="16">
        <v>1.0</v>
      </c>
      <c r="AF447" s="16">
        <v>1.0</v>
      </c>
      <c r="AG447" s="15">
        <v>0.0</v>
      </c>
      <c r="AH447" s="11" t="s">
        <v>2497</v>
      </c>
      <c r="AI447" s="18">
        <v>1.0</v>
      </c>
      <c r="AJ447" s="18">
        <v>1.0</v>
      </c>
      <c r="AK447" s="18">
        <v>0.0</v>
      </c>
      <c r="AL447" s="11">
        <v>0.0</v>
      </c>
      <c r="AM447" s="19">
        <v>1.0</v>
      </c>
      <c r="AN447" s="27" t="s">
        <v>128</v>
      </c>
      <c r="AO447" s="15" t="s">
        <v>1840</v>
      </c>
      <c r="AP447" s="15" t="s">
        <v>1840</v>
      </c>
      <c r="AQ447" s="15">
        <v>102.0</v>
      </c>
      <c r="AR447" s="15">
        <v>60.0</v>
      </c>
      <c r="AS447" s="15">
        <v>74.0</v>
      </c>
      <c r="AT447" s="15">
        <v>95.0</v>
      </c>
      <c r="AU447" s="15">
        <v>-10.0</v>
      </c>
      <c r="AV447" s="15">
        <v>15.0</v>
      </c>
      <c r="AW447" s="18">
        <v>0.0</v>
      </c>
      <c r="AX447" s="18">
        <v>1.0</v>
      </c>
      <c r="AY447" s="18">
        <v>1.0</v>
      </c>
      <c r="AZ447" s="18">
        <v>1.0</v>
      </c>
      <c r="BA447" s="18">
        <v>1.0</v>
      </c>
      <c r="BB447" s="18">
        <v>1.0</v>
      </c>
      <c r="BC447" s="11">
        <v>0.0</v>
      </c>
      <c r="BD447" s="11">
        <v>0.0</v>
      </c>
      <c r="BE447" s="11">
        <v>1.0</v>
      </c>
      <c r="BF447" s="11">
        <v>0.0</v>
      </c>
      <c r="BG447" s="11">
        <v>0.0</v>
      </c>
      <c r="BH447" s="11">
        <v>0.0</v>
      </c>
      <c r="BI447" s="11">
        <v>0.0</v>
      </c>
      <c r="BJ447" s="11">
        <v>0.0</v>
      </c>
      <c r="BK447" s="11">
        <v>0.0</v>
      </c>
      <c r="BL447" s="11">
        <v>0.0</v>
      </c>
      <c r="BM447" s="11">
        <v>0.0</v>
      </c>
      <c r="BN447" s="11">
        <v>0.0</v>
      </c>
      <c r="BO447" s="11">
        <v>0.0</v>
      </c>
      <c r="BP447" s="11">
        <v>0.0</v>
      </c>
      <c r="BQ447" s="11">
        <v>0.0</v>
      </c>
      <c r="BR447" s="11">
        <v>0.0</v>
      </c>
      <c r="BS447" s="11">
        <v>0.0</v>
      </c>
      <c r="BT447" s="11">
        <v>0.0</v>
      </c>
      <c r="BU447" s="11">
        <v>0.0</v>
      </c>
      <c r="BV447" s="11" t="s">
        <v>124</v>
      </c>
      <c r="BW447" s="15" t="s">
        <v>487</v>
      </c>
      <c r="BX447" s="15">
        <v>0.0</v>
      </c>
      <c r="BY447" s="26">
        <v>276.0</v>
      </c>
      <c r="BZ447" s="16">
        <v>0.0</v>
      </c>
      <c r="CA447" s="26">
        <v>49.0</v>
      </c>
      <c r="CB447" s="26">
        <v>23.0</v>
      </c>
      <c r="CC447" s="15">
        <v>0.0</v>
      </c>
      <c r="CD447" s="15">
        <v>0.0</v>
      </c>
      <c r="CE447" s="15">
        <v>1.0</v>
      </c>
      <c r="CF447" s="15">
        <v>0.0</v>
      </c>
      <c r="CG447" s="16">
        <v>0.0</v>
      </c>
      <c r="CH447" s="16">
        <v>0.0</v>
      </c>
      <c r="CI447" s="16">
        <v>0.0</v>
      </c>
      <c r="CJ447" s="15">
        <f t="shared" si="3"/>
        <v>0</v>
      </c>
      <c r="CK447" s="29" t="s">
        <v>2559</v>
      </c>
      <c r="CL447" s="11" t="s">
        <v>2538</v>
      </c>
      <c r="CM447" s="11">
        <v>0.0</v>
      </c>
      <c r="CN447" s="11">
        <v>0.0</v>
      </c>
      <c r="CO447" s="18">
        <v>0.0</v>
      </c>
      <c r="CP447" s="18">
        <v>0.0</v>
      </c>
      <c r="CQ447" s="15">
        <v>0.0</v>
      </c>
      <c r="CR447" s="15" t="s">
        <v>124</v>
      </c>
      <c r="CS447" s="15">
        <v>0.0</v>
      </c>
      <c r="CT447" s="15" t="s">
        <v>124</v>
      </c>
      <c r="CU447" s="15">
        <v>0.0</v>
      </c>
      <c r="CV447" s="15" t="s">
        <v>124</v>
      </c>
      <c r="CW447" s="11">
        <v>0.0</v>
      </c>
      <c r="CX447" s="11">
        <v>0.0</v>
      </c>
      <c r="CY447" s="11" t="s">
        <v>124</v>
      </c>
      <c r="CZ447" s="11">
        <v>0.0</v>
      </c>
      <c r="DA447" s="11" t="s">
        <v>133</v>
      </c>
      <c r="DB447" s="31"/>
    </row>
    <row r="448">
      <c r="A448" s="11" t="s">
        <v>2560</v>
      </c>
      <c r="B448" s="11" t="s">
        <v>999</v>
      </c>
      <c r="C448" s="12">
        <v>28707.0</v>
      </c>
      <c r="D448" s="13">
        <v>1.0</v>
      </c>
      <c r="E448" s="18">
        <v>0.0</v>
      </c>
      <c r="F448" s="3">
        <v>9.0</v>
      </c>
      <c r="G448" s="3">
        <v>10.0</v>
      </c>
      <c r="H448" s="3">
        <v>10.0</v>
      </c>
      <c r="I448" s="14">
        <f t="shared" si="1"/>
        <v>9.666666667</v>
      </c>
      <c r="J448" s="14">
        <f t="shared" si="2"/>
        <v>0.6666666667</v>
      </c>
      <c r="K448" s="11" t="s">
        <v>1602</v>
      </c>
      <c r="L448" s="13" t="s">
        <v>1602</v>
      </c>
      <c r="M448" s="15" t="s">
        <v>216</v>
      </c>
      <c r="N448" s="15" t="s">
        <v>1953</v>
      </c>
      <c r="O448" s="16" t="s">
        <v>122</v>
      </c>
      <c r="P448" s="16" t="s">
        <v>2561</v>
      </c>
      <c r="Q448" s="17">
        <v>0.0</v>
      </c>
      <c r="R448" s="11" t="s">
        <v>124</v>
      </c>
      <c r="S448" s="11">
        <v>0.0</v>
      </c>
      <c r="T448" s="11">
        <v>0.0</v>
      </c>
      <c r="U448" s="11" t="s">
        <v>124</v>
      </c>
      <c r="V448" s="11">
        <v>0.0</v>
      </c>
      <c r="W448" s="11" t="s">
        <v>631</v>
      </c>
      <c r="X448" s="18">
        <v>35.0</v>
      </c>
      <c r="Y448" s="18">
        <v>1.0</v>
      </c>
      <c r="Z448" s="18">
        <v>1.0</v>
      </c>
      <c r="AA448" s="18">
        <v>0.0</v>
      </c>
      <c r="AB448" s="15" t="s">
        <v>1001</v>
      </c>
      <c r="AC448" s="15" t="s">
        <v>1001</v>
      </c>
      <c r="AD448" s="16">
        <v>1.0</v>
      </c>
      <c r="AE448" s="16">
        <v>1.0</v>
      </c>
      <c r="AF448" s="16">
        <v>1.0</v>
      </c>
      <c r="AG448" s="16">
        <v>1.0</v>
      </c>
      <c r="AH448" s="11" t="s">
        <v>1001</v>
      </c>
      <c r="AI448" s="18">
        <v>1.0</v>
      </c>
      <c r="AJ448" s="18">
        <v>1.0</v>
      </c>
      <c r="AK448" s="18">
        <v>1.0</v>
      </c>
      <c r="AL448" s="18">
        <v>1.0</v>
      </c>
      <c r="AM448" s="19">
        <v>1.0</v>
      </c>
      <c r="AN448" s="27" t="s">
        <v>128</v>
      </c>
      <c r="AO448" s="15" t="s">
        <v>893</v>
      </c>
      <c r="AP448" s="15" t="s">
        <v>893</v>
      </c>
      <c r="AQ448" s="15">
        <v>110.0</v>
      </c>
      <c r="AR448" s="15">
        <v>71.0</v>
      </c>
      <c r="AS448" s="15">
        <v>80.0</v>
      </c>
      <c r="AT448" s="15">
        <v>85.0</v>
      </c>
      <c r="AU448" s="15">
        <v>-5.0</v>
      </c>
      <c r="AV448" s="15">
        <v>44.0</v>
      </c>
      <c r="AW448" s="18">
        <v>0.0</v>
      </c>
      <c r="AX448" s="18">
        <v>0.0</v>
      </c>
      <c r="AY448" s="18">
        <v>1.0</v>
      </c>
      <c r="AZ448" s="18">
        <v>0.0</v>
      </c>
      <c r="BA448" s="18">
        <v>0.0</v>
      </c>
      <c r="BB448" s="18">
        <v>0.0</v>
      </c>
      <c r="BC448" s="11">
        <v>0.0</v>
      </c>
      <c r="BD448" s="11">
        <v>0.0</v>
      </c>
      <c r="BE448" s="11">
        <v>0.0</v>
      </c>
      <c r="BF448" s="11">
        <v>0.0</v>
      </c>
      <c r="BG448" s="11">
        <v>0.0</v>
      </c>
      <c r="BH448" s="11">
        <v>0.0</v>
      </c>
      <c r="BI448" s="11">
        <v>0.0</v>
      </c>
      <c r="BJ448" s="11">
        <v>0.0</v>
      </c>
      <c r="BK448" s="11">
        <v>1.0</v>
      </c>
      <c r="BL448" s="11">
        <v>0.0</v>
      </c>
      <c r="BM448" s="11">
        <v>0.0</v>
      </c>
      <c r="BN448" s="11">
        <v>0.0</v>
      </c>
      <c r="BO448" s="11">
        <v>0.0</v>
      </c>
      <c r="BP448" s="11">
        <v>0.0</v>
      </c>
      <c r="BQ448" s="11">
        <v>0.0</v>
      </c>
      <c r="BR448" s="11">
        <v>0.0</v>
      </c>
      <c r="BS448" s="11">
        <v>0.0</v>
      </c>
      <c r="BT448" s="11">
        <v>0.0</v>
      </c>
      <c r="BU448" s="11">
        <v>0.0</v>
      </c>
      <c r="BV448" s="11" t="s">
        <v>124</v>
      </c>
      <c r="BW448" s="15" t="s">
        <v>1564</v>
      </c>
      <c r="BX448" s="15">
        <v>0.0</v>
      </c>
      <c r="BY448" s="26">
        <v>225.0</v>
      </c>
      <c r="BZ448" s="16">
        <v>0.0</v>
      </c>
      <c r="CA448" s="26">
        <v>67.0</v>
      </c>
      <c r="CB448" s="26">
        <v>27.0</v>
      </c>
      <c r="CC448" s="15">
        <v>0.0</v>
      </c>
      <c r="CD448" s="15">
        <v>0.0</v>
      </c>
      <c r="CE448" s="15">
        <v>1.0</v>
      </c>
      <c r="CF448" s="15">
        <v>0.0</v>
      </c>
      <c r="CG448" s="16">
        <v>0.0</v>
      </c>
      <c r="CH448" s="16">
        <v>0.0</v>
      </c>
      <c r="CI448" s="16">
        <v>0.0</v>
      </c>
      <c r="CJ448" s="15">
        <f t="shared" si="3"/>
        <v>0</v>
      </c>
      <c r="CK448" s="29" t="s">
        <v>2562</v>
      </c>
      <c r="CL448" s="11" t="s">
        <v>258</v>
      </c>
      <c r="CM448" s="11">
        <v>0.0</v>
      </c>
      <c r="CN448" s="11">
        <v>0.0</v>
      </c>
      <c r="CO448" s="18">
        <v>0.0</v>
      </c>
      <c r="CP448" s="18">
        <v>0.0</v>
      </c>
      <c r="CQ448" s="15">
        <v>0.0</v>
      </c>
      <c r="CR448" s="15" t="s">
        <v>124</v>
      </c>
      <c r="CS448" s="15">
        <v>0.0</v>
      </c>
      <c r="CT448" s="15" t="s">
        <v>124</v>
      </c>
      <c r="CU448" s="15">
        <v>0.0</v>
      </c>
      <c r="CV448" s="15" t="s">
        <v>124</v>
      </c>
      <c r="CW448" s="11">
        <v>0.0</v>
      </c>
      <c r="CX448" s="11">
        <v>0.0</v>
      </c>
      <c r="CY448" s="11" t="s">
        <v>124</v>
      </c>
      <c r="CZ448" s="11">
        <v>0.0</v>
      </c>
      <c r="DA448" s="11" t="s">
        <v>235</v>
      </c>
      <c r="DB448" s="31"/>
    </row>
    <row r="449">
      <c r="A449" s="11" t="s">
        <v>2563</v>
      </c>
      <c r="B449" s="11" t="s">
        <v>2564</v>
      </c>
      <c r="C449" s="12">
        <v>28714.0</v>
      </c>
      <c r="D449" s="13">
        <v>2.0</v>
      </c>
      <c r="E449" s="18">
        <v>0.0</v>
      </c>
      <c r="F449" s="3">
        <v>6.0</v>
      </c>
      <c r="G449" s="3">
        <v>5.0</v>
      </c>
      <c r="H449" s="3">
        <v>7.0</v>
      </c>
      <c r="I449" s="14">
        <f t="shared" si="1"/>
        <v>6</v>
      </c>
      <c r="J449" s="14">
        <f t="shared" si="2"/>
        <v>1.333333333</v>
      </c>
      <c r="K449" s="11" t="s">
        <v>456</v>
      </c>
      <c r="L449" s="11" t="s">
        <v>456</v>
      </c>
      <c r="M449" s="15" t="s">
        <v>137</v>
      </c>
      <c r="N449" s="15" t="s">
        <v>196</v>
      </c>
      <c r="O449" s="16" t="s">
        <v>216</v>
      </c>
      <c r="P449" s="16" t="s">
        <v>635</v>
      </c>
      <c r="Q449" s="17">
        <v>0.0</v>
      </c>
      <c r="R449" s="11" t="s">
        <v>124</v>
      </c>
      <c r="S449" s="11">
        <v>0.0</v>
      </c>
      <c r="T449" s="11">
        <v>0.0</v>
      </c>
      <c r="U449" s="11" t="s">
        <v>124</v>
      </c>
      <c r="V449" s="11">
        <v>0.0</v>
      </c>
      <c r="W449" s="11" t="s">
        <v>125</v>
      </c>
      <c r="X449" s="18">
        <v>29.0</v>
      </c>
      <c r="Y449" s="18">
        <v>1.0</v>
      </c>
      <c r="Z449" s="18">
        <v>0.0</v>
      </c>
      <c r="AA449" s="18">
        <v>1.0</v>
      </c>
      <c r="AB449" s="15" t="s">
        <v>2565</v>
      </c>
      <c r="AC449" s="15" t="s">
        <v>2565</v>
      </c>
      <c r="AD449" s="16">
        <v>1.0</v>
      </c>
      <c r="AE449" s="16">
        <v>0.0</v>
      </c>
      <c r="AF449" s="16">
        <v>1.0</v>
      </c>
      <c r="AG449" s="15">
        <v>1.0</v>
      </c>
      <c r="AH449" s="11" t="s">
        <v>2566</v>
      </c>
      <c r="AI449" s="18">
        <v>1.0</v>
      </c>
      <c r="AJ449" s="18">
        <v>0.0</v>
      </c>
      <c r="AK449" s="18">
        <v>1.0</v>
      </c>
      <c r="AL449" s="11">
        <v>0.0</v>
      </c>
      <c r="AM449" s="19">
        <v>1.0</v>
      </c>
      <c r="AN449" s="27" t="s">
        <v>2516</v>
      </c>
      <c r="AO449" s="15" t="s">
        <v>210</v>
      </c>
      <c r="AP449" s="15" t="s">
        <v>210</v>
      </c>
      <c r="AQ449" s="15">
        <v>151.0</v>
      </c>
      <c r="AR449" s="15">
        <v>8.0</v>
      </c>
      <c r="AS449" s="15">
        <v>39.0</v>
      </c>
      <c r="AT449" s="15">
        <v>18.0</v>
      </c>
      <c r="AU449" s="15">
        <v>-21.0</v>
      </c>
      <c r="AV449" s="15">
        <v>87.0</v>
      </c>
      <c r="AW449" s="18">
        <v>0.0</v>
      </c>
      <c r="AX449" s="18">
        <v>0.0</v>
      </c>
      <c r="AY449" s="18">
        <v>0.0</v>
      </c>
      <c r="AZ449" s="18">
        <v>1.0</v>
      </c>
      <c r="BA449" s="18">
        <v>1.0</v>
      </c>
      <c r="BB449" s="18">
        <v>0.0</v>
      </c>
      <c r="BC449" s="11">
        <v>0.0</v>
      </c>
      <c r="BD449" s="11">
        <v>0.0</v>
      </c>
      <c r="BE449" s="11">
        <v>0.0</v>
      </c>
      <c r="BF449" s="11">
        <v>0.0</v>
      </c>
      <c r="BG449" s="11">
        <v>0.0</v>
      </c>
      <c r="BH449" s="11">
        <v>0.0</v>
      </c>
      <c r="BI449" s="11">
        <v>0.0</v>
      </c>
      <c r="BJ449" s="11">
        <v>0.0</v>
      </c>
      <c r="BK449" s="11">
        <v>0.0</v>
      </c>
      <c r="BL449" s="11">
        <v>0.0</v>
      </c>
      <c r="BM449" s="11">
        <v>0.0</v>
      </c>
      <c r="BN449" s="11">
        <v>0.0</v>
      </c>
      <c r="BO449" s="11">
        <v>0.0</v>
      </c>
      <c r="BP449" s="11">
        <v>0.0</v>
      </c>
      <c r="BQ449" s="11">
        <v>0.0</v>
      </c>
      <c r="BR449" s="11">
        <v>0.0</v>
      </c>
      <c r="BS449" s="11">
        <v>0.0</v>
      </c>
      <c r="BT449" s="11">
        <v>0.0</v>
      </c>
      <c r="BU449" s="11">
        <v>0.0</v>
      </c>
      <c r="BV449" s="11" t="s">
        <v>124</v>
      </c>
      <c r="BW449" s="15" t="s">
        <v>319</v>
      </c>
      <c r="BX449" s="15">
        <v>0.0</v>
      </c>
      <c r="BY449" s="26">
        <v>217.0</v>
      </c>
      <c r="BZ449" s="16">
        <v>0.0</v>
      </c>
      <c r="CA449" s="26">
        <v>69.0</v>
      </c>
      <c r="CB449" s="26">
        <v>6.0</v>
      </c>
      <c r="CC449" s="15">
        <v>0.0</v>
      </c>
      <c r="CD449" s="15">
        <v>0.0</v>
      </c>
      <c r="CE449" s="15">
        <v>0.0</v>
      </c>
      <c r="CF449" s="15">
        <v>0.0</v>
      </c>
      <c r="CG449" s="16">
        <v>0.0</v>
      </c>
      <c r="CH449" s="16">
        <v>0.0</v>
      </c>
      <c r="CI449" s="16">
        <v>0.0</v>
      </c>
      <c r="CJ449" s="15">
        <f t="shared" si="3"/>
        <v>0</v>
      </c>
      <c r="CK449" s="29" t="s">
        <v>2567</v>
      </c>
      <c r="CL449" s="11" t="s">
        <v>170</v>
      </c>
      <c r="CM449" s="11">
        <v>0.0</v>
      </c>
      <c r="CN449" s="11">
        <v>0.0</v>
      </c>
      <c r="CO449" s="18">
        <v>0.0</v>
      </c>
      <c r="CP449" s="18">
        <v>0.0</v>
      </c>
      <c r="CQ449" s="15">
        <v>0.0</v>
      </c>
      <c r="CR449" s="15" t="s">
        <v>124</v>
      </c>
      <c r="CS449" s="15">
        <v>0.0</v>
      </c>
      <c r="CT449" s="15" t="s">
        <v>124</v>
      </c>
      <c r="CU449" s="15">
        <v>0.0</v>
      </c>
      <c r="CV449" s="15" t="s">
        <v>124</v>
      </c>
      <c r="CW449" s="11">
        <v>0.0</v>
      </c>
      <c r="CX449" s="11">
        <v>0.0</v>
      </c>
      <c r="CY449" s="11" t="s">
        <v>124</v>
      </c>
      <c r="CZ449" s="11">
        <v>0.0</v>
      </c>
      <c r="DA449" s="11" t="s">
        <v>133</v>
      </c>
      <c r="DB449" s="31"/>
    </row>
    <row r="450">
      <c r="A450" s="11" t="s">
        <v>2555</v>
      </c>
      <c r="B450" s="11" t="s">
        <v>2152</v>
      </c>
      <c r="C450" s="12">
        <v>28728.0</v>
      </c>
      <c r="D450" s="13">
        <v>2.0</v>
      </c>
      <c r="E450" s="18">
        <v>0.0</v>
      </c>
      <c r="F450" s="3">
        <v>7.0</v>
      </c>
      <c r="G450" s="3">
        <v>8.0</v>
      </c>
      <c r="H450" s="3">
        <v>4.0</v>
      </c>
      <c r="I450" s="14">
        <f t="shared" si="1"/>
        <v>6.333333333</v>
      </c>
      <c r="J450" s="14">
        <f t="shared" si="2"/>
        <v>2.666666667</v>
      </c>
      <c r="K450" s="11" t="s">
        <v>2037</v>
      </c>
      <c r="L450" s="13" t="s">
        <v>2037</v>
      </c>
      <c r="M450" s="15" t="s">
        <v>216</v>
      </c>
      <c r="N450" s="15" t="s">
        <v>1953</v>
      </c>
      <c r="O450" s="16" t="s">
        <v>2535</v>
      </c>
      <c r="P450" s="16" t="s">
        <v>2506</v>
      </c>
      <c r="Q450" s="17">
        <v>1.0</v>
      </c>
      <c r="R450" s="11" t="s">
        <v>2568</v>
      </c>
      <c r="S450" s="11">
        <v>0.0</v>
      </c>
      <c r="T450" s="11">
        <v>0.0</v>
      </c>
      <c r="U450" s="11" t="s">
        <v>124</v>
      </c>
      <c r="V450" s="11">
        <v>0.0</v>
      </c>
      <c r="W450" s="11" t="s">
        <v>125</v>
      </c>
      <c r="X450" s="18">
        <v>44.0</v>
      </c>
      <c r="Y450" s="18">
        <v>1.0</v>
      </c>
      <c r="Z450" s="18">
        <v>1.0</v>
      </c>
      <c r="AA450" s="18">
        <v>0.0</v>
      </c>
      <c r="AB450" s="15" t="s">
        <v>2496</v>
      </c>
      <c r="AC450" s="15" t="s">
        <v>2496</v>
      </c>
      <c r="AD450" s="16">
        <v>1.0</v>
      </c>
      <c r="AE450" s="16">
        <v>1.0</v>
      </c>
      <c r="AF450" s="16">
        <v>0.0</v>
      </c>
      <c r="AG450" s="15">
        <v>0.0</v>
      </c>
      <c r="AH450" s="11" t="s">
        <v>2497</v>
      </c>
      <c r="AI450" s="18">
        <v>1.0</v>
      </c>
      <c r="AJ450" s="18">
        <v>1.0</v>
      </c>
      <c r="AK450" s="18">
        <v>0.0</v>
      </c>
      <c r="AL450" s="11">
        <v>0.0</v>
      </c>
      <c r="AM450" s="19">
        <v>1.0</v>
      </c>
      <c r="AN450" s="27" t="s">
        <v>128</v>
      </c>
      <c r="AO450" s="15" t="s">
        <v>145</v>
      </c>
      <c r="AP450" s="15" t="s">
        <v>145</v>
      </c>
      <c r="AQ450" s="15">
        <v>110.0</v>
      </c>
      <c r="AR450" s="15">
        <v>37.0</v>
      </c>
      <c r="AS450" s="15">
        <v>82.0</v>
      </c>
      <c r="AT450" s="15">
        <v>85.0</v>
      </c>
      <c r="AU450" s="15">
        <v>-12.0</v>
      </c>
      <c r="AV450" s="15">
        <v>25.0</v>
      </c>
      <c r="AW450" s="18">
        <v>0.0</v>
      </c>
      <c r="AX450" s="18">
        <v>0.0</v>
      </c>
      <c r="AY450" s="18">
        <v>1.0</v>
      </c>
      <c r="AZ450" s="18">
        <v>1.0</v>
      </c>
      <c r="BA450" s="18">
        <v>1.0</v>
      </c>
      <c r="BB450" s="18">
        <v>1.0</v>
      </c>
      <c r="BC450" s="11">
        <v>0.0</v>
      </c>
      <c r="BD450" s="11">
        <v>0.0</v>
      </c>
      <c r="BE450" s="11">
        <v>0.0</v>
      </c>
      <c r="BF450" s="11">
        <v>0.0</v>
      </c>
      <c r="BG450" s="11">
        <v>0.0</v>
      </c>
      <c r="BH450" s="11">
        <v>0.0</v>
      </c>
      <c r="BI450" s="11">
        <v>0.0</v>
      </c>
      <c r="BJ450" s="11">
        <v>0.0</v>
      </c>
      <c r="BK450" s="11">
        <v>0.0</v>
      </c>
      <c r="BL450" s="11">
        <v>0.0</v>
      </c>
      <c r="BM450" s="11">
        <v>0.0</v>
      </c>
      <c r="BN450" s="11">
        <v>0.0</v>
      </c>
      <c r="BO450" s="11">
        <v>0.0</v>
      </c>
      <c r="BP450" s="11">
        <v>0.0</v>
      </c>
      <c r="BQ450" s="11">
        <v>1.0</v>
      </c>
      <c r="BR450" s="11">
        <v>0.0</v>
      </c>
      <c r="BS450" s="11">
        <v>0.0</v>
      </c>
      <c r="BT450" s="11">
        <v>0.0</v>
      </c>
      <c r="BU450" s="11">
        <v>0.0</v>
      </c>
      <c r="BV450" s="11" t="s">
        <v>124</v>
      </c>
      <c r="BW450" s="15" t="s">
        <v>1564</v>
      </c>
      <c r="BX450" s="15">
        <v>0.0</v>
      </c>
      <c r="BY450" s="26">
        <v>206.0</v>
      </c>
      <c r="BZ450" s="16">
        <v>0.0</v>
      </c>
      <c r="CA450" s="26">
        <v>43.0</v>
      </c>
      <c r="CB450" s="26">
        <v>15.0</v>
      </c>
      <c r="CC450" s="15">
        <v>0.0</v>
      </c>
      <c r="CD450" s="15">
        <v>0.0</v>
      </c>
      <c r="CE450" s="15">
        <v>1.0</v>
      </c>
      <c r="CF450" s="15">
        <v>0.0</v>
      </c>
      <c r="CG450" s="16">
        <v>0.0</v>
      </c>
      <c r="CH450" s="16">
        <v>0.0</v>
      </c>
      <c r="CI450" s="16">
        <v>0.0</v>
      </c>
      <c r="CJ450" s="15">
        <f t="shared" si="3"/>
        <v>0</v>
      </c>
      <c r="CK450" s="29" t="s">
        <v>2569</v>
      </c>
      <c r="CL450" s="11" t="s">
        <v>170</v>
      </c>
      <c r="CM450" s="11">
        <v>0.0</v>
      </c>
      <c r="CN450" s="11">
        <v>0.0</v>
      </c>
      <c r="CO450" s="18">
        <v>0.0</v>
      </c>
      <c r="CP450" s="18">
        <v>0.0</v>
      </c>
      <c r="CQ450" s="15">
        <v>0.0</v>
      </c>
      <c r="CR450" s="15" t="s">
        <v>124</v>
      </c>
      <c r="CS450" s="15">
        <v>1.0</v>
      </c>
      <c r="CT450" s="15" t="s">
        <v>2555</v>
      </c>
      <c r="CU450" s="15">
        <v>0.0</v>
      </c>
      <c r="CV450" s="15" t="s">
        <v>124</v>
      </c>
      <c r="CW450" s="11">
        <v>0.0</v>
      </c>
      <c r="CX450" s="11">
        <v>0.0</v>
      </c>
      <c r="CY450" s="11" t="s">
        <v>124</v>
      </c>
      <c r="CZ450" s="11">
        <v>0.0</v>
      </c>
      <c r="DA450" s="11" t="s">
        <v>507</v>
      </c>
      <c r="DB450" s="31"/>
    </row>
    <row r="451">
      <c r="A451" s="11" t="s">
        <v>2570</v>
      </c>
      <c r="B451" s="11" t="s">
        <v>2571</v>
      </c>
      <c r="C451" s="12">
        <v>28742.0</v>
      </c>
      <c r="D451" s="13">
        <v>3.0</v>
      </c>
      <c r="E451" s="18">
        <v>0.0</v>
      </c>
      <c r="F451" s="3">
        <v>6.0</v>
      </c>
      <c r="G451" s="3">
        <v>7.0</v>
      </c>
      <c r="H451" s="3">
        <v>7.0</v>
      </c>
      <c r="I451" s="14">
        <f t="shared" si="1"/>
        <v>6.666666667</v>
      </c>
      <c r="J451" s="14">
        <f t="shared" si="2"/>
        <v>0.6666666667</v>
      </c>
      <c r="K451" s="11" t="s">
        <v>182</v>
      </c>
      <c r="L451" s="13" t="s">
        <v>183</v>
      </c>
      <c r="M451" s="15" t="s">
        <v>216</v>
      </c>
      <c r="N451" s="15" t="s">
        <v>1953</v>
      </c>
      <c r="O451" s="16" t="s">
        <v>216</v>
      </c>
      <c r="P451" s="16" t="s">
        <v>1953</v>
      </c>
      <c r="Q451" s="17">
        <v>0.0</v>
      </c>
      <c r="R451" s="11" t="s">
        <v>124</v>
      </c>
      <c r="S451" s="11">
        <v>0.0</v>
      </c>
      <c r="T451" s="11">
        <v>0.0</v>
      </c>
      <c r="U451" s="11" t="s">
        <v>124</v>
      </c>
      <c r="V451" s="11">
        <v>0.0</v>
      </c>
      <c r="W451" s="11" t="s">
        <v>125</v>
      </c>
      <c r="X451" s="18"/>
      <c r="Y451" s="18">
        <v>2.0</v>
      </c>
      <c r="Z451" s="18">
        <v>0.0</v>
      </c>
      <c r="AA451" s="18">
        <v>1.0</v>
      </c>
      <c r="AB451" s="15" t="s">
        <v>2572</v>
      </c>
      <c r="AC451" s="15" t="s">
        <v>2572</v>
      </c>
      <c r="AD451" s="16">
        <v>2.0</v>
      </c>
      <c r="AE451" s="16">
        <v>0.0</v>
      </c>
      <c r="AF451" s="16">
        <v>1.0</v>
      </c>
      <c r="AG451" s="16">
        <v>1.0</v>
      </c>
      <c r="AH451" s="11" t="s">
        <v>2573</v>
      </c>
      <c r="AI451" s="18">
        <v>1.0</v>
      </c>
      <c r="AJ451" s="18">
        <v>0.0</v>
      </c>
      <c r="AK451" s="18">
        <v>0.0</v>
      </c>
      <c r="AL451" s="11">
        <v>0.0</v>
      </c>
      <c r="AM451" s="19">
        <v>0.0</v>
      </c>
      <c r="AN451" s="27" t="s">
        <v>128</v>
      </c>
      <c r="AO451" s="15" t="s">
        <v>1456</v>
      </c>
      <c r="AP451" s="15" t="s">
        <v>1456</v>
      </c>
      <c r="AQ451" s="15">
        <v>124.0</v>
      </c>
      <c r="AR451" s="15">
        <v>52.0</v>
      </c>
      <c r="AS451" s="15">
        <v>83.0</v>
      </c>
      <c r="AT451" s="15">
        <v>91.0</v>
      </c>
      <c r="AU451" s="15">
        <v>-11.0</v>
      </c>
      <c r="AV451" s="15">
        <v>10.0</v>
      </c>
      <c r="AW451" s="18">
        <v>0.0</v>
      </c>
      <c r="AX451" s="18">
        <v>0.0</v>
      </c>
      <c r="AY451" s="18">
        <v>1.0</v>
      </c>
      <c r="AZ451" s="18">
        <v>1.0</v>
      </c>
      <c r="BA451" s="18">
        <v>0.0</v>
      </c>
      <c r="BB451" s="18">
        <v>0.0</v>
      </c>
      <c r="BC451" s="11">
        <v>0.0</v>
      </c>
      <c r="BD451" s="11">
        <v>0.0</v>
      </c>
      <c r="BE451" s="11">
        <v>0.0</v>
      </c>
      <c r="BF451" s="11">
        <v>0.0</v>
      </c>
      <c r="BG451" s="11">
        <v>0.0</v>
      </c>
      <c r="BH451" s="11">
        <v>0.0</v>
      </c>
      <c r="BI451" s="11">
        <v>0.0</v>
      </c>
      <c r="BJ451" s="11">
        <v>1.0</v>
      </c>
      <c r="BK451" s="11">
        <v>0.0</v>
      </c>
      <c r="BL451" s="11">
        <v>0.0</v>
      </c>
      <c r="BM451" s="11">
        <v>0.0</v>
      </c>
      <c r="BN451" s="11">
        <v>0.0</v>
      </c>
      <c r="BO451" s="11">
        <v>0.0</v>
      </c>
      <c r="BP451" s="11">
        <v>0.0</v>
      </c>
      <c r="BQ451" s="11">
        <v>0.0</v>
      </c>
      <c r="BR451" s="11">
        <v>0.0</v>
      </c>
      <c r="BS451" s="11">
        <v>0.0</v>
      </c>
      <c r="BT451" s="11">
        <v>0.0</v>
      </c>
      <c r="BU451" s="11">
        <v>0.0</v>
      </c>
      <c r="BV451" s="11" t="s">
        <v>124</v>
      </c>
      <c r="BW451" s="15" t="s">
        <v>319</v>
      </c>
      <c r="BX451" s="15">
        <v>0.0</v>
      </c>
      <c r="BY451" s="26">
        <v>338.0</v>
      </c>
      <c r="BZ451" s="16">
        <v>0.0</v>
      </c>
      <c r="CA451" s="26">
        <v>227.0</v>
      </c>
      <c r="CB451" s="26">
        <v>65.0</v>
      </c>
      <c r="CC451" s="15">
        <v>0.0</v>
      </c>
      <c r="CD451" s="15">
        <v>0.0</v>
      </c>
      <c r="CE451" s="15">
        <v>1.0</v>
      </c>
      <c r="CF451" s="15">
        <v>0.0</v>
      </c>
      <c r="CG451" s="16">
        <v>0.0</v>
      </c>
      <c r="CH451" s="16">
        <v>0.0</v>
      </c>
      <c r="CI451" s="16">
        <v>0.0</v>
      </c>
      <c r="CJ451" s="15">
        <f t="shared" si="3"/>
        <v>0</v>
      </c>
      <c r="CK451" s="29" t="s">
        <v>2574</v>
      </c>
      <c r="CL451" s="11" t="s">
        <v>403</v>
      </c>
      <c r="CM451" s="11">
        <v>0.0</v>
      </c>
      <c r="CN451" s="11">
        <v>0.0</v>
      </c>
      <c r="CO451" s="18">
        <v>0.0</v>
      </c>
      <c r="CP451" s="18">
        <v>0.0</v>
      </c>
      <c r="CQ451" s="15">
        <v>0.0</v>
      </c>
      <c r="CR451" s="15" t="s">
        <v>124</v>
      </c>
      <c r="CS451" s="15">
        <v>0.0</v>
      </c>
      <c r="CT451" s="15" t="s">
        <v>124</v>
      </c>
      <c r="CU451" s="15">
        <v>0.0</v>
      </c>
      <c r="CV451" s="15" t="s">
        <v>124</v>
      </c>
      <c r="CW451" s="11">
        <v>0.0</v>
      </c>
      <c r="CX451" s="11">
        <v>0.0</v>
      </c>
      <c r="CY451" s="11" t="s">
        <v>124</v>
      </c>
      <c r="CZ451" s="11">
        <v>0.0</v>
      </c>
      <c r="DA451" s="11" t="s">
        <v>235</v>
      </c>
      <c r="DB451" s="31"/>
    </row>
    <row r="452">
      <c r="A452" s="11" t="s">
        <v>2575</v>
      </c>
      <c r="B452" s="11" t="s">
        <v>2576</v>
      </c>
      <c r="C452" s="12">
        <v>28763.0</v>
      </c>
      <c r="D452" s="13">
        <v>4.0</v>
      </c>
      <c r="E452" s="18">
        <v>0.0</v>
      </c>
      <c r="F452" s="3">
        <v>5.0</v>
      </c>
      <c r="G452" s="3">
        <v>6.0</v>
      </c>
      <c r="H452" s="3">
        <v>6.0</v>
      </c>
      <c r="I452" s="14">
        <f t="shared" si="1"/>
        <v>5.666666667</v>
      </c>
      <c r="J452" s="14">
        <f t="shared" si="2"/>
        <v>0.6666666667</v>
      </c>
      <c r="K452" s="11" t="s">
        <v>2307</v>
      </c>
      <c r="L452" s="11" t="s">
        <v>355</v>
      </c>
      <c r="M452" s="15" t="s">
        <v>122</v>
      </c>
      <c r="N452" s="15" t="s">
        <v>373</v>
      </c>
      <c r="O452" s="16" t="s">
        <v>162</v>
      </c>
      <c r="P452" s="16" t="s">
        <v>897</v>
      </c>
      <c r="Q452" s="17">
        <v>0.0</v>
      </c>
      <c r="R452" s="11" t="s">
        <v>124</v>
      </c>
      <c r="S452" s="11">
        <v>1.0</v>
      </c>
      <c r="T452" s="11">
        <v>0.0</v>
      </c>
      <c r="U452" s="11" t="s">
        <v>124</v>
      </c>
      <c r="V452" s="11">
        <v>0.0</v>
      </c>
      <c r="W452" s="11" t="s">
        <v>125</v>
      </c>
      <c r="X452" s="18">
        <v>34.0</v>
      </c>
      <c r="Y452" s="18">
        <v>1.0</v>
      </c>
      <c r="Z452" s="18">
        <v>1.0</v>
      </c>
      <c r="AA452" s="18">
        <v>0.0</v>
      </c>
      <c r="AB452" s="15" t="s">
        <v>2577</v>
      </c>
      <c r="AC452" s="15" t="s">
        <v>2577</v>
      </c>
      <c r="AD452" s="16">
        <v>1.0</v>
      </c>
      <c r="AE452" s="16">
        <v>1.0</v>
      </c>
      <c r="AF452" s="16">
        <v>0.0</v>
      </c>
      <c r="AG452" s="15">
        <v>0.0</v>
      </c>
      <c r="AH452" s="11" t="s">
        <v>2578</v>
      </c>
      <c r="AI452" s="18">
        <v>1.0</v>
      </c>
      <c r="AJ452" s="18">
        <v>1.0</v>
      </c>
      <c r="AK452" s="18">
        <v>0.0</v>
      </c>
      <c r="AL452" s="11">
        <v>0.0</v>
      </c>
      <c r="AM452" s="19">
        <v>1.0</v>
      </c>
      <c r="AN452" s="27" t="s">
        <v>128</v>
      </c>
      <c r="AO452" s="15" t="s">
        <v>129</v>
      </c>
      <c r="AP452" s="15" t="s">
        <v>129</v>
      </c>
      <c r="AQ452" s="15">
        <v>103.0</v>
      </c>
      <c r="AR452" s="15">
        <v>30.0</v>
      </c>
      <c r="AS452" s="15">
        <v>67.0</v>
      </c>
      <c r="AT452" s="15">
        <v>57.0</v>
      </c>
      <c r="AU452" s="15">
        <v>-17.0</v>
      </c>
      <c r="AV452" s="15">
        <v>9.0</v>
      </c>
      <c r="AW452" s="18">
        <v>0.0</v>
      </c>
      <c r="AX452" s="18">
        <v>0.0</v>
      </c>
      <c r="AY452" s="18">
        <v>1.0</v>
      </c>
      <c r="AZ452" s="18">
        <v>1.0</v>
      </c>
      <c r="BA452" s="18">
        <v>0.0</v>
      </c>
      <c r="BB452" s="18">
        <v>0.0</v>
      </c>
      <c r="BC452" s="11">
        <v>0.0</v>
      </c>
      <c r="BD452" s="11">
        <v>0.0</v>
      </c>
      <c r="BE452" s="11">
        <v>0.0</v>
      </c>
      <c r="BF452" s="11">
        <v>0.0</v>
      </c>
      <c r="BG452" s="11">
        <v>0.0</v>
      </c>
      <c r="BH452" s="11">
        <v>0.0</v>
      </c>
      <c r="BI452" s="11">
        <v>0.0</v>
      </c>
      <c r="BJ452" s="11">
        <v>0.0</v>
      </c>
      <c r="BK452" s="11">
        <v>0.0</v>
      </c>
      <c r="BL452" s="11">
        <v>0.0</v>
      </c>
      <c r="BM452" s="11">
        <v>0.0</v>
      </c>
      <c r="BN452" s="11">
        <v>0.0</v>
      </c>
      <c r="BO452" s="11">
        <v>0.0</v>
      </c>
      <c r="BP452" s="11">
        <v>0.0</v>
      </c>
      <c r="BQ452" s="11">
        <v>0.0</v>
      </c>
      <c r="BR452" s="11">
        <v>0.0</v>
      </c>
      <c r="BS452" s="11">
        <v>0.0</v>
      </c>
      <c r="BT452" s="11">
        <v>0.0</v>
      </c>
      <c r="BU452" s="11">
        <v>0.0</v>
      </c>
      <c r="BV452" s="11" t="s">
        <v>124</v>
      </c>
      <c r="BW452" s="15" t="s">
        <v>1609</v>
      </c>
      <c r="BX452" s="15">
        <v>0.0</v>
      </c>
      <c r="BY452" s="26">
        <v>296.0</v>
      </c>
      <c r="BZ452" s="16">
        <v>0.0</v>
      </c>
      <c r="CA452" s="26">
        <v>110.0</v>
      </c>
      <c r="CB452" s="26">
        <v>37.0</v>
      </c>
      <c r="CC452" s="15">
        <v>0.0</v>
      </c>
      <c r="CD452" s="15">
        <v>0.0</v>
      </c>
      <c r="CE452" s="15">
        <v>1.0</v>
      </c>
      <c r="CF452" s="15">
        <v>0.0</v>
      </c>
      <c r="CG452" s="16">
        <v>0.0</v>
      </c>
      <c r="CH452" s="16">
        <v>0.0</v>
      </c>
      <c r="CI452" s="16">
        <v>0.0</v>
      </c>
      <c r="CJ452" s="15">
        <f t="shared" si="3"/>
        <v>0</v>
      </c>
      <c r="CK452" s="29" t="s">
        <v>2579</v>
      </c>
      <c r="CL452" s="11" t="s">
        <v>258</v>
      </c>
      <c r="CM452" s="11">
        <v>0.0</v>
      </c>
      <c r="CN452" s="11">
        <v>0.0</v>
      </c>
      <c r="CO452" s="18">
        <v>0.0</v>
      </c>
      <c r="CP452" s="18">
        <v>0.0</v>
      </c>
      <c r="CQ452" s="15">
        <v>0.0</v>
      </c>
      <c r="CR452" s="15" t="s">
        <v>124</v>
      </c>
      <c r="CS452" s="15">
        <v>0.0</v>
      </c>
      <c r="CT452" s="15" t="s">
        <v>124</v>
      </c>
      <c r="CU452" s="15">
        <v>0.0</v>
      </c>
      <c r="CV452" s="15" t="s">
        <v>124</v>
      </c>
      <c r="CW452" s="11">
        <v>0.0</v>
      </c>
      <c r="CX452" s="11">
        <v>0.0</v>
      </c>
      <c r="CY452" s="11" t="s">
        <v>124</v>
      </c>
      <c r="CZ452" s="11">
        <v>0.0</v>
      </c>
      <c r="DA452" s="11" t="s">
        <v>133</v>
      </c>
      <c r="DB452" s="31"/>
    </row>
    <row r="453">
      <c r="A453" s="11" t="s">
        <v>2580</v>
      </c>
      <c r="B453" s="11" t="s">
        <v>2581</v>
      </c>
      <c r="C453" s="12">
        <v>28791.0</v>
      </c>
      <c r="D453" s="13">
        <v>1.0</v>
      </c>
      <c r="E453" s="18">
        <v>0.0</v>
      </c>
      <c r="F453" s="3">
        <v>6.0</v>
      </c>
      <c r="G453" s="3">
        <v>5.0</v>
      </c>
      <c r="H453" s="3">
        <v>8.0</v>
      </c>
      <c r="I453" s="14">
        <f t="shared" si="1"/>
        <v>6.333333333</v>
      </c>
      <c r="J453" s="14">
        <f t="shared" si="2"/>
        <v>2</v>
      </c>
      <c r="K453" s="11" t="s">
        <v>2582</v>
      </c>
      <c r="L453" s="13" t="s">
        <v>2582</v>
      </c>
      <c r="M453" s="15" t="s">
        <v>122</v>
      </c>
      <c r="N453" s="15" t="s">
        <v>373</v>
      </c>
      <c r="O453" s="16" t="s">
        <v>122</v>
      </c>
      <c r="P453" s="16" t="s">
        <v>2267</v>
      </c>
      <c r="Q453" s="17">
        <v>1.0</v>
      </c>
      <c r="R453" s="11" t="s">
        <v>124</v>
      </c>
      <c r="S453" s="11">
        <v>0.0</v>
      </c>
      <c r="T453" s="11">
        <v>0.0</v>
      </c>
      <c r="U453" s="11" t="s">
        <v>124</v>
      </c>
      <c r="V453" s="11">
        <v>0.0</v>
      </c>
      <c r="W453" s="11" t="s">
        <v>273</v>
      </c>
      <c r="X453" s="18">
        <v>26.0</v>
      </c>
      <c r="Y453" s="18">
        <v>1.0</v>
      </c>
      <c r="Z453" s="18">
        <v>1.0</v>
      </c>
      <c r="AA453" s="18">
        <v>0.0</v>
      </c>
      <c r="AB453" s="15" t="s">
        <v>2583</v>
      </c>
      <c r="AC453" s="15" t="s">
        <v>2583</v>
      </c>
      <c r="AD453" s="16">
        <v>1.0</v>
      </c>
      <c r="AE453" s="16">
        <v>1.0</v>
      </c>
      <c r="AF453" s="16">
        <v>1.0</v>
      </c>
      <c r="AG453" s="15">
        <v>0.0</v>
      </c>
      <c r="AH453" s="11" t="s">
        <v>2578</v>
      </c>
      <c r="AI453" s="18">
        <v>1.0</v>
      </c>
      <c r="AJ453" s="18">
        <v>1.0</v>
      </c>
      <c r="AK453" s="18">
        <v>0.0</v>
      </c>
      <c r="AL453" s="11">
        <v>0.0</v>
      </c>
      <c r="AM453" s="19">
        <v>0.0</v>
      </c>
      <c r="AN453" s="27" t="s">
        <v>128</v>
      </c>
      <c r="AO453" s="15" t="s">
        <v>189</v>
      </c>
      <c r="AP453" s="15" t="s">
        <v>189</v>
      </c>
      <c r="AQ453" s="15">
        <v>111.0</v>
      </c>
      <c r="AR453" s="15">
        <v>66.0</v>
      </c>
      <c r="AS453" s="15">
        <v>73.0</v>
      </c>
      <c r="AT453" s="15">
        <v>82.0</v>
      </c>
      <c r="AU453" s="15">
        <v>-7.0</v>
      </c>
      <c r="AV453" s="15">
        <v>3.0</v>
      </c>
      <c r="AW453" s="18">
        <v>0.0</v>
      </c>
      <c r="AX453" s="18">
        <v>1.0</v>
      </c>
      <c r="AY453" s="18">
        <v>1.0</v>
      </c>
      <c r="AZ453" s="18">
        <v>1.0</v>
      </c>
      <c r="BA453" s="18">
        <v>0.0</v>
      </c>
      <c r="BB453" s="18">
        <v>0.0</v>
      </c>
      <c r="BC453" s="11">
        <v>0.0</v>
      </c>
      <c r="BD453" s="11">
        <v>0.0</v>
      </c>
      <c r="BE453" s="11">
        <v>0.0</v>
      </c>
      <c r="BF453" s="11">
        <v>0.0</v>
      </c>
      <c r="BG453" s="11">
        <v>0.0</v>
      </c>
      <c r="BH453" s="11">
        <v>0.0</v>
      </c>
      <c r="BI453" s="11">
        <v>0.0</v>
      </c>
      <c r="BJ453" s="11">
        <v>0.0</v>
      </c>
      <c r="BK453" s="11">
        <v>0.0</v>
      </c>
      <c r="BL453" s="11">
        <v>0.0</v>
      </c>
      <c r="BM453" s="11">
        <v>0.0</v>
      </c>
      <c r="BN453" s="11">
        <v>0.0</v>
      </c>
      <c r="BO453" s="11">
        <v>0.0</v>
      </c>
      <c r="BP453" s="11">
        <v>0.0</v>
      </c>
      <c r="BQ453" s="11">
        <v>0.0</v>
      </c>
      <c r="BR453" s="11">
        <v>0.0</v>
      </c>
      <c r="BS453" s="11">
        <v>0.0</v>
      </c>
      <c r="BT453" s="11">
        <v>0.0</v>
      </c>
      <c r="BU453" s="11">
        <v>0.0</v>
      </c>
      <c r="BV453" s="11" t="s">
        <v>124</v>
      </c>
      <c r="BW453" s="15" t="s">
        <v>146</v>
      </c>
      <c r="BX453" s="15">
        <v>0.0</v>
      </c>
      <c r="BY453" s="26">
        <v>215.0</v>
      </c>
      <c r="BZ453" s="16">
        <v>0.0</v>
      </c>
      <c r="CA453" s="26">
        <v>84.0</v>
      </c>
      <c r="CB453" s="26">
        <v>9.0</v>
      </c>
      <c r="CC453" s="15">
        <v>0.0</v>
      </c>
      <c r="CD453" s="15">
        <v>0.0</v>
      </c>
      <c r="CE453" s="15">
        <v>0.0</v>
      </c>
      <c r="CF453" s="15">
        <v>0.0</v>
      </c>
      <c r="CG453" s="16">
        <v>0.0</v>
      </c>
      <c r="CH453" s="16">
        <v>0.0</v>
      </c>
      <c r="CI453" s="16">
        <v>0.0</v>
      </c>
      <c r="CJ453" s="15">
        <f t="shared" si="3"/>
        <v>0</v>
      </c>
      <c r="CK453" s="29" t="s">
        <v>2584</v>
      </c>
      <c r="CL453" s="11" t="s">
        <v>2585</v>
      </c>
      <c r="CM453" s="11">
        <v>0.0</v>
      </c>
      <c r="CN453" s="11">
        <v>0.0</v>
      </c>
      <c r="CO453" s="18">
        <v>0.0</v>
      </c>
      <c r="CP453" s="18">
        <v>0.0</v>
      </c>
      <c r="CQ453" s="15">
        <v>0.0</v>
      </c>
      <c r="CR453" s="15" t="s">
        <v>124</v>
      </c>
      <c r="CS453" s="15">
        <v>0.0</v>
      </c>
      <c r="CT453" s="15" t="s">
        <v>124</v>
      </c>
      <c r="CU453" s="15">
        <v>0.0</v>
      </c>
      <c r="CV453" s="15" t="s">
        <v>124</v>
      </c>
      <c r="CW453" s="11">
        <v>0.0</v>
      </c>
      <c r="CX453" s="11">
        <v>0.0</v>
      </c>
      <c r="CY453" s="11" t="s">
        <v>124</v>
      </c>
      <c r="CZ453" s="11">
        <v>0.0</v>
      </c>
      <c r="DA453" s="11" t="s">
        <v>133</v>
      </c>
      <c r="DB453" s="31"/>
    </row>
    <row r="454">
      <c r="A454" s="11" t="s">
        <v>2586</v>
      </c>
      <c r="B454" s="11" t="s">
        <v>2587</v>
      </c>
      <c r="C454" s="12">
        <v>28798.0</v>
      </c>
      <c r="D454" s="13">
        <v>1.0</v>
      </c>
      <c r="E454" s="18">
        <v>0.0</v>
      </c>
      <c r="F454" s="3">
        <v>4.0</v>
      </c>
      <c r="G454" s="3">
        <v>3.0</v>
      </c>
      <c r="H454" s="3">
        <v>5.0</v>
      </c>
      <c r="I454" s="14">
        <f t="shared" si="1"/>
        <v>4</v>
      </c>
      <c r="J454" s="14">
        <f t="shared" si="2"/>
        <v>1.333333333</v>
      </c>
      <c r="K454" s="11" t="s">
        <v>182</v>
      </c>
      <c r="L454" s="13" t="s">
        <v>183</v>
      </c>
      <c r="M454" s="15" t="s">
        <v>137</v>
      </c>
      <c r="N454" s="15" t="s">
        <v>138</v>
      </c>
      <c r="O454" s="16" t="s">
        <v>139</v>
      </c>
      <c r="P454" s="16" t="s">
        <v>2588</v>
      </c>
      <c r="Q454" s="17">
        <v>1.0</v>
      </c>
      <c r="R454" s="11" t="s">
        <v>124</v>
      </c>
      <c r="S454" s="11">
        <v>0.0</v>
      </c>
      <c r="T454" s="11">
        <v>0.0</v>
      </c>
      <c r="U454" s="11" t="s">
        <v>124</v>
      </c>
      <c r="V454" s="11">
        <v>0.0</v>
      </c>
      <c r="W454" s="11" t="s">
        <v>273</v>
      </c>
      <c r="X454" s="18">
        <v>33.0</v>
      </c>
      <c r="Y454" s="18">
        <v>0.0</v>
      </c>
      <c r="Z454" s="18">
        <v>1.0</v>
      </c>
      <c r="AA454" s="18">
        <v>0.0</v>
      </c>
      <c r="AB454" s="15" t="s">
        <v>2589</v>
      </c>
      <c r="AC454" s="15" t="s">
        <v>2589</v>
      </c>
      <c r="AD454" s="16">
        <v>1.0</v>
      </c>
      <c r="AE454" s="16">
        <v>1.0</v>
      </c>
      <c r="AF454" s="16">
        <v>0.0</v>
      </c>
      <c r="AG454" s="15">
        <v>0.0</v>
      </c>
      <c r="AH454" s="11" t="s">
        <v>2590</v>
      </c>
      <c r="AI454" s="18">
        <v>1.0</v>
      </c>
      <c r="AJ454" s="18">
        <v>1.0</v>
      </c>
      <c r="AK454" s="18">
        <v>0.0</v>
      </c>
      <c r="AL454" s="11">
        <v>0.0</v>
      </c>
      <c r="AM454" s="19">
        <v>0.0</v>
      </c>
      <c r="AN454" s="27" t="s">
        <v>128</v>
      </c>
      <c r="AO454" s="15" t="s">
        <v>155</v>
      </c>
      <c r="AP454" s="15" t="s">
        <v>155</v>
      </c>
      <c r="AQ454" s="15">
        <v>62.0</v>
      </c>
      <c r="AR454" s="15">
        <v>30.0</v>
      </c>
      <c r="AS454" s="15">
        <v>50.0</v>
      </c>
      <c r="AT454" s="15">
        <v>17.0</v>
      </c>
      <c r="AU454" s="15">
        <v>-11.0</v>
      </c>
      <c r="AV454" s="15">
        <v>43.0</v>
      </c>
      <c r="AW454" s="18">
        <v>0.0</v>
      </c>
      <c r="AX454" s="18">
        <v>0.0</v>
      </c>
      <c r="AY454" s="18">
        <v>1.0</v>
      </c>
      <c r="AZ454" s="18">
        <v>0.0</v>
      </c>
      <c r="BA454" s="18">
        <v>1.0</v>
      </c>
      <c r="BB454" s="18">
        <v>0.0</v>
      </c>
      <c r="BC454" s="11">
        <v>0.0</v>
      </c>
      <c r="BD454" s="11">
        <v>0.0</v>
      </c>
      <c r="BE454" s="11">
        <v>0.0</v>
      </c>
      <c r="BF454" s="11">
        <v>0.0</v>
      </c>
      <c r="BG454" s="11">
        <v>0.0</v>
      </c>
      <c r="BH454" s="11">
        <v>0.0</v>
      </c>
      <c r="BI454" s="11">
        <v>0.0</v>
      </c>
      <c r="BJ454" s="11">
        <v>0.0</v>
      </c>
      <c r="BK454" s="11">
        <v>0.0</v>
      </c>
      <c r="BL454" s="11">
        <v>0.0</v>
      </c>
      <c r="BM454" s="11">
        <v>0.0</v>
      </c>
      <c r="BN454" s="11">
        <v>0.0</v>
      </c>
      <c r="BO454" s="11">
        <v>0.0</v>
      </c>
      <c r="BP454" s="11">
        <v>0.0</v>
      </c>
      <c r="BQ454" s="11">
        <v>0.0</v>
      </c>
      <c r="BR454" s="11">
        <v>0.0</v>
      </c>
      <c r="BS454" s="11">
        <v>0.0</v>
      </c>
      <c r="BT454" s="11">
        <v>0.0</v>
      </c>
      <c r="BU454" s="11">
        <v>0.0</v>
      </c>
      <c r="BV454" s="11" t="s">
        <v>124</v>
      </c>
      <c r="BW454" s="15" t="s">
        <v>168</v>
      </c>
      <c r="BX454" s="15">
        <v>0.0</v>
      </c>
      <c r="BY454" s="26">
        <v>220.0</v>
      </c>
      <c r="BZ454" s="16">
        <v>0.0</v>
      </c>
      <c r="CA454" s="26">
        <v>29.0</v>
      </c>
      <c r="CB454" s="26">
        <v>14.0</v>
      </c>
      <c r="CC454" s="15">
        <v>0.0</v>
      </c>
      <c r="CD454" s="15">
        <v>0.0</v>
      </c>
      <c r="CE454" s="15">
        <v>0.0</v>
      </c>
      <c r="CF454" s="15">
        <v>0.0</v>
      </c>
      <c r="CG454" s="16">
        <v>0.0</v>
      </c>
      <c r="CH454" s="16">
        <v>0.0</v>
      </c>
      <c r="CI454" s="16">
        <v>0.0</v>
      </c>
      <c r="CJ454" s="15">
        <f t="shared" si="3"/>
        <v>0</v>
      </c>
      <c r="CK454" s="29" t="s">
        <v>2591</v>
      </c>
      <c r="CL454" s="11" t="s">
        <v>170</v>
      </c>
      <c r="CM454" s="11">
        <v>0.0</v>
      </c>
      <c r="CN454" s="11">
        <v>0.0</v>
      </c>
      <c r="CO454" s="18">
        <v>0.0</v>
      </c>
      <c r="CP454" s="18">
        <v>0.0</v>
      </c>
      <c r="CQ454" s="15">
        <v>0.0</v>
      </c>
      <c r="CR454" s="15" t="s">
        <v>124</v>
      </c>
      <c r="CS454" s="15">
        <v>0.0</v>
      </c>
      <c r="CT454" s="15" t="s">
        <v>124</v>
      </c>
      <c r="CU454" s="15">
        <v>0.0</v>
      </c>
      <c r="CV454" s="15" t="s">
        <v>124</v>
      </c>
      <c r="CW454" s="11">
        <v>0.0</v>
      </c>
      <c r="CX454" s="11">
        <v>0.0</v>
      </c>
      <c r="CY454" s="11" t="s">
        <v>124</v>
      </c>
      <c r="CZ454" s="11">
        <v>0.0</v>
      </c>
      <c r="DA454" s="11" t="s">
        <v>133</v>
      </c>
      <c r="DB454" s="31"/>
    </row>
    <row r="455">
      <c r="A455" s="11" t="s">
        <v>2592</v>
      </c>
      <c r="B455" s="11" t="s">
        <v>2593</v>
      </c>
      <c r="C455" s="12">
        <v>28805.0</v>
      </c>
      <c r="D455" s="13">
        <v>3.0</v>
      </c>
      <c r="E455" s="18">
        <v>0.0</v>
      </c>
      <c r="F455" s="3">
        <v>7.0</v>
      </c>
      <c r="G455" s="3">
        <v>7.0</v>
      </c>
      <c r="H455" s="3">
        <v>7.0</v>
      </c>
      <c r="I455" s="14">
        <f t="shared" si="1"/>
        <v>7</v>
      </c>
      <c r="J455" s="14">
        <f t="shared" si="2"/>
        <v>0</v>
      </c>
      <c r="K455" s="11" t="s">
        <v>2594</v>
      </c>
      <c r="L455" s="13" t="s">
        <v>2594</v>
      </c>
      <c r="M455" s="16" t="s">
        <v>216</v>
      </c>
      <c r="N455" s="16" t="s">
        <v>1953</v>
      </c>
      <c r="O455" s="16" t="s">
        <v>216</v>
      </c>
      <c r="P455" s="16" t="s">
        <v>1953</v>
      </c>
      <c r="Q455" s="17">
        <v>1.0</v>
      </c>
      <c r="R455" s="11" t="s">
        <v>124</v>
      </c>
      <c r="S455" s="11">
        <v>0.0</v>
      </c>
      <c r="T455" s="11">
        <v>0.0</v>
      </c>
      <c r="U455" s="11" t="s">
        <v>124</v>
      </c>
      <c r="V455" s="11">
        <v>0.0</v>
      </c>
      <c r="W455" s="11" t="s">
        <v>125</v>
      </c>
      <c r="X455" s="18">
        <v>29.0</v>
      </c>
      <c r="Y455" s="18">
        <v>0.0</v>
      </c>
      <c r="Z455" s="18">
        <v>0.0</v>
      </c>
      <c r="AA455" s="18">
        <v>1.0</v>
      </c>
      <c r="AB455" s="15" t="s">
        <v>2595</v>
      </c>
      <c r="AC455" s="15" t="s">
        <v>2595</v>
      </c>
      <c r="AD455" s="16">
        <v>1.0</v>
      </c>
      <c r="AE455" s="16">
        <v>1.0</v>
      </c>
      <c r="AF455" s="16">
        <v>0.0</v>
      </c>
      <c r="AG455" s="15">
        <v>0.0</v>
      </c>
      <c r="AH455" s="11" t="s">
        <v>2596</v>
      </c>
      <c r="AI455" s="18">
        <v>1.0</v>
      </c>
      <c r="AJ455" s="18">
        <v>1.0</v>
      </c>
      <c r="AK455" s="18">
        <v>0.0</v>
      </c>
      <c r="AL455" s="11">
        <v>0.0</v>
      </c>
      <c r="AM455" s="19">
        <v>0.0</v>
      </c>
      <c r="AN455" s="27" t="s">
        <v>128</v>
      </c>
      <c r="AO455" s="15" t="s">
        <v>2597</v>
      </c>
      <c r="AP455" s="15" t="s">
        <v>200</v>
      </c>
      <c r="AQ455" s="15">
        <v>131.0</v>
      </c>
      <c r="AR455" s="15">
        <v>67.0</v>
      </c>
      <c r="AS455" s="15">
        <v>58.0</v>
      </c>
      <c r="AT455" s="15">
        <v>45.0</v>
      </c>
      <c r="AU455" s="15">
        <v>-12.0</v>
      </c>
      <c r="AV455" s="15">
        <v>8.0</v>
      </c>
      <c r="AW455" s="18">
        <v>1.0</v>
      </c>
      <c r="AX455" s="18">
        <v>0.0</v>
      </c>
      <c r="AY455" s="18">
        <v>0.0</v>
      </c>
      <c r="AZ455" s="18">
        <v>1.0</v>
      </c>
      <c r="BA455" s="18">
        <v>1.0</v>
      </c>
      <c r="BB455" s="18">
        <v>1.0</v>
      </c>
      <c r="BC455" s="11">
        <v>0.0</v>
      </c>
      <c r="BD455" s="11">
        <v>0.0</v>
      </c>
      <c r="BE455" s="11">
        <v>0.0</v>
      </c>
      <c r="BF455" s="11">
        <v>0.0</v>
      </c>
      <c r="BG455" s="11">
        <v>0.0</v>
      </c>
      <c r="BH455" s="11">
        <v>0.0</v>
      </c>
      <c r="BI455" s="11">
        <v>0.0</v>
      </c>
      <c r="BJ455" s="11">
        <v>0.0</v>
      </c>
      <c r="BK455" s="11">
        <v>0.0</v>
      </c>
      <c r="BL455" s="11">
        <v>0.0</v>
      </c>
      <c r="BM455" s="11">
        <v>0.0</v>
      </c>
      <c r="BN455" s="11">
        <v>0.0</v>
      </c>
      <c r="BO455" s="11">
        <v>0.0</v>
      </c>
      <c r="BP455" s="11">
        <v>0.0</v>
      </c>
      <c r="BQ455" s="11">
        <v>0.0</v>
      </c>
      <c r="BR455" s="11">
        <v>0.0</v>
      </c>
      <c r="BS455" s="11">
        <v>0.0</v>
      </c>
      <c r="BT455" s="11">
        <v>0.0</v>
      </c>
      <c r="BU455" s="11">
        <v>0.0</v>
      </c>
      <c r="BV455" s="11" t="s">
        <v>124</v>
      </c>
      <c r="BW455" s="15" t="s">
        <v>190</v>
      </c>
      <c r="BX455" s="15">
        <v>0.0</v>
      </c>
      <c r="BY455" s="26">
        <v>235.0</v>
      </c>
      <c r="BZ455" s="16">
        <v>0.0</v>
      </c>
      <c r="CA455" s="26">
        <v>69.0</v>
      </c>
      <c r="CB455" s="26">
        <v>5.0</v>
      </c>
      <c r="CC455" s="15">
        <v>0.0</v>
      </c>
      <c r="CD455" s="15">
        <v>0.0</v>
      </c>
      <c r="CE455" s="15">
        <v>1.0</v>
      </c>
      <c r="CF455" s="15">
        <v>0.0</v>
      </c>
      <c r="CG455" s="16">
        <v>1.0</v>
      </c>
      <c r="CH455" s="16">
        <v>0.0</v>
      </c>
      <c r="CI455" s="16">
        <v>0.0</v>
      </c>
      <c r="CJ455" s="15">
        <f t="shared" si="3"/>
        <v>1</v>
      </c>
      <c r="CK455" s="29" t="s">
        <v>2598</v>
      </c>
      <c r="CL455" s="11" t="s">
        <v>132</v>
      </c>
      <c r="CM455" s="11">
        <v>0.0</v>
      </c>
      <c r="CN455" s="11">
        <v>0.0</v>
      </c>
      <c r="CO455" s="18">
        <v>0.0</v>
      </c>
      <c r="CP455" s="18">
        <v>0.0</v>
      </c>
      <c r="CQ455" s="15">
        <v>0.0</v>
      </c>
      <c r="CR455" s="15" t="s">
        <v>124</v>
      </c>
      <c r="CS455" s="15">
        <v>0.0</v>
      </c>
      <c r="CT455" s="15" t="s">
        <v>124</v>
      </c>
      <c r="CU455" s="15">
        <v>0.0</v>
      </c>
      <c r="CV455" s="15" t="s">
        <v>124</v>
      </c>
      <c r="CW455" s="11">
        <v>0.0</v>
      </c>
      <c r="CX455" s="11">
        <v>0.0</v>
      </c>
      <c r="CY455" s="11" t="s">
        <v>124</v>
      </c>
      <c r="CZ455" s="11">
        <v>0.0</v>
      </c>
      <c r="DA455" s="11" t="s">
        <v>133</v>
      </c>
      <c r="DB455" s="31"/>
    </row>
    <row r="456">
      <c r="A456" s="11" t="s">
        <v>2599</v>
      </c>
      <c r="B456" s="11" t="s">
        <v>2600</v>
      </c>
      <c r="C456" s="12">
        <v>28826.0</v>
      </c>
      <c r="D456" s="13">
        <v>2.0</v>
      </c>
      <c r="E456" s="18">
        <v>1.0</v>
      </c>
      <c r="F456" s="3">
        <v>6.0</v>
      </c>
      <c r="G456" s="3">
        <v>5.0</v>
      </c>
      <c r="H456" s="3">
        <v>2.0</v>
      </c>
      <c r="I456" s="14">
        <f t="shared" si="1"/>
        <v>4.333333333</v>
      </c>
      <c r="J456" s="14">
        <f t="shared" si="2"/>
        <v>2.666666667</v>
      </c>
      <c r="K456" s="11" t="s">
        <v>261</v>
      </c>
      <c r="L456" s="11" t="s">
        <v>262</v>
      </c>
      <c r="M456" s="15" t="s">
        <v>137</v>
      </c>
      <c r="N456" s="15" t="s">
        <v>196</v>
      </c>
      <c r="O456" s="16" t="s">
        <v>122</v>
      </c>
      <c r="P456" s="16" t="s">
        <v>1173</v>
      </c>
      <c r="Q456" s="17">
        <v>2.0</v>
      </c>
      <c r="R456" s="11" t="s">
        <v>124</v>
      </c>
      <c r="S456" s="11">
        <v>1.0</v>
      </c>
      <c r="T456" s="11">
        <v>0.0</v>
      </c>
      <c r="U456" s="11" t="s">
        <v>124</v>
      </c>
      <c r="V456" s="11">
        <v>0.0</v>
      </c>
      <c r="W456" s="11" t="s">
        <v>125</v>
      </c>
      <c r="X456" s="18">
        <f>(36+37)/2</f>
        <v>36.5</v>
      </c>
      <c r="Y456" s="18">
        <v>2.0</v>
      </c>
      <c r="Z456" s="18">
        <v>1.0</v>
      </c>
      <c r="AA456" s="18">
        <v>0.0</v>
      </c>
      <c r="AB456" s="15" t="s">
        <v>2601</v>
      </c>
      <c r="AC456" s="15" t="s">
        <v>2601</v>
      </c>
      <c r="AD456" s="16">
        <v>2.0</v>
      </c>
      <c r="AE456" s="16">
        <v>1.0</v>
      </c>
      <c r="AF456" s="16">
        <v>1.0</v>
      </c>
      <c r="AG456" s="16">
        <v>0.0</v>
      </c>
      <c r="AH456" s="11" t="s">
        <v>669</v>
      </c>
      <c r="AI456" s="18">
        <v>1.0</v>
      </c>
      <c r="AJ456" s="18">
        <v>1.0</v>
      </c>
      <c r="AK456" s="18">
        <v>0.0</v>
      </c>
      <c r="AL456" s="11">
        <v>0.0</v>
      </c>
      <c r="AM456" s="19">
        <v>0.0</v>
      </c>
      <c r="AN456" s="15" t="s">
        <v>154</v>
      </c>
      <c r="AO456" s="15" t="s">
        <v>129</v>
      </c>
      <c r="AP456" s="15" t="s">
        <v>129</v>
      </c>
      <c r="AQ456" s="15">
        <v>67.0</v>
      </c>
      <c r="AR456" s="15">
        <v>12.0</v>
      </c>
      <c r="AS456" s="15">
        <v>16.0</v>
      </c>
      <c r="AT456" s="15">
        <v>24.0</v>
      </c>
      <c r="AU456" s="15">
        <v>-18.0</v>
      </c>
      <c r="AV456" s="15">
        <v>88.0</v>
      </c>
      <c r="AW456" s="18">
        <v>0.0</v>
      </c>
      <c r="AX456" s="18">
        <v>0.0</v>
      </c>
      <c r="AY456" s="18">
        <v>0.0</v>
      </c>
      <c r="AZ456" s="18">
        <v>1.0</v>
      </c>
      <c r="BA456" s="18">
        <v>1.0</v>
      </c>
      <c r="BB456" s="18">
        <v>0.0</v>
      </c>
      <c r="BC456" s="11">
        <v>0.0</v>
      </c>
      <c r="BD456" s="11">
        <v>0.0</v>
      </c>
      <c r="BE456" s="11">
        <v>0.0</v>
      </c>
      <c r="BF456" s="11">
        <v>0.0</v>
      </c>
      <c r="BG456" s="11">
        <v>0.0</v>
      </c>
      <c r="BH456" s="11">
        <v>0.0</v>
      </c>
      <c r="BI456" s="11">
        <v>0.0</v>
      </c>
      <c r="BJ456" s="11">
        <v>0.0</v>
      </c>
      <c r="BK456" s="11">
        <v>0.0</v>
      </c>
      <c r="BL456" s="11">
        <v>0.0</v>
      </c>
      <c r="BM456" s="11">
        <v>0.0</v>
      </c>
      <c r="BN456" s="11">
        <v>0.0</v>
      </c>
      <c r="BO456" s="11">
        <v>0.0</v>
      </c>
      <c r="BP456" s="11">
        <v>0.0</v>
      </c>
      <c r="BQ456" s="11">
        <v>0.0</v>
      </c>
      <c r="BR456" s="11">
        <v>0.0</v>
      </c>
      <c r="BS456" s="11">
        <v>0.0</v>
      </c>
      <c r="BT456" s="11">
        <v>0.0</v>
      </c>
      <c r="BU456" s="11">
        <v>0.0</v>
      </c>
      <c r="BV456" s="11" t="s">
        <v>124</v>
      </c>
      <c r="BW456" s="15" t="s">
        <v>130</v>
      </c>
      <c r="BX456" s="15">
        <v>0.0</v>
      </c>
      <c r="BY456" s="26">
        <v>195.0</v>
      </c>
      <c r="BZ456" s="16">
        <v>0.0</v>
      </c>
      <c r="CA456" s="26">
        <v>33.0</v>
      </c>
      <c r="CB456" s="26">
        <v>10.0</v>
      </c>
      <c r="CC456" s="15">
        <v>0.0</v>
      </c>
      <c r="CD456" s="15">
        <v>0.0</v>
      </c>
      <c r="CE456" s="15">
        <v>0.0</v>
      </c>
      <c r="CF456" s="15">
        <v>0.0</v>
      </c>
      <c r="CG456" s="16">
        <v>0.0</v>
      </c>
      <c r="CH456" s="16">
        <v>0.0</v>
      </c>
      <c r="CI456" s="16">
        <v>0.0</v>
      </c>
      <c r="CJ456" s="15">
        <f t="shared" si="3"/>
        <v>0</v>
      </c>
      <c r="CK456" s="29" t="s">
        <v>2602</v>
      </c>
      <c r="CL456" s="11" t="s">
        <v>132</v>
      </c>
      <c r="CM456" s="11">
        <v>0.0</v>
      </c>
      <c r="CN456" s="11">
        <v>0.0</v>
      </c>
      <c r="CO456" s="18">
        <v>0.0</v>
      </c>
      <c r="CP456" s="18">
        <v>0.0</v>
      </c>
      <c r="CQ456" s="15">
        <v>0.0</v>
      </c>
      <c r="CR456" s="15" t="s">
        <v>124</v>
      </c>
      <c r="CS456" s="15">
        <v>0.0</v>
      </c>
      <c r="CT456" s="15" t="s">
        <v>124</v>
      </c>
      <c r="CU456" s="15">
        <v>1.0</v>
      </c>
      <c r="CV456" s="15" t="s">
        <v>124</v>
      </c>
      <c r="CW456" s="11">
        <v>0.0</v>
      </c>
      <c r="CX456" s="11">
        <v>0.0</v>
      </c>
      <c r="CY456" s="11" t="s">
        <v>124</v>
      </c>
      <c r="CZ456" s="11">
        <v>0.0</v>
      </c>
      <c r="DA456" s="11" t="s">
        <v>133</v>
      </c>
      <c r="DB456" s="31"/>
    </row>
    <row r="457">
      <c r="A457" s="11" t="s">
        <v>2603</v>
      </c>
      <c r="B457" s="11" t="s">
        <v>2604</v>
      </c>
      <c r="C457" s="12">
        <v>28833.0</v>
      </c>
      <c r="D457" s="13">
        <v>6.0</v>
      </c>
      <c r="E457" s="18">
        <v>1.0</v>
      </c>
      <c r="F457" s="3">
        <v>7.0</v>
      </c>
      <c r="G457" s="3">
        <v>8.0</v>
      </c>
      <c r="H457" s="3">
        <v>10.0</v>
      </c>
      <c r="I457" s="14">
        <f t="shared" si="1"/>
        <v>8.333333333</v>
      </c>
      <c r="J457" s="14">
        <f t="shared" si="2"/>
        <v>2</v>
      </c>
      <c r="K457" s="11" t="s">
        <v>303</v>
      </c>
      <c r="L457" s="13" t="s">
        <v>355</v>
      </c>
      <c r="M457" s="16" t="s">
        <v>216</v>
      </c>
      <c r="N457" s="16" t="s">
        <v>1953</v>
      </c>
      <c r="O457" s="16" t="s">
        <v>216</v>
      </c>
      <c r="P457" s="16" t="s">
        <v>1953</v>
      </c>
      <c r="Q457" s="17">
        <v>0.0</v>
      </c>
      <c r="R457" s="11" t="s">
        <v>124</v>
      </c>
      <c r="S457" s="11">
        <v>0.0</v>
      </c>
      <c r="T457" s="11">
        <v>0.0</v>
      </c>
      <c r="U457" s="11" t="s">
        <v>124</v>
      </c>
      <c r="V457" s="11">
        <v>0.0</v>
      </c>
      <c r="W457" s="11" t="s">
        <v>125</v>
      </c>
      <c r="X457" s="18">
        <f>(26+26)/2</f>
        <v>26</v>
      </c>
      <c r="Y457" s="18">
        <v>2.0</v>
      </c>
      <c r="Z457" s="18">
        <v>0.0</v>
      </c>
      <c r="AA457" s="18">
        <v>1.0</v>
      </c>
      <c r="AB457" s="15" t="s">
        <v>2605</v>
      </c>
      <c r="AC457" s="15" t="s">
        <v>2605</v>
      </c>
      <c r="AD457" s="16">
        <v>1.0</v>
      </c>
      <c r="AE457" s="16">
        <v>0.0</v>
      </c>
      <c r="AF457" s="16">
        <v>1.0</v>
      </c>
      <c r="AG457" s="16">
        <v>1.0</v>
      </c>
      <c r="AH457" s="11" t="s">
        <v>2605</v>
      </c>
      <c r="AI457" s="18">
        <v>1.0</v>
      </c>
      <c r="AJ457" s="18">
        <v>0.0</v>
      </c>
      <c r="AK457" s="18">
        <v>1.0</v>
      </c>
      <c r="AL457" s="18">
        <v>1.0</v>
      </c>
      <c r="AM457" s="19">
        <v>1.0</v>
      </c>
      <c r="AN457" s="27" t="s">
        <v>128</v>
      </c>
      <c r="AO457" s="15" t="s">
        <v>129</v>
      </c>
      <c r="AP457" s="15" t="s">
        <v>129</v>
      </c>
      <c r="AQ457" s="15">
        <v>120.0</v>
      </c>
      <c r="AR457" s="15">
        <v>55.0</v>
      </c>
      <c r="AS457" s="15">
        <v>83.0</v>
      </c>
      <c r="AT457" s="15">
        <v>89.0</v>
      </c>
      <c r="AU457" s="15">
        <v>-14.0</v>
      </c>
      <c r="AV457" s="15">
        <v>4.0</v>
      </c>
      <c r="AW457" s="18">
        <v>0.0</v>
      </c>
      <c r="AX457" s="18">
        <v>1.0</v>
      </c>
      <c r="AY457" s="18">
        <v>1.0</v>
      </c>
      <c r="AZ457" s="18">
        <v>0.0</v>
      </c>
      <c r="BA457" s="18">
        <v>1.0</v>
      </c>
      <c r="BB457" s="18">
        <v>0.0</v>
      </c>
      <c r="BC457" s="11">
        <v>0.0</v>
      </c>
      <c r="BD457" s="11">
        <v>0.0</v>
      </c>
      <c r="BE457" s="11">
        <v>0.0</v>
      </c>
      <c r="BF457" s="11">
        <v>0.0</v>
      </c>
      <c r="BG457" s="11">
        <v>0.0</v>
      </c>
      <c r="BH457" s="11">
        <v>0.0</v>
      </c>
      <c r="BI457" s="11">
        <v>0.0</v>
      </c>
      <c r="BJ457" s="11">
        <v>1.0</v>
      </c>
      <c r="BK457" s="11">
        <v>0.0</v>
      </c>
      <c r="BL457" s="11">
        <v>0.0</v>
      </c>
      <c r="BM457" s="11">
        <v>0.0</v>
      </c>
      <c r="BN457" s="11">
        <v>0.0</v>
      </c>
      <c r="BO457" s="11">
        <v>0.0</v>
      </c>
      <c r="BP457" s="11">
        <v>0.0</v>
      </c>
      <c r="BQ457" s="11">
        <v>0.0</v>
      </c>
      <c r="BR457" s="11">
        <v>0.0</v>
      </c>
      <c r="BS457" s="11">
        <v>0.0</v>
      </c>
      <c r="BT457" s="11">
        <v>0.0</v>
      </c>
      <c r="BU457" s="11">
        <v>0.0</v>
      </c>
      <c r="BV457" s="11" t="s">
        <v>124</v>
      </c>
      <c r="BW457" s="15" t="s">
        <v>319</v>
      </c>
      <c r="BX457" s="15">
        <v>0.0</v>
      </c>
      <c r="BY457" s="26">
        <v>216.0</v>
      </c>
      <c r="BZ457" s="16">
        <v>0.0</v>
      </c>
      <c r="CA457" s="26">
        <v>85.0</v>
      </c>
      <c r="CB457" s="26">
        <v>3.0</v>
      </c>
      <c r="CC457" s="15">
        <v>0.0</v>
      </c>
      <c r="CD457" s="15">
        <v>0.0</v>
      </c>
      <c r="CE457" s="15">
        <v>1.0</v>
      </c>
      <c r="CF457" s="15">
        <v>0.0</v>
      </c>
      <c r="CG457" s="16">
        <v>0.0</v>
      </c>
      <c r="CH457" s="16">
        <v>0.0</v>
      </c>
      <c r="CI457" s="16">
        <v>0.0</v>
      </c>
      <c r="CJ457" s="15">
        <f t="shared" si="3"/>
        <v>0</v>
      </c>
      <c r="CK457" s="29" t="s">
        <v>2606</v>
      </c>
      <c r="CL457" s="11" t="s">
        <v>403</v>
      </c>
      <c r="CM457" s="11">
        <v>0.0</v>
      </c>
      <c r="CN457" s="11">
        <v>0.0</v>
      </c>
      <c r="CO457" s="18">
        <v>0.0</v>
      </c>
      <c r="CP457" s="18">
        <v>0.0</v>
      </c>
      <c r="CQ457" s="15">
        <v>0.0</v>
      </c>
      <c r="CR457" s="15" t="s">
        <v>124</v>
      </c>
      <c r="CS457" s="15">
        <v>0.0</v>
      </c>
      <c r="CT457" s="15" t="s">
        <v>124</v>
      </c>
      <c r="CU457" s="15">
        <v>0.0</v>
      </c>
      <c r="CV457" s="15" t="s">
        <v>124</v>
      </c>
      <c r="CW457" s="11">
        <v>0.0</v>
      </c>
      <c r="CX457" s="11">
        <v>0.0</v>
      </c>
      <c r="CY457" s="11" t="s">
        <v>124</v>
      </c>
      <c r="CZ457" s="11">
        <v>0.0</v>
      </c>
      <c r="DA457" s="11" t="s">
        <v>235</v>
      </c>
      <c r="DB457" s="31"/>
    </row>
    <row r="458">
      <c r="A458" s="11" t="s">
        <v>2607</v>
      </c>
      <c r="B458" s="11" t="s">
        <v>1633</v>
      </c>
      <c r="C458" s="12">
        <v>28861.0</v>
      </c>
      <c r="D458" s="13">
        <v>3.0</v>
      </c>
      <c r="E458" s="18">
        <v>0.0</v>
      </c>
      <c r="F458" s="3">
        <v>6.0</v>
      </c>
      <c r="G458" s="3">
        <v>7.0</v>
      </c>
      <c r="H458" s="3">
        <v>5.0</v>
      </c>
      <c r="I458" s="14">
        <f t="shared" si="1"/>
        <v>6</v>
      </c>
      <c r="J458" s="14">
        <f t="shared" si="2"/>
        <v>1.333333333</v>
      </c>
      <c r="K458" s="11" t="s">
        <v>2037</v>
      </c>
      <c r="L458" s="13" t="s">
        <v>2037</v>
      </c>
      <c r="M458" s="15" t="s">
        <v>216</v>
      </c>
      <c r="N458" s="15" t="s">
        <v>2546</v>
      </c>
      <c r="O458" s="16" t="s">
        <v>577</v>
      </c>
      <c r="P458" s="16" t="s">
        <v>1953</v>
      </c>
      <c r="Q458" s="17">
        <v>0.0</v>
      </c>
      <c r="R458" s="11" t="s">
        <v>2608</v>
      </c>
      <c r="S458" s="11">
        <v>0.0</v>
      </c>
      <c r="T458" s="11">
        <v>0.0</v>
      </c>
      <c r="U458" s="11" t="s">
        <v>124</v>
      </c>
      <c r="V458" s="11">
        <v>0.0</v>
      </c>
      <c r="W458" s="11" t="s">
        <v>631</v>
      </c>
      <c r="X458" s="18">
        <v>32.0</v>
      </c>
      <c r="Y458" s="18">
        <v>1.0</v>
      </c>
      <c r="Z458" s="18">
        <v>1.0</v>
      </c>
      <c r="AA458" s="18">
        <v>0.0</v>
      </c>
      <c r="AB458" s="15" t="s">
        <v>2216</v>
      </c>
      <c r="AC458" s="15" t="s">
        <v>2216</v>
      </c>
      <c r="AD458" s="16">
        <v>1.0</v>
      </c>
      <c r="AE458" s="16">
        <v>1.0</v>
      </c>
      <c r="AF458" s="16">
        <v>1.0</v>
      </c>
      <c r="AG458" s="16">
        <v>1.0</v>
      </c>
      <c r="AH458" s="11" t="s">
        <v>2360</v>
      </c>
      <c r="AI458" s="18">
        <v>1.0</v>
      </c>
      <c r="AJ458" s="18">
        <v>1.0</v>
      </c>
      <c r="AK458" s="18">
        <v>1.0</v>
      </c>
      <c r="AL458" s="18">
        <v>0.0</v>
      </c>
      <c r="AM458" s="19">
        <v>1.0</v>
      </c>
      <c r="AN458" s="27" t="s">
        <v>128</v>
      </c>
      <c r="AO458" s="15" t="s">
        <v>2609</v>
      </c>
      <c r="AP458" s="15" t="s">
        <v>243</v>
      </c>
      <c r="AQ458" s="15">
        <v>166.0</v>
      </c>
      <c r="AR458" s="15">
        <v>44.0</v>
      </c>
      <c r="AS458" s="15">
        <v>50.0</v>
      </c>
      <c r="AT458" s="15">
        <v>35.0</v>
      </c>
      <c r="AU458" s="15">
        <v>-13.0</v>
      </c>
      <c r="AV458" s="15">
        <v>44.0</v>
      </c>
      <c r="AW458" s="18">
        <v>0.0</v>
      </c>
      <c r="AX458" s="18">
        <v>0.0</v>
      </c>
      <c r="AY458" s="18">
        <v>1.0</v>
      </c>
      <c r="AZ458" s="18">
        <v>0.0</v>
      </c>
      <c r="BA458" s="18">
        <v>1.0</v>
      </c>
      <c r="BB458" s="18">
        <v>1.0</v>
      </c>
      <c r="BC458" s="11">
        <v>0.0</v>
      </c>
      <c r="BD458" s="11">
        <v>0.0</v>
      </c>
      <c r="BE458" s="11">
        <v>0.0</v>
      </c>
      <c r="BF458" s="11">
        <v>0.0</v>
      </c>
      <c r="BG458" s="11">
        <v>0.0</v>
      </c>
      <c r="BH458" s="11">
        <v>1.0</v>
      </c>
      <c r="BI458" s="11">
        <v>0.0</v>
      </c>
      <c r="BJ458" s="11">
        <v>0.0</v>
      </c>
      <c r="BK458" s="11">
        <v>0.0</v>
      </c>
      <c r="BL458" s="11">
        <v>0.0</v>
      </c>
      <c r="BM458" s="11">
        <v>0.0</v>
      </c>
      <c r="BN458" s="11">
        <v>0.0</v>
      </c>
      <c r="BO458" s="11">
        <v>0.0</v>
      </c>
      <c r="BP458" s="11">
        <v>0.0</v>
      </c>
      <c r="BQ458" s="11">
        <v>0.0</v>
      </c>
      <c r="BR458" s="11">
        <v>0.0</v>
      </c>
      <c r="BS458" s="11">
        <v>0.0</v>
      </c>
      <c r="BT458" s="11">
        <v>0.0</v>
      </c>
      <c r="BU458" s="11">
        <v>0.0</v>
      </c>
      <c r="BV458" s="11" t="s">
        <v>124</v>
      </c>
      <c r="BW458" s="15" t="s">
        <v>487</v>
      </c>
      <c r="BX458" s="15">
        <v>0.0</v>
      </c>
      <c r="BY458" s="26">
        <v>296.0</v>
      </c>
      <c r="BZ458" s="16">
        <v>0.0</v>
      </c>
      <c r="CA458" s="26">
        <v>23.0</v>
      </c>
      <c r="CB458" s="26">
        <v>18.0</v>
      </c>
      <c r="CC458" s="15">
        <v>0.0</v>
      </c>
      <c r="CD458" s="15">
        <v>0.0</v>
      </c>
      <c r="CE458" s="15">
        <v>1.0</v>
      </c>
      <c r="CF458" s="15">
        <v>0.0</v>
      </c>
      <c r="CG458" s="16">
        <v>0.0</v>
      </c>
      <c r="CH458" s="16">
        <v>0.0</v>
      </c>
      <c r="CI458" s="16">
        <v>0.0</v>
      </c>
      <c r="CJ458" s="15">
        <f t="shared" si="3"/>
        <v>0</v>
      </c>
      <c r="CK458" s="29" t="s">
        <v>2610</v>
      </c>
      <c r="CL458" s="11" t="s">
        <v>170</v>
      </c>
      <c r="CM458" s="11">
        <v>0.0</v>
      </c>
      <c r="CN458" s="11">
        <v>0.0</v>
      </c>
      <c r="CO458" s="18">
        <v>0.0</v>
      </c>
      <c r="CP458" s="18">
        <v>0.0</v>
      </c>
      <c r="CQ458" s="15">
        <v>0.0</v>
      </c>
      <c r="CR458" s="15" t="s">
        <v>124</v>
      </c>
      <c r="CS458" s="15">
        <v>0.0</v>
      </c>
      <c r="CT458" s="15" t="s">
        <v>124</v>
      </c>
      <c r="CU458" s="15">
        <v>0.0</v>
      </c>
      <c r="CV458" s="15" t="s">
        <v>124</v>
      </c>
      <c r="CW458" s="11">
        <v>0.0</v>
      </c>
      <c r="CX458" s="11">
        <v>0.0</v>
      </c>
      <c r="CY458" s="11" t="s">
        <v>124</v>
      </c>
      <c r="CZ458" s="11">
        <v>0.0</v>
      </c>
      <c r="DA458" s="11" t="s">
        <v>2611</v>
      </c>
      <c r="DB458" s="31"/>
    </row>
    <row r="459">
      <c r="A459" s="11" t="s">
        <v>2612</v>
      </c>
      <c r="B459" s="11" t="s">
        <v>1646</v>
      </c>
      <c r="C459" s="12">
        <v>28896.0</v>
      </c>
      <c r="D459" s="13">
        <v>4.0</v>
      </c>
      <c r="E459" s="18">
        <v>0.0</v>
      </c>
      <c r="F459" s="3">
        <v>8.0</v>
      </c>
      <c r="G459" s="3">
        <v>8.0</v>
      </c>
      <c r="H459" s="3">
        <v>7.0</v>
      </c>
      <c r="I459" s="14">
        <f t="shared" si="1"/>
        <v>7.666666667</v>
      </c>
      <c r="J459" s="14">
        <f t="shared" si="2"/>
        <v>0.6666666667</v>
      </c>
      <c r="K459" s="11" t="s">
        <v>355</v>
      </c>
      <c r="L459" s="11" t="s">
        <v>355</v>
      </c>
      <c r="M459" s="15" t="s">
        <v>216</v>
      </c>
      <c r="N459" s="15" t="s">
        <v>1953</v>
      </c>
      <c r="O459" s="16" t="s">
        <v>122</v>
      </c>
      <c r="P459" s="16" t="s">
        <v>373</v>
      </c>
      <c r="Q459" s="17">
        <v>1.0</v>
      </c>
      <c r="R459" s="11" t="s">
        <v>124</v>
      </c>
      <c r="S459" s="11">
        <v>0.0</v>
      </c>
      <c r="T459" s="11">
        <v>0.0</v>
      </c>
      <c r="U459" s="11" t="s">
        <v>124</v>
      </c>
      <c r="V459" s="11">
        <v>0.0</v>
      </c>
      <c r="W459" s="11" t="s">
        <v>631</v>
      </c>
      <c r="X459" s="18">
        <v>34.0</v>
      </c>
      <c r="Y459" s="18">
        <v>1.0</v>
      </c>
      <c r="Z459" s="18">
        <v>1.0</v>
      </c>
      <c r="AA459" s="18">
        <v>0.0</v>
      </c>
      <c r="AB459" s="15" t="s">
        <v>2613</v>
      </c>
      <c r="AC459" s="15" t="s">
        <v>2613</v>
      </c>
      <c r="AD459" s="16">
        <v>1.0</v>
      </c>
      <c r="AE459" s="16">
        <v>1.0</v>
      </c>
      <c r="AF459" s="16">
        <v>1.0</v>
      </c>
      <c r="AG459" s="15">
        <v>0.0</v>
      </c>
      <c r="AH459" s="11" t="s">
        <v>2041</v>
      </c>
      <c r="AI459" s="18">
        <v>1.0</v>
      </c>
      <c r="AJ459" s="18">
        <v>1.0</v>
      </c>
      <c r="AK459" s="18">
        <v>0.0</v>
      </c>
      <c r="AL459" s="11">
        <v>0.0</v>
      </c>
      <c r="AM459" s="19">
        <v>0.0</v>
      </c>
      <c r="AN459" s="27" t="s">
        <v>128</v>
      </c>
      <c r="AO459" s="15" t="s">
        <v>1456</v>
      </c>
      <c r="AP459" s="15" t="s">
        <v>1456</v>
      </c>
      <c r="AQ459" s="15">
        <v>112.0</v>
      </c>
      <c r="AR459" s="15">
        <v>47.0</v>
      </c>
      <c r="AS459" s="15">
        <v>72.0</v>
      </c>
      <c r="AT459" s="15">
        <v>88.0</v>
      </c>
      <c r="AU459" s="15">
        <v>-15.0</v>
      </c>
      <c r="AV459" s="15">
        <v>1.0</v>
      </c>
      <c r="AW459" s="18">
        <v>0.0</v>
      </c>
      <c r="AX459" s="18">
        <v>0.0</v>
      </c>
      <c r="AY459" s="18">
        <v>1.0</v>
      </c>
      <c r="AZ459" s="18">
        <v>1.0</v>
      </c>
      <c r="BA459" s="18">
        <v>1.0</v>
      </c>
      <c r="BB459" s="18">
        <v>1.0</v>
      </c>
      <c r="BC459" s="11">
        <v>0.0</v>
      </c>
      <c r="BD459" s="11">
        <v>0.0</v>
      </c>
      <c r="BE459" s="11">
        <v>0.0</v>
      </c>
      <c r="BF459" s="11">
        <v>0.0</v>
      </c>
      <c r="BG459" s="11">
        <v>0.0</v>
      </c>
      <c r="BH459" s="11">
        <v>0.0</v>
      </c>
      <c r="BI459" s="11">
        <v>0.0</v>
      </c>
      <c r="BJ459" s="11">
        <v>0.0</v>
      </c>
      <c r="BK459" s="11">
        <v>0.0</v>
      </c>
      <c r="BL459" s="11">
        <v>1.0</v>
      </c>
      <c r="BM459" s="11">
        <v>0.0</v>
      </c>
      <c r="BN459" s="11">
        <v>0.0</v>
      </c>
      <c r="BO459" s="11">
        <v>0.0</v>
      </c>
      <c r="BP459" s="11">
        <v>0.0</v>
      </c>
      <c r="BQ459" s="11">
        <v>1.0</v>
      </c>
      <c r="BR459" s="11">
        <v>0.0</v>
      </c>
      <c r="BS459" s="11">
        <v>0.0</v>
      </c>
      <c r="BT459" s="11">
        <v>0.0</v>
      </c>
      <c r="BU459" s="11">
        <v>0.0</v>
      </c>
      <c r="BV459" s="11" t="s">
        <v>124</v>
      </c>
      <c r="BW459" s="15" t="s">
        <v>146</v>
      </c>
      <c r="BX459" s="15">
        <v>0.0</v>
      </c>
      <c r="BY459" s="26">
        <v>326.0</v>
      </c>
      <c r="BZ459" s="16">
        <v>0.0</v>
      </c>
      <c r="CA459" s="26">
        <v>130.0</v>
      </c>
      <c r="CB459" s="26">
        <v>35.0</v>
      </c>
      <c r="CC459" s="15">
        <v>0.0</v>
      </c>
      <c r="CD459" s="15">
        <v>0.0</v>
      </c>
      <c r="CE459" s="15">
        <v>1.0</v>
      </c>
      <c r="CF459" s="15">
        <v>0.0</v>
      </c>
      <c r="CG459" s="16">
        <v>0.0</v>
      </c>
      <c r="CH459" s="16">
        <v>0.0</v>
      </c>
      <c r="CI459" s="16">
        <v>1.0</v>
      </c>
      <c r="CJ459" s="15">
        <f t="shared" si="3"/>
        <v>1</v>
      </c>
      <c r="CK459" s="29" t="s">
        <v>2614</v>
      </c>
      <c r="CL459" s="11" t="s">
        <v>258</v>
      </c>
      <c r="CM459" s="11">
        <v>1.0</v>
      </c>
      <c r="CN459" s="11">
        <v>0.0</v>
      </c>
      <c r="CO459" s="18">
        <v>1.0</v>
      </c>
      <c r="CP459" s="18">
        <v>0.0</v>
      </c>
      <c r="CQ459" s="15">
        <v>0.0</v>
      </c>
      <c r="CR459" s="15" t="s">
        <v>124</v>
      </c>
      <c r="CS459" s="15">
        <v>0.0</v>
      </c>
      <c r="CT459" s="15" t="s">
        <v>124</v>
      </c>
      <c r="CU459" s="15">
        <v>0.0</v>
      </c>
      <c r="CV459" s="15" t="s">
        <v>124</v>
      </c>
      <c r="CW459" s="11">
        <v>0.0</v>
      </c>
      <c r="CX459" s="11">
        <v>0.0</v>
      </c>
      <c r="CY459" s="11" t="s">
        <v>124</v>
      </c>
      <c r="CZ459" s="11">
        <v>0.0</v>
      </c>
      <c r="DA459" s="11" t="s">
        <v>235</v>
      </c>
      <c r="DB459" s="31"/>
    </row>
    <row r="460">
      <c r="A460" s="11" t="s">
        <v>2615</v>
      </c>
      <c r="B460" s="11" t="s">
        <v>2616</v>
      </c>
      <c r="C460" s="12">
        <v>28924.0</v>
      </c>
      <c r="D460" s="13">
        <v>3.0</v>
      </c>
      <c r="E460" s="18">
        <v>1.0</v>
      </c>
      <c r="F460" s="3">
        <v>10.0</v>
      </c>
      <c r="G460" s="3">
        <v>10.0</v>
      </c>
      <c r="H460" s="3">
        <v>10.0</v>
      </c>
      <c r="I460" s="14">
        <f t="shared" si="1"/>
        <v>10</v>
      </c>
      <c r="J460" s="14">
        <f t="shared" si="2"/>
        <v>0</v>
      </c>
      <c r="K460" s="11" t="s">
        <v>2617</v>
      </c>
      <c r="L460" s="13" t="s">
        <v>716</v>
      </c>
      <c r="M460" s="16" t="s">
        <v>216</v>
      </c>
      <c r="N460" s="16" t="s">
        <v>1953</v>
      </c>
      <c r="O460" s="16" t="s">
        <v>216</v>
      </c>
      <c r="P460" s="16" t="s">
        <v>1953</v>
      </c>
      <c r="Q460" s="17">
        <v>1.0</v>
      </c>
      <c r="R460" s="11" t="s">
        <v>124</v>
      </c>
      <c r="S460" s="11">
        <v>0.0</v>
      </c>
      <c r="T460" s="11">
        <v>0.0</v>
      </c>
      <c r="U460" s="11" t="s">
        <v>124</v>
      </c>
      <c r="V460" s="11">
        <v>0.0</v>
      </c>
      <c r="W460" s="11" t="s">
        <v>125</v>
      </c>
      <c r="X460" s="18">
        <v>29.0</v>
      </c>
      <c r="Y460" s="18">
        <v>0.0</v>
      </c>
      <c r="Z460" s="18">
        <v>0.0</v>
      </c>
      <c r="AA460" s="18">
        <v>1.0</v>
      </c>
      <c r="AB460" s="15" t="s">
        <v>2618</v>
      </c>
      <c r="AC460" s="15" t="s">
        <v>2618</v>
      </c>
      <c r="AD460" s="16">
        <v>1.0</v>
      </c>
      <c r="AE460" s="16">
        <v>2.0</v>
      </c>
      <c r="AF460" s="16">
        <v>0.0</v>
      </c>
      <c r="AG460" s="15">
        <v>0.0</v>
      </c>
      <c r="AH460" s="11" t="s">
        <v>2618</v>
      </c>
      <c r="AI460" s="18">
        <v>1.0</v>
      </c>
      <c r="AJ460" s="18">
        <v>2.0</v>
      </c>
      <c r="AK460" s="18">
        <v>0.0</v>
      </c>
      <c r="AL460" s="11">
        <v>0.0</v>
      </c>
      <c r="AM460" s="19">
        <v>1.0</v>
      </c>
      <c r="AN460" s="15" t="s">
        <v>154</v>
      </c>
      <c r="AO460" s="15" t="s">
        <v>129</v>
      </c>
      <c r="AP460" s="15" t="s">
        <v>129</v>
      </c>
      <c r="AQ460" s="15">
        <v>117.0</v>
      </c>
      <c r="AR460" s="15">
        <v>73.0</v>
      </c>
      <c r="AS460" s="15">
        <v>78.0</v>
      </c>
      <c r="AT460" s="15">
        <v>53.0</v>
      </c>
      <c r="AU460" s="15">
        <v>-9.0</v>
      </c>
      <c r="AV460" s="15">
        <v>1.0</v>
      </c>
      <c r="AW460" s="18">
        <v>0.0</v>
      </c>
      <c r="AX460" s="18">
        <v>1.0</v>
      </c>
      <c r="AY460" s="18">
        <v>1.0</v>
      </c>
      <c r="AZ460" s="18">
        <v>0.0</v>
      </c>
      <c r="BA460" s="18">
        <v>1.0</v>
      </c>
      <c r="BB460" s="18">
        <v>1.0</v>
      </c>
      <c r="BC460" s="11">
        <v>0.0</v>
      </c>
      <c r="BD460" s="11">
        <v>0.0</v>
      </c>
      <c r="BE460" s="11">
        <v>0.0</v>
      </c>
      <c r="BF460" s="11">
        <v>0.0</v>
      </c>
      <c r="BG460" s="11">
        <v>0.0</v>
      </c>
      <c r="BH460" s="11">
        <v>0.0</v>
      </c>
      <c r="BI460" s="11">
        <v>0.0</v>
      </c>
      <c r="BJ460" s="11">
        <v>0.0</v>
      </c>
      <c r="BK460" s="11">
        <v>0.0</v>
      </c>
      <c r="BL460" s="11">
        <v>0.0</v>
      </c>
      <c r="BM460" s="11">
        <v>0.0</v>
      </c>
      <c r="BN460" s="11">
        <v>0.0</v>
      </c>
      <c r="BO460" s="11">
        <v>0.0</v>
      </c>
      <c r="BP460" s="11">
        <v>0.0</v>
      </c>
      <c r="BQ460" s="11">
        <v>0.0</v>
      </c>
      <c r="BR460" s="11">
        <v>0.0</v>
      </c>
      <c r="BS460" s="11">
        <v>0.0</v>
      </c>
      <c r="BT460" s="11">
        <v>0.0</v>
      </c>
      <c r="BU460" s="11">
        <v>0.0</v>
      </c>
      <c r="BV460" s="11" t="s">
        <v>124</v>
      </c>
      <c r="BW460" s="15" t="s">
        <v>190</v>
      </c>
      <c r="BX460" s="15">
        <v>0.0</v>
      </c>
      <c r="BY460" s="26">
        <v>198.0</v>
      </c>
      <c r="BZ460" s="16">
        <v>0.0</v>
      </c>
      <c r="CA460" s="26">
        <v>22.0</v>
      </c>
      <c r="CB460" s="26">
        <v>22.0</v>
      </c>
      <c r="CC460" s="15">
        <v>0.0</v>
      </c>
      <c r="CD460" s="15">
        <v>0.0</v>
      </c>
      <c r="CE460" s="15">
        <v>1.0</v>
      </c>
      <c r="CF460" s="15">
        <v>0.0</v>
      </c>
      <c r="CG460" s="16">
        <v>0.0</v>
      </c>
      <c r="CH460" s="16">
        <v>0.0</v>
      </c>
      <c r="CI460" s="16">
        <v>0.0</v>
      </c>
      <c r="CJ460" s="15">
        <f t="shared" si="3"/>
        <v>0</v>
      </c>
      <c r="CK460" s="29" t="s">
        <v>2619</v>
      </c>
      <c r="CL460" s="11" t="s">
        <v>2620</v>
      </c>
      <c r="CM460" s="11">
        <v>0.0</v>
      </c>
      <c r="CN460" s="11">
        <v>0.0</v>
      </c>
      <c r="CO460" s="18">
        <v>0.0</v>
      </c>
      <c r="CP460" s="18">
        <v>0.0</v>
      </c>
      <c r="CQ460" s="15">
        <v>0.0</v>
      </c>
      <c r="CR460" s="15" t="s">
        <v>124</v>
      </c>
      <c r="CS460" s="15">
        <v>0.0</v>
      </c>
      <c r="CT460" s="15" t="s">
        <v>124</v>
      </c>
      <c r="CU460" s="15">
        <v>0.0</v>
      </c>
      <c r="CV460" s="15" t="s">
        <v>124</v>
      </c>
      <c r="CW460" s="11">
        <v>0.0</v>
      </c>
      <c r="CX460" s="11">
        <v>0.0</v>
      </c>
      <c r="CY460" s="11" t="s">
        <v>124</v>
      </c>
      <c r="CZ460" s="11">
        <v>0.0</v>
      </c>
      <c r="DA460" s="11" t="s">
        <v>2611</v>
      </c>
      <c r="DB460" s="31"/>
    </row>
    <row r="461">
      <c r="A461" s="11" t="s">
        <v>2621</v>
      </c>
      <c r="B461" s="11" t="s">
        <v>1633</v>
      </c>
      <c r="C461" s="12">
        <v>28938.0</v>
      </c>
      <c r="D461" s="13">
        <v>2.0</v>
      </c>
      <c r="E461" s="18">
        <v>0.0</v>
      </c>
      <c r="F461" s="3">
        <v>9.0</v>
      </c>
      <c r="G461" s="3">
        <v>6.0</v>
      </c>
      <c r="H461" s="3">
        <v>9.0</v>
      </c>
      <c r="I461" s="14">
        <f t="shared" si="1"/>
        <v>8</v>
      </c>
      <c r="J461" s="14">
        <f t="shared" si="2"/>
        <v>2</v>
      </c>
      <c r="K461" s="11" t="s">
        <v>2037</v>
      </c>
      <c r="L461" s="13" t="s">
        <v>2037</v>
      </c>
      <c r="M461" s="15" t="s">
        <v>122</v>
      </c>
      <c r="N461" s="15" t="s">
        <v>373</v>
      </c>
      <c r="O461" s="16" t="s">
        <v>577</v>
      </c>
      <c r="P461" s="16" t="s">
        <v>1953</v>
      </c>
      <c r="Q461" s="17">
        <v>0.0</v>
      </c>
      <c r="R461" s="11" t="s">
        <v>124</v>
      </c>
      <c r="S461" s="11">
        <v>0.0</v>
      </c>
      <c r="T461" s="11">
        <v>0.0</v>
      </c>
      <c r="U461" s="11" t="s">
        <v>124</v>
      </c>
      <c r="V461" s="11">
        <v>0.0</v>
      </c>
      <c r="W461" s="11" t="s">
        <v>631</v>
      </c>
      <c r="X461" s="18">
        <v>32.0</v>
      </c>
      <c r="Y461" s="18">
        <v>1.0</v>
      </c>
      <c r="Z461" s="18">
        <v>1.0</v>
      </c>
      <c r="AA461" s="18">
        <v>0.0</v>
      </c>
      <c r="AB461" s="15" t="s">
        <v>2216</v>
      </c>
      <c r="AC461" s="15" t="s">
        <v>2216</v>
      </c>
      <c r="AD461" s="16">
        <v>1.0</v>
      </c>
      <c r="AE461" s="16">
        <v>1.0</v>
      </c>
      <c r="AF461" s="16">
        <v>1.0</v>
      </c>
      <c r="AG461" s="16">
        <v>1.0</v>
      </c>
      <c r="AH461" s="11" t="s">
        <v>2360</v>
      </c>
      <c r="AI461" s="18">
        <v>1.0</v>
      </c>
      <c r="AJ461" s="18">
        <v>1.0</v>
      </c>
      <c r="AK461" s="18">
        <v>1.0</v>
      </c>
      <c r="AL461" s="18">
        <v>0.0</v>
      </c>
      <c r="AM461" s="19">
        <v>1.0</v>
      </c>
      <c r="AN461" s="27" t="s">
        <v>128</v>
      </c>
      <c r="AO461" s="15" t="s">
        <v>413</v>
      </c>
      <c r="AP461" s="15" t="s">
        <v>413</v>
      </c>
      <c r="AQ461" s="15">
        <v>118.0</v>
      </c>
      <c r="AR461" s="15">
        <v>53.0</v>
      </c>
      <c r="AS461" s="15">
        <v>67.0</v>
      </c>
      <c r="AT461" s="15">
        <v>81.0</v>
      </c>
      <c r="AU461" s="15">
        <v>-11.0</v>
      </c>
      <c r="AV461" s="15">
        <v>9.0</v>
      </c>
      <c r="AW461" s="18">
        <v>0.0</v>
      </c>
      <c r="AX461" s="18">
        <v>0.0</v>
      </c>
      <c r="AY461" s="18">
        <v>1.0</v>
      </c>
      <c r="AZ461" s="18">
        <v>1.0</v>
      </c>
      <c r="BA461" s="18">
        <v>1.0</v>
      </c>
      <c r="BB461" s="18">
        <v>1.0</v>
      </c>
      <c r="BC461" s="11">
        <v>0.0</v>
      </c>
      <c r="BD461" s="11">
        <v>0.0</v>
      </c>
      <c r="BE461" s="11">
        <v>0.0</v>
      </c>
      <c r="BF461" s="11">
        <v>0.0</v>
      </c>
      <c r="BG461" s="11">
        <v>0.0</v>
      </c>
      <c r="BH461" s="11">
        <v>1.0</v>
      </c>
      <c r="BI461" s="11">
        <v>0.0</v>
      </c>
      <c r="BJ461" s="11">
        <v>0.0</v>
      </c>
      <c r="BK461" s="11">
        <v>0.0</v>
      </c>
      <c r="BL461" s="11">
        <v>0.0</v>
      </c>
      <c r="BM461" s="11">
        <v>0.0</v>
      </c>
      <c r="BN461" s="11">
        <v>0.0</v>
      </c>
      <c r="BO461" s="11">
        <v>0.0</v>
      </c>
      <c r="BP461" s="11">
        <v>0.0</v>
      </c>
      <c r="BQ461" s="11">
        <v>0.0</v>
      </c>
      <c r="BR461" s="11">
        <v>0.0</v>
      </c>
      <c r="BS461" s="11">
        <v>0.0</v>
      </c>
      <c r="BT461" s="11">
        <v>0.0</v>
      </c>
      <c r="BU461" s="11">
        <v>0.0</v>
      </c>
      <c r="BV461" s="11" t="s">
        <v>124</v>
      </c>
      <c r="BW461" s="15" t="s">
        <v>487</v>
      </c>
      <c r="BX461" s="15">
        <v>0.0</v>
      </c>
      <c r="BY461" s="26">
        <v>303.0</v>
      </c>
      <c r="BZ461" s="16">
        <v>0.0</v>
      </c>
      <c r="CA461" s="26">
        <v>102.0</v>
      </c>
      <c r="CB461" s="26">
        <v>28.0</v>
      </c>
      <c r="CC461" s="15">
        <v>0.0</v>
      </c>
      <c r="CD461" s="15">
        <v>0.0</v>
      </c>
      <c r="CE461" s="15">
        <v>1.0</v>
      </c>
      <c r="CF461" s="15">
        <v>0.0</v>
      </c>
      <c r="CG461" s="16">
        <v>0.0</v>
      </c>
      <c r="CH461" s="16">
        <v>0.0</v>
      </c>
      <c r="CI461" s="16">
        <v>0.0</v>
      </c>
      <c r="CJ461" s="15">
        <f t="shared" si="3"/>
        <v>0</v>
      </c>
      <c r="CK461" s="29" t="s">
        <v>2622</v>
      </c>
      <c r="CL461" s="11" t="s">
        <v>132</v>
      </c>
      <c r="CM461" s="11">
        <v>0.0</v>
      </c>
      <c r="CN461" s="11">
        <v>0.0</v>
      </c>
      <c r="CO461" s="18">
        <v>0.0</v>
      </c>
      <c r="CP461" s="18">
        <v>0.0</v>
      </c>
      <c r="CQ461" s="15">
        <v>0.0</v>
      </c>
      <c r="CR461" s="15" t="s">
        <v>124</v>
      </c>
      <c r="CS461" s="15">
        <v>0.0</v>
      </c>
      <c r="CT461" s="15" t="s">
        <v>124</v>
      </c>
      <c r="CU461" s="15">
        <v>0.0</v>
      </c>
      <c r="CV461" s="15" t="s">
        <v>124</v>
      </c>
      <c r="CW461" s="11">
        <v>0.0</v>
      </c>
      <c r="CX461" s="11">
        <v>0.0</v>
      </c>
      <c r="CY461" s="11" t="s">
        <v>124</v>
      </c>
      <c r="CZ461" s="11">
        <v>0.0</v>
      </c>
      <c r="DA461" s="11" t="s">
        <v>2611</v>
      </c>
      <c r="DB461" s="31"/>
    </row>
    <row r="462">
      <c r="A462" s="11" t="s">
        <v>2623</v>
      </c>
      <c r="B462" s="11" t="s">
        <v>2143</v>
      </c>
      <c r="C462" s="12">
        <v>28959.0</v>
      </c>
      <c r="D462" s="13">
        <v>1.0</v>
      </c>
      <c r="E462" s="18">
        <v>0.0</v>
      </c>
      <c r="F462" s="3">
        <v>3.0</v>
      </c>
      <c r="G462" s="3">
        <v>5.0</v>
      </c>
      <c r="H462" s="3">
        <v>4.0</v>
      </c>
      <c r="I462" s="14">
        <f t="shared" si="1"/>
        <v>4</v>
      </c>
      <c r="J462" s="14">
        <f t="shared" si="2"/>
        <v>1.333333333</v>
      </c>
      <c r="K462" s="11" t="s">
        <v>355</v>
      </c>
      <c r="L462" s="11" t="s">
        <v>355</v>
      </c>
      <c r="M462" s="15" t="s">
        <v>137</v>
      </c>
      <c r="N462" s="15" t="s">
        <v>373</v>
      </c>
      <c r="O462" s="16" t="s">
        <v>2624</v>
      </c>
      <c r="P462" s="16" t="s">
        <v>2625</v>
      </c>
      <c r="Q462" s="17">
        <v>0.0</v>
      </c>
      <c r="R462" s="11" t="s">
        <v>124</v>
      </c>
      <c r="S462" s="11">
        <v>0.0</v>
      </c>
      <c r="T462" s="11">
        <v>0.0</v>
      </c>
      <c r="U462" s="11" t="s">
        <v>124</v>
      </c>
      <c r="V462" s="11">
        <v>0.0</v>
      </c>
      <c r="W462" s="11" t="s">
        <v>125</v>
      </c>
      <c r="X462" s="18">
        <v>27.0</v>
      </c>
      <c r="Y462" s="18">
        <v>1.0</v>
      </c>
      <c r="Z462" s="18">
        <v>2.0</v>
      </c>
      <c r="AA462" s="18">
        <v>2.0</v>
      </c>
      <c r="AB462" s="15" t="s">
        <v>2626</v>
      </c>
      <c r="AC462" s="15" t="s">
        <v>2626</v>
      </c>
      <c r="AD462" s="16">
        <v>1.0</v>
      </c>
      <c r="AE462" s="16">
        <v>1.0</v>
      </c>
      <c r="AF462" s="16">
        <v>1.0</v>
      </c>
      <c r="AG462" s="16">
        <v>0.0</v>
      </c>
      <c r="AH462" s="11" t="s">
        <v>2148</v>
      </c>
      <c r="AI462" s="18">
        <v>1.0</v>
      </c>
      <c r="AJ462" s="18">
        <v>1.0</v>
      </c>
      <c r="AK462" s="18">
        <v>0.0</v>
      </c>
      <c r="AL462" s="11">
        <v>0.0</v>
      </c>
      <c r="AM462" s="19">
        <v>0.0</v>
      </c>
      <c r="AN462" s="27" t="s">
        <v>128</v>
      </c>
      <c r="AO462" s="15" t="s">
        <v>243</v>
      </c>
      <c r="AP462" s="15" t="s">
        <v>243</v>
      </c>
      <c r="AQ462" s="15">
        <v>121.0</v>
      </c>
      <c r="AR462" s="15">
        <v>38.0</v>
      </c>
      <c r="AS462" s="15">
        <v>76.0</v>
      </c>
      <c r="AT462" s="15">
        <v>99.0</v>
      </c>
      <c r="AU462" s="15">
        <v>-15.0</v>
      </c>
      <c r="AV462" s="15">
        <v>28.0</v>
      </c>
      <c r="AW462" s="18">
        <v>0.0</v>
      </c>
      <c r="AX462" s="18">
        <v>0.0</v>
      </c>
      <c r="AY462" s="18">
        <v>0.0</v>
      </c>
      <c r="AZ462" s="18">
        <v>1.0</v>
      </c>
      <c r="BA462" s="18">
        <v>1.0</v>
      </c>
      <c r="BB462" s="18">
        <v>0.0</v>
      </c>
      <c r="BC462" s="11">
        <v>0.0</v>
      </c>
      <c r="BD462" s="11">
        <v>0.0</v>
      </c>
      <c r="BE462" s="11">
        <v>0.0</v>
      </c>
      <c r="BF462" s="11">
        <v>0.0</v>
      </c>
      <c r="BG462" s="11">
        <v>0.0</v>
      </c>
      <c r="BH462" s="11">
        <v>1.0</v>
      </c>
      <c r="BI462" s="11">
        <v>0.0</v>
      </c>
      <c r="BJ462" s="11">
        <v>1.0</v>
      </c>
      <c r="BK462" s="11">
        <v>0.0</v>
      </c>
      <c r="BL462" s="11">
        <v>0.0</v>
      </c>
      <c r="BM462" s="11">
        <v>0.0</v>
      </c>
      <c r="BN462" s="11">
        <v>0.0</v>
      </c>
      <c r="BO462" s="11">
        <v>0.0</v>
      </c>
      <c r="BP462" s="11">
        <v>0.0</v>
      </c>
      <c r="BQ462" s="11">
        <v>0.0</v>
      </c>
      <c r="BR462" s="11">
        <v>0.0</v>
      </c>
      <c r="BS462" s="11">
        <v>0.0</v>
      </c>
      <c r="BT462" s="11">
        <v>0.0</v>
      </c>
      <c r="BU462" s="11">
        <v>0.0</v>
      </c>
      <c r="BV462" s="11" t="s">
        <v>124</v>
      </c>
      <c r="BW462" s="15" t="s">
        <v>487</v>
      </c>
      <c r="BX462" s="15">
        <v>0.0</v>
      </c>
      <c r="BY462" s="26">
        <v>224.0</v>
      </c>
      <c r="BZ462" s="16">
        <v>0.0</v>
      </c>
      <c r="CA462" s="26">
        <v>16.0</v>
      </c>
      <c r="CB462" s="26">
        <v>16.0</v>
      </c>
      <c r="CC462" s="15">
        <v>0.0</v>
      </c>
      <c r="CD462" s="15">
        <v>0.0</v>
      </c>
      <c r="CE462" s="15">
        <v>1.0</v>
      </c>
      <c r="CF462" s="15">
        <v>0.0</v>
      </c>
      <c r="CG462" s="16">
        <v>0.0</v>
      </c>
      <c r="CH462" s="16">
        <v>0.0</v>
      </c>
      <c r="CI462" s="16">
        <v>0.0</v>
      </c>
      <c r="CJ462" s="15">
        <f t="shared" si="3"/>
        <v>0</v>
      </c>
      <c r="CK462" s="29" t="s">
        <v>2627</v>
      </c>
      <c r="CL462" s="11" t="s">
        <v>132</v>
      </c>
      <c r="CM462" s="11">
        <v>0.0</v>
      </c>
      <c r="CN462" s="11">
        <v>0.0</v>
      </c>
      <c r="CO462" s="18">
        <v>0.0</v>
      </c>
      <c r="CP462" s="18">
        <v>0.0</v>
      </c>
      <c r="CQ462" s="15">
        <v>0.0</v>
      </c>
      <c r="CR462" s="15" t="s">
        <v>124</v>
      </c>
      <c r="CS462" s="15">
        <v>0.0</v>
      </c>
      <c r="CT462" s="15" t="s">
        <v>124</v>
      </c>
      <c r="CU462" s="15">
        <v>0.0</v>
      </c>
      <c r="CV462" s="15" t="s">
        <v>124</v>
      </c>
      <c r="CW462" s="11">
        <v>0.0</v>
      </c>
      <c r="CX462" s="11">
        <v>0.0</v>
      </c>
      <c r="CY462" s="11" t="s">
        <v>124</v>
      </c>
      <c r="CZ462" s="11">
        <v>0.0</v>
      </c>
      <c r="DA462" s="11" t="s">
        <v>235</v>
      </c>
      <c r="DB462" s="31"/>
    </row>
    <row r="463">
      <c r="A463" s="11" t="s">
        <v>2628</v>
      </c>
      <c r="B463" s="11" t="s">
        <v>2629</v>
      </c>
      <c r="C463" s="12">
        <v>28966.0</v>
      </c>
      <c r="D463" s="13">
        <v>1.0</v>
      </c>
      <c r="E463" s="18">
        <v>0.0</v>
      </c>
      <c r="F463" s="3">
        <v>3.0</v>
      </c>
      <c r="G463" s="3">
        <v>4.0</v>
      </c>
      <c r="H463" s="3">
        <v>4.0</v>
      </c>
      <c r="I463" s="14">
        <f t="shared" si="1"/>
        <v>3.666666667</v>
      </c>
      <c r="J463" s="14">
        <f t="shared" si="2"/>
        <v>0.6666666667</v>
      </c>
      <c r="K463" s="11" t="s">
        <v>2630</v>
      </c>
      <c r="L463" s="13" t="s">
        <v>2410</v>
      </c>
      <c r="M463" s="15" t="s">
        <v>2631</v>
      </c>
      <c r="N463" s="15" t="s">
        <v>2632</v>
      </c>
      <c r="O463" s="16" t="s">
        <v>2359</v>
      </c>
      <c r="P463" s="16" t="s">
        <v>1953</v>
      </c>
      <c r="Q463" s="17">
        <v>1.0</v>
      </c>
      <c r="R463" s="11" t="s">
        <v>124</v>
      </c>
      <c r="S463" s="11">
        <v>0.0</v>
      </c>
      <c r="T463" s="11">
        <v>0.0</v>
      </c>
      <c r="U463" s="11" t="s">
        <v>124</v>
      </c>
      <c r="V463" s="11">
        <v>0.0</v>
      </c>
      <c r="W463" s="11" t="s">
        <v>125</v>
      </c>
      <c r="X463" s="18">
        <v>23.0</v>
      </c>
      <c r="Y463" s="18">
        <v>0.0</v>
      </c>
      <c r="Z463" s="18">
        <v>0.0</v>
      </c>
      <c r="AA463" s="18">
        <v>1.0</v>
      </c>
      <c r="AB463" s="15" t="s">
        <v>2633</v>
      </c>
      <c r="AC463" s="15" t="s">
        <v>2633</v>
      </c>
      <c r="AD463" s="16">
        <v>1.0</v>
      </c>
      <c r="AE463" s="16">
        <v>2.0</v>
      </c>
      <c r="AF463" s="16">
        <v>0.0</v>
      </c>
      <c r="AG463" s="15">
        <v>0.0</v>
      </c>
      <c r="AH463" s="11" t="s">
        <v>2634</v>
      </c>
      <c r="AI463" s="18">
        <v>1.0</v>
      </c>
      <c r="AJ463" s="18">
        <v>1.0</v>
      </c>
      <c r="AK463" s="18">
        <v>0.0</v>
      </c>
      <c r="AL463" s="11">
        <v>0.0</v>
      </c>
      <c r="AM463" s="19">
        <v>0.0</v>
      </c>
      <c r="AN463" s="27" t="s">
        <v>128</v>
      </c>
      <c r="AO463" s="15" t="s">
        <v>210</v>
      </c>
      <c r="AP463" s="15" t="s">
        <v>210</v>
      </c>
      <c r="AQ463" s="15">
        <v>139.0</v>
      </c>
      <c r="AR463" s="15">
        <v>87.0</v>
      </c>
      <c r="AS463" s="15">
        <v>69.0</v>
      </c>
      <c r="AT463" s="15">
        <v>67.0</v>
      </c>
      <c r="AU463" s="15">
        <v>-6.0</v>
      </c>
      <c r="AV463" s="15">
        <v>0.0</v>
      </c>
      <c r="AW463" s="18">
        <v>0.0</v>
      </c>
      <c r="AX463" s="18">
        <v>0.0</v>
      </c>
      <c r="AY463" s="18">
        <v>0.0</v>
      </c>
      <c r="AZ463" s="18">
        <v>1.0</v>
      </c>
      <c r="BA463" s="18">
        <v>0.0</v>
      </c>
      <c r="BB463" s="18">
        <v>0.0</v>
      </c>
      <c r="BC463" s="11">
        <v>0.0</v>
      </c>
      <c r="BD463" s="11">
        <v>0.0</v>
      </c>
      <c r="BE463" s="11">
        <v>0.0</v>
      </c>
      <c r="BF463" s="11">
        <v>0.0</v>
      </c>
      <c r="BG463" s="11">
        <v>0.0</v>
      </c>
      <c r="BH463" s="11">
        <v>0.0</v>
      </c>
      <c r="BI463" s="11">
        <v>0.0</v>
      </c>
      <c r="BJ463" s="11">
        <v>0.0</v>
      </c>
      <c r="BK463" s="11">
        <v>0.0</v>
      </c>
      <c r="BL463" s="11">
        <v>0.0</v>
      </c>
      <c r="BM463" s="11">
        <v>0.0</v>
      </c>
      <c r="BN463" s="11">
        <v>0.0</v>
      </c>
      <c r="BO463" s="11">
        <v>0.0</v>
      </c>
      <c r="BP463" s="11">
        <v>0.0</v>
      </c>
      <c r="BQ463" s="11">
        <v>0.0</v>
      </c>
      <c r="BR463" s="11">
        <v>0.0</v>
      </c>
      <c r="BS463" s="11">
        <v>0.0</v>
      </c>
      <c r="BT463" s="11">
        <v>0.0</v>
      </c>
      <c r="BU463" s="11">
        <v>0.0</v>
      </c>
      <c r="BV463" s="11" t="s">
        <v>2635</v>
      </c>
      <c r="BW463" s="15" t="s">
        <v>130</v>
      </c>
      <c r="BX463" s="15">
        <v>0.0</v>
      </c>
      <c r="BY463" s="26">
        <v>227.0</v>
      </c>
      <c r="BZ463" s="16">
        <v>0.0</v>
      </c>
      <c r="CA463" s="26">
        <v>55.0</v>
      </c>
      <c r="CB463" s="26">
        <v>35.0</v>
      </c>
      <c r="CC463" s="15">
        <v>0.0</v>
      </c>
      <c r="CD463" s="15">
        <v>0.0</v>
      </c>
      <c r="CE463" s="15">
        <v>1.0</v>
      </c>
      <c r="CF463" s="15">
        <v>0.0</v>
      </c>
      <c r="CG463" s="16">
        <v>1.0</v>
      </c>
      <c r="CH463" s="16">
        <v>0.0</v>
      </c>
      <c r="CI463" s="16">
        <v>0.0</v>
      </c>
      <c r="CJ463" s="15">
        <f t="shared" si="3"/>
        <v>1</v>
      </c>
      <c r="CK463" s="29" t="s">
        <v>2636</v>
      </c>
      <c r="CL463" s="11" t="s">
        <v>258</v>
      </c>
      <c r="CM463" s="11">
        <v>0.0</v>
      </c>
      <c r="CN463" s="11">
        <v>0.0</v>
      </c>
      <c r="CO463" s="18">
        <v>0.0</v>
      </c>
      <c r="CP463" s="18">
        <v>0.0</v>
      </c>
      <c r="CQ463" s="15">
        <v>0.0</v>
      </c>
      <c r="CR463" s="15" t="s">
        <v>124</v>
      </c>
      <c r="CS463" s="15">
        <v>0.0</v>
      </c>
      <c r="CT463" s="15" t="s">
        <v>124</v>
      </c>
      <c r="CU463" s="15">
        <v>0.0</v>
      </c>
      <c r="CV463" s="15" t="s">
        <v>124</v>
      </c>
      <c r="CW463" s="11">
        <v>0.0</v>
      </c>
      <c r="CX463" s="11">
        <v>0.0</v>
      </c>
      <c r="CY463" s="11" t="s">
        <v>124</v>
      </c>
      <c r="CZ463" s="11">
        <v>0.0</v>
      </c>
      <c r="DA463" s="11" t="s">
        <v>235</v>
      </c>
      <c r="DB463" s="31"/>
    </row>
    <row r="464">
      <c r="A464" s="11" t="s">
        <v>2637</v>
      </c>
      <c r="B464" s="11" t="s">
        <v>2638</v>
      </c>
      <c r="C464" s="12">
        <v>28973.0</v>
      </c>
      <c r="D464" s="13">
        <v>1.0</v>
      </c>
      <c r="E464" s="18">
        <v>0.0</v>
      </c>
      <c r="F464" s="3">
        <v>9.0</v>
      </c>
      <c r="G464" s="3">
        <v>9.0</v>
      </c>
      <c r="H464" s="3">
        <v>10.0</v>
      </c>
      <c r="I464" s="14">
        <f t="shared" si="1"/>
        <v>9.333333333</v>
      </c>
      <c r="J464" s="14">
        <f t="shared" si="2"/>
        <v>0.6666666667</v>
      </c>
      <c r="K464" s="11" t="s">
        <v>2582</v>
      </c>
      <c r="L464" s="13" t="s">
        <v>2582</v>
      </c>
      <c r="M464" s="15" t="s">
        <v>216</v>
      </c>
      <c r="N464" s="15" t="s">
        <v>1953</v>
      </c>
      <c r="O464" s="16" t="s">
        <v>492</v>
      </c>
      <c r="P464" s="16" t="s">
        <v>2639</v>
      </c>
      <c r="Q464" s="17">
        <v>0.0</v>
      </c>
      <c r="R464" s="11" t="s">
        <v>124</v>
      </c>
      <c r="S464" s="11">
        <v>0.0</v>
      </c>
      <c r="T464" s="11">
        <v>0.0</v>
      </c>
      <c r="U464" s="11" t="s">
        <v>124</v>
      </c>
      <c r="V464" s="11">
        <v>0.0</v>
      </c>
      <c r="W464" s="11" t="s">
        <v>125</v>
      </c>
      <c r="X464" s="18">
        <v>33.0</v>
      </c>
      <c r="Y464" s="18">
        <v>2.0</v>
      </c>
      <c r="Z464" s="18">
        <v>1.0</v>
      </c>
      <c r="AA464" s="18">
        <v>0.0</v>
      </c>
      <c r="AB464" s="15" t="s">
        <v>2640</v>
      </c>
      <c r="AC464" s="15" t="s">
        <v>2640</v>
      </c>
      <c r="AD464" s="16">
        <v>2.0</v>
      </c>
      <c r="AE464" s="16">
        <v>1.0</v>
      </c>
      <c r="AF464" s="16">
        <v>1.0</v>
      </c>
      <c r="AG464" s="16">
        <v>1.0</v>
      </c>
      <c r="AH464" s="11" t="s">
        <v>2578</v>
      </c>
      <c r="AI464" s="18">
        <v>1.0</v>
      </c>
      <c r="AJ464" s="18">
        <v>1.0</v>
      </c>
      <c r="AK464" s="18">
        <v>0.0</v>
      </c>
      <c r="AL464" s="11">
        <v>0.0</v>
      </c>
      <c r="AM464" s="19">
        <v>0.0</v>
      </c>
      <c r="AN464" s="27" t="s">
        <v>128</v>
      </c>
      <c r="AO464" s="15" t="s">
        <v>189</v>
      </c>
      <c r="AP464" s="15" t="s">
        <v>189</v>
      </c>
      <c r="AQ464" s="15">
        <v>115.0</v>
      </c>
      <c r="AR464" s="15">
        <v>65.0</v>
      </c>
      <c r="AS464" s="15">
        <v>77.0</v>
      </c>
      <c r="AT464" s="15">
        <v>69.0</v>
      </c>
      <c r="AU464" s="15">
        <v>-6.0</v>
      </c>
      <c r="AV464" s="15">
        <v>5.0</v>
      </c>
      <c r="AW464" s="18">
        <v>0.0</v>
      </c>
      <c r="AX464" s="18">
        <v>0.0</v>
      </c>
      <c r="AY464" s="18">
        <v>0.0</v>
      </c>
      <c r="AZ464" s="18">
        <v>1.0</v>
      </c>
      <c r="BA464" s="18">
        <v>0.0</v>
      </c>
      <c r="BB464" s="18">
        <v>0.0</v>
      </c>
      <c r="BC464" s="11">
        <v>0.0</v>
      </c>
      <c r="BD464" s="11">
        <v>0.0</v>
      </c>
      <c r="BE464" s="11">
        <v>0.0</v>
      </c>
      <c r="BF464" s="11">
        <v>0.0</v>
      </c>
      <c r="BG464" s="11">
        <v>0.0</v>
      </c>
      <c r="BH464" s="11">
        <v>0.0</v>
      </c>
      <c r="BI464" s="11">
        <v>0.0</v>
      </c>
      <c r="BJ464" s="11">
        <v>0.0</v>
      </c>
      <c r="BK464" s="11">
        <v>0.0</v>
      </c>
      <c r="BL464" s="11">
        <v>0.0</v>
      </c>
      <c r="BM464" s="11">
        <v>0.0</v>
      </c>
      <c r="BN464" s="11">
        <v>0.0</v>
      </c>
      <c r="BO464" s="11">
        <v>0.0</v>
      </c>
      <c r="BP464" s="11">
        <v>0.0</v>
      </c>
      <c r="BQ464" s="11">
        <v>0.0</v>
      </c>
      <c r="BR464" s="11">
        <v>0.0</v>
      </c>
      <c r="BS464" s="11">
        <v>0.0</v>
      </c>
      <c r="BT464" s="11">
        <v>0.0</v>
      </c>
      <c r="BU464" s="11">
        <v>0.0</v>
      </c>
      <c r="BV464" s="11" t="s">
        <v>124</v>
      </c>
      <c r="BW464" s="15" t="s">
        <v>168</v>
      </c>
      <c r="BX464" s="15">
        <v>0.0</v>
      </c>
      <c r="BY464" s="26">
        <v>229.0</v>
      </c>
      <c r="BZ464" s="16">
        <v>0.0</v>
      </c>
      <c r="CA464" s="26">
        <v>98.0</v>
      </c>
      <c r="CB464" s="26">
        <v>16.0</v>
      </c>
      <c r="CC464" s="15">
        <v>0.0</v>
      </c>
      <c r="CD464" s="15">
        <v>0.0</v>
      </c>
      <c r="CE464" s="15">
        <v>1.0</v>
      </c>
      <c r="CF464" s="15">
        <v>0.0</v>
      </c>
      <c r="CG464" s="16">
        <v>0.0</v>
      </c>
      <c r="CH464" s="16">
        <v>0.0</v>
      </c>
      <c r="CI464" s="16">
        <v>0.0</v>
      </c>
      <c r="CJ464" s="15">
        <f t="shared" si="3"/>
        <v>0</v>
      </c>
      <c r="CK464" s="29" t="s">
        <v>2641</v>
      </c>
      <c r="CL464" s="11" t="s">
        <v>132</v>
      </c>
      <c r="CM464" s="11">
        <v>0.0</v>
      </c>
      <c r="CN464" s="11">
        <v>0.0</v>
      </c>
      <c r="CO464" s="18">
        <v>1.0</v>
      </c>
      <c r="CP464" s="18">
        <v>0.0</v>
      </c>
      <c r="CQ464" s="15">
        <v>0.0</v>
      </c>
      <c r="CR464" s="15" t="s">
        <v>124</v>
      </c>
      <c r="CS464" s="15">
        <v>0.0</v>
      </c>
      <c r="CT464" s="15" t="s">
        <v>124</v>
      </c>
      <c r="CU464" s="15">
        <v>0.0</v>
      </c>
      <c r="CV464" s="15" t="s">
        <v>124</v>
      </c>
      <c r="CW464" s="11">
        <v>0.0</v>
      </c>
      <c r="CX464" s="11">
        <v>0.0</v>
      </c>
      <c r="CY464" s="11" t="s">
        <v>124</v>
      </c>
      <c r="CZ464" s="11">
        <v>0.0</v>
      </c>
      <c r="DA464" s="11" t="s">
        <v>235</v>
      </c>
      <c r="DB464" s="31"/>
    </row>
    <row r="465">
      <c r="A465" s="11" t="s">
        <v>2642</v>
      </c>
      <c r="B465" s="11" t="s">
        <v>2643</v>
      </c>
      <c r="C465" s="12">
        <v>28980.0</v>
      </c>
      <c r="D465" s="13">
        <v>4.0</v>
      </c>
      <c r="E465" s="18">
        <v>0.0</v>
      </c>
      <c r="F465" s="3">
        <v>5.0</v>
      </c>
      <c r="G465" s="3">
        <v>6.0</v>
      </c>
      <c r="H465" s="3">
        <v>3.0</v>
      </c>
      <c r="I465" s="14">
        <f t="shared" si="1"/>
        <v>4.666666667</v>
      </c>
      <c r="J465" s="14">
        <f t="shared" si="2"/>
        <v>2</v>
      </c>
      <c r="K465" s="11" t="s">
        <v>2617</v>
      </c>
      <c r="L465" s="13" t="s">
        <v>716</v>
      </c>
      <c r="M465" s="15" t="s">
        <v>216</v>
      </c>
      <c r="N465" s="15" t="s">
        <v>635</v>
      </c>
      <c r="O465" s="16" t="s">
        <v>216</v>
      </c>
      <c r="P465" s="16" t="s">
        <v>1953</v>
      </c>
      <c r="Q465" s="17">
        <v>2.0</v>
      </c>
      <c r="R465" s="11" t="s">
        <v>124</v>
      </c>
      <c r="S465" s="11">
        <v>1.0</v>
      </c>
      <c r="T465" s="11">
        <v>0.0</v>
      </c>
      <c r="U465" s="11" t="s">
        <v>124</v>
      </c>
      <c r="V465" s="11">
        <v>0.0</v>
      </c>
      <c r="W465" s="11" t="s">
        <v>125</v>
      </c>
      <c r="X465" s="18">
        <v>36.0</v>
      </c>
      <c r="Y465" s="18">
        <v>2.0</v>
      </c>
      <c r="Z465" s="18">
        <v>0.0</v>
      </c>
      <c r="AA465" s="18">
        <v>1.0</v>
      </c>
      <c r="AB465" s="15" t="s">
        <v>2618</v>
      </c>
      <c r="AC465" s="15" t="s">
        <v>2618</v>
      </c>
      <c r="AD465" s="16">
        <v>1.0</v>
      </c>
      <c r="AE465" s="16">
        <v>2.0</v>
      </c>
      <c r="AF465" s="16">
        <v>0.0</v>
      </c>
      <c r="AG465" s="15">
        <v>0.0</v>
      </c>
      <c r="AH465" s="11" t="s">
        <v>2333</v>
      </c>
      <c r="AI465" s="18">
        <v>1.0</v>
      </c>
      <c r="AJ465" s="18">
        <v>0.0</v>
      </c>
      <c r="AK465" s="18">
        <v>0.0</v>
      </c>
      <c r="AL465" s="11">
        <v>0.0</v>
      </c>
      <c r="AM465" s="19">
        <v>1.0</v>
      </c>
      <c r="AN465" s="27" t="s">
        <v>128</v>
      </c>
      <c r="AO465" s="15" t="s">
        <v>2644</v>
      </c>
      <c r="AP465" s="15" t="s">
        <v>243</v>
      </c>
      <c r="AQ465" s="15">
        <v>76.0</v>
      </c>
      <c r="AR465" s="15">
        <v>50.0</v>
      </c>
      <c r="AS465" s="15">
        <v>56.0</v>
      </c>
      <c r="AT465" s="15">
        <v>34.0</v>
      </c>
      <c r="AU465" s="15">
        <v>-10.0</v>
      </c>
      <c r="AV465" s="15">
        <v>86.0</v>
      </c>
      <c r="AW465" s="18">
        <v>0.0</v>
      </c>
      <c r="AX465" s="18">
        <v>1.0</v>
      </c>
      <c r="AY465" s="18">
        <v>1.0</v>
      </c>
      <c r="AZ465" s="18">
        <v>1.0</v>
      </c>
      <c r="BA465" s="18">
        <v>1.0</v>
      </c>
      <c r="BB465" s="18">
        <v>1.0</v>
      </c>
      <c r="BC465" s="11">
        <v>0.0</v>
      </c>
      <c r="BD465" s="11">
        <v>0.0</v>
      </c>
      <c r="BE465" s="11">
        <v>0.0</v>
      </c>
      <c r="BF465" s="11">
        <v>0.0</v>
      </c>
      <c r="BG465" s="11">
        <v>0.0</v>
      </c>
      <c r="BH465" s="11">
        <v>1.0</v>
      </c>
      <c r="BI465" s="11">
        <v>0.0</v>
      </c>
      <c r="BJ465" s="11">
        <v>0.0</v>
      </c>
      <c r="BK465" s="11">
        <v>0.0</v>
      </c>
      <c r="BL465" s="11">
        <v>0.0</v>
      </c>
      <c r="BM465" s="11">
        <v>0.0</v>
      </c>
      <c r="BN465" s="11">
        <v>0.0</v>
      </c>
      <c r="BO465" s="11">
        <v>0.0</v>
      </c>
      <c r="BP465" s="11">
        <v>0.0</v>
      </c>
      <c r="BQ465" s="11">
        <v>0.0</v>
      </c>
      <c r="BR465" s="11">
        <v>0.0</v>
      </c>
      <c r="BS465" s="11">
        <v>0.0</v>
      </c>
      <c r="BT465" s="11">
        <v>0.0</v>
      </c>
      <c r="BU465" s="11">
        <v>0.0</v>
      </c>
      <c r="BV465" s="11" t="s">
        <v>124</v>
      </c>
      <c r="BW465" s="15" t="s">
        <v>319</v>
      </c>
      <c r="BX465" s="15">
        <v>0.0</v>
      </c>
      <c r="BY465" s="26">
        <v>345.0</v>
      </c>
      <c r="BZ465" s="16">
        <v>0.0</v>
      </c>
      <c r="CA465" s="26">
        <v>57.0</v>
      </c>
      <c r="CB465" s="26">
        <v>13.0</v>
      </c>
      <c r="CC465" s="15">
        <v>0.0</v>
      </c>
      <c r="CD465" s="15">
        <v>0.0</v>
      </c>
      <c r="CE465" s="15">
        <v>1.0</v>
      </c>
      <c r="CF465" s="15">
        <v>0.0</v>
      </c>
      <c r="CG465" s="16">
        <v>0.0</v>
      </c>
      <c r="CH465" s="16">
        <v>0.0</v>
      </c>
      <c r="CI465" s="16">
        <v>0.0</v>
      </c>
      <c r="CJ465" s="15">
        <f t="shared" si="3"/>
        <v>0</v>
      </c>
      <c r="CK465" s="29" t="s">
        <v>2645</v>
      </c>
      <c r="CL465" s="11" t="s">
        <v>2646</v>
      </c>
      <c r="CM465" s="11">
        <v>0.0</v>
      </c>
      <c r="CN465" s="11">
        <v>0.0</v>
      </c>
      <c r="CO465" s="18">
        <v>0.0</v>
      </c>
      <c r="CP465" s="18">
        <v>0.0</v>
      </c>
      <c r="CQ465" s="15">
        <v>0.0</v>
      </c>
      <c r="CR465" s="15" t="s">
        <v>124</v>
      </c>
      <c r="CS465" s="15">
        <v>0.0</v>
      </c>
      <c r="CT465" s="15" t="s">
        <v>124</v>
      </c>
      <c r="CU465" s="15">
        <v>0.0</v>
      </c>
      <c r="CV465" s="15" t="s">
        <v>124</v>
      </c>
      <c r="CW465" s="11">
        <v>0.0</v>
      </c>
      <c r="CX465" s="11">
        <v>0.0</v>
      </c>
      <c r="CY465" s="11" t="s">
        <v>124</v>
      </c>
      <c r="CZ465" s="11">
        <v>0.0</v>
      </c>
      <c r="DA465" s="11" t="s">
        <v>133</v>
      </c>
      <c r="DB465" s="31"/>
    </row>
    <row r="466">
      <c r="A466" s="11" t="s">
        <v>2647</v>
      </c>
      <c r="B466" s="11" t="s">
        <v>2593</v>
      </c>
      <c r="C466" s="12">
        <v>29008.0</v>
      </c>
      <c r="D466" s="13">
        <v>3.0</v>
      </c>
      <c r="E466" s="18">
        <v>1.0</v>
      </c>
      <c r="F466" s="3">
        <v>9.0</v>
      </c>
      <c r="G466" s="3">
        <v>9.0</v>
      </c>
      <c r="H466" s="3">
        <v>9.0</v>
      </c>
      <c r="I466" s="14">
        <f t="shared" si="1"/>
        <v>9</v>
      </c>
      <c r="J466" s="14">
        <f t="shared" si="2"/>
        <v>0</v>
      </c>
      <c r="K466" s="11" t="s">
        <v>2594</v>
      </c>
      <c r="L466" s="13" t="s">
        <v>2594</v>
      </c>
      <c r="M466" s="15" t="s">
        <v>216</v>
      </c>
      <c r="N466" s="15" t="s">
        <v>1953</v>
      </c>
      <c r="O466" s="16" t="s">
        <v>2359</v>
      </c>
      <c r="P466" s="16" t="s">
        <v>1953</v>
      </c>
      <c r="Q466" s="17">
        <v>1.0</v>
      </c>
      <c r="R466" s="11" t="s">
        <v>2648</v>
      </c>
      <c r="S466" s="11">
        <v>0.0</v>
      </c>
      <c r="T466" s="11">
        <v>0.0</v>
      </c>
      <c r="U466" s="11" t="s">
        <v>124</v>
      </c>
      <c r="V466" s="11">
        <v>0.0</v>
      </c>
      <c r="W466" s="11" t="s">
        <v>125</v>
      </c>
      <c r="X466" s="18">
        <v>30.0</v>
      </c>
      <c r="Y466" s="18">
        <v>0.0</v>
      </c>
      <c r="Z466" s="18">
        <v>0.0</v>
      </c>
      <c r="AA466" s="18">
        <v>1.0</v>
      </c>
      <c r="AB466" s="15" t="s">
        <v>2649</v>
      </c>
      <c r="AC466" s="15" t="s">
        <v>2649</v>
      </c>
      <c r="AD466" s="16">
        <v>1.0</v>
      </c>
      <c r="AE466" s="16">
        <v>1.0</v>
      </c>
      <c r="AF466" s="16">
        <v>0.0</v>
      </c>
      <c r="AG466" s="15">
        <v>0.0</v>
      </c>
      <c r="AH466" s="11" t="s">
        <v>2596</v>
      </c>
      <c r="AI466" s="18">
        <v>1.0</v>
      </c>
      <c r="AJ466" s="18">
        <v>1.0</v>
      </c>
      <c r="AK466" s="18">
        <v>0.0</v>
      </c>
      <c r="AL466" s="11">
        <v>0.0</v>
      </c>
      <c r="AM466" s="19">
        <v>1.0</v>
      </c>
      <c r="AN466" s="27" t="s">
        <v>128</v>
      </c>
      <c r="AO466" s="15" t="s">
        <v>1840</v>
      </c>
      <c r="AP466" s="15" t="s">
        <v>1840</v>
      </c>
      <c r="AQ466" s="15">
        <v>121.0</v>
      </c>
      <c r="AR466" s="15">
        <v>70.0</v>
      </c>
      <c r="AS466" s="15">
        <v>82.0</v>
      </c>
      <c r="AT466" s="15">
        <v>97.0</v>
      </c>
      <c r="AU466" s="15">
        <v>-12.0</v>
      </c>
      <c r="AV466" s="15">
        <v>0.0</v>
      </c>
      <c r="AW466" s="18">
        <v>0.0</v>
      </c>
      <c r="AX466" s="18">
        <v>0.0</v>
      </c>
      <c r="AY466" s="18">
        <v>1.0</v>
      </c>
      <c r="AZ466" s="18">
        <v>1.0</v>
      </c>
      <c r="BA466" s="18">
        <v>0.0</v>
      </c>
      <c r="BB466" s="18">
        <v>0.0</v>
      </c>
      <c r="BC466" s="11">
        <v>0.0</v>
      </c>
      <c r="BD466" s="11">
        <v>0.0</v>
      </c>
      <c r="BE466" s="11">
        <v>0.0</v>
      </c>
      <c r="BF466" s="11">
        <v>0.0</v>
      </c>
      <c r="BG466" s="11">
        <v>0.0</v>
      </c>
      <c r="BH466" s="11">
        <v>0.0</v>
      </c>
      <c r="BI466" s="11">
        <v>0.0</v>
      </c>
      <c r="BJ466" s="11">
        <v>0.0</v>
      </c>
      <c r="BK466" s="11">
        <v>0.0</v>
      </c>
      <c r="BL466" s="11">
        <v>0.0</v>
      </c>
      <c r="BM466" s="11">
        <v>0.0</v>
      </c>
      <c r="BN466" s="11">
        <v>0.0</v>
      </c>
      <c r="BO466" s="11">
        <v>0.0</v>
      </c>
      <c r="BP466" s="11">
        <v>0.0</v>
      </c>
      <c r="BQ466" s="11">
        <v>0.0</v>
      </c>
      <c r="BR466" s="11">
        <v>0.0</v>
      </c>
      <c r="BS466" s="11">
        <v>0.0</v>
      </c>
      <c r="BT466" s="11">
        <v>0.0</v>
      </c>
      <c r="BU466" s="11">
        <v>0.0</v>
      </c>
      <c r="BV466" s="11" t="s">
        <v>124</v>
      </c>
      <c r="BW466" s="15" t="s">
        <v>146</v>
      </c>
      <c r="BX466" s="15">
        <v>0.0</v>
      </c>
      <c r="BY466" s="26">
        <v>226.0</v>
      </c>
      <c r="BZ466" s="16">
        <v>0.0</v>
      </c>
      <c r="CA466" s="26">
        <v>77.0</v>
      </c>
      <c r="CB466" s="26">
        <v>31.0</v>
      </c>
      <c r="CC466" s="15">
        <v>0.0</v>
      </c>
      <c r="CD466" s="15">
        <v>0.0</v>
      </c>
      <c r="CE466" s="15">
        <v>1.0</v>
      </c>
      <c r="CF466" s="15">
        <v>0.0</v>
      </c>
      <c r="CG466" s="16">
        <v>0.0</v>
      </c>
      <c r="CH466" s="16">
        <v>0.0</v>
      </c>
      <c r="CI466" s="16">
        <v>0.0</v>
      </c>
      <c r="CJ466" s="15">
        <f t="shared" si="3"/>
        <v>0</v>
      </c>
      <c r="CK466" s="29" t="s">
        <v>2650</v>
      </c>
      <c r="CL466" s="11" t="s">
        <v>258</v>
      </c>
      <c r="CM466" s="11">
        <v>0.0</v>
      </c>
      <c r="CN466" s="11">
        <v>0.0</v>
      </c>
      <c r="CO466" s="18">
        <v>0.0</v>
      </c>
      <c r="CP466" s="18">
        <v>0.0</v>
      </c>
      <c r="CQ466" s="15">
        <v>0.0</v>
      </c>
      <c r="CR466" s="15" t="s">
        <v>124</v>
      </c>
      <c r="CS466" s="15">
        <v>0.0</v>
      </c>
      <c r="CT466" s="15" t="s">
        <v>124</v>
      </c>
      <c r="CU466" s="15">
        <v>0.0</v>
      </c>
      <c r="CV466" s="15" t="s">
        <v>124</v>
      </c>
      <c r="CW466" s="11">
        <v>0.0</v>
      </c>
      <c r="CX466" s="11">
        <v>0.0</v>
      </c>
      <c r="CY466" s="11" t="s">
        <v>124</v>
      </c>
      <c r="CZ466" s="11">
        <v>0.0</v>
      </c>
      <c r="DA466" s="11" t="s">
        <v>133</v>
      </c>
      <c r="DB466" s="31"/>
    </row>
    <row r="467">
      <c r="A467" s="11" t="s">
        <v>2651</v>
      </c>
      <c r="B467" s="11" t="s">
        <v>1633</v>
      </c>
      <c r="C467" s="12">
        <v>29015.0</v>
      </c>
      <c r="D467" s="13">
        <v>1.0</v>
      </c>
      <c r="E467" s="18">
        <v>0.0</v>
      </c>
      <c r="F467" s="3">
        <v>7.0</v>
      </c>
      <c r="G467" s="3">
        <v>7.0</v>
      </c>
      <c r="H467" s="3">
        <v>7.0</v>
      </c>
      <c r="I467" s="14">
        <f t="shared" si="1"/>
        <v>7</v>
      </c>
      <c r="J467" s="14">
        <f t="shared" si="2"/>
        <v>0</v>
      </c>
      <c r="K467" s="11" t="s">
        <v>2037</v>
      </c>
      <c r="L467" s="13" t="s">
        <v>2037</v>
      </c>
      <c r="M467" s="15" t="s">
        <v>216</v>
      </c>
      <c r="N467" s="15" t="s">
        <v>1540</v>
      </c>
      <c r="O467" s="16" t="s">
        <v>216</v>
      </c>
      <c r="P467" s="16" t="s">
        <v>1952</v>
      </c>
      <c r="Q467" s="17">
        <v>0.0</v>
      </c>
      <c r="R467" s="11" t="s">
        <v>124</v>
      </c>
      <c r="S467" s="11">
        <v>0.0</v>
      </c>
      <c r="T467" s="11">
        <v>0.0</v>
      </c>
      <c r="U467" s="11" t="s">
        <v>124</v>
      </c>
      <c r="V467" s="11">
        <v>0.0</v>
      </c>
      <c r="W467" s="11" t="s">
        <v>631</v>
      </c>
      <c r="X467" s="18">
        <v>32.0</v>
      </c>
      <c r="Y467" s="18">
        <v>1.0</v>
      </c>
      <c r="Z467" s="18">
        <v>1.0</v>
      </c>
      <c r="AA467" s="18">
        <v>0.0</v>
      </c>
      <c r="AB467" s="15" t="s">
        <v>2216</v>
      </c>
      <c r="AC467" s="15" t="s">
        <v>2216</v>
      </c>
      <c r="AD467" s="16">
        <v>1.0</v>
      </c>
      <c r="AE467" s="16">
        <v>1.0</v>
      </c>
      <c r="AF467" s="16">
        <v>1.0</v>
      </c>
      <c r="AG467" s="16">
        <v>1.0</v>
      </c>
      <c r="AH467" s="11" t="s">
        <v>2360</v>
      </c>
      <c r="AI467" s="18">
        <v>1.0</v>
      </c>
      <c r="AJ467" s="18">
        <v>1.0</v>
      </c>
      <c r="AK467" s="18">
        <v>1.0</v>
      </c>
      <c r="AL467" s="18">
        <v>0.0</v>
      </c>
      <c r="AM467" s="19">
        <v>1.0</v>
      </c>
      <c r="AN467" s="27" t="s">
        <v>128</v>
      </c>
      <c r="AO467" s="15" t="s">
        <v>413</v>
      </c>
      <c r="AP467" s="15" t="s">
        <v>413</v>
      </c>
      <c r="AQ467" s="15">
        <v>95.0</v>
      </c>
      <c r="AR467" s="15">
        <v>52.0</v>
      </c>
      <c r="AS467" s="15">
        <v>71.0</v>
      </c>
      <c r="AT467" s="15">
        <v>83.0</v>
      </c>
      <c r="AU467" s="15">
        <v>-11.0</v>
      </c>
      <c r="AV467" s="15">
        <v>35.0</v>
      </c>
      <c r="AW467" s="18">
        <v>0.0</v>
      </c>
      <c r="AX467" s="18">
        <v>0.0</v>
      </c>
      <c r="AY467" s="18">
        <v>1.0</v>
      </c>
      <c r="AZ467" s="18">
        <v>1.0</v>
      </c>
      <c r="BA467" s="18">
        <v>1.0</v>
      </c>
      <c r="BB467" s="18">
        <v>0.0</v>
      </c>
      <c r="BC467" s="11">
        <v>0.0</v>
      </c>
      <c r="BD467" s="11">
        <v>0.0</v>
      </c>
      <c r="BE467" s="11">
        <v>0.0</v>
      </c>
      <c r="BF467" s="11">
        <v>0.0</v>
      </c>
      <c r="BG467" s="11">
        <v>0.0</v>
      </c>
      <c r="BH467" s="11">
        <v>1.0</v>
      </c>
      <c r="BI467" s="11">
        <v>0.0</v>
      </c>
      <c r="BJ467" s="11">
        <v>0.0</v>
      </c>
      <c r="BK467" s="11">
        <v>0.0</v>
      </c>
      <c r="BL467" s="11">
        <v>0.0</v>
      </c>
      <c r="BM467" s="11">
        <v>0.0</v>
      </c>
      <c r="BN467" s="11">
        <v>0.0</v>
      </c>
      <c r="BO467" s="11">
        <v>0.0</v>
      </c>
      <c r="BP467" s="11">
        <v>0.0</v>
      </c>
      <c r="BQ467" s="11">
        <v>0.0</v>
      </c>
      <c r="BR467" s="11">
        <v>0.0</v>
      </c>
      <c r="BS467" s="11">
        <v>0.0</v>
      </c>
      <c r="BT467" s="11">
        <v>0.0</v>
      </c>
      <c r="BU467" s="11">
        <v>0.0</v>
      </c>
      <c r="BV467" s="11" t="s">
        <v>124</v>
      </c>
      <c r="BW467" s="15" t="s">
        <v>146</v>
      </c>
      <c r="BX467" s="15">
        <v>0.0</v>
      </c>
      <c r="BY467" s="26">
        <v>228.0</v>
      </c>
      <c r="BZ467" s="16">
        <v>0.0</v>
      </c>
      <c r="CA467" s="26">
        <v>21.0</v>
      </c>
      <c r="CB467" s="26">
        <v>21.0</v>
      </c>
      <c r="CC467" s="15">
        <v>0.0</v>
      </c>
      <c r="CD467" s="15">
        <v>0.0</v>
      </c>
      <c r="CE467" s="15">
        <v>1.0</v>
      </c>
      <c r="CF467" s="15">
        <v>0.0</v>
      </c>
      <c r="CG467" s="16">
        <v>0.0</v>
      </c>
      <c r="CH467" s="16">
        <v>0.0</v>
      </c>
      <c r="CI467" s="16">
        <v>0.0</v>
      </c>
      <c r="CJ467" s="15">
        <f t="shared" si="3"/>
        <v>0</v>
      </c>
      <c r="CK467" s="29" t="s">
        <v>2652</v>
      </c>
      <c r="CL467" s="11" t="s">
        <v>985</v>
      </c>
      <c r="CM467" s="11">
        <v>0.0</v>
      </c>
      <c r="CN467" s="11">
        <v>0.0</v>
      </c>
      <c r="CO467" s="18">
        <v>0.0</v>
      </c>
      <c r="CP467" s="18">
        <v>0.0</v>
      </c>
      <c r="CQ467" s="15">
        <v>0.0</v>
      </c>
      <c r="CR467" s="15" t="s">
        <v>124</v>
      </c>
      <c r="CS467" s="15">
        <v>0.0</v>
      </c>
      <c r="CT467" s="15" t="s">
        <v>124</v>
      </c>
      <c r="CU467" s="15">
        <v>0.0</v>
      </c>
      <c r="CV467" s="15" t="s">
        <v>124</v>
      </c>
      <c r="CW467" s="11">
        <v>0.0</v>
      </c>
      <c r="CX467" s="11">
        <v>0.0</v>
      </c>
      <c r="CY467" s="11" t="s">
        <v>124</v>
      </c>
      <c r="CZ467" s="11">
        <v>0.0</v>
      </c>
      <c r="DA467" s="11" t="s">
        <v>2611</v>
      </c>
      <c r="DB467" s="31"/>
    </row>
    <row r="468">
      <c r="A468" s="11" t="s">
        <v>2653</v>
      </c>
      <c r="B468" s="11" t="s">
        <v>2654</v>
      </c>
      <c r="C468" s="12">
        <v>29036.0</v>
      </c>
      <c r="D468" s="13">
        <v>2.0</v>
      </c>
      <c r="E468" s="18">
        <v>0.0</v>
      </c>
      <c r="F468" s="3">
        <v>7.0</v>
      </c>
      <c r="G468" s="3">
        <v>6.0</v>
      </c>
      <c r="H468" s="3">
        <v>8.0</v>
      </c>
      <c r="I468" s="14">
        <f t="shared" si="1"/>
        <v>7</v>
      </c>
      <c r="J468" s="14">
        <f t="shared" si="2"/>
        <v>1.333333333</v>
      </c>
      <c r="K468" s="11" t="s">
        <v>2655</v>
      </c>
      <c r="L468" s="13" t="s">
        <v>2655</v>
      </c>
      <c r="M468" s="16" t="s">
        <v>216</v>
      </c>
      <c r="N468" s="16" t="s">
        <v>1953</v>
      </c>
      <c r="O468" s="16" t="s">
        <v>216</v>
      </c>
      <c r="P468" s="16" t="s">
        <v>1953</v>
      </c>
      <c r="Q468" s="17">
        <v>1.0</v>
      </c>
      <c r="R468" s="11" t="s">
        <v>124</v>
      </c>
      <c r="S468" s="11">
        <v>1.0</v>
      </c>
      <c r="T468" s="11">
        <v>0.0</v>
      </c>
      <c r="U468" s="11" t="s">
        <v>124</v>
      </c>
      <c r="V468" s="11">
        <v>0.0</v>
      </c>
      <c r="W468" s="11" t="s">
        <v>125</v>
      </c>
      <c r="X468" s="18">
        <v>22.0</v>
      </c>
      <c r="Y468" s="18">
        <v>0.0</v>
      </c>
      <c r="Z468" s="18">
        <v>0.0</v>
      </c>
      <c r="AA468" s="18">
        <v>1.0</v>
      </c>
      <c r="AB468" s="15" t="s">
        <v>2656</v>
      </c>
      <c r="AC468" s="15" t="s">
        <v>2656</v>
      </c>
      <c r="AD468" s="16">
        <v>1.0</v>
      </c>
      <c r="AE468" s="16">
        <v>0.0</v>
      </c>
      <c r="AF468" s="16">
        <v>0.0</v>
      </c>
      <c r="AG468" s="15">
        <v>0.0</v>
      </c>
      <c r="AH468" s="11" t="s">
        <v>2656</v>
      </c>
      <c r="AI468" s="18">
        <v>1.0</v>
      </c>
      <c r="AJ468" s="18">
        <v>0.0</v>
      </c>
      <c r="AK468" s="18">
        <v>0.0</v>
      </c>
      <c r="AL468" s="11">
        <v>0.0</v>
      </c>
      <c r="AM468" s="19">
        <v>1.0</v>
      </c>
      <c r="AN468" s="27" t="s">
        <v>128</v>
      </c>
      <c r="AO468" s="15" t="s">
        <v>512</v>
      </c>
      <c r="AP468" s="15" t="s">
        <v>512</v>
      </c>
      <c r="AQ468" s="15">
        <v>126.0</v>
      </c>
      <c r="AR468" s="15">
        <v>54.0</v>
      </c>
      <c r="AS468" s="15">
        <v>78.0</v>
      </c>
      <c r="AT468" s="15">
        <v>97.0</v>
      </c>
      <c r="AU468" s="15">
        <v>-13.0</v>
      </c>
      <c r="AV468" s="15">
        <v>11.0</v>
      </c>
      <c r="AW468" s="18">
        <v>0.0</v>
      </c>
      <c r="AX468" s="18">
        <v>1.0</v>
      </c>
      <c r="AY468" s="18">
        <v>1.0</v>
      </c>
      <c r="AZ468" s="18">
        <v>0.0</v>
      </c>
      <c r="BA468" s="18">
        <v>0.0</v>
      </c>
      <c r="BB468" s="18">
        <v>0.0</v>
      </c>
      <c r="BC468" s="11">
        <v>0.0</v>
      </c>
      <c r="BD468" s="11">
        <v>0.0</v>
      </c>
      <c r="BE468" s="11">
        <v>0.0</v>
      </c>
      <c r="BF468" s="11">
        <v>0.0</v>
      </c>
      <c r="BG468" s="11">
        <v>0.0</v>
      </c>
      <c r="BH468" s="11">
        <v>0.0</v>
      </c>
      <c r="BI468" s="11">
        <v>0.0</v>
      </c>
      <c r="BJ468" s="11">
        <v>0.0</v>
      </c>
      <c r="BK468" s="11">
        <v>0.0</v>
      </c>
      <c r="BL468" s="11">
        <v>0.0</v>
      </c>
      <c r="BM468" s="11">
        <v>0.0</v>
      </c>
      <c r="BN468" s="11">
        <v>0.0</v>
      </c>
      <c r="BO468" s="11">
        <v>0.0</v>
      </c>
      <c r="BP468" s="11">
        <v>0.0</v>
      </c>
      <c r="BQ468" s="11">
        <v>0.0</v>
      </c>
      <c r="BR468" s="11">
        <v>0.0</v>
      </c>
      <c r="BS468" s="11">
        <v>0.0</v>
      </c>
      <c r="BT468" s="11">
        <v>0.0</v>
      </c>
      <c r="BU468" s="11">
        <v>0.0</v>
      </c>
      <c r="BV468" s="11" t="s">
        <v>124</v>
      </c>
      <c r="BW468" s="15" t="s">
        <v>146</v>
      </c>
      <c r="BX468" s="15">
        <v>0.0</v>
      </c>
      <c r="BY468" s="26">
        <v>212.0</v>
      </c>
      <c r="BZ468" s="16">
        <v>0.0</v>
      </c>
      <c r="CA468" s="26">
        <v>35.0</v>
      </c>
      <c r="CB468" s="26">
        <v>14.0</v>
      </c>
      <c r="CC468" s="15">
        <v>0.0</v>
      </c>
      <c r="CD468" s="15">
        <v>0.0</v>
      </c>
      <c r="CE468" s="15">
        <v>1.0</v>
      </c>
      <c r="CF468" s="15">
        <v>0.0</v>
      </c>
      <c r="CG468" s="16">
        <v>0.0</v>
      </c>
      <c r="CH468" s="16">
        <v>0.0</v>
      </c>
      <c r="CI468" s="16">
        <v>0.0</v>
      </c>
      <c r="CJ468" s="15">
        <f t="shared" si="3"/>
        <v>0</v>
      </c>
      <c r="CK468" s="29" t="s">
        <v>2657</v>
      </c>
      <c r="CL468" s="11" t="s">
        <v>258</v>
      </c>
      <c r="CM468" s="11">
        <v>0.0</v>
      </c>
      <c r="CN468" s="11">
        <v>0.0</v>
      </c>
      <c r="CO468" s="18">
        <v>0.0</v>
      </c>
      <c r="CP468" s="18">
        <v>0.0</v>
      </c>
      <c r="CQ468" s="15">
        <v>0.0</v>
      </c>
      <c r="CR468" s="15" t="s">
        <v>124</v>
      </c>
      <c r="CS468" s="15">
        <v>0.0</v>
      </c>
      <c r="CT468" s="15" t="s">
        <v>124</v>
      </c>
      <c r="CU468" s="15">
        <v>0.0</v>
      </c>
      <c r="CV468" s="15" t="s">
        <v>124</v>
      </c>
      <c r="CW468" s="11">
        <v>0.0</v>
      </c>
      <c r="CX468" s="11">
        <v>0.0</v>
      </c>
      <c r="CY468" s="11" t="s">
        <v>124</v>
      </c>
      <c r="CZ468" s="11">
        <v>0.0</v>
      </c>
      <c r="DA468" s="11" t="s">
        <v>507</v>
      </c>
      <c r="DB468" s="31"/>
    </row>
    <row r="469">
      <c r="A469" s="11" t="s">
        <v>2658</v>
      </c>
      <c r="B469" s="11" t="s">
        <v>2593</v>
      </c>
      <c r="C469" s="12">
        <v>29050.0</v>
      </c>
      <c r="D469" s="13">
        <v>5.0</v>
      </c>
      <c r="E469" s="18">
        <v>0.0</v>
      </c>
      <c r="F469" s="3">
        <v>10.0</v>
      </c>
      <c r="G469" s="3">
        <v>8.0</v>
      </c>
      <c r="H469" s="3">
        <v>9.0</v>
      </c>
      <c r="I469" s="14">
        <f t="shared" si="1"/>
        <v>9</v>
      </c>
      <c r="J469" s="14">
        <f t="shared" si="2"/>
        <v>1.333333333</v>
      </c>
      <c r="K469" s="11" t="s">
        <v>2594</v>
      </c>
      <c r="L469" s="13" t="s">
        <v>2594</v>
      </c>
      <c r="M469" s="16" t="s">
        <v>216</v>
      </c>
      <c r="N469" s="16" t="s">
        <v>1953</v>
      </c>
      <c r="O469" s="16" t="s">
        <v>216</v>
      </c>
      <c r="P469" s="16" t="s">
        <v>1953</v>
      </c>
      <c r="Q469" s="17">
        <v>1.0</v>
      </c>
      <c r="R469" s="11" t="s">
        <v>124</v>
      </c>
      <c r="S469" s="11">
        <v>0.0</v>
      </c>
      <c r="T469" s="11">
        <v>0.0</v>
      </c>
      <c r="U469" s="11" t="s">
        <v>124</v>
      </c>
      <c r="V469" s="11">
        <v>0.0</v>
      </c>
      <c r="W469" s="11" t="s">
        <v>125</v>
      </c>
      <c r="X469" s="18">
        <v>30.0</v>
      </c>
      <c r="Y469" s="18">
        <v>0.0</v>
      </c>
      <c r="Z469" s="18">
        <v>0.0</v>
      </c>
      <c r="AA469" s="18">
        <v>1.0</v>
      </c>
      <c r="AB469" s="15" t="s">
        <v>2659</v>
      </c>
      <c r="AC469" s="15" t="s">
        <v>2659</v>
      </c>
      <c r="AD469" s="16">
        <v>2.0</v>
      </c>
      <c r="AE469" s="16">
        <v>2.0</v>
      </c>
      <c r="AF469" s="16">
        <v>1.0</v>
      </c>
      <c r="AG469" s="15">
        <v>0.0</v>
      </c>
      <c r="AH469" s="11" t="s">
        <v>2596</v>
      </c>
      <c r="AI469" s="18">
        <v>1.0</v>
      </c>
      <c r="AJ469" s="18">
        <v>1.0</v>
      </c>
      <c r="AK469" s="18">
        <v>0.0</v>
      </c>
      <c r="AL469" s="11">
        <v>0.0</v>
      </c>
      <c r="AM469" s="19">
        <v>0.0</v>
      </c>
      <c r="AN469" s="27" t="s">
        <v>128</v>
      </c>
      <c r="AO469" s="15" t="s">
        <v>1456</v>
      </c>
      <c r="AP469" s="15" t="s">
        <v>1456</v>
      </c>
      <c r="AQ469" s="15">
        <v>121.0</v>
      </c>
      <c r="AR469" s="15">
        <v>70.0</v>
      </c>
      <c r="AS469" s="15">
        <v>86.0</v>
      </c>
      <c r="AT469" s="15">
        <v>97.0</v>
      </c>
      <c r="AU469" s="15">
        <v>-15.0</v>
      </c>
      <c r="AV469" s="15">
        <v>0.0</v>
      </c>
      <c r="AW469" s="18">
        <v>0.0</v>
      </c>
      <c r="AX469" s="18">
        <v>1.0</v>
      </c>
      <c r="AY469" s="18">
        <v>1.0</v>
      </c>
      <c r="AZ469" s="18">
        <v>0.0</v>
      </c>
      <c r="BA469" s="18">
        <v>0.0</v>
      </c>
      <c r="BB469" s="18">
        <v>1.0</v>
      </c>
      <c r="BC469" s="11">
        <v>0.0</v>
      </c>
      <c r="BD469" s="11">
        <v>0.0</v>
      </c>
      <c r="BE469" s="11">
        <v>0.0</v>
      </c>
      <c r="BF469" s="11">
        <v>0.0</v>
      </c>
      <c r="BG469" s="11">
        <v>0.0</v>
      </c>
      <c r="BH469" s="11">
        <v>0.0</v>
      </c>
      <c r="BI469" s="11">
        <v>0.0</v>
      </c>
      <c r="BJ469" s="11">
        <v>0.0</v>
      </c>
      <c r="BK469" s="11">
        <v>0.0</v>
      </c>
      <c r="BL469" s="11">
        <v>0.0</v>
      </c>
      <c r="BM469" s="11">
        <v>0.0</v>
      </c>
      <c r="BN469" s="11">
        <v>0.0</v>
      </c>
      <c r="BO469" s="11">
        <v>0.0</v>
      </c>
      <c r="BP469" s="11">
        <v>0.0</v>
      </c>
      <c r="BQ469" s="11">
        <v>0.0</v>
      </c>
      <c r="BR469" s="11">
        <v>0.0</v>
      </c>
      <c r="BS469" s="11">
        <v>0.0</v>
      </c>
      <c r="BT469" s="11">
        <v>0.0</v>
      </c>
      <c r="BU469" s="11">
        <v>0.0</v>
      </c>
      <c r="BV469" s="11" t="s">
        <v>2660</v>
      </c>
      <c r="BW469" s="15" t="s">
        <v>318</v>
      </c>
      <c r="BX469" s="15">
        <v>0.0</v>
      </c>
      <c r="BY469" s="26">
        <v>295.0</v>
      </c>
      <c r="BZ469" s="16">
        <v>0.0</v>
      </c>
      <c r="CA469" s="26">
        <v>72.0</v>
      </c>
      <c r="CB469" s="26">
        <v>40.0</v>
      </c>
      <c r="CC469" s="15">
        <v>0.0</v>
      </c>
      <c r="CD469" s="15">
        <v>0.0</v>
      </c>
      <c r="CE469" s="15">
        <v>0.0</v>
      </c>
      <c r="CF469" s="15">
        <v>0.0</v>
      </c>
      <c r="CG469" s="16">
        <v>0.0</v>
      </c>
      <c r="CH469" s="16">
        <v>0.0</v>
      </c>
      <c r="CI469" s="16">
        <v>0.0</v>
      </c>
      <c r="CJ469" s="15">
        <f t="shared" si="3"/>
        <v>0</v>
      </c>
      <c r="CK469" s="29" t="s">
        <v>2661</v>
      </c>
      <c r="CL469" s="11" t="s">
        <v>258</v>
      </c>
      <c r="CM469" s="11">
        <v>0.0</v>
      </c>
      <c r="CN469" s="11">
        <v>0.0</v>
      </c>
      <c r="CO469" s="18">
        <v>0.0</v>
      </c>
      <c r="CP469" s="18">
        <v>0.0</v>
      </c>
      <c r="CQ469" s="15">
        <v>0.0</v>
      </c>
      <c r="CR469" s="15" t="s">
        <v>124</v>
      </c>
      <c r="CS469" s="15">
        <v>0.0</v>
      </c>
      <c r="CT469" s="15" t="s">
        <v>124</v>
      </c>
      <c r="CU469" s="15">
        <v>0.0</v>
      </c>
      <c r="CV469" s="15" t="s">
        <v>124</v>
      </c>
      <c r="CW469" s="11">
        <v>0.0</v>
      </c>
      <c r="CX469" s="11">
        <v>0.0</v>
      </c>
      <c r="CY469" s="11" t="s">
        <v>124</v>
      </c>
      <c r="CZ469" s="11">
        <v>0.0</v>
      </c>
      <c r="DA469" s="11" t="s">
        <v>235</v>
      </c>
      <c r="DB469" s="31"/>
    </row>
    <row r="470">
      <c r="A470" s="11" t="s">
        <v>2662</v>
      </c>
      <c r="B470" s="11" t="s">
        <v>2604</v>
      </c>
      <c r="C470" s="12">
        <v>29085.0</v>
      </c>
      <c r="D470" s="13">
        <v>1.0</v>
      </c>
      <c r="E470" s="18">
        <v>0.0</v>
      </c>
      <c r="F470" s="3">
        <v>9.0</v>
      </c>
      <c r="G470" s="3">
        <v>9.0</v>
      </c>
      <c r="H470" s="3">
        <v>10.0</v>
      </c>
      <c r="I470" s="14">
        <f t="shared" si="1"/>
        <v>9.333333333</v>
      </c>
      <c r="J470" s="14">
        <f t="shared" si="2"/>
        <v>0.6666666667</v>
      </c>
      <c r="K470" s="11" t="s">
        <v>303</v>
      </c>
      <c r="L470" s="13" t="s">
        <v>355</v>
      </c>
      <c r="M470" s="16" t="s">
        <v>216</v>
      </c>
      <c r="N470" s="15" t="s">
        <v>1335</v>
      </c>
      <c r="O470" s="16" t="s">
        <v>216</v>
      </c>
      <c r="P470" s="16" t="s">
        <v>2012</v>
      </c>
      <c r="Q470" s="17">
        <v>0.0</v>
      </c>
      <c r="R470" s="11" t="s">
        <v>124</v>
      </c>
      <c r="S470" s="11">
        <v>0.0</v>
      </c>
      <c r="T470" s="11">
        <v>0.0</v>
      </c>
      <c r="U470" s="11" t="s">
        <v>124</v>
      </c>
      <c r="V470" s="11">
        <v>0.0</v>
      </c>
      <c r="W470" s="11" t="s">
        <v>125</v>
      </c>
      <c r="X470" s="18">
        <f>(26+26)/2</f>
        <v>26</v>
      </c>
      <c r="Y470" s="18">
        <v>2.0</v>
      </c>
      <c r="Z470" s="18">
        <v>0.0</v>
      </c>
      <c r="AA470" s="18">
        <v>1.0</v>
      </c>
      <c r="AB470" s="15" t="s">
        <v>2605</v>
      </c>
      <c r="AC470" s="15" t="s">
        <v>2605</v>
      </c>
      <c r="AD470" s="16">
        <v>1.0</v>
      </c>
      <c r="AE470" s="16">
        <v>0.0</v>
      </c>
      <c r="AF470" s="16">
        <v>1.0</v>
      </c>
      <c r="AG470" s="16">
        <v>1.0</v>
      </c>
      <c r="AH470" s="11" t="s">
        <v>2605</v>
      </c>
      <c r="AI470" s="18">
        <v>1.0</v>
      </c>
      <c r="AJ470" s="18">
        <v>0.0</v>
      </c>
      <c r="AK470" s="18">
        <v>1.0</v>
      </c>
      <c r="AL470" s="18">
        <v>1.0</v>
      </c>
      <c r="AM470" s="19">
        <v>1.0</v>
      </c>
      <c r="AN470" s="27" t="s">
        <v>128</v>
      </c>
      <c r="AO470" s="15" t="s">
        <v>413</v>
      </c>
      <c r="AP470" s="15" t="s">
        <v>413</v>
      </c>
      <c r="AQ470" s="15">
        <v>111.0</v>
      </c>
      <c r="AR470" s="15">
        <v>71.0</v>
      </c>
      <c r="AS470" s="15">
        <v>86.0</v>
      </c>
      <c r="AT470" s="15">
        <v>82.0</v>
      </c>
      <c r="AU470" s="15">
        <v>-11.0</v>
      </c>
      <c r="AV470" s="15">
        <v>12.0</v>
      </c>
      <c r="AW470" s="18">
        <v>0.0</v>
      </c>
      <c r="AX470" s="18">
        <v>0.0</v>
      </c>
      <c r="AY470" s="18">
        <v>1.0</v>
      </c>
      <c r="AZ470" s="18">
        <v>0.0</v>
      </c>
      <c r="BA470" s="18">
        <v>1.0</v>
      </c>
      <c r="BB470" s="18">
        <v>0.0</v>
      </c>
      <c r="BC470" s="11">
        <v>0.0</v>
      </c>
      <c r="BD470" s="11">
        <v>0.0</v>
      </c>
      <c r="BE470" s="11">
        <v>0.0</v>
      </c>
      <c r="BF470" s="11">
        <v>0.0</v>
      </c>
      <c r="BG470" s="11">
        <v>0.0</v>
      </c>
      <c r="BH470" s="11">
        <v>0.0</v>
      </c>
      <c r="BI470" s="11">
        <v>0.0</v>
      </c>
      <c r="BJ470" s="11">
        <v>0.0</v>
      </c>
      <c r="BK470" s="11">
        <v>0.0</v>
      </c>
      <c r="BL470" s="11">
        <v>0.0</v>
      </c>
      <c r="BM470" s="11">
        <v>0.0</v>
      </c>
      <c r="BN470" s="11">
        <v>0.0</v>
      </c>
      <c r="BO470" s="11">
        <v>0.0</v>
      </c>
      <c r="BP470" s="11">
        <v>0.0</v>
      </c>
      <c r="BQ470" s="11">
        <v>0.0</v>
      </c>
      <c r="BR470" s="11">
        <v>0.0</v>
      </c>
      <c r="BS470" s="11">
        <v>0.0</v>
      </c>
      <c r="BT470" s="11">
        <v>0.0</v>
      </c>
      <c r="BU470" s="11">
        <v>0.0</v>
      </c>
      <c r="BV470" s="11" t="s">
        <v>124</v>
      </c>
      <c r="BW470" s="15" t="s">
        <v>319</v>
      </c>
      <c r="BX470" s="15">
        <v>0.0</v>
      </c>
      <c r="BY470" s="26">
        <v>224.0</v>
      </c>
      <c r="BZ470" s="16">
        <v>0.0</v>
      </c>
      <c r="CA470" s="26">
        <v>48.0</v>
      </c>
      <c r="CB470" s="26">
        <v>18.0</v>
      </c>
      <c r="CC470" s="15">
        <v>0.0</v>
      </c>
      <c r="CD470" s="15">
        <v>0.0</v>
      </c>
      <c r="CE470" s="15">
        <v>1.0</v>
      </c>
      <c r="CF470" s="15">
        <v>0.0</v>
      </c>
      <c r="CG470" s="16">
        <v>0.0</v>
      </c>
      <c r="CH470" s="16">
        <v>0.0</v>
      </c>
      <c r="CI470" s="16">
        <v>0.0</v>
      </c>
      <c r="CJ470" s="15">
        <f t="shared" si="3"/>
        <v>0</v>
      </c>
      <c r="CK470" s="29" t="s">
        <v>2663</v>
      </c>
      <c r="CL470" s="11" t="s">
        <v>2664</v>
      </c>
      <c r="CM470" s="11">
        <v>0.0</v>
      </c>
      <c r="CN470" s="11">
        <v>0.0</v>
      </c>
      <c r="CO470" s="18">
        <v>0.0</v>
      </c>
      <c r="CP470" s="18">
        <v>0.0</v>
      </c>
      <c r="CQ470" s="15">
        <v>0.0</v>
      </c>
      <c r="CR470" s="15" t="s">
        <v>124</v>
      </c>
      <c r="CS470" s="15">
        <v>0.0</v>
      </c>
      <c r="CT470" s="15" t="s">
        <v>124</v>
      </c>
      <c r="CU470" s="15">
        <v>0.0</v>
      </c>
      <c r="CV470" s="15" t="s">
        <v>124</v>
      </c>
      <c r="CW470" s="11">
        <v>0.0</v>
      </c>
      <c r="CX470" s="11">
        <v>0.0</v>
      </c>
      <c r="CY470" s="11" t="s">
        <v>124</v>
      </c>
      <c r="CZ470" s="11">
        <v>0.0</v>
      </c>
      <c r="DA470" s="11" t="s">
        <v>235</v>
      </c>
      <c r="DB470" s="31"/>
    </row>
    <row r="471">
      <c r="A471" s="11" t="s">
        <v>2665</v>
      </c>
      <c r="B471" s="11" t="s">
        <v>2666</v>
      </c>
      <c r="C471" s="12">
        <v>29092.0</v>
      </c>
      <c r="D471" s="13">
        <v>6.0</v>
      </c>
      <c r="E471" s="18">
        <v>0.0</v>
      </c>
      <c r="F471" s="3">
        <v>8.0</v>
      </c>
      <c r="G471" s="3">
        <v>8.0</v>
      </c>
      <c r="H471" s="3">
        <v>8.0</v>
      </c>
      <c r="I471" s="14">
        <f t="shared" si="1"/>
        <v>8</v>
      </c>
      <c r="J471" s="14">
        <f t="shared" si="2"/>
        <v>0</v>
      </c>
      <c r="K471" s="11" t="s">
        <v>182</v>
      </c>
      <c r="L471" s="13" t="s">
        <v>183</v>
      </c>
      <c r="M471" s="15" t="s">
        <v>122</v>
      </c>
      <c r="N471" s="15" t="s">
        <v>122</v>
      </c>
      <c r="O471" s="16" t="s">
        <v>122</v>
      </c>
      <c r="P471" s="16" t="s">
        <v>373</v>
      </c>
      <c r="Q471" s="17">
        <v>0.0</v>
      </c>
      <c r="R471" s="11" t="s">
        <v>124</v>
      </c>
      <c r="S471" s="11">
        <v>0.0</v>
      </c>
      <c r="T471" s="11">
        <v>0.0</v>
      </c>
      <c r="U471" s="11" t="s">
        <v>124</v>
      </c>
      <c r="V471" s="11">
        <v>0.0</v>
      </c>
      <c r="W471" s="11" t="s">
        <v>125</v>
      </c>
      <c r="X471" s="18">
        <v>27.0</v>
      </c>
      <c r="Y471" s="18">
        <v>1.0</v>
      </c>
      <c r="Z471" s="18">
        <v>1.0</v>
      </c>
      <c r="AA471" s="18">
        <v>0.0</v>
      </c>
      <c r="AB471" s="15" t="s">
        <v>2667</v>
      </c>
      <c r="AC471" s="15" t="s">
        <v>2667</v>
      </c>
      <c r="AD471" s="16">
        <v>1.0</v>
      </c>
      <c r="AE471" s="16">
        <v>1.0</v>
      </c>
      <c r="AF471" s="16">
        <v>1.0</v>
      </c>
      <c r="AG471" s="16">
        <v>1.0</v>
      </c>
      <c r="AH471" s="11" t="s">
        <v>2578</v>
      </c>
      <c r="AI471" s="18">
        <v>1.0</v>
      </c>
      <c r="AJ471" s="18">
        <v>1.0</v>
      </c>
      <c r="AK471" s="18">
        <v>0.0</v>
      </c>
      <c r="AL471" s="11">
        <v>0.0</v>
      </c>
      <c r="AM471" s="19">
        <v>0.0</v>
      </c>
      <c r="AN471" s="27" t="s">
        <v>128</v>
      </c>
      <c r="AO471" s="15" t="s">
        <v>2668</v>
      </c>
      <c r="AP471" s="15" t="s">
        <v>200</v>
      </c>
      <c r="AQ471" s="15">
        <v>148.0</v>
      </c>
      <c r="AR471" s="15">
        <v>75.0</v>
      </c>
      <c r="AS471" s="15">
        <v>62.0</v>
      </c>
      <c r="AT471" s="15">
        <v>86.0</v>
      </c>
      <c r="AU471" s="15">
        <v>-7.0</v>
      </c>
      <c r="AV471" s="15">
        <v>8.0</v>
      </c>
      <c r="AW471" s="18">
        <v>0.0</v>
      </c>
      <c r="AX471" s="18">
        <v>0.0</v>
      </c>
      <c r="AY471" s="18">
        <v>1.0</v>
      </c>
      <c r="AZ471" s="18">
        <v>0.0</v>
      </c>
      <c r="BA471" s="18">
        <v>0.0</v>
      </c>
      <c r="BB471" s="18">
        <v>0.0</v>
      </c>
      <c r="BC471" s="11">
        <v>0.0</v>
      </c>
      <c r="BD471" s="11">
        <v>0.0</v>
      </c>
      <c r="BE471" s="11">
        <v>0.0</v>
      </c>
      <c r="BF471" s="11">
        <v>0.0</v>
      </c>
      <c r="BG471" s="11">
        <v>0.0</v>
      </c>
      <c r="BH471" s="11">
        <v>0.0</v>
      </c>
      <c r="BI471" s="11">
        <v>0.0</v>
      </c>
      <c r="BJ471" s="11">
        <v>0.0</v>
      </c>
      <c r="BK471" s="11">
        <v>0.0</v>
      </c>
      <c r="BL471" s="11">
        <v>0.0</v>
      </c>
      <c r="BM471" s="11">
        <v>0.0</v>
      </c>
      <c r="BN471" s="11">
        <v>0.0</v>
      </c>
      <c r="BO471" s="11">
        <v>0.0</v>
      </c>
      <c r="BP471" s="11">
        <v>0.0</v>
      </c>
      <c r="BQ471" s="11">
        <v>0.0</v>
      </c>
      <c r="BR471" s="11">
        <v>0.0</v>
      </c>
      <c r="BS471" s="11">
        <v>0.0</v>
      </c>
      <c r="BT471" s="11">
        <v>0.0</v>
      </c>
      <c r="BU471" s="11">
        <v>0.0</v>
      </c>
      <c r="BV471" s="11" t="s">
        <v>124</v>
      </c>
      <c r="BW471" s="15" t="s">
        <v>130</v>
      </c>
      <c r="BX471" s="15">
        <v>0.0</v>
      </c>
      <c r="BY471" s="26">
        <v>239.0</v>
      </c>
      <c r="BZ471" s="16">
        <v>0.0</v>
      </c>
      <c r="CA471" s="26">
        <v>122.0</v>
      </c>
      <c r="CB471" s="26">
        <v>19.0</v>
      </c>
      <c r="CC471" s="15">
        <v>0.0</v>
      </c>
      <c r="CD471" s="15">
        <v>0.0</v>
      </c>
      <c r="CE471" s="15">
        <v>0.0</v>
      </c>
      <c r="CF471" s="15">
        <v>0.0</v>
      </c>
      <c r="CG471" s="16">
        <v>0.0</v>
      </c>
      <c r="CH471" s="16">
        <v>0.0</v>
      </c>
      <c r="CI471" s="16">
        <v>0.0</v>
      </c>
      <c r="CJ471" s="15">
        <f t="shared" si="3"/>
        <v>0</v>
      </c>
      <c r="CK471" s="29" t="s">
        <v>2669</v>
      </c>
      <c r="CL471" s="11" t="s">
        <v>258</v>
      </c>
      <c r="CM471" s="11">
        <v>0.0</v>
      </c>
      <c r="CN471" s="11">
        <v>0.0</v>
      </c>
      <c r="CO471" s="18">
        <v>0.0</v>
      </c>
      <c r="CP471" s="18">
        <v>0.0</v>
      </c>
      <c r="CQ471" s="15">
        <v>0.0</v>
      </c>
      <c r="CR471" s="15" t="s">
        <v>124</v>
      </c>
      <c r="CS471" s="15">
        <v>0.0</v>
      </c>
      <c r="CT471" s="15" t="s">
        <v>124</v>
      </c>
      <c r="CU471" s="15">
        <v>0.0</v>
      </c>
      <c r="CV471" s="15" t="s">
        <v>124</v>
      </c>
      <c r="CW471" s="11">
        <v>0.0</v>
      </c>
      <c r="CX471" s="11">
        <v>0.0</v>
      </c>
      <c r="CY471" s="11" t="s">
        <v>124</v>
      </c>
      <c r="CZ471" s="11">
        <v>0.0</v>
      </c>
      <c r="DA471" s="11" t="s">
        <v>2670</v>
      </c>
      <c r="DB471" s="31"/>
    </row>
    <row r="472">
      <c r="A472" s="11" t="s">
        <v>2671</v>
      </c>
      <c r="B472" s="11" t="s">
        <v>2672</v>
      </c>
      <c r="C472" s="12">
        <v>29134.0</v>
      </c>
      <c r="D472" s="13">
        <v>1.0</v>
      </c>
      <c r="E472" s="18">
        <v>0.0</v>
      </c>
      <c r="F472" s="3">
        <v>6.0</v>
      </c>
      <c r="G472" s="3">
        <v>6.0</v>
      </c>
      <c r="H472" s="3">
        <v>4.0</v>
      </c>
      <c r="I472" s="14">
        <f t="shared" si="1"/>
        <v>5.333333333</v>
      </c>
      <c r="J472" s="14">
        <f t="shared" si="2"/>
        <v>1.333333333</v>
      </c>
      <c r="K472" s="11" t="s">
        <v>2673</v>
      </c>
      <c r="L472" s="13" t="s">
        <v>183</v>
      </c>
      <c r="M472" s="15" t="s">
        <v>122</v>
      </c>
      <c r="N472" s="15" t="s">
        <v>1173</v>
      </c>
      <c r="O472" s="16" t="s">
        <v>162</v>
      </c>
      <c r="P472" s="16" t="s">
        <v>1173</v>
      </c>
      <c r="Q472" s="17">
        <v>1.0</v>
      </c>
      <c r="R472" s="11" t="s">
        <v>2674</v>
      </c>
      <c r="S472" s="11">
        <v>0.0</v>
      </c>
      <c r="T472" s="11">
        <v>0.0</v>
      </c>
      <c r="U472" s="11" t="s">
        <v>124</v>
      </c>
      <c r="V472" s="11">
        <v>0.0</v>
      </c>
      <c r="W472" s="11" t="s">
        <v>125</v>
      </c>
      <c r="X472" s="18">
        <v>33.0</v>
      </c>
      <c r="Y472" s="18">
        <v>1.0</v>
      </c>
      <c r="Z472" s="18">
        <v>1.0</v>
      </c>
      <c r="AA472" s="18">
        <v>0.0</v>
      </c>
      <c r="AB472" s="15" t="s">
        <v>2672</v>
      </c>
      <c r="AC472" s="15" t="s">
        <v>2672</v>
      </c>
      <c r="AD472" s="16">
        <v>1.0</v>
      </c>
      <c r="AE472" s="16">
        <v>1.0</v>
      </c>
      <c r="AF472" s="16">
        <v>1.0</v>
      </c>
      <c r="AG472" s="15">
        <v>1.0</v>
      </c>
      <c r="AH472" s="11" t="s">
        <v>2675</v>
      </c>
      <c r="AI472" s="18">
        <v>1.0</v>
      </c>
      <c r="AJ472" s="18">
        <v>1.0</v>
      </c>
      <c r="AK472" s="18">
        <v>0.0</v>
      </c>
      <c r="AL472" s="11">
        <v>0.0</v>
      </c>
      <c r="AM472" s="19">
        <v>0.0</v>
      </c>
      <c r="AN472" s="27" t="s">
        <v>299</v>
      </c>
      <c r="AO472" s="15" t="s">
        <v>954</v>
      </c>
      <c r="AP472" s="15" t="s">
        <v>129</v>
      </c>
      <c r="AQ472" s="15">
        <v>72.0</v>
      </c>
      <c r="AR472" s="15">
        <v>38.0</v>
      </c>
      <c r="AS472" s="15">
        <v>55.0</v>
      </c>
      <c r="AT472" s="15">
        <v>71.0</v>
      </c>
      <c r="AU472" s="15">
        <v>-11.0</v>
      </c>
      <c r="AV472" s="15">
        <v>54.0</v>
      </c>
      <c r="AW472" s="18">
        <v>0.0</v>
      </c>
      <c r="AX472" s="18">
        <v>0.0</v>
      </c>
      <c r="AY472" s="18">
        <v>1.0</v>
      </c>
      <c r="AZ472" s="18">
        <v>1.0</v>
      </c>
      <c r="BA472" s="18">
        <v>1.0</v>
      </c>
      <c r="BB472" s="18">
        <v>0.0</v>
      </c>
      <c r="BC472" s="11">
        <v>0.0</v>
      </c>
      <c r="BD472" s="11">
        <v>0.0</v>
      </c>
      <c r="BE472" s="11">
        <v>0.0</v>
      </c>
      <c r="BF472" s="11">
        <v>0.0</v>
      </c>
      <c r="BG472" s="11">
        <v>0.0</v>
      </c>
      <c r="BH472" s="11">
        <v>1.0</v>
      </c>
      <c r="BI472" s="11">
        <v>0.0</v>
      </c>
      <c r="BJ472" s="11">
        <v>0.0</v>
      </c>
      <c r="BK472" s="11">
        <v>0.0</v>
      </c>
      <c r="BL472" s="11">
        <v>0.0</v>
      </c>
      <c r="BM472" s="11">
        <v>0.0</v>
      </c>
      <c r="BN472" s="11">
        <v>0.0</v>
      </c>
      <c r="BO472" s="11">
        <v>0.0</v>
      </c>
      <c r="BP472" s="11">
        <v>0.0</v>
      </c>
      <c r="BQ472" s="11">
        <v>0.0</v>
      </c>
      <c r="BR472" s="11">
        <v>0.0</v>
      </c>
      <c r="BS472" s="11">
        <v>0.0</v>
      </c>
      <c r="BT472" s="11">
        <v>0.0</v>
      </c>
      <c r="BU472" s="11">
        <v>0.0</v>
      </c>
      <c r="BV472" s="11" t="s">
        <v>124</v>
      </c>
      <c r="BW472" s="15" t="s">
        <v>319</v>
      </c>
      <c r="BX472" s="15">
        <v>0.0</v>
      </c>
      <c r="BY472" s="26">
        <v>213.0</v>
      </c>
      <c r="BZ472" s="16">
        <v>0.0</v>
      </c>
      <c r="CA472" s="26">
        <v>44.0</v>
      </c>
      <c r="CB472" s="26">
        <v>14.0</v>
      </c>
      <c r="CC472" s="15">
        <v>0.0</v>
      </c>
      <c r="CD472" s="15">
        <v>0.0</v>
      </c>
      <c r="CE472" s="15">
        <v>1.0</v>
      </c>
      <c r="CF472" s="15">
        <v>0.0</v>
      </c>
      <c r="CG472" s="16">
        <v>0.0</v>
      </c>
      <c r="CH472" s="16">
        <v>0.0</v>
      </c>
      <c r="CI472" s="16">
        <v>0.0</v>
      </c>
      <c r="CJ472" s="15">
        <f t="shared" si="3"/>
        <v>0</v>
      </c>
      <c r="CK472" s="29" t="s">
        <v>2676</v>
      </c>
      <c r="CL472" s="11" t="s">
        <v>132</v>
      </c>
      <c r="CM472" s="11">
        <v>0.0</v>
      </c>
      <c r="CN472" s="11">
        <v>0.0</v>
      </c>
      <c r="CO472" s="18">
        <v>0.0</v>
      </c>
      <c r="CP472" s="18">
        <v>0.0</v>
      </c>
      <c r="CQ472" s="15">
        <v>0.0</v>
      </c>
      <c r="CR472" s="15" t="s">
        <v>124</v>
      </c>
      <c r="CS472" s="15">
        <v>0.0</v>
      </c>
      <c r="CT472" s="15" t="s">
        <v>124</v>
      </c>
      <c r="CU472" s="15">
        <v>0.0</v>
      </c>
      <c r="CV472" s="15" t="s">
        <v>124</v>
      </c>
      <c r="CW472" s="11">
        <v>0.0</v>
      </c>
      <c r="CX472" s="11">
        <v>0.0</v>
      </c>
      <c r="CY472" s="11" t="s">
        <v>124</v>
      </c>
      <c r="CZ472" s="11">
        <v>0.0</v>
      </c>
      <c r="DA472" s="11" t="s">
        <v>133</v>
      </c>
      <c r="DB472" s="31"/>
    </row>
    <row r="473">
      <c r="A473" s="11" t="s">
        <v>2677</v>
      </c>
      <c r="B473" s="11" t="s">
        <v>1761</v>
      </c>
      <c r="C473" s="12">
        <v>29141.0</v>
      </c>
      <c r="D473" s="13">
        <v>1.0</v>
      </c>
      <c r="E473" s="18">
        <v>0.0</v>
      </c>
      <c r="F473" s="3">
        <v>10.0</v>
      </c>
      <c r="G473" s="3">
        <v>10.0</v>
      </c>
      <c r="H473" s="3">
        <v>10.0</v>
      </c>
      <c r="I473" s="14">
        <f t="shared" si="1"/>
        <v>10</v>
      </c>
      <c r="J473" s="14">
        <f t="shared" si="2"/>
        <v>0</v>
      </c>
      <c r="K473" s="11" t="s">
        <v>645</v>
      </c>
      <c r="L473" s="13" t="s">
        <v>262</v>
      </c>
      <c r="M473" s="15" t="s">
        <v>216</v>
      </c>
      <c r="N473" s="15" t="s">
        <v>1953</v>
      </c>
      <c r="O473" s="16" t="s">
        <v>2228</v>
      </c>
      <c r="P473" s="16" t="s">
        <v>1952</v>
      </c>
      <c r="Q473" s="17">
        <v>1.0</v>
      </c>
      <c r="R473" s="11" t="s">
        <v>124</v>
      </c>
      <c r="S473" s="11">
        <v>0.0</v>
      </c>
      <c r="T473" s="11">
        <v>0.0</v>
      </c>
      <c r="U473" s="11" t="s">
        <v>124</v>
      </c>
      <c r="V473" s="11">
        <v>0.0</v>
      </c>
      <c r="W473" s="11" t="s">
        <v>125</v>
      </c>
      <c r="X473" s="18">
        <v>21.0</v>
      </c>
      <c r="Y473" s="18">
        <v>1.0</v>
      </c>
      <c r="Z473" s="18">
        <v>0.0</v>
      </c>
      <c r="AA473" s="18">
        <v>1.0</v>
      </c>
      <c r="AB473" s="15" t="s">
        <v>1761</v>
      </c>
      <c r="AC473" s="15" t="s">
        <v>1761</v>
      </c>
      <c r="AD473" s="16">
        <v>1.0</v>
      </c>
      <c r="AE473" s="16">
        <v>0.0</v>
      </c>
      <c r="AF473" s="16">
        <v>1.0</v>
      </c>
      <c r="AG473" s="15">
        <v>1.0</v>
      </c>
      <c r="AH473" s="11" t="s">
        <v>2678</v>
      </c>
      <c r="AI473" s="18">
        <v>1.0</v>
      </c>
      <c r="AJ473" s="18">
        <v>0.0</v>
      </c>
      <c r="AK473" s="18">
        <v>1.0</v>
      </c>
      <c r="AL473" s="11">
        <v>0.0</v>
      </c>
      <c r="AM473" s="19">
        <v>1.0</v>
      </c>
      <c r="AN473" s="27" t="s">
        <v>128</v>
      </c>
      <c r="AO473" s="15" t="s">
        <v>177</v>
      </c>
      <c r="AP473" s="15" t="s">
        <v>177</v>
      </c>
      <c r="AQ473" s="15">
        <v>119.0</v>
      </c>
      <c r="AR473" s="15">
        <v>82.0</v>
      </c>
      <c r="AS473" s="15">
        <v>88.0</v>
      </c>
      <c r="AT473" s="15">
        <v>95.0</v>
      </c>
      <c r="AU473" s="15">
        <v>-10.0</v>
      </c>
      <c r="AV473" s="15">
        <v>13.0</v>
      </c>
      <c r="AW473" s="18">
        <v>0.0</v>
      </c>
      <c r="AX473" s="18">
        <v>0.0</v>
      </c>
      <c r="AY473" s="18">
        <v>1.0</v>
      </c>
      <c r="AZ473" s="18">
        <v>0.0</v>
      </c>
      <c r="BA473" s="18">
        <v>1.0</v>
      </c>
      <c r="BB473" s="18">
        <v>1.0</v>
      </c>
      <c r="BC473" s="11">
        <v>0.0</v>
      </c>
      <c r="BD473" s="11">
        <v>0.0</v>
      </c>
      <c r="BE473" s="11">
        <v>0.0</v>
      </c>
      <c r="BF473" s="11">
        <v>0.0</v>
      </c>
      <c r="BG473" s="11">
        <v>0.0</v>
      </c>
      <c r="BH473" s="11">
        <v>1.0</v>
      </c>
      <c r="BI473" s="11">
        <v>0.0</v>
      </c>
      <c r="BJ473" s="11">
        <v>1.0</v>
      </c>
      <c r="BK473" s="11">
        <v>0.0</v>
      </c>
      <c r="BL473" s="11">
        <v>0.0</v>
      </c>
      <c r="BM473" s="11">
        <v>0.0</v>
      </c>
      <c r="BN473" s="11">
        <v>0.0</v>
      </c>
      <c r="BO473" s="11">
        <v>0.0</v>
      </c>
      <c r="BP473" s="11">
        <v>0.0</v>
      </c>
      <c r="BQ473" s="11">
        <v>0.0</v>
      </c>
      <c r="BR473" s="11">
        <v>0.0</v>
      </c>
      <c r="BS473" s="11">
        <v>0.0</v>
      </c>
      <c r="BT473" s="11">
        <v>0.0</v>
      </c>
      <c r="BU473" s="11">
        <v>0.0</v>
      </c>
      <c r="BV473" s="11" t="s">
        <v>1980</v>
      </c>
      <c r="BW473" s="15" t="s">
        <v>319</v>
      </c>
      <c r="BX473" s="15">
        <v>0.0</v>
      </c>
      <c r="BY473" s="26">
        <v>365.0</v>
      </c>
      <c r="BZ473" s="16">
        <v>0.0</v>
      </c>
      <c r="CA473" s="26">
        <v>65.0</v>
      </c>
      <c r="CB473" s="26">
        <v>33.0</v>
      </c>
      <c r="CC473" s="15">
        <v>0.0</v>
      </c>
      <c r="CD473" s="15">
        <v>0.0</v>
      </c>
      <c r="CE473" s="15">
        <v>0.0</v>
      </c>
      <c r="CF473" s="15">
        <v>0.0</v>
      </c>
      <c r="CG473" s="16">
        <v>0.0</v>
      </c>
      <c r="CH473" s="16">
        <v>0.0</v>
      </c>
      <c r="CI473" s="16">
        <v>0.0</v>
      </c>
      <c r="CJ473" s="15">
        <f t="shared" si="3"/>
        <v>0</v>
      </c>
      <c r="CK473" s="29" t="s">
        <v>2679</v>
      </c>
      <c r="CL473" s="11" t="s">
        <v>2538</v>
      </c>
      <c r="CM473" s="11">
        <v>0.0</v>
      </c>
      <c r="CN473" s="11">
        <v>0.0</v>
      </c>
      <c r="CO473" s="18">
        <v>0.0</v>
      </c>
      <c r="CP473" s="18">
        <v>0.0</v>
      </c>
      <c r="CQ473" s="15">
        <v>0.0</v>
      </c>
      <c r="CR473" s="15" t="s">
        <v>124</v>
      </c>
      <c r="CS473" s="15">
        <v>0.0</v>
      </c>
      <c r="CT473" s="15" t="s">
        <v>124</v>
      </c>
      <c r="CU473" s="15">
        <v>0.0</v>
      </c>
      <c r="CV473" s="15" t="s">
        <v>124</v>
      </c>
      <c r="CW473" s="11">
        <v>0.0</v>
      </c>
      <c r="CX473" s="11">
        <v>0.0</v>
      </c>
      <c r="CY473" s="11" t="s">
        <v>124</v>
      </c>
      <c r="CZ473" s="11">
        <v>0.0</v>
      </c>
      <c r="DA473" s="11" t="s">
        <v>133</v>
      </c>
      <c r="DB473" s="31"/>
    </row>
    <row r="474">
      <c r="A474" s="42" t="s">
        <v>2680</v>
      </c>
      <c r="B474" s="11" t="s">
        <v>1348</v>
      </c>
      <c r="C474" s="12">
        <v>29148.0</v>
      </c>
      <c r="D474" s="13">
        <v>2.0</v>
      </c>
      <c r="E474" s="18">
        <v>0.0</v>
      </c>
      <c r="F474" s="3">
        <v>3.0</v>
      </c>
      <c r="G474" s="3">
        <v>6.0</v>
      </c>
      <c r="H474" s="3">
        <v>6.0</v>
      </c>
      <c r="I474" s="14">
        <f t="shared" si="1"/>
        <v>5</v>
      </c>
      <c r="J474" s="14">
        <f t="shared" si="2"/>
        <v>2</v>
      </c>
      <c r="K474" s="11" t="s">
        <v>1349</v>
      </c>
      <c r="L474" s="13" t="s">
        <v>1349</v>
      </c>
      <c r="M474" s="15" t="s">
        <v>304</v>
      </c>
      <c r="N474" s="15" t="s">
        <v>2681</v>
      </c>
      <c r="O474" s="16" t="s">
        <v>2682</v>
      </c>
      <c r="P474" s="16" t="s">
        <v>2683</v>
      </c>
      <c r="Q474" s="17">
        <v>1.0</v>
      </c>
      <c r="R474" s="11" t="s">
        <v>124</v>
      </c>
      <c r="S474" s="11">
        <v>0.0</v>
      </c>
      <c r="T474" s="11">
        <v>0.0</v>
      </c>
      <c r="U474" s="11" t="s">
        <v>124</v>
      </c>
      <c r="V474" s="11">
        <v>0.0</v>
      </c>
      <c r="W474" s="11" t="s">
        <v>125</v>
      </c>
      <c r="X474" s="18">
        <v>44.0</v>
      </c>
      <c r="Y474" s="18">
        <v>1.0</v>
      </c>
      <c r="Z474" s="18">
        <v>1.0</v>
      </c>
      <c r="AA474" s="18">
        <v>0.0</v>
      </c>
      <c r="AB474" s="15" t="s">
        <v>2684</v>
      </c>
      <c r="AC474" s="15" t="s">
        <v>2684</v>
      </c>
      <c r="AD474" s="16">
        <v>1.0</v>
      </c>
      <c r="AE474" s="16">
        <v>1.0</v>
      </c>
      <c r="AF474" s="16">
        <v>0.0</v>
      </c>
      <c r="AG474" s="15">
        <v>0.0</v>
      </c>
      <c r="AH474" s="11" t="s">
        <v>2684</v>
      </c>
      <c r="AI474" s="18">
        <v>1.0</v>
      </c>
      <c r="AJ474" s="18">
        <v>1.0</v>
      </c>
      <c r="AK474" s="18">
        <v>0.0</v>
      </c>
      <c r="AL474" s="11">
        <v>0.0</v>
      </c>
      <c r="AM474" s="19">
        <v>1.0</v>
      </c>
      <c r="AN474" s="27" t="s">
        <v>128</v>
      </c>
      <c r="AO474" s="15" t="s">
        <v>2685</v>
      </c>
      <c r="AP474" s="15" t="s">
        <v>200</v>
      </c>
      <c r="AQ474" s="15">
        <v>99.0</v>
      </c>
      <c r="AR474" s="15">
        <v>45.0</v>
      </c>
      <c r="AS474" s="15">
        <v>81.0</v>
      </c>
      <c r="AT474" s="15">
        <v>90.0</v>
      </c>
      <c r="AU474" s="15">
        <v>-11.0</v>
      </c>
      <c r="AV474" s="15">
        <v>13.0</v>
      </c>
      <c r="AW474" s="18">
        <v>0.0</v>
      </c>
      <c r="AX474" s="18">
        <v>1.0</v>
      </c>
      <c r="AY474" s="18">
        <v>1.0</v>
      </c>
      <c r="AZ474" s="18">
        <v>1.0</v>
      </c>
      <c r="BA474" s="18">
        <v>0.0</v>
      </c>
      <c r="BB474" s="18">
        <v>1.0</v>
      </c>
      <c r="BC474" s="11">
        <v>0.0</v>
      </c>
      <c r="BD474" s="11">
        <v>0.0</v>
      </c>
      <c r="BE474" s="11">
        <v>0.0</v>
      </c>
      <c r="BF474" s="11">
        <v>0.0</v>
      </c>
      <c r="BG474" s="11">
        <v>0.0</v>
      </c>
      <c r="BH474" s="11">
        <v>0.0</v>
      </c>
      <c r="BI474" s="11">
        <v>0.0</v>
      </c>
      <c r="BJ474" s="11">
        <v>1.0</v>
      </c>
      <c r="BK474" s="11">
        <v>0.0</v>
      </c>
      <c r="BL474" s="11">
        <v>0.0</v>
      </c>
      <c r="BM474" s="11">
        <v>0.0</v>
      </c>
      <c r="BN474" s="11">
        <v>0.0</v>
      </c>
      <c r="BO474" s="11">
        <v>0.0</v>
      </c>
      <c r="BP474" s="11">
        <v>0.0</v>
      </c>
      <c r="BQ474" s="11">
        <v>0.0</v>
      </c>
      <c r="BR474" s="11">
        <v>0.0</v>
      </c>
      <c r="BS474" s="11">
        <v>1.0</v>
      </c>
      <c r="BT474" s="11">
        <v>0.0</v>
      </c>
      <c r="BU474" s="11">
        <v>0.0</v>
      </c>
      <c r="BV474" s="11" t="s">
        <v>124</v>
      </c>
      <c r="BW474" s="15" t="s">
        <v>251</v>
      </c>
      <c r="BX474" s="15">
        <v>0.0</v>
      </c>
      <c r="BY474" s="26">
        <v>230.0</v>
      </c>
      <c r="BZ474" s="16">
        <v>1.0</v>
      </c>
      <c r="CA474" s="26">
        <v>230.0</v>
      </c>
      <c r="CB474" s="26">
        <v>34.0</v>
      </c>
      <c r="CC474" s="15">
        <v>0.0</v>
      </c>
      <c r="CD474" s="15">
        <v>0.0</v>
      </c>
      <c r="CE474" s="15">
        <v>1.0</v>
      </c>
      <c r="CF474" s="15">
        <v>0.0</v>
      </c>
      <c r="CG474" s="16">
        <v>0.0</v>
      </c>
      <c r="CH474" s="16">
        <v>0.0</v>
      </c>
      <c r="CI474" s="16">
        <v>0.0</v>
      </c>
      <c r="CJ474" s="15">
        <f t="shared" si="3"/>
        <v>0</v>
      </c>
      <c r="CK474" s="40" t="s">
        <v>124</v>
      </c>
      <c r="CL474" s="11" t="s">
        <v>124</v>
      </c>
      <c r="CM474" s="11">
        <v>0.0</v>
      </c>
      <c r="CN474" s="11">
        <v>0.0</v>
      </c>
      <c r="CO474" s="18">
        <v>0.0</v>
      </c>
      <c r="CP474" s="18">
        <v>0.0</v>
      </c>
      <c r="CQ474" s="15">
        <v>0.0</v>
      </c>
      <c r="CR474" s="15" t="s">
        <v>124</v>
      </c>
      <c r="CS474" s="15">
        <v>0.0</v>
      </c>
      <c r="CT474" s="15" t="s">
        <v>124</v>
      </c>
      <c r="CU474" s="15">
        <v>0.0</v>
      </c>
      <c r="CV474" s="15" t="s">
        <v>2686</v>
      </c>
      <c r="CW474" s="11">
        <v>0.0</v>
      </c>
      <c r="CX474" s="11">
        <v>0.0</v>
      </c>
      <c r="CY474" s="11" t="s">
        <v>124</v>
      </c>
      <c r="CZ474" s="11">
        <v>0.0</v>
      </c>
      <c r="DA474" s="11" t="s">
        <v>133</v>
      </c>
      <c r="DB474" s="31"/>
    </row>
    <row r="475">
      <c r="A475" s="11" t="s">
        <v>2687</v>
      </c>
      <c r="B475" s="11" t="s">
        <v>2688</v>
      </c>
      <c r="C475" s="12">
        <v>29162.0</v>
      </c>
      <c r="D475" s="13">
        <v>1.0</v>
      </c>
      <c r="E475" s="18">
        <v>0.0</v>
      </c>
      <c r="F475" s="3">
        <v>7.0</v>
      </c>
      <c r="G475" s="3">
        <v>5.0</v>
      </c>
      <c r="H475" s="3">
        <v>9.0</v>
      </c>
      <c r="I475" s="14">
        <f t="shared" si="1"/>
        <v>7</v>
      </c>
      <c r="J475" s="14">
        <f t="shared" si="2"/>
        <v>2.666666667</v>
      </c>
      <c r="K475" s="11" t="s">
        <v>2689</v>
      </c>
      <c r="L475" s="13" t="s">
        <v>355</v>
      </c>
      <c r="M475" s="15" t="s">
        <v>2631</v>
      </c>
      <c r="N475" s="15" t="s">
        <v>2690</v>
      </c>
      <c r="O475" s="16" t="s">
        <v>2359</v>
      </c>
      <c r="P475" s="16" t="s">
        <v>2691</v>
      </c>
      <c r="Q475" s="17">
        <v>0.0</v>
      </c>
      <c r="R475" s="11" t="s">
        <v>124</v>
      </c>
      <c r="S475" s="11">
        <v>0.0</v>
      </c>
      <c r="T475" s="11">
        <v>0.0</v>
      </c>
      <c r="U475" s="11" t="s">
        <v>124</v>
      </c>
      <c r="V475" s="11">
        <v>0.0</v>
      </c>
      <c r="W475" s="11" t="s">
        <v>631</v>
      </c>
      <c r="X475" s="18">
        <v>32.0</v>
      </c>
      <c r="Y475" s="18">
        <v>1.0</v>
      </c>
      <c r="Z475" s="18">
        <v>1.0</v>
      </c>
      <c r="AA475" s="18">
        <v>0.0</v>
      </c>
      <c r="AB475" s="15" t="s">
        <v>2692</v>
      </c>
      <c r="AC475" s="15" t="s">
        <v>2692</v>
      </c>
      <c r="AD475" s="16">
        <v>1.0</v>
      </c>
      <c r="AE475" s="16">
        <v>1.0</v>
      </c>
      <c r="AF475" s="16">
        <v>1.0</v>
      </c>
      <c r="AG475" s="15">
        <v>1.0</v>
      </c>
      <c r="AH475" s="11" t="s">
        <v>2692</v>
      </c>
      <c r="AI475" s="18">
        <v>1.0</v>
      </c>
      <c r="AJ475" s="18">
        <v>1.0</v>
      </c>
      <c r="AK475" s="18">
        <v>1.0</v>
      </c>
      <c r="AL475" s="18">
        <v>1.0</v>
      </c>
      <c r="AM475" s="19">
        <v>1.0</v>
      </c>
      <c r="AN475" s="27" t="s">
        <v>128</v>
      </c>
      <c r="AO475" s="15" t="s">
        <v>243</v>
      </c>
      <c r="AP475" s="15" t="s">
        <v>243</v>
      </c>
      <c r="AQ475" s="15">
        <v>111.0</v>
      </c>
      <c r="AR475" s="15">
        <v>73.0</v>
      </c>
      <c r="AS475" s="15">
        <v>94.0</v>
      </c>
      <c r="AT475" s="15">
        <v>97.0</v>
      </c>
      <c r="AU475" s="15">
        <v>-10.0</v>
      </c>
      <c r="AV475" s="15">
        <v>12.0</v>
      </c>
      <c r="AW475" s="18">
        <v>0.0</v>
      </c>
      <c r="AX475" s="18">
        <v>0.0</v>
      </c>
      <c r="AY475" s="18">
        <v>0.0</v>
      </c>
      <c r="AZ475" s="18">
        <v>1.0</v>
      </c>
      <c r="BA475" s="18">
        <v>0.0</v>
      </c>
      <c r="BB475" s="18">
        <v>1.0</v>
      </c>
      <c r="BC475" s="11">
        <v>0.0</v>
      </c>
      <c r="BD475" s="11">
        <v>0.0</v>
      </c>
      <c r="BE475" s="11">
        <v>0.0</v>
      </c>
      <c r="BF475" s="11">
        <v>0.0</v>
      </c>
      <c r="BG475" s="11">
        <v>0.0</v>
      </c>
      <c r="BH475" s="11">
        <v>0.0</v>
      </c>
      <c r="BI475" s="11">
        <v>0.0</v>
      </c>
      <c r="BJ475" s="11">
        <v>0.0</v>
      </c>
      <c r="BK475" s="11">
        <v>0.0</v>
      </c>
      <c r="BL475" s="11">
        <v>0.0</v>
      </c>
      <c r="BM475" s="11">
        <v>0.0</v>
      </c>
      <c r="BN475" s="11">
        <v>0.0</v>
      </c>
      <c r="BO475" s="11">
        <v>0.0</v>
      </c>
      <c r="BP475" s="11">
        <v>0.0</v>
      </c>
      <c r="BQ475" s="11">
        <v>0.0</v>
      </c>
      <c r="BR475" s="11">
        <v>0.0</v>
      </c>
      <c r="BS475" s="11">
        <v>0.0</v>
      </c>
      <c r="BT475" s="11">
        <v>0.0</v>
      </c>
      <c r="BU475" s="11">
        <v>0.0</v>
      </c>
      <c r="BV475" s="11" t="s">
        <v>124</v>
      </c>
      <c r="BW475" s="15" t="s">
        <v>146</v>
      </c>
      <c r="BX475" s="15">
        <v>0.0</v>
      </c>
      <c r="BY475" s="26">
        <v>201.0</v>
      </c>
      <c r="BZ475" s="16">
        <v>0.0</v>
      </c>
      <c r="CA475" s="26">
        <v>39.0</v>
      </c>
      <c r="CB475" s="26">
        <v>26.0</v>
      </c>
      <c r="CC475" s="15">
        <v>0.0</v>
      </c>
      <c r="CD475" s="15">
        <v>0.0</v>
      </c>
      <c r="CE475" s="15">
        <v>1.0</v>
      </c>
      <c r="CF475" s="15">
        <v>0.0</v>
      </c>
      <c r="CG475" s="16">
        <v>0.0</v>
      </c>
      <c r="CH475" s="16">
        <v>0.0</v>
      </c>
      <c r="CI475" s="16">
        <v>0.0</v>
      </c>
      <c r="CJ475" s="15">
        <f t="shared" si="3"/>
        <v>0</v>
      </c>
      <c r="CK475" s="29" t="s">
        <v>2693</v>
      </c>
      <c r="CL475" s="11" t="s">
        <v>2150</v>
      </c>
      <c r="CM475" s="11">
        <v>0.0</v>
      </c>
      <c r="CN475" s="11">
        <v>0.0</v>
      </c>
      <c r="CO475" s="18">
        <v>0.0</v>
      </c>
      <c r="CP475" s="18">
        <v>0.0</v>
      </c>
      <c r="CQ475" s="15">
        <v>0.0</v>
      </c>
      <c r="CR475" s="15" t="s">
        <v>124</v>
      </c>
      <c r="CS475" s="15">
        <v>0.0</v>
      </c>
      <c r="CT475" s="15" t="s">
        <v>124</v>
      </c>
      <c r="CU475" s="15">
        <v>0.0</v>
      </c>
      <c r="CV475" s="15" t="s">
        <v>124</v>
      </c>
      <c r="CW475" s="11">
        <v>0.0</v>
      </c>
      <c r="CX475" s="11">
        <v>0.0</v>
      </c>
      <c r="CY475" s="11" t="s">
        <v>124</v>
      </c>
      <c r="CZ475" s="11">
        <v>0.0</v>
      </c>
      <c r="DA475" s="11" t="s">
        <v>2694</v>
      </c>
      <c r="DB475" s="31"/>
    </row>
    <row r="476">
      <c r="A476" s="11" t="s">
        <v>2695</v>
      </c>
      <c r="B476" s="11" t="s">
        <v>2134</v>
      </c>
      <c r="C476" s="12">
        <v>29169.0</v>
      </c>
      <c r="D476" s="13">
        <v>1.0</v>
      </c>
      <c r="E476" s="18">
        <v>0.0</v>
      </c>
      <c r="F476" s="3">
        <v>6.0</v>
      </c>
      <c r="G476" s="3">
        <v>6.0</v>
      </c>
      <c r="H476" s="3">
        <v>5.0</v>
      </c>
      <c r="I476" s="14">
        <f t="shared" si="1"/>
        <v>5.666666667</v>
      </c>
      <c r="J476" s="14">
        <f t="shared" si="2"/>
        <v>0.6666666667</v>
      </c>
      <c r="K476" s="11" t="s">
        <v>2135</v>
      </c>
      <c r="L476" s="13" t="s">
        <v>355</v>
      </c>
      <c r="M476" s="15" t="s">
        <v>122</v>
      </c>
      <c r="N476" s="15" t="s">
        <v>122</v>
      </c>
      <c r="O476" s="16" t="s">
        <v>122</v>
      </c>
      <c r="P476" s="16" t="s">
        <v>1979</v>
      </c>
      <c r="Q476" s="17">
        <v>0.0</v>
      </c>
      <c r="R476" s="11" t="s">
        <v>2696</v>
      </c>
      <c r="S476" s="11">
        <v>0.0</v>
      </c>
      <c r="T476" s="11">
        <v>0.0</v>
      </c>
      <c r="U476" s="11" t="s">
        <v>124</v>
      </c>
      <c r="V476" s="11">
        <v>0.0</v>
      </c>
      <c r="W476" s="11" t="s">
        <v>125</v>
      </c>
      <c r="X476" s="18">
        <v>31.0</v>
      </c>
      <c r="Y476" s="18">
        <v>1.0</v>
      </c>
      <c r="Z476" s="18">
        <v>1.0</v>
      </c>
      <c r="AA476" s="18">
        <v>0.0</v>
      </c>
      <c r="AB476" s="15" t="s">
        <v>2697</v>
      </c>
      <c r="AC476" s="15" t="s">
        <v>2697</v>
      </c>
      <c r="AD476" s="16">
        <v>1.0</v>
      </c>
      <c r="AE476" s="16">
        <v>1.0</v>
      </c>
      <c r="AF476" s="16">
        <v>1.0</v>
      </c>
      <c r="AG476" s="16">
        <v>0.0</v>
      </c>
      <c r="AH476" s="11" t="s">
        <v>2212</v>
      </c>
      <c r="AI476" s="18">
        <v>1.0</v>
      </c>
      <c r="AJ476" s="18">
        <v>1.0</v>
      </c>
      <c r="AK476" s="18">
        <v>0.0</v>
      </c>
      <c r="AL476" s="11">
        <v>0.0</v>
      </c>
      <c r="AM476" s="19">
        <v>0.0</v>
      </c>
      <c r="AN476" s="27" t="s">
        <v>128</v>
      </c>
      <c r="AO476" s="15" t="s">
        <v>289</v>
      </c>
      <c r="AP476" s="15" t="s">
        <v>289</v>
      </c>
      <c r="AQ476" s="15">
        <v>113.0</v>
      </c>
      <c r="AR476" s="15">
        <v>51.0</v>
      </c>
      <c r="AS476" s="15">
        <v>81.0</v>
      </c>
      <c r="AT476" s="15">
        <v>86.0</v>
      </c>
      <c r="AU476" s="15">
        <v>-6.0</v>
      </c>
      <c r="AV476" s="15">
        <v>8.0</v>
      </c>
      <c r="AW476" s="18">
        <v>0.0</v>
      </c>
      <c r="AX476" s="18">
        <v>0.0</v>
      </c>
      <c r="AY476" s="18">
        <v>1.0</v>
      </c>
      <c r="AZ476" s="18">
        <v>0.0</v>
      </c>
      <c r="BA476" s="18">
        <v>0.0</v>
      </c>
      <c r="BB476" s="18">
        <v>0.0</v>
      </c>
      <c r="BC476" s="11">
        <v>0.0</v>
      </c>
      <c r="BD476" s="11">
        <v>0.0</v>
      </c>
      <c r="BE476" s="11">
        <v>0.0</v>
      </c>
      <c r="BF476" s="11">
        <v>0.0</v>
      </c>
      <c r="BG476" s="11">
        <v>0.0</v>
      </c>
      <c r="BH476" s="11">
        <v>0.0</v>
      </c>
      <c r="BI476" s="11">
        <v>0.0</v>
      </c>
      <c r="BJ476" s="11">
        <v>1.0</v>
      </c>
      <c r="BK476" s="11">
        <v>0.0</v>
      </c>
      <c r="BL476" s="11">
        <v>0.0</v>
      </c>
      <c r="BM476" s="11">
        <v>0.0</v>
      </c>
      <c r="BN476" s="11">
        <v>0.0</v>
      </c>
      <c r="BO476" s="11">
        <v>0.0</v>
      </c>
      <c r="BP476" s="11">
        <v>0.0</v>
      </c>
      <c r="BQ476" s="11">
        <v>0.0</v>
      </c>
      <c r="BR476" s="11">
        <v>0.0</v>
      </c>
      <c r="BS476" s="11">
        <v>0.0</v>
      </c>
      <c r="BT476" s="11">
        <v>0.0</v>
      </c>
      <c r="BU476" s="11">
        <v>0.0</v>
      </c>
      <c r="BV476" s="11" t="s">
        <v>124</v>
      </c>
      <c r="BW476" s="15" t="s">
        <v>319</v>
      </c>
      <c r="BX476" s="15">
        <v>0.0</v>
      </c>
      <c r="BY476" s="26">
        <v>265.0</v>
      </c>
      <c r="BZ476" s="16">
        <v>0.0</v>
      </c>
      <c r="CA476" s="26">
        <v>78.0</v>
      </c>
      <c r="CB476" s="26">
        <v>11.0</v>
      </c>
      <c r="CC476" s="15">
        <v>0.0</v>
      </c>
      <c r="CD476" s="15">
        <v>0.0</v>
      </c>
      <c r="CE476" s="15">
        <v>0.0</v>
      </c>
      <c r="CF476" s="15">
        <v>0.0</v>
      </c>
      <c r="CG476" s="16">
        <v>0.0</v>
      </c>
      <c r="CH476" s="16">
        <v>0.0</v>
      </c>
      <c r="CI476" s="16">
        <v>0.0</v>
      </c>
      <c r="CJ476" s="15">
        <f t="shared" si="3"/>
        <v>0</v>
      </c>
      <c r="CK476" s="29" t="s">
        <v>2698</v>
      </c>
      <c r="CL476" s="11" t="s">
        <v>132</v>
      </c>
      <c r="CM476" s="11">
        <v>0.0</v>
      </c>
      <c r="CN476" s="11">
        <v>0.0</v>
      </c>
      <c r="CO476" s="18">
        <v>0.0</v>
      </c>
      <c r="CP476" s="18">
        <v>0.0</v>
      </c>
      <c r="CQ476" s="15">
        <v>0.0</v>
      </c>
      <c r="CR476" s="15" t="s">
        <v>124</v>
      </c>
      <c r="CS476" s="15">
        <v>0.0</v>
      </c>
      <c r="CT476" s="15" t="s">
        <v>124</v>
      </c>
      <c r="CU476" s="15">
        <v>0.0</v>
      </c>
      <c r="CV476" s="15" t="s">
        <v>124</v>
      </c>
      <c r="CW476" s="11">
        <v>0.0</v>
      </c>
      <c r="CX476" s="11">
        <v>0.0</v>
      </c>
      <c r="CY476" s="11" t="s">
        <v>124</v>
      </c>
      <c r="CZ476" s="11">
        <v>0.0</v>
      </c>
      <c r="DA476" s="11" t="s">
        <v>507</v>
      </c>
      <c r="DB476" s="31"/>
    </row>
    <row r="477">
      <c r="A477" s="11" t="s">
        <v>2699</v>
      </c>
      <c r="B477" s="11" t="s">
        <v>2564</v>
      </c>
      <c r="C477" s="12">
        <v>29176.0</v>
      </c>
      <c r="D477" s="13">
        <v>1.0</v>
      </c>
      <c r="E477" s="18">
        <v>0.0</v>
      </c>
      <c r="F477" s="3">
        <v>3.0</v>
      </c>
      <c r="G477" s="3">
        <v>5.0</v>
      </c>
      <c r="H477" s="3">
        <v>3.0</v>
      </c>
      <c r="I477" s="14">
        <f t="shared" si="1"/>
        <v>3.666666667</v>
      </c>
      <c r="J477" s="14">
        <f t="shared" si="2"/>
        <v>1.333333333</v>
      </c>
      <c r="K477" s="11" t="s">
        <v>456</v>
      </c>
      <c r="L477" s="11" t="s">
        <v>456</v>
      </c>
      <c r="M477" s="15" t="s">
        <v>137</v>
      </c>
      <c r="N477" s="15" t="s">
        <v>196</v>
      </c>
      <c r="O477" s="16" t="s">
        <v>216</v>
      </c>
      <c r="P477" s="16" t="s">
        <v>635</v>
      </c>
      <c r="Q477" s="17">
        <v>0.0</v>
      </c>
      <c r="R477" s="11" t="s">
        <v>124</v>
      </c>
      <c r="S477" s="11">
        <v>0.0</v>
      </c>
      <c r="T477" s="11">
        <v>0.0</v>
      </c>
      <c r="U477" s="11" t="s">
        <v>124</v>
      </c>
      <c r="V477" s="11">
        <v>0.0</v>
      </c>
      <c r="W477" s="11" t="s">
        <v>125</v>
      </c>
      <c r="X477" s="18">
        <v>29.0</v>
      </c>
      <c r="Y477" s="18">
        <v>1.0</v>
      </c>
      <c r="Z477" s="18">
        <v>0.0</v>
      </c>
      <c r="AA477" s="18">
        <v>1.0</v>
      </c>
      <c r="AB477" s="15" t="s">
        <v>2565</v>
      </c>
      <c r="AC477" s="15" t="s">
        <v>2565</v>
      </c>
      <c r="AD477" s="16">
        <v>1.0</v>
      </c>
      <c r="AE477" s="16">
        <v>0.0</v>
      </c>
      <c r="AF477" s="16">
        <v>1.0</v>
      </c>
      <c r="AG477" s="15">
        <v>1.0</v>
      </c>
      <c r="AH477" s="11" t="s">
        <v>2566</v>
      </c>
      <c r="AI477" s="18">
        <v>1.0</v>
      </c>
      <c r="AJ477" s="18">
        <v>0.0</v>
      </c>
      <c r="AK477" s="18">
        <v>1.0</v>
      </c>
      <c r="AL477" s="11">
        <v>0.0</v>
      </c>
      <c r="AM477" s="19">
        <v>1.0</v>
      </c>
      <c r="AN477" s="27" t="s">
        <v>128</v>
      </c>
      <c r="AO477" s="15" t="s">
        <v>243</v>
      </c>
      <c r="AP477" s="15" t="s">
        <v>243</v>
      </c>
      <c r="AQ477" s="15">
        <v>125.0</v>
      </c>
      <c r="AR477" s="15">
        <v>17.0</v>
      </c>
      <c r="AS477" s="15">
        <v>35.0</v>
      </c>
      <c r="AT477" s="15">
        <v>34.0</v>
      </c>
      <c r="AU477" s="15">
        <v>-14.0</v>
      </c>
      <c r="AV477" s="15">
        <v>91.0</v>
      </c>
      <c r="AW477" s="18">
        <v>0.0</v>
      </c>
      <c r="AX477" s="18">
        <v>0.0</v>
      </c>
      <c r="AY477" s="18">
        <v>1.0</v>
      </c>
      <c r="AZ477" s="18">
        <v>1.0</v>
      </c>
      <c r="BA477" s="18">
        <v>1.0</v>
      </c>
      <c r="BB477" s="18">
        <v>0.0</v>
      </c>
      <c r="BC477" s="11">
        <v>0.0</v>
      </c>
      <c r="BD477" s="11">
        <v>0.0</v>
      </c>
      <c r="BE477" s="11">
        <v>0.0</v>
      </c>
      <c r="BF477" s="11">
        <v>0.0</v>
      </c>
      <c r="BG477" s="11">
        <v>0.0</v>
      </c>
      <c r="BH477" s="11">
        <v>0.0</v>
      </c>
      <c r="BI477" s="11">
        <v>0.0</v>
      </c>
      <c r="BJ477" s="11">
        <v>0.0</v>
      </c>
      <c r="BK477" s="11">
        <v>0.0</v>
      </c>
      <c r="BL477" s="11">
        <v>0.0</v>
      </c>
      <c r="BM477" s="11">
        <v>0.0</v>
      </c>
      <c r="BN477" s="11">
        <v>0.0</v>
      </c>
      <c r="BO477" s="11">
        <v>0.0</v>
      </c>
      <c r="BP477" s="11">
        <v>0.0</v>
      </c>
      <c r="BQ477" s="11">
        <v>0.0</v>
      </c>
      <c r="BR477" s="11">
        <v>0.0</v>
      </c>
      <c r="BS477" s="11">
        <v>0.0</v>
      </c>
      <c r="BT477" s="11">
        <v>0.0</v>
      </c>
      <c r="BU477" s="11">
        <v>0.0</v>
      </c>
      <c r="BV477" s="11" t="s">
        <v>124</v>
      </c>
      <c r="BW477" s="15" t="s">
        <v>130</v>
      </c>
      <c r="BX477" s="15">
        <v>0.0</v>
      </c>
      <c r="BY477" s="26">
        <v>224.0</v>
      </c>
      <c r="BZ477" s="16">
        <v>0.0</v>
      </c>
      <c r="CA477" s="26">
        <v>59.0</v>
      </c>
      <c r="CB477" s="26">
        <v>15.0</v>
      </c>
      <c r="CC477" s="15">
        <v>0.0</v>
      </c>
      <c r="CD477" s="15">
        <v>0.0</v>
      </c>
      <c r="CE477" s="15">
        <v>0.0</v>
      </c>
      <c r="CF477" s="15">
        <v>0.0</v>
      </c>
      <c r="CG477" s="16">
        <v>0.0</v>
      </c>
      <c r="CH477" s="16">
        <v>0.0</v>
      </c>
      <c r="CI477" s="16">
        <v>0.0</v>
      </c>
      <c r="CJ477" s="15">
        <f t="shared" si="3"/>
        <v>0</v>
      </c>
      <c r="CK477" s="29" t="s">
        <v>2700</v>
      </c>
      <c r="CL477" s="11" t="s">
        <v>170</v>
      </c>
      <c r="CM477" s="11">
        <v>0.0</v>
      </c>
      <c r="CN477" s="11">
        <v>0.0</v>
      </c>
      <c r="CO477" s="18">
        <v>0.0</v>
      </c>
      <c r="CP477" s="18">
        <v>0.0</v>
      </c>
      <c r="CQ477" s="15">
        <v>0.0</v>
      </c>
      <c r="CR477" s="15" t="s">
        <v>124</v>
      </c>
      <c r="CS477" s="15">
        <v>0.0</v>
      </c>
      <c r="CT477" s="15" t="s">
        <v>124</v>
      </c>
      <c r="CU477" s="15">
        <v>0.0</v>
      </c>
      <c r="CV477" s="15" t="s">
        <v>124</v>
      </c>
      <c r="CW477" s="11">
        <v>0.0</v>
      </c>
      <c r="CX477" s="11">
        <v>0.0</v>
      </c>
      <c r="CY477" s="11" t="s">
        <v>124</v>
      </c>
      <c r="CZ477" s="11">
        <v>0.0</v>
      </c>
      <c r="DA477" s="11" t="s">
        <v>133</v>
      </c>
      <c r="DB477" s="31"/>
    </row>
    <row r="478">
      <c r="A478" s="11" t="s">
        <v>2701</v>
      </c>
      <c r="B478" s="11" t="s">
        <v>2702</v>
      </c>
      <c r="C478" s="12">
        <v>29183.0</v>
      </c>
      <c r="D478" s="13">
        <v>2.0</v>
      </c>
      <c r="E478" s="18">
        <v>0.0</v>
      </c>
      <c r="F478" s="3">
        <v>8.0</v>
      </c>
      <c r="G478" s="3">
        <v>6.0</v>
      </c>
      <c r="H478" s="3">
        <v>8.0</v>
      </c>
      <c r="I478" s="14">
        <f t="shared" si="1"/>
        <v>7.333333333</v>
      </c>
      <c r="J478" s="14">
        <f t="shared" si="2"/>
        <v>1.333333333</v>
      </c>
      <c r="K478" s="11" t="s">
        <v>261</v>
      </c>
      <c r="L478" s="11" t="s">
        <v>262</v>
      </c>
      <c r="M478" s="15" t="s">
        <v>216</v>
      </c>
      <c r="N478" s="15" t="s">
        <v>1953</v>
      </c>
      <c r="O478" s="16" t="s">
        <v>2359</v>
      </c>
      <c r="P478" s="16" t="s">
        <v>1953</v>
      </c>
      <c r="Q478" s="17">
        <v>2.0</v>
      </c>
      <c r="R478" s="11" t="s">
        <v>2703</v>
      </c>
      <c r="S478" s="11">
        <v>1.0</v>
      </c>
      <c r="T478" s="11">
        <v>0.0</v>
      </c>
      <c r="U478" s="11" t="s">
        <v>124</v>
      </c>
      <c r="V478" s="11">
        <v>0.0</v>
      </c>
      <c r="W478" s="11" t="s">
        <v>125</v>
      </c>
      <c r="X478" s="18">
        <f>(37+30)/2</f>
        <v>33.5</v>
      </c>
      <c r="Y478" s="18">
        <v>0.0</v>
      </c>
      <c r="Z478" s="18">
        <v>2.0</v>
      </c>
      <c r="AA478" s="18">
        <v>2.0</v>
      </c>
      <c r="AB478" s="15" t="s">
        <v>2704</v>
      </c>
      <c r="AC478" s="15" t="s">
        <v>2704</v>
      </c>
      <c r="AD478" s="16">
        <v>1.0</v>
      </c>
      <c r="AE478" s="16">
        <v>2.0</v>
      </c>
      <c r="AF478" s="16">
        <v>0.0</v>
      </c>
      <c r="AG478" s="15">
        <v>0.0</v>
      </c>
      <c r="AH478" s="11" t="s">
        <v>2705</v>
      </c>
      <c r="AI478" s="18">
        <v>1.0</v>
      </c>
      <c r="AJ478" s="18">
        <v>1.0</v>
      </c>
      <c r="AK478" s="18">
        <v>0.0</v>
      </c>
      <c r="AL478" s="11">
        <v>0.0</v>
      </c>
      <c r="AM478" s="19">
        <v>0.0</v>
      </c>
      <c r="AN478" s="27" t="s">
        <v>128</v>
      </c>
      <c r="AO478" s="15" t="s">
        <v>1456</v>
      </c>
      <c r="AP478" s="15" t="s">
        <v>1456</v>
      </c>
      <c r="AQ478" s="15">
        <v>135.0</v>
      </c>
      <c r="AR478" s="15">
        <v>67.0</v>
      </c>
      <c r="AS478" s="15">
        <v>57.0</v>
      </c>
      <c r="AT478" s="15">
        <v>19.0</v>
      </c>
      <c r="AU478" s="15">
        <v>-8.0</v>
      </c>
      <c r="AV478" s="15">
        <v>30.0</v>
      </c>
      <c r="AW478" s="18">
        <v>0.0</v>
      </c>
      <c r="AX478" s="18">
        <v>1.0</v>
      </c>
      <c r="AY478" s="18">
        <v>0.0</v>
      </c>
      <c r="AZ478" s="18">
        <v>1.0</v>
      </c>
      <c r="BA478" s="18">
        <v>1.0</v>
      </c>
      <c r="BB478" s="18">
        <v>1.0</v>
      </c>
      <c r="BC478" s="11">
        <v>0.0</v>
      </c>
      <c r="BD478" s="11">
        <v>0.0</v>
      </c>
      <c r="BE478" s="11">
        <v>0.0</v>
      </c>
      <c r="BF478" s="11">
        <v>0.0</v>
      </c>
      <c r="BG478" s="11">
        <v>0.0</v>
      </c>
      <c r="BH478" s="11">
        <v>0.0</v>
      </c>
      <c r="BI478" s="11">
        <v>0.0</v>
      </c>
      <c r="BJ478" s="11">
        <v>1.0</v>
      </c>
      <c r="BK478" s="11">
        <v>0.0</v>
      </c>
      <c r="BL478" s="11">
        <v>0.0</v>
      </c>
      <c r="BM478" s="11">
        <v>0.0</v>
      </c>
      <c r="BN478" s="11">
        <v>0.0</v>
      </c>
      <c r="BO478" s="11">
        <v>0.0</v>
      </c>
      <c r="BP478" s="11">
        <v>0.0</v>
      </c>
      <c r="BQ478" s="11">
        <v>0.0</v>
      </c>
      <c r="BR478" s="11">
        <v>0.0</v>
      </c>
      <c r="BS478" s="11">
        <v>0.0</v>
      </c>
      <c r="BT478" s="11">
        <v>0.0</v>
      </c>
      <c r="BU478" s="11">
        <v>0.0</v>
      </c>
      <c r="BV478" s="11" t="s">
        <v>124</v>
      </c>
      <c r="BW478" s="15" t="s">
        <v>318</v>
      </c>
      <c r="BX478" s="15">
        <v>0.0</v>
      </c>
      <c r="BY478" s="26">
        <v>288.0</v>
      </c>
      <c r="BZ478" s="16">
        <v>0.0</v>
      </c>
      <c r="CA478" s="26">
        <v>57.0</v>
      </c>
      <c r="CB478" s="26">
        <v>21.0</v>
      </c>
      <c r="CC478" s="15">
        <v>0.0</v>
      </c>
      <c r="CD478" s="15">
        <v>0.0</v>
      </c>
      <c r="CE478" s="15">
        <v>0.0</v>
      </c>
      <c r="CF478" s="15">
        <v>0.0</v>
      </c>
      <c r="CG478" s="16">
        <v>0.0</v>
      </c>
      <c r="CH478" s="16">
        <v>0.0</v>
      </c>
      <c r="CI478" s="16">
        <v>0.0</v>
      </c>
      <c r="CJ478" s="15">
        <f t="shared" si="3"/>
        <v>0</v>
      </c>
      <c r="CK478" s="29" t="s">
        <v>2706</v>
      </c>
      <c r="CL478" s="11" t="s">
        <v>132</v>
      </c>
      <c r="CM478" s="11">
        <v>0.0</v>
      </c>
      <c r="CN478" s="11">
        <v>0.0</v>
      </c>
      <c r="CO478" s="18">
        <v>0.0</v>
      </c>
      <c r="CP478" s="18">
        <v>0.0</v>
      </c>
      <c r="CQ478" s="15">
        <v>0.0</v>
      </c>
      <c r="CR478" s="15" t="s">
        <v>124</v>
      </c>
      <c r="CS478" s="15">
        <v>0.0</v>
      </c>
      <c r="CT478" s="15" t="s">
        <v>124</v>
      </c>
      <c r="CU478" s="15">
        <v>0.0</v>
      </c>
      <c r="CV478" s="15" t="s">
        <v>124</v>
      </c>
      <c r="CW478" s="11">
        <v>0.0</v>
      </c>
      <c r="CX478" s="11">
        <v>0.0</v>
      </c>
      <c r="CY478" s="11" t="s">
        <v>124</v>
      </c>
      <c r="CZ478" s="11">
        <v>0.0</v>
      </c>
      <c r="DA478" s="11" t="s">
        <v>235</v>
      </c>
      <c r="DB478" s="31"/>
    </row>
    <row r="479">
      <c r="A479" s="11" t="s">
        <v>2707</v>
      </c>
      <c r="B479" s="11" t="s">
        <v>2708</v>
      </c>
      <c r="C479" s="12">
        <v>29197.0</v>
      </c>
      <c r="D479" s="13">
        <v>2.0</v>
      </c>
      <c r="E479" s="18">
        <v>0.0</v>
      </c>
      <c r="F479" s="3">
        <v>4.0</v>
      </c>
      <c r="G479" s="3">
        <v>5.0</v>
      </c>
      <c r="H479" s="3">
        <v>4.0</v>
      </c>
      <c r="I479" s="14">
        <f t="shared" si="1"/>
        <v>4.333333333</v>
      </c>
      <c r="J479" s="14">
        <f t="shared" si="2"/>
        <v>0.6666666667</v>
      </c>
      <c r="K479" s="11" t="s">
        <v>1349</v>
      </c>
      <c r="L479" s="13" t="s">
        <v>1349</v>
      </c>
      <c r="M479" s="15" t="s">
        <v>122</v>
      </c>
      <c r="N479" s="15" t="s">
        <v>1173</v>
      </c>
      <c r="O479" s="16" t="s">
        <v>122</v>
      </c>
      <c r="P479" s="16" t="s">
        <v>663</v>
      </c>
      <c r="Q479" s="17">
        <v>0.0</v>
      </c>
      <c r="R479" s="11" t="s">
        <v>124</v>
      </c>
      <c r="S479" s="11">
        <v>0.0</v>
      </c>
      <c r="T479" s="11">
        <v>0.0</v>
      </c>
      <c r="U479" s="11" t="s">
        <v>124</v>
      </c>
      <c r="V479" s="11">
        <v>0.0</v>
      </c>
      <c r="W479" s="11" t="s">
        <v>125</v>
      </c>
      <c r="X479" s="18">
        <v>32.0</v>
      </c>
      <c r="Y479" s="18">
        <v>1.0</v>
      </c>
      <c r="Z479" s="18">
        <v>1.0</v>
      </c>
      <c r="AA479" s="18">
        <v>0.0</v>
      </c>
      <c r="AB479" s="15" t="s">
        <v>2709</v>
      </c>
      <c r="AC479" s="15" t="s">
        <v>2709</v>
      </c>
      <c r="AD479" s="16">
        <v>1.0</v>
      </c>
      <c r="AE479" s="16">
        <v>1.0</v>
      </c>
      <c r="AF479" s="16">
        <v>1.0</v>
      </c>
      <c r="AG479" s="15">
        <v>1.0</v>
      </c>
      <c r="AH479" s="11" t="s">
        <v>2710</v>
      </c>
      <c r="AI479" s="18">
        <v>1.0</v>
      </c>
      <c r="AJ479" s="18">
        <v>1.0</v>
      </c>
      <c r="AK479" s="18">
        <v>1.0</v>
      </c>
      <c r="AL479" s="18">
        <v>1.0</v>
      </c>
      <c r="AM479" s="19">
        <v>1.0</v>
      </c>
      <c r="AN479" s="27" t="s">
        <v>128</v>
      </c>
      <c r="AO479" s="15" t="s">
        <v>328</v>
      </c>
      <c r="AP479" s="15" t="s">
        <v>328</v>
      </c>
      <c r="AQ479" s="15">
        <v>169.0</v>
      </c>
      <c r="AR479" s="15">
        <v>20.0</v>
      </c>
      <c r="AS479" s="15">
        <v>27.0</v>
      </c>
      <c r="AT479" s="15">
        <v>9.0</v>
      </c>
      <c r="AU479" s="15">
        <v>-14.0</v>
      </c>
      <c r="AV479" s="15">
        <v>53.0</v>
      </c>
      <c r="AW479" s="18">
        <v>0.0</v>
      </c>
      <c r="AX479" s="18">
        <v>0.0</v>
      </c>
      <c r="AY479" s="18">
        <v>0.0</v>
      </c>
      <c r="AZ479" s="18">
        <v>1.0</v>
      </c>
      <c r="BA479" s="18">
        <v>0.0</v>
      </c>
      <c r="BB479" s="18">
        <v>0.0</v>
      </c>
      <c r="BC479" s="11">
        <v>0.0</v>
      </c>
      <c r="BD479" s="11">
        <v>0.0</v>
      </c>
      <c r="BE479" s="11">
        <v>0.0</v>
      </c>
      <c r="BF479" s="11">
        <v>0.0</v>
      </c>
      <c r="BG479" s="11">
        <v>0.0</v>
      </c>
      <c r="BH479" s="11">
        <v>0.0</v>
      </c>
      <c r="BI479" s="11">
        <v>0.0</v>
      </c>
      <c r="BJ479" s="11">
        <v>0.0</v>
      </c>
      <c r="BK479" s="11">
        <v>0.0</v>
      </c>
      <c r="BL479" s="11">
        <v>0.0</v>
      </c>
      <c r="BM479" s="11">
        <v>0.0</v>
      </c>
      <c r="BN479" s="11">
        <v>0.0</v>
      </c>
      <c r="BO479" s="11">
        <v>0.0</v>
      </c>
      <c r="BP479" s="11">
        <v>0.0</v>
      </c>
      <c r="BQ479" s="11">
        <v>0.0</v>
      </c>
      <c r="BR479" s="11">
        <v>0.0</v>
      </c>
      <c r="BS479" s="11">
        <v>0.0</v>
      </c>
      <c r="BT479" s="11">
        <v>0.0</v>
      </c>
      <c r="BU479" s="11">
        <v>0.0</v>
      </c>
      <c r="BV479" s="11" t="s">
        <v>124</v>
      </c>
      <c r="BW479" s="15" t="s">
        <v>319</v>
      </c>
      <c r="BX479" s="15">
        <v>0.0</v>
      </c>
      <c r="BY479" s="26">
        <v>242.0</v>
      </c>
      <c r="BZ479" s="16">
        <v>0.0</v>
      </c>
      <c r="CA479" s="26">
        <v>68.0</v>
      </c>
      <c r="CB479" s="26">
        <v>15.0</v>
      </c>
      <c r="CC479" s="15">
        <v>0.0</v>
      </c>
      <c r="CD479" s="15">
        <v>0.0</v>
      </c>
      <c r="CE479" s="15">
        <v>0.0</v>
      </c>
      <c r="CF479" s="15">
        <v>0.0</v>
      </c>
      <c r="CG479" s="16">
        <v>0.0</v>
      </c>
      <c r="CH479" s="16">
        <v>0.0</v>
      </c>
      <c r="CI479" s="16">
        <v>0.0</v>
      </c>
      <c r="CJ479" s="15">
        <f t="shared" si="3"/>
        <v>0</v>
      </c>
      <c r="CK479" s="29" t="s">
        <v>2711</v>
      </c>
      <c r="CL479" s="11" t="s">
        <v>132</v>
      </c>
      <c r="CM479" s="11">
        <v>0.0</v>
      </c>
      <c r="CN479" s="11">
        <v>0.0</v>
      </c>
      <c r="CO479" s="18">
        <v>0.0</v>
      </c>
      <c r="CP479" s="18">
        <v>0.0</v>
      </c>
      <c r="CQ479" s="15">
        <v>0.0</v>
      </c>
      <c r="CR479" s="15" t="s">
        <v>124</v>
      </c>
      <c r="CS479" s="15">
        <v>0.0</v>
      </c>
      <c r="CT479" s="15" t="s">
        <v>124</v>
      </c>
      <c r="CU479" s="15">
        <v>0.0</v>
      </c>
      <c r="CV479" s="15" t="s">
        <v>124</v>
      </c>
      <c r="CW479" s="11">
        <v>0.0</v>
      </c>
      <c r="CX479" s="11">
        <v>0.0</v>
      </c>
      <c r="CY479" s="11" t="s">
        <v>124</v>
      </c>
      <c r="CZ479" s="11">
        <v>0.0</v>
      </c>
      <c r="DA479" s="11" t="s">
        <v>133</v>
      </c>
      <c r="DB479" s="31"/>
    </row>
    <row r="480">
      <c r="A480" s="42" t="s">
        <v>2712</v>
      </c>
      <c r="B480" s="11" t="s">
        <v>2713</v>
      </c>
      <c r="C480" s="12">
        <v>29211.0</v>
      </c>
      <c r="D480" s="13">
        <v>3.0</v>
      </c>
      <c r="E480" s="18">
        <v>1.0</v>
      </c>
      <c r="F480" s="3">
        <v>7.0</v>
      </c>
      <c r="G480" s="3">
        <v>6.0</v>
      </c>
      <c r="H480" s="3">
        <v>3.0</v>
      </c>
      <c r="I480" s="14">
        <f t="shared" si="1"/>
        <v>5.333333333</v>
      </c>
      <c r="J480" s="14">
        <f t="shared" si="2"/>
        <v>2.666666667</v>
      </c>
      <c r="K480" s="11" t="s">
        <v>2714</v>
      </c>
      <c r="L480" s="13" t="s">
        <v>1283</v>
      </c>
      <c r="M480" s="15" t="s">
        <v>122</v>
      </c>
      <c r="N480" s="15" t="s">
        <v>373</v>
      </c>
      <c r="O480" s="16" t="s">
        <v>122</v>
      </c>
      <c r="P480" s="16" t="s">
        <v>1173</v>
      </c>
      <c r="Q480" s="17">
        <v>1.0</v>
      </c>
      <c r="R480" s="11" t="s">
        <v>2715</v>
      </c>
      <c r="S480" s="11">
        <v>0.0</v>
      </c>
      <c r="T480" s="11">
        <v>0.0</v>
      </c>
      <c r="U480" s="11" t="s">
        <v>124</v>
      </c>
      <c r="V480" s="11">
        <v>0.0</v>
      </c>
      <c r="W480" s="11" t="s">
        <v>125</v>
      </c>
      <c r="X480" s="18">
        <v>32.0</v>
      </c>
      <c r="Y480" s="18">
        <v>1.0</v>
      </c>
      <c r="Z480" s="18">
        <v>1.0</v>
      </c>
      <c r="AA480" s="18">
        <v>0.0</v>
      </c>
      <c r="AB480" s="15" t="s">
        <v>2713</v>
      </c>
      <c r="AC480" s="15" t="s">
        <v>2713</v>
      </c>
      <c r="AD480" s="16">
        <v>1.0</v>
      </c>
      <c r="AE480" s="16">
        <v>1.0</v>
      </c>
      <c r="AF480" s="16">
        <v>1.0</v>
      </c>
      <c r="AG480" s="15">
        <v>1.0</v>
      </c>
      <c r="AH480" s="11" t="s">
        <v>2716</v>
      </c>
      <c r="AI480" s="18">
        <v>1.0</v>
      </c>
      <c r="AJ480" s="18">
        <v>1.0</v>
      </c>
      <c r="AK480" s="18">
        <v>1.0</v>
      </c>
      <c r="AL480" s="11">
        <v>0.0</v>
      </c>
      <c r="AM480" s="19">
        <v>1.0</v>
      </c>
      <c r="AN480" s="27" t="s">
        <v>128</v>
      </c>
      <c r="AO480" s="15" t="s">
        <v>129</v>
      </c>
      <c r="AP480" s="15" t="s">
        <v>129</v>
      </c>
      <c r="AQ480" s="15">
        <v>141.0</v>
      </c>
      <c r="AR480" s="15">
        <v>66.0</v>
      </c>
      <c r="AS480" s="15">
        <v>78.0</v>
      </c>
      <c r="AT480" s="15">
        <v>88.0</v>
      </c>
      <c r="AU480" s="15">
        <v>-10.0</v>
      </c>
      <c r="AV480" s="15">
        <v>33.0</v>
      </c>
      <c r="AW480" s="18">
        <v>0.0</v>
      </c>
      <c r="AX480" s="18">
        <v>1.0</v>
      </c>
      <c r="AY480" s="18">
        <v>1.0</v>
      </c>
      <c r="AZ480" s="18">
        <v>0.0</v>
      </c>
      <c r="BA480" s="18">
        <v>0.0</v>
      </c>
      <c r="BB480" s="18">
        <v>0.0</v>
      </c>
      <c r="BC480" s="11">
        <v>0.0</v>
      </c>
      <c r="BD480" s="11">
        <v>0.0</v>
      </c>
      <c r="BE480" s="11">
        <v>0.0</v>
      </c>
      <c r="BF480" s="11">
        <v>0.0</v>
      </c>
      <c r="BG480" s="11">
        <v>0.0</v>
      </c>
      <c r="BH480" s="11">
        <v>0.0</v>
      </c>
      <c r="BI480" s="11">
        <v>0.0</v>
      </c>
      <c r="BJ480" s="11">
        <v>0.0</v>
      </c>
      <c r="BK480" s="11">
        <v>0.0</v>
      </c>
      <c r="BL480" s="11">
        <v>0.0</v>
      </c>
      <c r="BM480" s="11">
        <v>0.0</v>
      </c>
      <c r="BN480" s="11">
        <v>0.0</v>
      </c>
      <c r="BO480" s="11">
        <v>0.0</v>
      </c>
      <c r="BP480" s="11">
        <v>0.0</v>
      </c>
      <c r="BQ480" s="11">
        <v>0.0</v>
      </c>
      <c r="BR480" s="11">
        <v>0.0</v>
      </c>
      <c r="BS480" s="11">
        <v>0.0</v>
      </c>
      <c r="BT480" s="11">
        <v>0.0</v>
      </c>
      <c r="BU480" s="11">
        <v>0.0</v>
      </c>
      <c r="BV480" s="11" t="s">
        <v>2717</v>
      </c>
      <c r="BW480" s="15" t="s">
        <v>319</v>
      </c>
      <c r="BX480" s="15">
        <v>0.0</v>
      </c>
      <c r="BY480" s="26">
        <v>231.0</v>
      </c>
      <c r="BZ480" s="16">
        <v>0.0</v>
      </c>
      <c r="CA480" s="26">
        <v>51.0</v>
      </c>
      <c r="CB480" s="26">
        <v>14.0</v>
      </c>
      <c r="CC480" s="15">
        <v>0.0</v>
      </c>
      <c r="CD480" s="15">
        <v>0.0</v>
      </c>
      <c r="CE480" s="15">
        <v>1.0</v>
      </c>
      <c r="CF480" s="15">
        <v>0.0</v>
      </c>
      <c r="CG480" s="16">
        <v>0.0</v>
      </c>
      <c r="CH480" s="16">
        <v>0.0</v>
      </c>
      <c r="CI480" s="16">
        <v>0.0</v>
      </c>
      <c r="CJ480" s="15">
        <f t="shared" si="3"/>
        <v>0</v>
      </c>
      <c r="CK480" s="29" t="s">
        <v>2718</v>
      </c>
      <c r="CL480" s="11" t="s">
        <v>2719</v>
      </c>
      <c r="CM480" s="11">
        <v>1.0</v>
      </c>
      <c r="CN480" s="11">
        <v>0.0</v>
      </c>
      <c r="CO480" s="18">
        <v>0.0</v>
      </c>
      <c r="CP480" s="18">
        <v>0.0</v>
      </c>
      <c r="CQ480" s="15">
        <v>0.0</v>
      </c>
      <c r="CR480" s="15" t="s">
        <v>124</v>
      </c>
      <c r="CS480" s="15">
        <v>0.0</v>
      </c>
      <c r="CT480" s="15" t="s">
        <v>124</v>
      </c>
      <c r="CU480" s="15">
        <v>0.0</v>
      </c>
      <c r="CV480" s="15" t="s">
        <v>124</v>
      </c>
      <c r="CW480" s="11">
        <v>0.0</v>
      </c>
      <c r="CX480" s="11">
        <v>0.0</v>
      </c>
      <c r="CY480" s="11" t="s">
        <v>124</v>
      </c>
      <c r="CZ480" s="11">
        <v>0.0</v>
      </c>
      <c r="DA480" s="11" t="s">
        <v>133</v>
      </c>
      <c r="DB480" s="31"/>
    </row>
    <row r="481">
      <c r="A481" s="11" t="s">
        <v>2720</v>
      </c>
      <c r="B481" s="11" t="s">
        <v>2227</v>
      </c>
      <c r="C481" s="12">
        <v>29225.0</v>
      </c>
      <c r="D481" s="13">
        <v>1.0</v>
      </c>
      <c r="E481" s="18">
        <v>0.0</v>
      </c>
      <c r="F481" s="3">
        <v>6.0</v>
      </c>
      <c r="G481" s="3">
        <v>7.0</v>
      </c>
      <c r="H481" s="3">
        <v>6.0</v>
      </c>
      <c r="I481" s="14">
        <f t="shared" si="1"/>
        <v>6.333333333</v>
      </c>
      <c r="J481" s="14">
        <f t="shared" si="2"/>
        <v>0.6666666667</v>
      </c>
      <c r="K481" s="11" t="s">
        <v>2019</v>
      </c>
      <c r="L481" s="13" t="s">
        <v>2019</v>
      </c>
      <c r="M481" s="16" t="s">
        <v>216</v>
      </c>
      <c r="N481" s="15" t="s">
        <v>635</v>
      </c>
      <c r="O481" s="16" t="s">
        <v>216</v>
      </c>
      <c r="P481" s="16" t="s">
        <v>1819</v>
      </c>
      <c r="Q481" s="17">
        <v>0.0</v>
      </c>
      <c r="R481" s="11" t="s">
        <v>124</v>
      </c>
      <c r="S481" s="11">
        <v>0.0</v>
      </c>
      <c r="T481" s="11">
        <v>0.0</v>
      </c>
      <c r="U481" s="11" t="s">
        <v>124</v>
      </c>
      <c r="V481" s="11">
        <v>0.0</v>
      </c>
      <c r="W481" s="11" t="s">
        <v>125</v>
      </c>
      <c r="X481" s="18">
        <v>28.0</v>
      </c>
      <c r="Y481" s="18">
        <v>1.0</v>
      </c>
      <c r="Z481" s="18">
        <v>2.0</v>
      </c>
      <c r="AA481" s="18">
        <v>2.0</v>
      </c>
      <c r="AB481" s="15" t="s">
        <v>2020</v>
      </c>
      <c r="AC481" s="15" t="s">
        <v>2020</v>
      </c>
      <c r="AD481" s="16">
        <v>1.0</v>
      </c>
      <c r="AE481" s="16">
        <v>1.0</v>
      </c>
      <c r="AF481" s="16">
        <v>1.0</v>
      </c>
      <c r="AG481" s="16">
        <v>1.0</v>
      </c>
      <c r="AH481" s="11" t="s">
        <v>2020</v>
      </c>
      <c r="AI481" s="18">
        <v>1.0</v>
      </c>
      <c r="AJ481" s="18">
        <v>1.0</v>
      </c>
      <c r="AK481" s="18">
        <v>1.0</v>
      </c>
      <c r="AL481" s="18">
        <v>1.0</v>
      </c>
      <c r="AM481" s="19">
        <v>1.0</v>
      </c>
      <c r="AN481" s="27" t="s">
        <v>128</v>
      </c>
      <c r="AO481" s="15" t="s">
        <v>243</v>
      </c>
      <c r="AP481" s="15" t="s">
        <v>243</v>
      </c>
      <c r="AQ481" s="15">
        <v>96.0</v>
      </c>
      <c r="AR481" s="15">
        <v>62.0</v>
      </c>
      <c r="AS481" s="15">
        <v>48.0</v>
      </c>
      <c r="AT481" s="15">
        <v>44.0</v>
      </c>
      <c r="AU481" s="15">
        <v>-11.0</v>
      </c>
      <c r="AV481" s="15">
        <v>1.0</v>
      </c>
      <c r="AW481" s="18">
        <v>0.0</v>
      </c>
      <c r="AX481" s="18">
        <v>0.0</v>
      </c>
      <c r="AY481" s="18">
        <v>0.0</v>
      </c>
      <c r="AZ481" s="18">
        <v>1.0</v>
      </c>
      <c r="BA481" s="18">
        <v>1.0</v>
      </c>
      <c r="BB481" s="18">
        <v>0.0</v>
      </c>
      <c r="BC481" s="11">
        <v>0.0</v>
      </c>
      <c r="BD481" s="11">
        <v>0.0</v>
      </c>
      <c r="BE481" s="11">
        <v>0.0</v>
      </c>
      <c r="BF481" s="11">
        <v>0.0</v>
      </c>
      <c r="BG481" s="11">
        <v>0.0</v>
      </c>
      <c r="BH481" s="11">
        <v>1.0</v>
      </c>
      <c r="BI481" s="11">
        <v>0.0</v>
      </c>
      <c r="BJ481" s="11">
        <v>1.0</v>
      </c>
      <c r="BK481" s="11">
        <v>0.0</v>
      </c>
      <c r="BL481" s="11">
        <v>0.0</v>
      </c>
      <c r="BM481" s="11">
        <v>0.0</v>
      </c>
      <c r="BN481" s="11">
        <v>0.0</v>
      </c>
      <c r="BO481" s="11">
        <v>0.0</v>
      </c>
      <c r="BP481" s="11">
        <v>0.0</v>
      </c>
      <c r="BQ481" s="11">
        <v>0.0</v>
      </c>
      <c r="BR481" s="11">
        <v>0.0</v>
      </c>
      <c r="BS481" s="11">
        <v>0.0</v>
      </c>
      <c r="BT481" s="11">
        <v>0.0</v>
      </c>
      <c r="BU481" s="11">
        <v>0.0</v>
      </c>
      <c r="BV481" s="11" t="s">
        <v>124</v>
      </c>
      <c r="BW481" s="15" t="s">
        <v>319</v>
      </c>
      <c r="BX481" s="15">
        <v>0.0</v>
      </c>
      <c r="BY481" s="26">
        <v>230.0</v>
      </c>
      <c r="BZ481" s="16">
        <v>0.0</v>
      </c>
      <c r="CA481" s="26">
        <v>81.0</v>
      </c>
      <c r="CB481" s="26">
        <v>21.0</v>
      </c>
      <c r="CC481" s="15">
        <v>0.0</v>
      </c>
      <c r="CD481" s="15">
        <v>0.0</v>
      </c>
      <c r="CE481" s="15">
        <v>1.0</v>
      </c>
      <c r="CF481" s="15">
        <v>0.0</v>
      </c>
      <c r="CG481" s="16">
        <v>0.0</v>
      </c>
      <c r="CH481" s="16">
        <v>0.0</v>
      </c>
      <c r="CI481" s="16">
        <v>0.0</v>
      </c>
      <c r="CJ481" s="15">
        <f t="shared" si="3"/>
        <v>0</v>
      </c>
      <c r="CK481" s="29" t="s">
        <v>2721</v>
      </c>
      <c r="CL481" s="11" t="s">
        <v>132</v>
      </c>
      <c r="CM481" s="11">
        <v>0.0</v>
      </c>
      <c r="CN481" s="11">
        <v>0.0</v>
      </c>
      <c r="CO481" s="18">
        <v>0.0</v>
      </c>
      <c r="CP481" s="18">
        <v>0.0</v>
      </c>
      <c r="CQ481" s="15">
        <v>0.0</v>
      </c>
      <c r="CR481" s="15" t="s">
        <v>124</v>
      </c>
      <c r="CS481" s="15">
        <v>0.0</v>
      </c>
      <c r="CT481" s="15" t="s">
        <v>124</v>
      </c>
      <c r="CU481" s="15">
        <v>0.0</v>
      </c>
      <c r="CV481" s="15" t="s">
        <v>124</v>
      </c>
      <c r="CW481" s="11">
        <v>0.0</v>
      </c>
      <c r="CX481" s="11">
        <v>0.0</v>
      </c>
      <c r="CY481" s="11" t="s">
        <v>124</v>
      </c>
      <c r="CZ481" s="11">
        <v>0.0</v>
      </c>
      <c r="DA481" s="11" t="s">
        <v>133</v>
      </c>
      <c r="DB481" s="31"/>
    </row>
    <row r="482">
      <c r="A482" s="11" t="s">
        <v>2722</v>
      </c>
      <c r="B482" s="11" t="s">
        <v>1761</v>
      </c>
      <c r="C482" s="12">
        <v>29239.0</v>
      </c>
      <c r="D482" s="13">
        <v>4.0</v>
      </c>
      <c r="E482" s="18">
        <v>0.0</v>
      </c>
      <c r="F482" s="3">
        <v>9.0</v>
      </c>
      <c r="G482" s="3">
        <v>10.0</v>
      </c>
      <c r="H482" s="3">
        <v>9.0</v>
      </c>
      <c r="I482" s="14">
        <f t="shared" si="1"/>
        <v>9.333333333</v>
      </c>
      <c r="J482" s="14">
        <f t="shared" si="2"/>
        <v>0.6666666667</v>
      </c>
      <c r="K482" s="11" t="s">
        <v>645</v>
      </c>
      <c r="L482" s="13" t="s">
        <v>262</v>
      </c>
      <c r="M482" s="16" t="s">
        <v>216</v>
      </c>
      <c r="N482" s="15" t="s">
        <v>1953</v>
      </c>
      <c r="O482" s="16" t="s">
        <v>216</v>
      </c>
      <c r="P482" s="16" t="s">
        <v>1335</v>
      </c>
      <c r="Q482" s="17">
        <v>1.0</v>
      </c>
      <c r="R482" s="11" t="s">
        <v>124</v>
      </c>
      <c r="S482" s="11">
        <v>0.0</v>
      </c>
      <c r="T482" s="11">
        <v>0.0</v>
      </c>
      <c r="U482" s="11" t="s">
        <v>124</v>
      </c>
      <c r="V482" s="11">
        <v>0.0</v>
      </c>
      <c r="W482" s="11" t="s">
        <v>125</v>
      </c>
      <c r="X482" s="18">
        <v>21.0</v>
      </c>
      <c r="Y482" s="18">
        <v>1.0</v>
      </c>
      <c r="Z482" s="18">
        <v>0.0</v>
      </c>
      <c r="AA482" s="18">
        <v>1.0</v>
      </c>
      <c r="AB482" s="15" t="s">
        <v>2723</v>
      </c>
      <c r="AC482" s="15" t="s">
        <v>2723</v>
      </c>
      <c r="AD482" s="16">
        <v>1.0</v>
      </c>
      <c r="AE482" s="16">
        <v>1.0</v>
      </c>
      <c r="AF482" s="16">
        <v>0.0</v>
      </c>
      <c r="AG482" s="15">
        <v>0.0</v>
      </c>
      <c r="AH482" s="11" t="s">
        <v>747</v>
      </c>
      <c r="AI482" s="18">
        <v>1.0</v>
      </c>
      <c r="AJ482" s="18">
        <v>0.0</v>
      </c>
      <c r="AK482" s="18">
        <v>0.0</v>
      </c>
      <c r="AL482" s="11">
        <v>0.0</v>
      </c>
      <c r="AM482" s="19">
        <v>0.0</v>
      </c>
      <c r="AN482" s="27" t="s">
        <v>128</v>
      </c>
      <c r="AO482" s="15" t="s">
        <v>1551</v>
      </c>
      <c r="AP482" s="15" t="s">
        <v>243</v>
      </c>
      <c r="AQ482" s="15">
        <v>115.0</v>
      </c>
      <c r="AR482" s="15">
        <v>70.0</v>
      </c>
      <c r="AS482" s="15">
        <v>80.0</v>
      </c>
      <c r="AT482" s="15">
        <v>85.0</v>
      </c>
      <c r="AU482" s="15">
        <v>-7.0</v>
      </c>
      <c r="AV482" s="15">
        <v>6.0</v>
      </c>
      <c r="AW482" s="18">
        <v>0.0</v>
      </c>
      <c r="AX482" s="18">
        <v>1.0</v>
      </c>
      <c r="AY482" s="18">
        <v>1.0</v>
      </c>
      <c r="AZ482" s="18">
        <v>0.0</v>
      </c>
      <c r="BA482" s="18">
        <v>1.0</v>
      </c>
      <c r="BB482" s="18">
        <v>1.0</v>
      </c>
      <c r="BC482" s="11">
        <v>0.0</v>
      </c>
      <c r="BD482" s="11">
        <v>0.0</v>
      </c>
      <c r="BE482" s="11">
        <v>0.0</v>
      </c>
      <c r="BF482" s="11">
        <v>0.0</v>
      </c>
      <c r="BG482" s="11">
        <v>0.0</v>
      </c>
      <c r="BH482" s="11">
        <v>1.0</v>
      </c>
      <c r="BI482" s="11">
        <v>0.0</v>
      </c>
      <c r="BJ482" s="11">
        <v>1.0</v>
      </c>
      <c r="BK482" s="11">
        <v>0.0</v>
      </c>
      <c r="BL482" s="11">
        <v>0.0</v>
      </c>
      <c r="BM482" s="11">
        <v>0.0</v>
      </c>
      <c r="BN482" s="11">
        <v>0.0</v>
      </c>
      <c r="BO482" s="11">
        <v>0.0</v>
      </c>
      <c r="BP482" s="11">
        <v>0.0</v>
      </c>
      <c r="BQ482" s="11">
        <v>0.0</v>
      </c>
      <c r="BR482" s="11">
        <v>0.0</v>
      </c>
      <c r="BS482" s="11">
        <v>0.0</v>
      </c>
      <c r="BT482" s="11">
        <v>0.0</v>
      </c>
      <c r="BU482" s="11">
        <v>0.0</v>
      </c>
      <c r="BV482" s="11" t="s">
        <v>124</v>
      </c>
      <c r="BW482" s="15" t="s">
        <v>1609</v>
      </c>
      <c r="BX482" s="15">
        <v>0.0</v>
      </c>
      <c r="BY482" s="26">
        <v>203.0</v>
      </c>
      <c r="BZ482" s="16">
        <v>0.0</v>
      </c>
      <c r="CA482" s="26">
        <v>38.0</v>
      </c>
      <c r="CB482" s="26">
        <v>19.0</v>
      </c>
      <c r="CC482" s="15">
        <v>0.0</v>
      </c>
      <c r="CD482" s="15">
        <v>0.0</v>
      </c>
      <c r="CE482" s="15">
        <v>1.0</v>
      </c>
      <c r="CF482" s="15">
        <v>0.0</v>
      </c>
      <c r="CG482" s="16">
        <v>0.0</v>
      </c>
      <c r="CH482" s="16">
        <v>0.0</v>
      </c>
      <c r="CI482" s="16">
        <v>0.0</v>
      </c>
      <c r="CJ482" s="15">
        <f t="shared" si="3"/>
        <v>0</v>
      </c>
      <c r="CK482" s="29" t="s">
        <v>2724</v>
      </c>
      <c r="CL482" s="11" t="s">
        <v>2315</v>
      </c>
      <c r="CM482" s="11">
        <v>0.0</v>
      </c>
      <c r="CN482" s="11">
        <v>0.0</v>
      </c>
      <c r="CO482" s="18">
        <v>0.0</v>
      </c>
      <c r="CP482" s="18">
        <v>0.0</v>
      </c>
      <c r="CQ482" s="15">
        <v>0.0</v>
      </c>
      <c r="CR482" s="15" t="s">
        <v>124</v>
      </c>
      <c r="CS482" s="15">
        <v>0.0</v>
      </c>
      <c r="CT482" s="15" t="s">
        <v>124</v>
      </c>
      <c r="CU482" s="15">
        <v>0.0</v>
      </c>
      <c r="CV482" s="15" t="s">
        <v>124</v>
      </c>
      <c r="CW482" s="11">
        <v>0.0</v>
      </c>
      <c r="CX482" s="11">
        <v>0.0</v>
      </c>
      <c r="CY482" s="11" t="s">
        <v>124</v>
      </c>
      <c r="CZ482" s="11">
        <v>0.0</v>
      </c>
      <c r="DA482" s="11" t="s">
        <v>133</v>
      </c>
      <c r="DB482" s="31"/>
    </row>
    <row r="483">
      <c r="A483" s="11" t="s">
        <v>2725</v>
      </c>
      <c r="B483" s="11" t="s">
        <v>2200</v>
      </c>
      <c r="C483" s="12">
        <v>29267.0</v>
      </c>
      <c r="D483" s="13">
        <v>1.0</v>
      </c>
      <c r="E483" s="18">
        <v>0.0</v>
      </c>
      <c r="F483" s="3">
        <v>3.0</v>
      </c>
      <c r="G483" s="3">
        <v>5.0</v>
      </c>
      <c r="H483" s="3">
        <v>2.0</v>
      </c>
      <c r="I483" s="14">
        <f t="shared" si="1"/>
        <v>3.333333333</v>
      </c>
      <c r="J483" s="14">
        <f t="shared" si="2"/>
        <v>2</v>
      </c>
      <c r="K483" s="11" t="s">
        <v>2594</v>
      </c>
      <c r="L483" s="13" t="s">
        <v>716</v>
      </c>
      <c r="M483" s="15" t="s">
        <v>122</v>
      </c>
      <c r="N483" s="15" t="s">
        <v>1173</v>
      </c>
      <c r="O483" s="16" t="s">
        <v>137</v>
      </c>
      <c r="P483" s="16" t="s">
        <v>196</v>
      </c>
      <c r="Q483" s="17">
        <v>2.0</v>
      </c>
      <c r="R483" s="11" t="s">
        <v>124</v>
      </c>
      <c r="S483" s="11">
        <v>0.0</v>
      </c>
      <c r="T483" s="11">
        <v>0.0</v>
      </c>
      <c r="U483" s="11" t="s">
        <v>124</v>
      </c>
      <c r="V483" s="11">
        <v>0.0</v>
      </c>
      <c r="W483" s="11" t="s">
        <v>125</v>
      </c>
      <c r="X483" s="18">
        <f>(39+37)/2</f>
        <v>38</v>
      </c>
      <c r="Y483" s="18">
        <v>2.0</v>
      </c>
      <c r="Z483" s="18">
        <v>1.0</v>
      </c>
      <c r="AA483" s="18">
        <v>0.0</v>
      </c>
      <c r="AB483" s="15" t="s">
        <v>2726</v>
      </c>
      <c r="AC483" s="15" t="s">
        <v>2726</v>
      </c>
      <c r="AD483" s="16">
        <v>0.0</v>
      </c>
      <c r="AE483" s="16">
        <v>1.0</v>
      </c>
      <c r="AF483" s="16">
        <v>1.0</v>
      </c>
      <c r="AG483" s="15">
        <v>1.0</v>
      </c>
      <c r="AH483" s="11" t="s">
        <v>2201</v>
      </c>
      <c r="AI483" s="18">
        <v>1.0</v>
      </c>
      <c r="AJ483" s="18">
        <v>1.0</v>
      </c>
      <c r="AK483" s="18">
        <v>1.0</v>
      </c>
      <c r="AL483" s="18">
        <v>1.0</v>
      </c>
      <c r="AM483" s="19">
        <v>0.0</v>
      </c>
      <c r="AN483" s="27" t="s">
        <v>128</v>
      </c>
      <c r="AO483" s="15" t="s">
        <v>954</v>
      </c>
      <c r="AP483" s="15" t="s">
        <v>129</v>
      </c>
      <c r="AQ483" s="15">
        <v>90.0</v>
      </c>
      <c r="AR483" s="15">
        <v>45.0</v>
      </c>
      <c r="AS483" s="15">
        <v>69.0</v>
      </c>
      <c r="AT483" s="15">
        <v>46.0</v>
      </c>
      <c r="AU483" s="15">
        <v>-11.0</v>
      </c>
      <c r="AV483" s="15">
        <v>63.0</v>
      </c>
      <c r="AW483" s="18">
        <v>0.0</v>
      </c>
      <c r="AX483" s="18">
        <v>1.0</v>
      </c>
      <c r="AY483" s="18">
        <v>1.0</v>
      </c>
      <c r="AZ483" s="18">
        <v>1.0</v>
      </c>
      <c r="BA483" s="18">
        <v>1.0</v>
      </c>
      <c r="BB483" s="18">
        <v>1.0</v>
      </c>
      <c r="BC483" s="11">
        <v>0.0</v>
      </c>
      <c r="BD483" s="11">
        <v>0.0</v>
      </c>
      <c r="BE483" s="11">
        <v>0.0</v>
      </c>
      <c r="BF483" s="11">
        <v>0.0</v>
      </c>
      <c r="BG483" s="11">
        <v>0.0</v>
      </c>
      <c r="BH483" s="11">
        <v>0.0</v>
      </c>
      <c r="BI483" s="11">
        <v>0.0</v>
      </c>
      <c r="BJ483" s="11">
        <v>0.0</v>
      </c>
      <c r="BK483" s="11">
        <v>0.0</v>
      </c>
      <c r="BL483" s="11">
        <v>0.0</v>
      </c>
      <c r="BM483" s="11">
        <v>0.0</v>
      </c>
      <c r="BN483" s="11">
        <v>0.0</v>
      </c>
      <c r="BO483" s="11">
        <v>0.0</v>
      </c>
      <c r="BP483" s="11">
        <v>0.0</v>
      </c>
      <c r="BQ483" s="11">
        <v>0.0</v>
      </c>
      <c r="BR483" s="11">
        <v>0.0</v>
      </c>
      <c r="BS483" s="11">
        <v>0.0</v>
      </c>
      <c r="BT483" s="11">
        <v>0.0</v>
      </c>
      <c r="BU483" s="11">
        <v>0.0</v>
      </c>
      <c r="BV483" s="11" t="s">
        <v>124</v>
      </c>
      <c r="BW483" s="15" t="s">
        <v>130</v>
      </c>
      <c r="BX483" s="15">
        <v>0.0</v>
      </c>
      <c r="BY483" s="26">
        <v>251.0</v>
      </c>
      <c r="BZ483" s="16">
        <v>0.0</v>
      </c>
      <c r="CA483" s="26">
        <v>79.0</v>
      </c>
      <c r="CB483" s="26">
        <v>21.0</v>
      </c>
      <c r="CC483" s="15">
        <v>0.0</v>
      </c>
      <c r="CD483" s="15">
        <v>0.0</v>
      </c>
      <c r="CE483" s="15">
        <v>1.0</v>
      </c>
      <c r="CF483" s="15">
        <v>0.0</v>
      </c>
      <c r="CG483" s="16">
        <v>0.0</v>
      </c>
      <c r="CH483" s="16">
        <v>0.0</v>
      </c>
      <c r="CI483" s="16">
        <v>0.0</v>
      </c>
      <c r="CJ483" s="15">
        <f t="shared" si="3"/>
        <v>0</v>
      </c>
      <c r="CK483" s="29" t="s">
        <v>2727</v>
      </c>
      <c r="CL483" s="11" t="s">
        <v>258</v>
      </c>
      <c r="CM483" s="11">
        <v>0.0</v>
      </c>
      <c r="CN483" s="11">
        <v>0.0</v>
      </c>
      <c r="CO483" s="18">
        <v>0.0</v>
      </c>
      <c r="CP483" s="18">
        <v>0.0</v>
      </c>
      <c r="CQ483" s="15">
        <v>0.0</v>
      </c>
      <c r="CR483" s="15" t="s">
        <v>124</v>
      </c>
      <c r="CS483" s="15">
        <v>0.0</v>
      </c>
      <c r="CT483" s="15" t="s">
        <v>124</v>
      </c>
      <c r="CU483" s="15">
        <v>0.0</v>
      </c>
      <c r="CV483" s="15" t="s">
        <v>124</v>
      </c>
      <c r="CW483" s="11">
        <v>0.0</v>
      </c>
      <c r="CX483" s="11">
        <v>0.0</v>
      </c>
      <c r="CY483" s="11" t="s">
        <v>124</v>
      </c>
      <c r="CZ483" s="11">
        <v>0.0</v>
      </c>
      <c r="DA483" s="11" t="s">
        <v>133</v>
      </c>
      <c r="DB483" s="31"/>
    </row>
    <row r="484">
      <c r="A484" s="11" t="s">
        <v>2728</v>
      </c>
      <c r="B484" s="11" t="s">
        <v>2729</v>
      </c>
      <c r="C484" s="12">
        <v>29274.0</v>
      </c>
      <c r="D484" s="13">
        <v>4.0</v>
      </c>
      <c r="E484" s="18">
        <v>0.0</v>
      </c>
      <c r="F484" s="3">
        <v>6.0</v>
      </c>
      <c r="G484" s="3">
        <v>7.0</v>
      </c>
      <c r="H484" s="3">
        <v>6.0</v>
      </c>
      <c r="I484" s="14">
        <f t="shared" si="1"/>
        <v>6.333333333</v>
      </c>
      <c r="J484" s="14">
        <f t="shared" si="2"/>
        <v>0.6666666667</v>
      </c>
      <c r="K484" s="11" t="s">
        <v>1248</v>
      </c>
      <c r="L484" s="11" t="s">
        <v>355</v>
      </c>
      <c r="M484" s="15" t="s">
        <v>122</v>
      </c>
      <c r="N484" s="15" t="s">
        <v>123</v>
      </c>
      <c r="O484" s="16" t="s">
        <v>122</v>
      </c>
      <c r="P484" s="16" t="s">
        <v>2730</v>
      </c>
      <c r="Q484" s="17">
        <v>0.0</v>
      </c>
      <c r="R484" s="11" t="s">
        <v>124</v>
      </c>
      <c r="S484" s="11">
        <v>0.0</v>
      </c>
      <c r="T484" s="11">
        <v>0.0</v>
      </c>
      <c r="U484" s="11" t="s">
        <v>124</v>
      </c>
      <c r="V484" s="11">
        <v>0.0</v>
      </c>
      <c r="W484" s="11" t="s">
        <v>631</v>
      </c>
      <c r="X484" s="18">
        <v>33.0</v>
      </c>
      <c r="Y484" s="18">
        <v>1.0</v>
      </c>
      <c r="Z484" s="18">
        <v>2.0</v>
      </c>
      <c r="AA484" s="18">
        <v>0.0</v>
      </c>
      <c r="AB484" s="15" t="s">
        <v>2731</v>
      </c>
      <c r="AC484" s="15" t="s">
        <v>2731</v>
      </c>
      <c r="AD484" s="16">
        <v>1.0</v>
      </c>
      <c r="AE484" s="16">
        <v>0.0</v>
      </c>
      <c r="AF484" s="16">
        <v>1.0</v>
      </c>
      <c r="AG484" s="15">
        <v>1.0</v>
      </c>
      <c r="AH484" s="11" t="s">
        <v>2732</v>
      </c>
      <c r="AI484" s="18">
        <v>1.0</v>
      </c>
      <c r="AJ484" s="18">
        <v>2.0</v>
      </c>
      <c r="AK484" s="18">
        <v>1.0</v>
      </c>
      <c r="AL484" s="18">
        <v>0.0</v>
      </c>
      <c r="AM484" s="19">
        <v>1.0</v>
      </c>
      <c r="AN484" s="27" t="s">
        <v>128</v>
      </c>
      <c r="AO484" s="15" t="s">
        <v>328</v>
      </c>
      <c r="AP484" s="15" t="s">
        <v>328</v>
      </c>
      <c r="AQ484" s="15">
        <v>77.0</v>
      </c>
      <c r="AR484" s="15">
        <v>76.0</v>
      </c>
      <c r="AS484" s="15">
        <v>60.0</v>
      </c>
      <c r="AT484" s="15">
        <v>71.0</v>
      </c>
      <c r="AU484" s="15">
        <v>-7.0</v>
      </c>
      <c r="AV484" s="15">
        <v>71.0</v>
      </c>
      <c r="AW484" s="18">
        <v>0.0</v>
      </c>
      <c r="AX484" s="18">
        <v>0.0</v>
      </c>
      <c r="AY484" s="18">
        <v>1.0</v>
      </c>
      <c r="AZ484" s="18">
        <v>0.0</v>
      </c>
      <c r="BA484" s="18">
        <v>0.0</v>
      </c>
      <c r="BB484" s="18">
        <v>0.0</v>
      </c>
      <c r="BC484" s="11">
        <v>0.0</v>
      </c>
      <c r="BD484" s="11">
        <v>0.0</v>
      </c>
      <c r="BE484" s="11">
        <v>0.0</v>
      </c>
      <c r="BF484" s="11">
        <v>0.0</v>
      </c>
      <c r="BG484" s="11">
        <v>0.0</v>
      </c>
      <c r="BH484" s="11">
        <v>0.0</v>
      </c>
      <c r="BI484" s="11">
        <v>0.0</v>
      </c>
      <c r="BJ484" s="11">
        <v>1.0</v>
      </c>
      <c r="BK484" s="11">
        <v>0.0</v>
      </c>
      <c r="BL484" s="11">
        <v>0.0</v>
      </c>
      <c r="BM484" s="11">
        <v>0.0</v>
      </c>
      <c r="BN484" s="11">
        <v>0.0</v>
      </c>
      <c r="BO484" s="11">
        <v>0.0</v>
      </c>
      <c r="BP484" s="11">
        <v>0.0</v>
      </c>
      <c r="BQ484" s="11">
        <v>0.0</v>
      </c>
      <c r="BR484" s="11">
        <v>0.0</v>
      </c>
      <c r="BS484" s="11">
        <v>0.0</v>
      </c>
      <c r="BT484" s="11">
        <v>0.0</v>
      </c>
      <c r="BU484" s="11">
        <v>0.0</v>
      </c>
      <c r="BV484" s="11" t="s">
        <v>124</v>
      </c>
      <c r="BW484" s="15" t="s">
        <v>168</v>
      </c>
      <c r="BX484" s="15">
        <v>0.0</v>
      </c>
      <c r="BY484" s="26">
        <v>263.0</v>
      </c>
      <c r="BZ484" s="16">
        <v>0.0</v>
      </c>
      <c r="CA484" s="26">
        <v>29.0</v>
      </c>
      <c r="CB484" s="26">
        <v>6.0</v>
      </c>
      <c r="CC484" s="15">
        <v>0.0</v>
      </c>
      <c r="CD484" s="15">
        <v>0.0</v>
      </c>
      <c r="CE484" s="15">
        <v>1.0</v>
      </c>
      <c r="CF484" s="15">
        <v>0.0</v>
      </c>
      <c r="CG484" s="16">
        <v>0.0</v>
      </c>
      <c r="CH484" s="16">
        <v>0.0</v>
      </c>
      <c r="CI484" s="16">
        <v>0.0</v>
      </c>
      <c r="CJ484" s="15">
        <f t="shared" si="3"/>
        <v>0</v>
      </c>
      <c r="CK484" s="29" t="s">
        <v>2733</v>
      </c>
      <c r="CL484" s="11" t="s">
        <v>170</v>
      </c>
      <c r="CM484" s="11">
        <v>0.0</v>
      </c>
      <c r="CN484" s="11">
        <v>0.0</v>
      </c>
      <c r="CO484" s="18">
        <v>0.0</v>
      </c>
      <c r="CP484" s="18">
        <v>0.0</v>
      </c>
      <c r="CQ484" s="15">
        <v>0.0</v>
      </c>
      <c r="CR484" s="15" t="s">
        <v>124</v>
      </c>
      <c r="CS484" s="15">
        <v>0.0</v>
      </c>
      <c r="CT484" s="15" t="s">
        <v>124</v>
      </c>
      <c r="CU484" s="15">
        <v>0.0</v>
      </c>
      <c r="CV484" s="15" t="s">
        <v>124</v>
      </c>
      <c r="CW484" s="11">
        <v>0.0</v>
      </c>
      <c r="CX484" s="11">
        <v>0.0</v>
      </c>
      <c r="CY484" s="11" t="s">
        <v>124</v>
      </c>
      <c r="CZ484" s="11">
        <v>0.0</v>
      </c>
      <c r="DA484" s="11" t="s">
        <v>235</v>
      </c>
      <c r="DB484" s="31"/>
    </row>
    <row r="485">
      <c r="A485" s="11" t="s">
        <v>2734</v>
      </c>
      <c r="B485" s="11" t="s">
        <v>2735</v>
      </c>
      <c r="C485" s="12">
        <v>29302.0</v>
      </c>
      <c r="D485" s="13">
        <v>4.0</v>
      </c>
      <c r="E485" s="18">
        <v>0.0</v>
      </c>
      <c r="F485" s="3">
        <v>5.0</v>
      </c>
      <c r="G485" s="3">
        <v>7.0</v>
      </c>
      <c r="H485" s="3">
        <v>6.0</v>
      </c>
      <c r="I485" s="14">
        <f t="shared" si="1"/>
        <v>6</v>
      </c>
      <c r="J485" s="14">
        <f t="shared" si="2"/>
        <v>1.333333333</v>
      </c>
      <c r="K485" s="11" t="s">
        <v>261</v>
      </c>
      <c r="L485" s="11" t="s">
        <v>262</v>
      </c>
      <c r="M485" s="15" t="s">
        <v>492</v>
      </c>
      <c r="N485" s="15" t="s">
        <v>2736</v>
      </c>
      <c r="O485" s="16" t="s">
        <v>122</v>
      </c>
      <c r="P485" s="16" t="s">
        <v>2417</v>
      </c>
      <c r="Q485" s="17">
        <v>0.0</v>
      </c>
      <c r="R485" s="11" t="s">
        <v>124</v>
      </c>
      <c r="S485" s="11">
        <v>0.0</v>
      </c>
      <c r="T485" s="11">
        <v>0.0</v>
      </c>
      <c r="U485" s="11" t="s">
        <v>124</v>
      </c>
      <c r="V485" s="11">
        <v>0.0</v>
      </c>
      <c r="W485" s="11" t="s">
        <v>631</v>
      </c>
      <c r="X485" s="18">
        <v>36.0</v>
      </c>
      <c r="Y485" s="18">
        <v>1.0</v>
      </c>
      <c r="Z485" s="18">
        <v>1.0</v>
      </c>
      <c r="AA485" s="18">
        <v>0.0</v>
      </c>
      <c r="AB485" s="15" t="s">
        <v>2737</v>
      </c>
      <c r="AC485" s="15" t="s">
        <v>2737</v>
      </c>
      <c r="AD485" s="16">
        <v>1.0</v>
      </c>
      <c r="AE485" s="16">
        <v>1.0</v>
      </c>
      <c r="AF485" s="16">
        <v>1.0</v>
      </c>
      <c r="AG485" s="15">
        <v>1.0</v>
      </c>
      <c r="AH485" s="11" t="s">
        <v>2738</v>
      </c>
      <c r="AI485" s="18">
        <v>1.0</v>
      </c>
      <c r="AJ485" s="18">
        <v>1.0</v>
      </c>
      <c r="AK485" s="18">
        <v>1.0</v>
      </c>
      <c r="AL485" s="18">
        <v>0.0</v>
      </c>
      <c r="AM485" s="19">
        <v>1.0</v>
      </c>
      <c r="AN485" s="27" t="s">
        <v>128</v>
      </c>
      <c r="AO485" s="15" t="s">
        <v>1456</v>
      </c>
      <c r="AP485" s="15" t="s">
        <v>1456</v>
      </c>
      <c r="AQ485" s="15">
        <v>104.0</v>
      </c>
      <c r="AR485" s="15">
        <v>39.0</v>
      </c>
      <c r="AS485" s="15">
        <v>69.0</v>
      </c>
      <c r="AT485" s="15">
        <v>72.0</v>
      </c>
      <c r="AU485" s="15">
        <v>-16.0</v>
      </c>
      <c r="AV485" s="15">
        <v>8.0</v>
      </c>
      <c r="AW485" s="18">
        <v>0.0</v>
      </c>
      <c r="AX485" s="18">
        <v>0.0</v>
      </c>
      <c r="AY485" s="18">
        <v>1.0</v>
      </c>
      <c r="AZ485" s="18">
        <v>0.0</v>
      </c>
      <c r="BA485" s="18">
        <v>0.0</v>
      </c>
      <c r="BB485" s="18">
        <v>0.0</v>
      </c>
      <c r="BC485" s="11">
        <v>0.0</v>
      </c>
      <c r="BD485" s="11">
        <v>0.0</v>
      </c>
      <c r="BE485" s="11">
        <v>0.0</v>
      </c>
      <c r="BF485" s="11">
        <v>0.0</v>
      </c>
      <c r="BG485" s="11">
        <v>0.0</v>
      </c>
      <c r="BH485" s="11">
        <v>0.0</v>
      </c>
      <c r="BI485" s="11">
        <v>0.0</v>
      </c>
      <c r="BJ485" s="11">
        <v>0.0</v>
      </c>
      <c r="BK485" s="11">
        <v>0.0</v>
      </c>
      <c r="BL485" s="11">
        <v>0.0</v>
      </c>
      <c r="BM485" s="11">
        <v>0.0</v>
      </c>
      <c r="BN485" s="11">
        <v>0.0</v>
      </c>
      <c r="BO485" s="11">
        <v>0.0</v>
      </c>
      <c r="BP485" s="11">
        <v>0.0</v>
      </c>
      <c r="BQ485" s="11">
        <v>0.0</v>
      </c>
      <c r="BR485" s="11">
        <v>0.0</v>
      </c>
      <c r="BS485" s="11">
        <v>0.0</v>
      </c>
      <c r="BT485" s="11">
        <v>0.0</v>
      </c>
      <c r="BU485" s="11">
        <v>0.0</v>
      </c>
      <c r="BV485" s="11" t="s">
        <v>124</v>
      </c>
      <c r="BW485" s="15" t="s">
        <v>130</v>
      </c>
      <c r="BX485" s="15">
        <v>0.0</v>
      </c>
      <c r="BY485" s="26">
        <v>198.0</v>
      </c>
      <c r="BZ485" s="16">
        <v>0.0</v>
      </c>
      <c r="CA485" s="26">
        <v>130.0</v>
      </c>
      <c r="CB485" s="26">
        <v>9.0</v>
      </c>
      <c r="CC485" s="15">
        <v>0.0</v>
      </c>
      <c r="CD485" s="15">
        <v>0.0</v>
      </c>
      <c r="CE485" s="15">
        <v>1.0</v>
      </c>
      <c r="CF485" s="15">
        <v>0.0</v>
      </c>
      <c r="CG485" s="16">
        <v>0.0</v>
      </c>
      <c r="CH485" s="16">
        <v>0.0</v>
      </c>
      <c r="CI485" s="16">
        <v>0.0</v>
      </c>
      <c r="CJ485" s="15">
        <f t="shared" si="3"/>
        <v>0</v>
      </c>
      <c r="CK485" s="29" t="s">
        <v>2739</v>
      </c>
      <c r="CL485" s="11" t="s">
        <v>2740</v>
      </c>
      <c r="CM485" s="11">
        <v>0.0</v>
      </c>
      <c r="CN485" s="11">
        <v>0.0</v>
      </c>
      <c r="CO485" s="18">
        <v>0.0</v>
      </c>
      <c r="CP485" s="18">
        <v>0.0</v>
      </c>
      <c r="CQ485" s="15">
        <v>0.0</v>
      </c>
      <c r="CR485" s="15" t="s">
        <v>124</v>
      </c>
      <c r="CS485" s="15">
        <v>0.0</v>
      </c>
      <c r="CT485" s="15" t="s">
        <v>124</v>
      </c>
      <c r="CU485" s="15">
        <v>0.0</v>
      </c>
      <c r="CV485" s="15" t="s">
        <v>124</v>
      </c>
      <c r="CW485" s="11">
        <v>0.0</v>
      </c>
      <c r="CX485" s="11">
        <v>0.0</v>
      </c>
      <c r="CY485" s="11" t="s">
        <v>124</v>
      </c>
      <c r="CZ485" s="11">
        <v>0.0</v>
      </c>
      <c r="DA485" s="11" t="s">
        <v>270</v>
      </c>
      <c r="DB485" s="31"/>
    </row>
    <row r="486">
      <c r="A486" s="11" t="s">
        <v>2741</v>
      </c>
      <c r="B486" s="11" t="s">
        <v>2638</v>
      </c>
      <c r="C486" s="12">
        <v>29330.0</v>
      </c>
      <c r="D486" s="13">
        <v>6.0</v>
      </c>
      <c r="E486" s="18">
        <v>0.0</v>
      </c>
      <c r="F486" s="3">
        <v>9.0</v>
      </c>
      <c r="G486" s="3">
        <v>5.0</v>
      </c>
      <c r="H486" s="3">
        <v>10.0</v>
      </c>
      <c r="I486" s="14">
        <f t="shared" si="1"/>
        <v>8</v>
      </c>
      <c r="J486" s="14">
        <f t="shared" si="2"/>
        <v>3.333333333</v>
      </c>
      <c r="K486" s="11" t="s">
        <v>2582</v>
      </c>
      <c r="L486" s="13" t="s">
        <v>2582</v>
      </c>
      <c r="M486" s="15" t="s">
        <v>122</v>
      </c>
      <c r="N486" s="15" t="s">
        <v>122</v>
      </c>
      <c r="O486" s="16" t="s">
        <v>2324</v>
      </c>
      <c r="P486" s="16" t="s">
        <v>2742</v>
      </c>
      <c r="Q486" s="17">
        <v>0.0</v>
      </c>
      <c r="R486" s="11" t="s">
        <v>124</v>
      </c>
      <c r="S486" s="11">
        <v>0.0</v>
      </c>
      <c r="T486" s="11">
        <v>0.0</v>
      </c>
      <c r="U486" s="11" t="s">
        <v>124</v>
      </c>
      <c r="V486" s="11">
        <v>0.0</v>
      </c>
      <c r="W486" s="11" t="s">
        <v>125</v>
      </c>
      <c r="X486" s="18">
        <v>34.0</v>
      </c>
      <c r="Y486" s="18">
        <v>2.0</v>
      </c>
      <c r="Z486" s="18">
        <v>1.0</v>
      </c>
      <c r="AA486" s="18">
        <v>0.0</v>
      </c>
      <c r="AB486" s="15" t="s">
        <v>2743</v>
      </c>
      <c r="AC486" s="15" t="s">
        <v>2743</v>
      </c>
      <c r="AD486" s="16">
        <v>2.0</v>
      </c>
      <c r="AE486" s="16">
        <v>1.0</v>
      </c>
      <c r="AF486" s="16">
        <v>1.0</v>
      </c>
      <c r="AG486" s="16">
        <v>0.0</v>
      </c>
      <c r="AH486" s="11" t="s">
        <v>2744</v>
      </c>
      <c r="AI486" s="18">
        <v>1.0</v>
      </c>
      <c r="AJ486" s="18">
        <v>1.0</v>
      </c>
      <c r="AK486" s="18">
        <v>0.0</v>
      </c>
      <c r="AL486" s="11">
        <v>0.0</v>
      </c>
      <c r="AM486" s="19">
        <v>1.0</v>
      </c>
      <c r="AN486" s="27" t="s">
        <v>128</v>
      </c>
      <c r="AO486" s="15" t="s">
        <v>2745</v>
      </c>
      <c r="AP486" s="15" t="s">
        <v>1456</v>
      </c>
      <c r="AQ486" s="15">
        <v>143.0</v>
      </c>
      <c r="AR486" s="15">
        <v>83.0</v>
      </c>
      <c r="AS486" s="15">
        <v>55.0</v>
      </c>
      <c r="AT486" s="15">
        <v>77.0</v>
      </c>
      <c r="AU486" s="15">
        <v>-7.0</v>
      </c>
      <c r="AV486" s="15">
        <v>0.0</v>
      </c>
      <c r="AW486" s="18">
        <v>0.0</v>
      </c>
      <c r="AX486" s="18">
        <v>0.0</v>
      </c>
      <c r="AY486" s="18">
        <v>1.0</v>
      </c>
      <c r="AZ486" s="18">
        <v>1.0</v>
      </c>
      <c r="BA486" s="18">
        <v>0.0</v>
      </c>
      <c r="BB486" s="18">
        <v>0.0</v>
      </c>
      <c r="BC486" s="11">
        <v>0.0</v>
      </c>
      <c r="BD486" s="11">
        <v>0.0</v>
      </c>
      <c r="BE486" s="11">
        <v>0.0</v>
      </c>
      <c r="BF486" s="11">
        <v>0.0</v>
      </c>
      <c r="BG486" s="11">
        <v>0.0</v>
      </c>
      <c r="BH486" s="11">
        <v>0.0</v>
      </c>
      <c r="BI486" s="11">
        <v>0.0</v>
      </c>
      <c r="BJ486" s="11">
        <v>0.0</v>
      </c>
      <c r="BK486" s="11">
        <v>0.0</v>
      </c>
      <c r="BL486" s="11">
        <v>0.0</v>
      </c>
      <c r="BM486" s="11">
        <v>0.0</v>
      </c>
      <c r="BN486" s="11">
        <v>0.0</v>
      </c>
      <c r="BO486" s="11">
        <v>0.0</v>
      </c>
      <c r="BP486" s="11">
        <v>0.0</v>
      </c>
      <c r="BQ486" s="11">
        <v>0.0</v>
      </c>
      <c r="BR486" s="11">
        <v>0.0</v>
      </c>
      <c r="BS486" s="11">
        <v>0.0</v>
      </c>
      <c r="BT486" s="11">
        <v>0.0</v>
      </c>
      <c r="BU486" s="11">
        <v>0.0</v>
      </c>
      <c r="BV486" s="11" t="s">
        <v>124</v>
      </c>
      <c r="BW486" s="15" t="s">
        <v>146</v>
      </c>
      <c r="BX486" s="15">
        <v>0.0</v>
      </c>
      <c r="BY486" s="26">
        <v>212.0</v>
      </c>
      <c r="BZ486" s="16">
        <v>0.0</v>
      </c>
      <c r="CA486" s="26">
        <v>61.0</v>
      </c>
      <c r="CB486" s="26">
        <v>16.0</v>
      </c>
      <c r="CC486" s="15">
        <v>0.0</v>
      </c>
      <c r="CD486" s="15">
        <v>0.0</v>
      </c>
      <c r="CE486" s="15">
        <v>1.0</v>
      </c>
      <c r="CF486" s="15">
        <v>0.0</v>
      </c>
      <c r="CG486" s="16">
        <v>0.0</v>
      </c>
      <c r="CH486" s="16">
        <v>0.0</v>
      </c>
      <c r="CI486" s="16">
        <v>0.0</v>
      </c>
      <c r="CJ486" s="15">
        <f t="shared" si="3"/>
        <v>0</v>
      </c>
      <c r="CK486" s="29" t="s">
        <v>2746</v>
      </c>
      <c r="CL486" s="11" t="s">
        <v>258</v>
      </c>
      <c r="CM486" s="11">
        <v>0.0</v>
      </c>
      <c r="CN486" s="11">
        <v>0.0</v>
      </c>
      <c r="CO486" s="18">
        <v>0.0</v>
      </c>
      <c r="CP486" s="18">
        <v>0.0</v>
      </c>
      <c r="CQ486" s="15">
        <v>0.0</v>
      </c>
      <c r="CR486" s="15" t="s">
        <v>124</v>
      </c>
      <c r="CS486" s="15">
        <v>1.0</v>
      </c>
      <c r="CT486" s="15" t="s">
        <v>2747</v>
      </c>
      <c r="CU486" s="15">
        <v>0.0</v>
      </c>
      <c r="CV486" s="15" t="s">
        <v>124</v>
      </c>
      <c r="CW486" s="11">
        <v>0.0</v>
      </c>
      <c r="CX486" s="11">
        <v>0.0</v>
      </c>
      <c r="CY486" s="11" t="s">
        <v>124</v>
      </c>
      <c r="CZ486" s="11">
        <v>0.0</v>
      </c>
      <c r="DA486" s="11" t="s">
        <v>235</v>
      </c>
      <c r="DB486" s="31"/>
    </row>
    <row r="487">
      <c r="A487" s="11" t="s">
        <v>2748</v>
      </c>
      <c r="B487" s="11" t="s">
        <v>2749</v>
      </c>
      <c r="C487" s="12">
        <v>29372.0</v>
      </c>
      <c r="D487" s="13">
        <v>4.0</v>
      </c>
      <c r="E487" s="18">
        <v>0.0</v>
      </c>
      <c r="F487" s="3">
        <v>5.0</v>
      </c>
      <c r="G487" s="3">
        <v>6.0</v>
      </c>
      <c r="H487" s="3">
        <v>10.0</v>
      </c>
      <c r="I487" s="14">
        <f t="shared" si="1"/>
        <v>7</v>
      </c>
      <c r="J487" s="14">
        <f t="shared" si="2"/>
        <v>3.333333333</v>
      </c>
      <c r="K487" s="11" t="s">
        <v>2594</v>
      </c>
      <c r="L487" s="13" t="s">
        <v>716</v>
      </c>
      <c r="M487" s="15" t="s">
        <v>216</v>
      </c>
      <c r="N487" s="15" t="s">
        <v>1953</v>
      </c>
      <c r="O487" s="16" t="s">
        <v>2359</v>
      </c>
      <c r="P487" s="16" t="s">
        <v>1953</v>
      </c>
      <c r="Q487" s="17">
        <v>0.0</v>
      </c>
      <c r="R487" s="11" t="s">
        <v>124</v>
      </c>
      <c r="S487" s="11">
        <v>0.0</v>
      </c>
      <c r="T487" s="11">
        <v>0.0</v>
      </c>
      <c r="U487" s="11" t="s">
        <v>124</v>
      </c>
      <c r="V487" s="11">
        <v>0.0</v>
      </c>
      <c r="W487" s="11" t="s">
        <v>125</v>
      </c>
      <c r="X487" s="18">
        <v>24.0</v>
      </c>
      <c r="Y487" s="18">
        <v>2.0</v>
      </c>
      <c r="Z487" s="18">
        <v>2.0</v>
      </c>
      <c r="AA487" s="18">
        <v>2.0</v>
      </c>
      <c r="AB487" s="15" t="s">
        <v>2750</v>
      </c>
      <c r="AC487" s="15" t="s">
        <v>2750</v>
      </c>
      <c r="AD487" s="16">
        <v>1.0</v>
      </c>
      <c r="AE487" s="16">
        <v>1.0</v>
      </c>
      <c r="AF487" s="16">
        <v>1.0</v>
      </c>
      <c r="AG487" s="15">
        <v>1.0</v>
      </c>
      <c r="AH487" s="11" t="s">
        <v>2750</v>
      </c>
      <c r="AI487" s="18">
        <v>1.0</v>
      </c>
      <c r="AJ487" s="18">
        <v>1.0</v>
      </c>
      <c r="AK487" s="18">
        <v>1.0</v>
      </c>
      <c r="AL487" s="18">
        <v>1.0</v>
      </c>
      <c r="AM487" s="19">
        <v>1.0</v>
      </c>
      <c r="AN487" s="27" t="s">
        <v>128</v>
      </c>
      <c r="AO487" s="15" t="s">
        <v>129</v>
      </c>
      <c r="AP487" s="15" t="s">
        <v>129</v>
      </c>
      <c r="AQ487" s="15">
        <v>122.0</v>
      </c>
      <c r="AR487" s="15">
        <v>45.0</v>
      </c>
      <c r="AS487" s="15">
        <v>89.0</v>
      </c>
      <c r="AT487" s="15">
        <v>26.0</v>
      </c>
      <c r="AU487" s="15">
        <v>-14.0</v>
      </c>
      <c r="AV487" s="15">
        <v>0.0</v>
      </c>
      <c r="AW487" s="18">
        <v>0.0</v>
      </c>
      <c r="AX487" s="18">
        <v>0.0</v>
      </c>
      <c r="AY487" s="18">
        <v>1.0</v>
      </c>
      <c r="AZ487" s="18">
        <v>1.0</v>
      </c>
      <c r="BA487" s="18">
        <v>1.0</v>
      </c>
      <c r="BB487" s="18">
        <v>1.0</v>
      </c>
      <c r="BC487" s="11">
        <v>0.0</v>
      </c>
      <c r="BD487" s="11">
        <v>0.0</v>
      </c>
      <c r="BE487" s="11">
        <v>0.0</v>
      </c>
      <c r="BF487" s="11">
        <v>0.0</v>
      </c>
      <c r="BG487" s="11">
        <v>1.0</v>
      </c>
      <c r="BH487" s="11">
        <v>0.0</v>
      </c>
      <c r="BI487" s="11">
        <v>0.0</v>
      </c>
      <c r="BJ487" s="11">
        <v>0.0</v>
      </c>
      <c r="BK487" s="11">
        <v>0.0</v>
      </c>
      <c r="BL487" s="11">
        <v>0.0</v>
      </c>
      <c r="BM487" s="11">
        <v>0.0</v>
      </c>
      <c r="BN487" s="11">
        <v>0.0</v>
      </c>
      <c r="BO487" s="11">
        <v>0.0</v>
      </c>
      <c r="BP487" s="11">
        <v>0.0</v>
      </c>
      <c r="BQ487" s="11">
        <v>1.0</v>
      </c>
      <c r="BR487" s="11">
        <v>0.0</v>
      </c>
      <c r="BS487" s="11">
        <v>0.0</v>
      </c>
      <c r="BT487" s="11">
        <v>0.0</v>
      </c>
      <c r="BU487" s="11">
        <v>0.0</v>
      </c>
      <c r="BV487" s="11" t="s">
        <v>124</v>
      </c>
      <c r="BW487" s="15" t="s">
        <v>319</v>
      </c>
      <c r="BX487" s="15">
        <v>0.0</v>
      </c>
      <c r="BY487" s="26">
        <v>239.0</v>
      </c>
      <c r="BZ487" s="16">
        <v>0.0</v>
      </c>
      <c r="CA487" s="26">
        <v>147.0</v>
      </c>
      <c r="CB487" s="26">
        <v>12.0</v>
      </c>
      <c r="CC487" s="15">
        <v>0.0</v>
      </c>
      <c r="CD487" s="15">
        <v>0.0</v>
      </c>
      <c r="CE487" s="15">
        <v>1.0</v>
      </c>
      <c r="CF487" s="15">
        <v>0.0</v>
      </c>
      <c r="CG487" s="16">
        <v>0.0</v>
      </c>
      <c r="CH487" s="16">
        <v>0.0</v>
      </c>
      <c r="CI487" s="16">
        <v>0.0</v>
      </c>
      <c r="CJ487" s="15">
        <f t="shared" si="3"/>
        <v>0</v>
      </c>
      <c r="CK487" s="29" t="s">
        <v>2751</v>
      </c>
      <c r="CL487" s="11" t="s">
        <v>2752</v>
      </c>
      <c r="CM487" s="11">
        <v>0.0</v>
      </c>
      <c r="CN487" s="11">
        <v>0.0</v>
      </c>
      <c r="CO487" s="18">
        <v>0.0</v>
      </c>
      <c r="CP487" s="18">
        <v>0.0</v>
      </c>
      <c r="CQ487" s="15">
        <v>0.0</v>
      </c>
      <c r="CR487" s="15" t="s">
        <v>124</v>
      </c>
      <c r="CS487" s="15">
        <v>0.0</v>
      </c>
      <c r="CT487" s="15" t="s">
        <v>124</v>
      </c>
      <c r="CU487" s="15">
        <v>0.0</v>
      </c>
      <c r="CV487" s="15" t="s">
        <v>124</v>
      </c>
      <c r="CW487" s="11">
        <v>0.0</v>
      </c>
      <c r="CX487" s="11">
        <v>0.0</v>
      </c>
      <c r="CY487" s="11" t="s">
        <v>124</v>
      </c>
      <c r="CZ487" s="11">
        <v>0.0</v>
      </c>
      <c r="DA487" s="11" t="s">
        <v>133</v>
      </c>
      <c r="DB487" s="31"/>
    </row>
    <row r="488">
      <c r="A488" s="11" t="s">
        <v>2753</v>
      </c>
      <c r="B488" s="11" t="s">
        <v>1842</v>
      </c>
      <c r="C488" s="12">
        <v>29400.0</v>
      </c>
      <c r="D488" s="13">
        <v>3.0</v>
      </c>
      <c r="E488" s="18">
        <v>0.0</v>
      </c>
      <c r="F488" s="3">
        <v>6.0</v>
      </c>
      <c r="G488" s="3">
        <v>8.0</v>
      </c>
      <c r="H488" s="3">
        <v>5.0</v>
      </c>
      <c r="I488" s="14">
        <f t="shared" si="1"/>
        <v>6.333333333</v>
      </c>
      <c r="J488" s="14">
        <f t="shared" si="2"/>
        <v>2</v>
      </c>
      <c r="K488" s="11" t="s">
        <v>261</v>
      </c>
      <c r="L488" s="11" t="s">
        <v>262</v>
      </c>
      <c r="M488" s="15" t="s">
        <v>122</v>
      </c>
      <c r="N488" s="15" t="s">
        <v>122</v>
      </c>
      <c r="O488" s="16" t="s">
        <v>122</v>
      </c>
      <c r="P488" s="16" t="s">
        <v>373</v>
      </c>
      <c r="Q488" s="17">
        <v>1.0</v>
      </c>
      <c r="R488" s="11" t="s">
        <v>124</v>
      </c>
      <c r="S488" s="11">
        <v>0.0</v>
      </c>
      <c r="T488" s="11">
        <v>0.0</v>
      </c>
      <c r="U488" s="11" t="s">
        <v>124</v>
      </c>
      <c r="V488" s="11">
        <v>0.0</v>
      </c>
      <c r="W488" s="11" t="s">
        <v>631</v>
      </c>
      <c r="X488" s="18">
        <v>38.0</v>
      </c>
      <c r="Y488" s="18">
        <v>1.0</v>
      </c>
      <c r="Z488" s="18">
        <v>1.0</v>
      </c>
      <c r="AA488" s="18">
        <v>0.0</v>
      </c>
      <c r="AB488" s="15" t="s">
        <v>1842</v>
      </c>
      <c r="AC488" s="15" t="s">
        <v>1842</v>
      </c>
      <c r="AD488" s="16">
        <v>1.0</v>
      </c>
      <c r="AE488" s="16">
        <v>1.0</v>
      </c>
      <c r="AF488" s="16">
        <v>1.0</v>
      </c>
      <c r="AG488" s="15">
        <v>1.0</v>
      </c>
      <c r="AH488" s="11" t="s">
        <v>1842</v>
      </c>
      <c r="AI488" s="18">
        <v>1.0</v>
      </c>
      <c r="AJ488" s="18">
        <v>1.0</v>
      </c>
      <c r="AK488" s="18">
        <v>1.0</v>
      </c>
      <c r="AL488" s="11">
        <v>1.0</v>
      </c>
      <c r="AM488" s="19">
        <v>1.0</v>
      </c>
      <c r="AN488" s="27" t="s">
        <v>128</v>
      </c>
      <c r="AO488" s="15" t="s">
        <v>189</v>
      </c>
      <c r="AP488" s="15" t="s">
        <v>189</v>
      </c>
      <c r="AQ488" s="15">
        <v>137.0</v>
      </c>
      <c r="AR488" s="15">
        <v>75.0</v>
      </c>
      <c r="AS488" s="15">
        <v>58.0</v>
      </c>
      <c r="AT488" s="15">
        <v>68.0</v>
      </c>
      <c r="AU488" s="15">
        <v>-8.0</v>
      </c>
      <c r="AV488" s="15">
        <v>15.0</v>
      </c>
      <c r="AW488" s="18">
        <v>0.0</v>
      </c>
      <c r="AX488" s="18">
        <v>1.0</v>
      </c>
      <c r="AY488" s="18">
        <v>1.0</v>
      </c>
      <c r="AZ488" s="18">
        <v>0.0</v>
      </c>
      <c r="BA488" s="18">
        <v>0.0</v>
      </c>
      <c r="BB488" s="18">
        <v>1.0</v>
      </c>
      <c r="BC488" s="11">
        <v>0.0</v>
      </c>
      <c r="BD488" s="11">
        <v>0.0</v>
      </c>
      <c r="BE488" s="11">
        <v>0.0</v>
      </c>
      <c r="BF488" s="11">
        <v>0.0</v>
      </c>
      <c r="BG488" s="11">
        <v>0.0</v>
      </c>
      <c r="BH488" s="11">
        <v>0.0</v>
      </c>
      <c r="BI488" s="11">
        <v>0.0</v>
      </c>
      <c r="BJ488" s="11">
        <v>1.0</v>
      </c>
      <c r="BK488" s="11">
        <v>0.0</v>
      </c>
      <c r="BL488" s="11">
        <v>0.0</v>
      </c>
      <c r="BM488" s="11">
        <v>0.0</v>
      </c>
      <c r="BN488" s="11">
        <v>0.0</v>
      </c>
      <c r="BO488" s="11">
        <v>0.0</v>
      </c>
      <c r="BP488" s="11">
        <v>0.0</v>
      </c>
      <c r="BQ488" s="11">
        <v>0.0</v>
      </c>
      <c r="BR488" s="11">
        <v>0.0</v>
      </c>
      <c r="BS488" s="11">
        <v>1.0</v>
      </c>
      <c r="BT488" s="11">
        <v>0.0</v>
      </c>
      <c r="BU488" s="11">
        <v>0.0</v>
      </c>
      <c r="BV488" s="11" t="s">
        <v>124</v>
      </c>
      <c r="BW488" s="15" t="s">
        <v>319</v>
      </c>
      <c r="BX488" s="15">
        <v>0.0</v>
      </c>
      <c r="BY488" s="26">
        <v>248.0</v>
      </c>
      <c r="BZ488" s="16">
        <v>0.0</v>
      </c>
      <c r="CA488" s="26">
        <v>75.0</v>
      </c>
      <c r="CB488" s="26">
        <v>15.0</v>
      </c>
      <c r="CC488" s="15">
        <v>0.0</v>
      </c>
      <c r="CD488" s="15">
        <v>0.0</v>
      </c>
      <c r="CE488" s="15">
        <v>0.0</v>
      </c>
      <c r="CF488" s="15">
        <v>1.0</v>
      </c>
      <c r="CG488" s="16">
        <v>0.0</v>
      </c>
      <c r="CH488" s="16">
        <v>0.0</v>
      </c>
      <c r="CI488" s="16">
        <v>0.0</v>
      </c>
      <c r="CJ488" s="15">
        <f t="shared" si="3"/>
        <v>0</v>
      </c>
      <c r="CK488" s="29" t="s">
        <v>2754</v>
      </c>
      <c r="CL488" s="11" t="s">
        <v>170</v>
      </c>
      <c r="CM488" s="11">
        <v>0.0</v>
      </c>
      <c r="CN488" s="11">
        <v>0.0</v>
      </c>
      <c r="CO488" s="18">
        <v>0.0</v>
      </c>
      <c r="CP488" s="18">
        <v>0.0</v>
      </c>
      <c r="CQ488" s="15">
        <v>0.0</v>
      </c>
      <c r="CR488" s="15" t="s">
        <v>124</v>
      </c>
      <c r="CS488" s="15">
        <v>0.0</v>
      </c>
      <c r="CT488" s="15" t="s">
        <v>124</v>
      </c>
      <c r="CU488" s="15">
        <v>0.0</v>
      </c>
      <c r="CV488" s="15" t="s">
        <v>124</v>
      </c>
      <c r="CW488" s="11">
        <v>0.0</v>
      </c>
      <c r="CX488" s="11">
        <v>0.0</v>
      </c>
      <c r="CY488" s="11" t="s">
        <v>124</v>
      </c>
      <c r="CZ488" s="11">
        <v>0.0</v>
      </c>
      <c r="DA488" s="11" t="s">
        <v>235</v>
      </c>
      <c r="DB488" s="31"/>
    </row>
    <row r="489">
      <c r="A489" s="11" t="s">
        <v>2755</v>
      </c>
      <c r="B489" s="11" t="s">
        <v>2756</v>
      </c>
      <c r="C489" s="12">
        <v>29421.0</v>
      </c>
      <c r="D489" s="13">
        <v>2.0</v>
      </c>
      <c r="E489" s="18">
        <v>0.0</v>
      </c>
      <c r="F489" s="3">
        <v>7.0</v>
      </c>
      <c r="G489" s="3">
        <v>8.0</v>
      </c>
      <c r="H489" s="3">
        <v>6.0</v>
      </c>
      <c r="I489" s="14">
        <f t="shared" si="1"/>
        <v>7</v>
      </c>
      <c r="J489" s="14">
        <f t="shared" si="2"/>
        <v>1.333333333</v>
      </c>
      <c r="K489" s="11" t="s">
        <v>261</v>
      </c>
      <c r="L489" s="11" t="s">
        <v>262</v>
      </c>
      <c r="M489" s="15" t="s">
        <v>122</v>
      </c>
      <c r="N489" s="15" t="s">
        <v>373</v>
      </c>
      <c r="O489" s="16" t="s">
        <v>122</v>
      </c>
      <c r="P489" s="16" t="s">
        <v>373</v>
      </c>
      <c r="Q489" s="17">
        <v>1.0</v>
      </c>
      <c r="R489" s="11" t="s">
        <v>124</v>
      </c>
      <c r="S489" s="11">
        <v>0.0</v>
      </c>
      <c r="T489" s="11">
        <v>0.0</v>
      </c>
      <c r="U489" s="11" t="s">
        <v>124</v>
      </c>
      <c r="V489" s="11">
        <v>0.0</v>
      </c>
      <c r="W489" s="11" t="s">
        <v>125</v>
      </c>
      <c r="X489" s="18">
        <v>31.0</v>
      </c>
      <c r="Y489" s="18">
        <v>1.0</v>
      </c>
      <c r="Z489" s="18">
        <v>1.0</v>
      </c>
      <c r="AA489" s="18">
        <v>0.0</v>
      </c>
      <c r="AB489" s="15" t="s">
        <v>2756</v>
      </c>
      <c r="AC489" s="15" t="s">
        <v>2756</v>
      </c>
      <c r="AD489" s="16">
        <v>1.0</v>
      </c>
      <c r="AE489" s="16">
        <v>1.0</v>
      </c>
      <c r="AF489" s="16">
        <v>1.0</v>
      </c>
      <c r="AG489" s="15">
        <v>1.0</v>
      </c>
      <c r="AH489" s="11" t="s">
        <v>2757</v>
      </c>
      <c r="AI489" s="18">
        <v>1.0</v>
      </c>
      <c r="AJ489" s="18">
        <v>1.0</v>
      </c>
      <c r="AK489" s="18">
        <v>0.0</v>
      </c>
      <c r="AL489" s="11">
        <v>0.0</v>
      </c>
      <c r="AM489" s="19">
        <v>0.0</v>
      </c>
      <c r="AN489" s="27" t="s">
        <v>128</v>
      </c>
      <c r="AO489" s="15" t="s">
        <v>129</v>
      </c>
      <c r="AP489" s="15" t="s">
        <v>129</v>
      </c>
      <c r="AQ489" s="15">
        <v>141.0</v>
      </c>
      <c r="AR489" s="15">
        <v>68.0</v>
      </c>
      <c r="AS489" s="15">
        <v>75.0</v>
      </c>
      <c r="AT489" s="15">
        <v>54.0</v>
      </c>
      <c r="AU489" s="15">
        <v>-8.0</v>
      </c>
      <c r="AV489" s="15">
        <v>10.0</v>
      </c>
      <c r="AW489" s="18">
        <v>0.0</v>
      </c>
      <c r="AX489" s="18">
        <v>0.0</v>
      </c>
      <c r="AY489" s="18">
        <v>1.0</v>
      </c>
      <c r="AZ489" s="18">
        <v>0.0</v>
      </c>
      <c r="BA489" s="18">
        <v>0.0</v>
      </c>
      <c r="BB489" s="18">
        <v>1.0</v>
      </c>
      <c r="BC489" s="11">
        <v>0.0</v>
      </c>
      <c r="BD489" s="11">
        <v>0.0</v>
      </c>
      <c r="BE489" s="11">
        <v>0.0</v>
      </c>
      <c r="BF489" s="11">
        <v>0.0</v>
      </c>
      <c r="BG489" s="11">
        <v>0.0</v>
      </c>
      <c r="BH489" s="11">
        <v>0.0</v>
      </c>
      <c r="BI489" s="11">
        <v>0.0</v>
      </c>
      <c r="BJ489" s="11">
        <v>1.0</v>
      </c>
      <c r="BK489" s="11">
        <v>0.0</v>
      </c>
      <c r="BL489" s="11">
        <v>0.0</v>
      </c>
      <c r="BM489" s="11">
        <v>0.0</v>
      </c>
      <c r="BN489" s="11">
        <v>0.0</v>
      </c>
      <c r="BO489" s="11">
        <v>0.0</v>
      </c>
      <c r="BP489" s="11">
        <v>0.0</v>
      </c>
      <c r="BQ489" s="11">
        <v>1.0</v>
      </c>
      <c r="BR489" s="11">
        <v>0.0</v>
      </c>
      <c r="BS489" s="11">
        <v>0.0</v>
      </c>
      <c r="BT489" s="11">
        <v>0.0</v>
      </c>
      <c r="BU489" s="11">
        <v>0.0</v>
      </c>
      <c r="BV489" s="11" t="s">
        <v>124</v>
      </c>
      <c r="BW489" s="15" t="s">
        <v>168</v>
      </c>
      <c r="BX489" s="15">
        <v>0.0</v>
      </c>
      <c r="BY489" s="26">
        <v>176.0</v>
      </c>
      <c r="BZ489" s="16">
        <v>0.0</v>
      </c>
      <c r="CA489" s="26">
        <v>51.0</v>
      </c>
      <c r="CB489" s="26">
        <v>7.0</v>
      </c>
      <c r="CC489" s="15">
        <v>0.0</v>
      </c>
      <c r="CD489" s="15">
        <v>0.0</v>
      </c>
      <c r="CE489" s="15">
        <v>0.0</v>
      </c>
      <c r="CF489" s="15">
        <v>0.0</v>
      </c>
      <c r="CG489" s="16">
        <v>0.0</v>
      </c>
      <c r="CH489" s="16">
        <v>0.0</v>
      </c>
      <c r="CI489" s="16">
        <v>0.0</v>
      </c>
      <c r="CJ489" s="15">
        <f t="shared" si="3"/>
        <v>0</v>
      </c>
      <c r="CK489" s="29" t="s">
        <v>2758</v>
      </c>
      <c r="CL489" s="11" t="s">
        <v>2759</v>
      </c>
      <c r="CM489" s="11">
        <v>0.0</v>
      </c>
      <c r="CN489" s="11">
        <v>0.0</v>
      </c>
      <c r="CO489" s="18">
        <v>0.0</v>
      </c>
      <c r="CP489" s="18">
        <v>0.0</v>
      </c>
      <c r="CQ489" s="15">
        <v>0.0</v>
      </c>
      <c r="CR489" s="15" t="s">
        <v>124</v>
      </c>
      <c r="CS489" s="15">
        <v>0.0</v>
      </c>
      <c r="CT489" s="15" t="s">
        <v>124</v>
      </c>
      <c r="CU489" s="15">
        <v>0.0</v>
      </c>
      <c r="CV489" s="15" t="s">
        <v>124</v>
      </c>
      <c r="CW489" s="11">
        <v>0.0</v>
      </c>
      <c r="CX489" s="11">
        <v>0.0</v>
      </c>
      <c r="CY489" s="11" t="s">
        <v>124</v>
      </c>
      <c r="CZ489" s="11">
        <v>0.0</v>
      </c>
      <c r="DA489" s="11" t="s">
        <v>235</v>
      </c>
      <c r="DB489" s="31"/>
    </row>
    <row r="490">
      <c r="A490" s="11" t="s">
        <v>2760</v>
      </c>
      <c r="B490" s="11" t="s">
        <v>2050</v>
      </c>
      <c r="C490" s="12">
        <v>29435.0</v>
      </c>
      <c r="D490" s="13">
        <v>4.0</v>
      </c>
      <c r="E490" s="18">
        <v>0.0</v>
      </c>
      <c r="F490" s="3">
        <v>7.0</v>
      </c>
      <c r="G490" s="3">
        <v>3.0</v>
      </c>
      <c r="H490" s="3">
        <v>3.0</v>
      </c>
      <c r="I490" s="14">
        <f t="shared" si="1"/>
        <v>4.333333333</v>
      </c>
      <c r="J490" s="14">
        <f t="shared" si="2"/>
        <v>2.666666667</v>
      </c>
      <c r="K490" s="11" t="s">
        <v>1283</v>
      </c>
      <c r="L490" s="13" t="s">
        <v>1283</v>
      </c>
      <c r="M490" s="15" t="s">
        <v>122</v>
      </c>
      <c r="N490" s="15" t="s">
        <v>373</v>
      </c>
      <c r="O490" s="16" t="s">
        <v>137</v>
      </c>
      <c r="P490" s="16" t="s">
        <v>969</v>
      </c>
      <c r="Q490" s="17">
        <v>1.0</v>
      </c>
      <c r="R490" s="11" t="s">
        <v>124</v>
      </c>
      <c r="S490" s="11">
        <v>0.0</v>
      </c>
      <c r="T490" s="11">
        <v>0.0</v>
      </c>
      <c r="U490" s="11" t="s">
        <v>124</v>
      </c>
      <c r="V490" s="11">
        <v>0.0</v>
      </c>
      <c r="W490" s="11" t="s">
        <v>1785</v>
      </c>
      <c r="X490" s="18">
        <v>31.0</v>
      </c>
      <c r="Y490" s="18">
        <v>0.0</v>
      </c>
      <c r="Z490" s="18">
        <v>1.0</v>
      </c>
      <c r="AA490" s="18">
        <v>0.0</v>
      </c>
      <c r="AB490" s="15" t="s">
        <v>2052</v>
      </c>
      <c r="AC490" s="15" t="s">
        <v>2052</v>
      </c>
      <c r="AD490" s="16">
        <v>1.0</v>
      </c>
      <c r="AE490" s="16">
        <v>1.0</v>
      </c>
      <c r="AF490" s="16">
        <v>0.0</v>
      </c>
      <c r="AG490" s="15">
        <v>0.0</v>
      </c>
      <c r="AH490" s="11" t="s">
        <v>2052</v>
      </c>
      <c r="AI490" s="18">
        <v>1.0</v>
      </c>
      <c r="AJ490" s="18">
        <v>1.0</v>
      </c>
      <c r="AK490" s="18">
        <v>0.0</v>
      </c>
      <c r="AL490" s="11">
        <v>0.0</v>
      </c>
      <c r="AM490" s="19">
        <v>1.0</v>
      </c>
      <c r="AN490" s="27" t="s">
        <v>128</v>
      </c>
      <c r="AO490" s="15" t="s">
        <v>328</v>
      </c>
      <c r="AP490" s="15" t="s">
        <v>328</v>
      </c>
      <c r="AQ490" s="15">
        <v>104.0</v>
      </c>
      <c r="AR490" s="15">
        <v>50.0</v>
      </c>
      <c r="AS490" s="15">
        <v>70.0</v>
      </c>
      <c r="AT490" s="15">
        <v>59.0</v>
      </c>
      <c r="AU490" s="15">
        <v>-9.0</v>
      </c>
      <c r="AV490" s="15">
        <v>12.0</v>
      </c>
      <c r="AW490" s="18">
        <v>0.0</v>
      </c>
      <c r="AX490" s="18">
        <v>1.0</v>
      </c>
      <c r="AY490" s="18">
        <v>1.0</v>
      </c>
      <c r="AZ490" s="18">
        <v>0.0</v>
      </c>
      <c r="BA490" s="18">
        <v>1.0</v>
      </c>
      <c r="BB490" s="18">
        <v>0.0</v>
      </c>
      <c r="BC490" s="11">
        <v>0.0</v>
      </c>
      <c r="BD490" s="11">
        <v>0.0</v>
      </c>
      <c r="BE490" s="11">
        <v>0.0</v>
      </c>
      <c r="BF490" s="11">
        <v>0.0</v>
      </c>
      <c r="BG490" s="11">
        <v>0.0</v>
      </c>
      <c r="BH490" s="11">
        <v>0.0</v>
      </c>
      <c r="BI490" s="11">
        <v>0.0</v>
      </c>
      <c r="BJ490" s="11">
        <v>0.0</v>
      </c>
      <c r="BK490" s="11">
        <v>0.0</v>
      </c>
      <c r="BL490" s="11">
        <v>0.0</v>
      </c>
      <c r="BM490" s="11">
        <v>0.0</v>
      </c>
      <c r="BN490" s="11">
        <v>0.0</v>
      </c>
      <c r="BO490" s="11">
        <v>0.0</v>
      </c>
      <c r="BP490" s="11">
        <v>0.0</v>
      </c>
      <c r="BQ490" s="11">
        <v>0.0</v>
      </c>
      <c r="BR490" s="11">
        <v>0.0</v>
      </c>
      <c r="BS490" s="11">
        <v>0.0</v>
      </c>
      <c r="BT490" s="11">
        <v>0.0</v>
      </c>
      <c r="BU490" s="11">
        <v>0.0</v>
      </c>
      <c r="BV490" s="11" t="s">
        <v>124</v>
      </c>
      <c r="BW490" s="15" t="s">
        <v>168</v>
      </c>
      <c r="BX490" s="15">
        <v>0.0</v>
      </c>
      <c r="BY490" s="26">
        <v>269.0</v>
      </c>
      <c r="BZ490" s="16">
        <v>0.0</v>
      </c>
      <c r="CA490" s="26">
        <v>72.0</v>
      </c>
      <c r="CB490" s="26">
        <v>10.0</v>
      </c>
      <c r="CC490" s="15">
        <v>0.0</v>
      </c>
      <c r="CD490" s="15">
        <v>0.0</v>
      </c>
      <c r="CE490" s="15">
        <v>0.0</v>
      </c>
      <c r="CF490" s="15">
        <v>0.0</v>
      </c>
      <c r="CG490" s="16">
        <v>0.0</v>
      </c>
      <c r="CH490" s="16">
        <v>0.0</v>
      </c>
      <c r="CI490" s="16">
        <v>0.0</v>
      </c>
      <c r="CJ490" s="15">
        <f t="shared" si="3"/>
        <v>0</v>
      </c>
      <c r="CK490" s="29" t="s">
        <v>2761</v>
      </c>
      <c r="CL490" s="11" t="s">
        <v>170</v>
      </c>
      <c r="CM490" s="11">
        <v>0.0</v>
      </c>
      <c r="CN490" s="11">
        <v>0.0</v>
      </c>
      <c r="CO490" s="18">
        <v>0.0</v>
      </c>
      <c r="CP490" s="18">
        <v>0.0</v>
      </c>
      <c r="CQ490" s="15">
        <v>0.0</v>
      </c>
      <c r="CR490" s="15" t="s">
        <v>124</v>
      </c>
      <c r="CS490" s="15">
        <v>1.0</v>
      </c>
      <c r="CT490" s="15" t="s">
        <v>2762</v>
      </c>
      <c r="CU490" s="15">
        <v>0.0</v>
      </c>
      <c r="CV490" s="15" t="s">
        <v>124</v>
      </c>
      <c r="CW490" s="11">
        <v>0.0</v>
      </c>
      <c r="CX490" s="11">
        <v>0.0</v>
      </c>
      <c r="CY490" s="11" t="s">
        <v>124</v>
      </c>
      <c r="CZ490" s="11">
        <v>0.0</v>
      </c>
      <c r="DA490" s="11" t="s">
        <v>507</v>
      </c>
      <c r="DB490" s="31"/>
    </row>
    <row r="491">
      <c r="A491" s="11" t="s">
        <v>2763</v>
      </c>
      <c r="B491" s="11" t="s">
        <v>2764</v>
      </c>
      <c r="C491" s="12">
        <v>29463.0</v>
      </c>
      <c r="D491" s="13">
        <v>1.0</v>
      </c>
      <c r="E491" s="18">
        <v>0.0</v>
      </c>
      <c r="F491" s="3">
        <v>7.0</v>
      </c>
      <c r="G491" s="3">
        <v>7.0</v>
      </c>
      <c r="H491" s="3">
        <v>6.0</v>
      </c>
      <c r="I491" s="14">
        <f t="shared" si="1"/>
        <v>6.666666667</v>
      </c>
      <c r="J491" s="14">
        <f t="shared" si="2"/>
        <v>0.6666666667</v>
      </c>
      <c r="K491" s="11" t="s">
        <v>355</v>
      </c>
      <c r="L491" s="11" t="s">
        <v>355</v>
      </c>
      <c r="M491" s="15" t="s">
        <v>122</v>
      </c>
      <c r="N491" s="15" t="s">
        <v>1173</v>
      </c>
      <c r="O491" s="16" t="s">
        <v>122</v>
      </c>
      <c r="P491" s="16" t="s">
        <v>373</v>
      </c>
      <c r="Q491" s="17">
        <v>1.0</v>
      </c>
      <c r="R491" s="11" t="s">
        <v>124</v>
      </c>
      <c r="S491" s="11">
        <v>0.0</v>
      </c>
      <c r="T491" s="11">
        <v>0.0</v>
      </c>
      <c r="U491" s="11" t="s">
        <v>124</v>
      </c>
      <c r="V491" s="11">
        <v>0.0</v>
      </c>
      <c r="W491" s="11" t="s">
        <v>125</v>
      </c>
      <c r="X491" s="18">
        <v>29.0</v>
      </c>
      <c r="Y491" s="18">
        <v>1.0</v>
      </c>
      <c r="Z491" s="18">
        <v>1.0</v>
      </c>
      <c r="AA491" s="18">
        <v>0.0</v>
      </c>
      <c r="AB491" s="15" t="s">
        <v>2764</v>
      </c>
      <c r="AC491" s="15" t="s">
        <v>2764</v>
      </c>
      <c r="AD491" s="16">
        <v>1.0</v>
      </c>
      <c r="AE491" s="16">
        <v>1.0</v>
      </c>
      <c r="AF491" s="16">
        <v>1.0</v>
      </c>
      <c r="AG491" s="15">
        <v>1.0</v>
      </c>
      <c r="AH491" s="11" t="s">
        <v>2765</v>
      </c>
      <c r="AI491" s="18">
        <v>1.0</v>
      </c>
      <c r="AJ491" s="18">
        <v>1.0</v>
      </c>
      <c r="AK491" s="18">
        <v>0.0</v>
      </c>
      <c r="AL491" s="11">
        <v>0.0</v>
      </c>
      <c r="AM491" s="19">
        <v>0.0</v>
      </c>
      <c r="AN491" s="27" t="s">
        <v>128</v>
      </c>
      <c r="AO491" s="15" t="s">
        <v>155</v>
      </c>
      <c r="AP491" s="15" t="s">
        <v>155</v>
      </c>
      <c r="AQ491" s="15">
        <v>150.0</v>
      </c>
      <c r="AR491" s="15">
        <v>38.0</v>
      </c>
      <c r="AS491" s="15">
        <v>47.0</v>
      </c>
      <c r="AT491" s="15">
        <v>18.0</v>
      </c>
      <c r="AU491" s="15">
        <v>-13.0</v>
      </c>
      <c r="AV491" s="15">
        <v>36.0</v>
      </c>
      <c r="AW491" s="18">
        <v>0.0</v>
      </c>
      <c r="AX491" s="18">
        <v>0.0</v>
      </c>
      <c r="AY491" s="18">
        <v>1.0</v>
      </c>
      <c r="AZ491" s="18">
        <v>1.0</v>
      </c>
      <c r="BA491" s="18">
        <v>1.0</v>
      </c>
      <c r="BB491" s="18">
        <v>0.0</v>
      </c>
      <c r="BC491" s="11">
        <v>0.0</v>
      </c>
      <c r="BD491" s="11">
        <v>0.0</v>
      </c>
      <c r="BE491" s="11">
        <v>0.0</v>
      </c>
      <c r="BF491" s="11">
        <v>0.0</v>
      </c>
      <c r="BG491" s="11">
        <v>0.0</v>
      </c>
      <c r="BH491" s="11">
        <v>0.0</v>
      </c>
      <c r="BI491" s="11">
        <v>0.0</v>
      </c>
      <c r="BJ491" s="11">
        <v>0.0</v>
      </c>
      <c r="BK491" s="11">
        <v>0.0</v>
      </c>
      <c r="BL491" s="11">
        <v>0.0</v>
      </c>
      <c r="BM491" s="11">
        <v>0.0</v>
      </c>
      <c r="BN491" s="11">
        <v>0.0</v>
      </c>
      <c r="BO491" s="11">
        <v>0.0</v>
      </c>
      <c r="BP491" s="11">
        <v>0.0</v>
      </c>
      <c r="BQ491" s="11">
        <v>0.0</v>
      </c>
      <c r="BR491" s="11">
        <v>0.0</v>
      </c>
      <c r="BS491" s="11">
        <v>0.0</v>
      </c>
      <c r="BT491" s="11">
        <v>0.0</v>
      </c>
      <c r="BU491" s="11">
        <v>0.0</v>
      </c>
      <c r="BV491" s="11" t="s">
        <v>124</v>
      </c>
      <c r="BW491" s="15" t="s">
        <v>319</v>
      </c>
      <c r="BX491" s="15">
        <v>0.0</v>
      </c>
      <c r="BY491" s="26">
        <v>256.0</v>
      </c>
      <c r="BZ491" s="16">
        <v>0.0</v>
      </c>
      <c r="CA491" s="26">
        <v>121.0</v>
      </c>
      <c r="CB491" s="26">
        <v>36.0</v>
      </c>
      <c r="CC491" s="15">
        <v>0.0</v>
      </c>
      <c r="CD491" s="15">
        <v>0.0</v>
      </c>
      <c r="CE491" s="15">
        <v>0.0</v>
      </c>
      <c r="CF491" s="15">
        <v>0.0</v>
      </c>
      <c r="CG491" s="16">
        <v>0.0</v>
      </c>
      <c r="CH491" s="16">
        <v>0.0</v>
      </c>
      <c r="CI491" s="16">
        <v>0.0</v>
      </c>
      <c r="CJ491" s="15">
        <f t="shared" si="3"/>
        <v>0</v>
      </c>
      <c r="CK491" s="29" t="s">
        <v>2766</v>
      </c>
      <c r="CL491" s="11" t="s">
        <v>2767</v>
      </c>
      <c r="CM491" s="11">
        <v>0.0</v>
      </c>
      <c r="CN491" s="11">
        <v>0.0</v>
      </c>
      <c r="CO491" s="18">
        <v>0.0</v>
      </c>
      <c r="CP491" s="18">
        <v>0.0</v>
      </c>
      <c r="CQ491" s="15">
        <v>0.0</v>
      </c>
      <c r="CR491" s="15" t="s">
        <v>124</v>
      </c>
      <c r="CS491" s="15">
        <v>0.0</v>
      </c>
      <c r="CT491" s="15" t="s">
        <v>124</v>
      </c>
      <c r="CU491" s="15">
        <v>0.0</v>
      </c>
      <c r="CV491" s="15" t="s">
        <v>124</v>
      </c>
      <c r="CW491" s="11">
        <v>0.0</v>
      </c>
      <c r="CX491" s="11">
        <v>0.0</v>
      </c>
      <c r="CY491" s="11" t="s">
        <v>124</v>
      </c>
      <c r="CZ491" s="11">
        <v>0.0</v>
      </c>
      <c r="DA491" s="11" t="s">
        <v>133</v>
      </c>
      <c r="DB491" s="31"/>
    </row>
    <row r="492">
      <c r="A492" s="11" t="s">
        <v>2768</v>
      </c>
      <c r="B492" s="11" t="s">
        <v>1545</v>
      </c>
      <c r="C492" s="12">
        <v>29470.0</v>
      </c>
      <c r="D492" s="13">
        <v>4.0</v>
      </c>
      <c r="E492" s="18">
        <v>0.0</v>
      </c>
      <c r="F492" s="3">
        <v>5.0</v>
      </c>
      <c r="G492" s="3">
        <v>5.0</v>
      </c>
      <c r="H492" s="3">
        <v>10.0</v>
      </c>
      <c r="I492" s="14">
        <f t="shared" si="1"/>
        <v>6.666666667</v>
      </c>
      <c r="J492" s="14">
        <f t="shared" si="2"/>
        <v>3.333333333</v>
      </c>
      <c r="K492" s="11" t="s">
        <v>456</v>
      </c>
      <c r="L492" s="11" t="s">
        <v>456</v>
      </c>
      <c r="M492" s="15" t="s">
        <v>216</v>
      </c>
      <c r="N492" s="15" t="s">
        <v>1953</v>
      </c>
      <c r="O492" s="16" t="s">
        <v>2359</v>
      </c>
      <c r="P492" s="16" t="s">
        <v>1953</v>
      </c>
      <c r="Q492" s="17">
        <v>1.0</v>
      </c>
      <c r="R492" s="11" t="s">
        <v>124</v>
      </c>
      <c r="S492" s="11">
        <v>0.0</v>
      </c>
      <c r="T492" s="11">
        <v>0.0</v>
      </c>
      <c r="U492" s="11" t="s">
        <v>124</v>
      </c>
      <c r="V492" s="11">
        <v>0.0</v>
      </c>
      <c r="W492" s="11" t="s">
        <v>125</v>
      </c>
      <c r="X492" s="18">
        <v>36.0</v>
      </c>
      <c r="Y492" s="18">
        <v>0.0</v>
      </c>
      <c r="Z492" s="18">
        <v>0.0</v>
      </c>
      <c r="AA492" s="18">
        <v>1.0</v>
      </c>
      <c r="AB492" s="15" t="s">
        <v>2605</v>
      </c>
      <c r="AC492" s="15" t="s">
        <v>2605</v>
      </c>
      <c r="AD492" s="16">
        <v>1.0</v>
      </c>
      <c r="AE492" s="16">
        <v>0.0</v>
      </c>
      <c r="AF492" s="16">
        <v>0.0</v>
      </c>
      <c r="AG492" s="15">
        <v>0.0</v>
      </c>
      <c r="AH492" s="11" t="s">
        <v>2605</v>
      </c>
      <c r="AI492" s="18">
        <v>1.0</v>
      </c>
      <c r="AJ492" s="18">
        <v>0.0</v>
      </c>
      <c r="AK492" s="18">
        <v>0.0</v>
      </c>
      <c r="AL492" s="11">
        <v>0.0</v>
      </c>
      <c r="AM492" s="19">
        <v>1.0</v>
      </c>
      <c r="AN492" s="27" t="s">
        <v>128</v>
      </c>
      <c r="AO492" s="15" t="s">
        <v>2769</v>
      </c>
      <c r="AP492" s="15" t="s">
        <v>200</v>
      </c>
      <c r="AQ492" s="15">
        <v>108.0</v>
      </c>
      <c r="AR492" s="15">
        <v>86.0</v>
      </c>
      <c r="AS492" s="15">
        <v>87.0</v>
      </c>
      <c r="AT492" s="15">
        <v>88.0</v>
      </c>
      <c r="AU492" s="15">
        <v>-9.0</v>
      </c>
      <c r="AV492" s="15">
        <v>18.0</v>
      </c>
      <c r="AW492" s="18">
        <v>0.0</v>
      </c>
      <c r="AX492" s="18">
        <v>0.0</v>
      </c>
      <c r="AY492" s="18">
        <v>1.0</v>
      </c>
      <c r="AZ492" s="18">
        <v>0.0</v>
      </c>
      <c r="BA492" s="18">
        <v>0.0</v>
      </c>
      <c r="BB492" s="18">
        <v>0.0</v>
      </c>
      <c r="BC492" s="11">
        <v>0.0</v>
      </c>
      <c r="BD492" s="11">
        <v>0.0</v>
      </c>
      <c r="BE492" s="11">
        <v>0.0</v>
      </c>
      <c r="BF492" s="11">
        <v>0.0</v>
      </c>
      <c r="BG492" s="11">
        <v>0.0</v>
      </c>
      <c r="BH492" s="11">
        <v>0.0</v>
      </c>
      <c r="BI492" s="11">
        <v>0.0</v>
      </c>
      <c r="BJ492" s="11">
        <v>0.0</v>
      </c>
      <c r="BK492" s="11">
        <v>0.0</v>
      </c>
      <c r="BL492" s="11">
        <v>0.0</v>
      </c>
      <c r="BM492" s="11">
        <v>0.0</v>
      </c>
      <c r="BN492" s="11">
        <v>0.0</v>
      </c>
      <c r="BO492" s="11">
        <v>0.0</v>
      </c>
      <c r="BP492" s="11">
        <v>0.0</v>
      </c>
      <c r="BQ492" s="11">
        <v>0.0</v>
      </c>
      <c r="BR492" s="11">
        <v>0.0</v>
      </c>
      <c r="BS492" s="11">
        <v>0.0</v>
      </c>
      <c r="BT492" s="11">
        <v>0.0</v>
      </c>
      <c r="BU492" s="11">
        <v>0.0</v>
      </c>
      <c r="BV492" s="11" t="s">
        <v>124</v>
      </c>
      <c r="BW492" s="15" t="s">
        <v>319</v>
      </c>
      <c r="BX492" s="15">
        <v>0.0</v>
      </c>
      <c r="BY492" s="26">
        <v>245.0</v>
      </c>
      <c r="BZ492" s="16">
        <v>0.0</v>
      </c>
      <c r="CA492" s="26">
        <v>56.0</v>
      </c>
      <c r="CB492" s="26">
        <v>10.0</v>
      </c>
      <c r="CC492" s="15">
        <v>0.0</v>
      </c>
      <c r="CD492" s="15">
        <v>0.0</v>
      </c>
      <c r="CE492" s="15">
        <v>1.0</v>
      </c>
      <c r="CF492" s="15">
        <v>0.0</v>
      </c>
      <c r="CG492" s="16">
        <v>0.0</v>
      </c>
      <c r="CH492" s="16">
        <v>0.0</v>
      </c>
      <c r="CI492" s="16">
        <v>0.0</v>
      </c>
      <c r="CJ492" s="15">
        <f t="shared" si="3"/>
        <v>0</v>
      </c>
      <c r="CK492" s="29" t="s">
        <v>2770</v>
      </c>
      <c r="CL492" s="11" t="s">
        <v>2771</v>
      </c>
      <c r="CM492" s="11">
        <v>0.0</v>
      </c>
      <c r="CN492" s="11">
        <v>0.0</v>
      </c>
      <c r="CO492" s="18">
        <v>0.0</v>
      </c>
      <c r="CP492" s="18">
        <v>0.0</v>
      </c>
      <c r="CQ492" s="15">
        <v>0.0</v>
      </c>
      <c r="CR492" s="15" t="s">
        <v>124</v>
      </c>
      <c r="CS492" s="15">
        <v>0.0</v>
      </c>
      <c r="CT492" s="15" t="s">
        <v>124</v>
      </c>
      <c r="CU492" s="15">
        <v>0.0</v>
      </c>
      <c r="CV492" s="15" t="s">
        <v>124</v>
      </c>
      <c r="CW492" s="11">
        <v>0.0</v>
      </c>
      <c r="CX492" s="11">
        <v>0.0</v>
      </c>
      <c r="CY492" s="11" t="s">
        <v>124</v>
      </c>
      <c r="CZ492" s="11">
        <v>0.0</v>
      </c>
      <c r="DA492" s="11" t="s">
        <v>507</v>
      </c>
      <c r="DB492" s="31"/>
    </row>
    <row r="493">
      <c r="A493" s="11" t="s">
        <v>2772</v>
      </c>
      <c r="B493" s="11" t="s">
        <v>2729</v>
      </c>
      <c r="C493" s="12">
        <v>29498.0</v>
      </c>
      <c r="D493" s="13">
        <v>3.0</v>
      </c>
      <c r="E493" s="18">
        <v>0.0</v>
      </c>
      <c r="F493" s="3">
        <v>9.0</v>
      </c>
      <c r="G493" s="3">
        <v>8.0</v>
      </c>
      <c r="H493" s="3">
        <v>9.0</v>
      </c>
      <c r="I493" s="14">
        <f t="shared" si="1"/>
        <v>8.666666667</v>
      </c>
      <c r="J493" s="14">
        <f t="shared" si="2"/>
        <v>0.6666666667</v>
      </c>
      <c r="K493" s="11" t="s">
        <v>1248</v>
      </c>
      <c r="L493" s="11" t="s">
        <v>355</v>
      </c>
      <c r="M493" s="15" t="s">
        <v>216</v>
      </c>
      <c r="N493" s="15" t="s">
        <v>1953</v>
      </c>
      <c r="O493" s="16" t="s">
        <v>122</v>
      </c>
      <c r="P493" s="16" t="s">
        <v>2625</v>
      </c>
      <c r="Q493" s="17">
        <v>0.0</v>
      </c>
      <c r="R493" s="11" t="s">
        <v>124</v>
      </c>
      <c r="S493" s="11">
        <v>0.0</v>
      </c>
      <c r="T493" s="11">
        <v>0.0</v>
      </c>
      <c r="U493" s="11" t="s">
        <v>124</v>
      </c>
      <c r="V493" s="11">
        <v>0.0</v>
      </c>
      <c r="W493" s="11" t="s">
        <v>631</v>
      </c>
      <c r="X493" s="18">
        <v>34.0</v>
      </c>
      <c r="Y493" s="18">
        <v>1.0</v>
      </c>
      <c r="Z493" s="18">
        <v>2.0</v>
      </c>
      <c r="AA493" s="18">
        <v>0.0</v>
      </c>
      <c r="AB493" s="15" t="s">
        <v>2773</v>
      </c>
      <c r="AC493" s="15" t="s">
        <v>2773</v>
      </c>
      <c r="AD493" s="16">
        <v>1.0</v>
      </c>
      <c r="AE493" s="16">
        <v>1.0</v>
      </c>
      <c r="AF493" s="16">
        <v>1.0</v>
      </c>
      <c r="AG493" s="15">
        <v>1.0</v>
      </c>
      <c r="AH493" s="11" t="s">
        <v>2732</v>
      </c>
      <c r="AI493" s="18">
        <v>1.0</v>
      </c>
      <c r="AJ493" s="18">
        <v>2.0</v>
      </c>
      <c r="AK493" s="18">
        <v>1.0</v>
      </c>
      <c r="AL493" s="18">
        <v>0.0</v>
      </c>
      <c r="AM493" s="19">
        <v>1.0</v>
      </c>
      <c r="AN493" s="27" t="s">
        <v>128</v>
      </c>
      <c r="AO493" s="15" t="s">
        <v>512</v>
      </c>
      <c r="AP493" s="15" t="s">
        <v>512</v>
      </c>
      <c r="AQ493" s="15">
        <v>110.0</v>
      </c>
      <c r="AR493" s="15">
        <v>53.0</v>
      </c>
      <c r="AS493" s="15">
        <v>93.0</v>
      </c>
      <c r="AT493" s="15">
        <v>76.0</v>
      </c>
      <c r="AU493" s="15">
        <v>-6.0</v>
      </c>
      <c r="AV493" s="15">
        <v>11.0</v>
      </c>
      <c r="AW493" s="18">
        <v>0.0</v>
      </c>
      <c r="AX493" s="18">
        <v>1.0</v>
      </c>
      <c r="AY493" s="18">
        <v>1.0</v>
      </c>
      <c r="AZ493" s="18">
        <v>0.0</v>
      </c>
      <c r="BA493" s="18">
        <v>0.0</v>
      </c>
      <c r="BB493" s="18">
        <v>0.0</v>
      </c>
      <c r="BC493" s="11">
        <v>0.0</v>
      </c>
      <c r="BD493" s="11">
        <v>0.0</v>
      </c>
      <c r="BE493" s="11">
        <v>0.0</v>
      </c>
      <c r="BF493" s="11">
        <v>0.0</v>
      </c>
      <c r="BG493" s="11">
        <v>0.0</v>
      </c>
      <c r="BH493" s="11">
        <v>0.0</v>
      </c>
      <c r="BI493" s="11">
        <v>0.0</v>
      </c>
      <c r="BJ493" s="11">
        <v>1.0</v>
      </c>
      <c r="BK493" s="11">
        <v>0.0</v>
      </c>
      <c r="BL493" s="11">
        <v>0.0</v>
      </c>
      <c r="BM493" s="11">
        <v>0.0</v>
      </c>
      <c r="BN493" s="11">
        <v>0.0</v>
      </c>
      <c r="BO493" s="11">
        <v>0.0</v>
      </c>
      <c r="BP493" s="11">
        <v>0.0</v>
      </c>
      <c r="BQ493" s="11">
        <v>0.0</v>
      </c>
      <c r="BR493" s="11">
        <v>0.0</v>
      </c>
      <c r="BS493" s="11">
        <v>0.0</v>
      </c>
      <c r="BT493" s="11">
        <v>0.0</v>
      </c>
      <c r="BU493" s="11">
        <v>0.0</v>
      </c>
      <c r="BV493" s="11" t="s">
        <v>2717</v>
      </c>
      <c r="BW493" s="15" t="s">
        <v>319</v>
      </c>
      <c r="BX493" s="15">
        <v>0.0</v>
      </c>
      <c r="BY493" s="26">
        <v>215.0</v>
      </c>
      <c r="BZ493" s="16">
        <v>0.0</v>
      </c>
      <c r="CA493" s="26">
        <v>96.0</v>
      </c>
      <c r="CB493" s="26">
        <v>22.0</v>
      </c>
      <c r="CC493" s="15">
        <v>0.0</v>
      </c>
      <c r="CD493" s="15">
        <v>0.0</v>
      </c>
      <c r="CE493" s="15">
        <v>0.0</v>
      </c>
      <c r="CF493" s="15">
        <v>0.0</v>
      </c>
      <c r="CG493" s="16">
        <v>0.0</v>
      </c>
      <c r="CH493" s="16">
        <v>0.0</v>
      </c>
      <c r="CI493" s="16">
        <v>0.0</v>
      </c>
      <c r="CJ493" s="15">
        <f t="shared" si="3"/>
        <v>0</v>
      </c>
      <c r="CK493" s="29" t="s">
        <v>2774</v>
      </c>
      <c r="CL493" s="11" t="s">
        <v>192</v>
      </c>
      <c r="CM493" s="11">
        <v>0.0</v>
      </c>
      <c r="CN493" s="11">
        <v>0.0</v>
      </c>
      <c r="CO493" s="18">
        <v>0.0</v>
      </c>
      <c r="CP493" s="18">
        <v>0.0</v>
      </c>
      <c r="CQ493" s="15">
        <v>0.0</v>
      </c>
      <c r="CR493" s="15" t="s">
        <v>124</v>
      </c>
      <c r="CS493" s="15">
        <v>0.0</v>
      </c>
      <c r="CT493" s="15" t="s">
        <v>124</v>
      </c>
      <c r="CU493" s="15">
        <v>0.0</v>
      </c>
      <c r="CV493" s="15" t="s">
        <v>124</v>
      </c>
      <c r="CW493" s="11">
        <v>0.0</v>
      </c>
      <c r="CX493" s="11">
        <v>0.0</v>
      </c>
      <c r="CY493" s="11" t="s">
        <v>124</v>
      </c>
      <c r="CZ493" s="11">
        <v>0.0</v>
      </c>
      <c r="DA493" s="11" t="s">
        <v>133</v>
      </c>
      <c r="DB493" s="31"/>
    </row>
    <row r="494">
      <c r="A494" s="11" t="s">
        <v>2775</v>
      </c>
      <c r="B494" s="11" t="s">
        <v>1946</v>
      </c>
      <c r="C494" s="12">
        <v>29519.0</v>
      </c>
      <c r="D494" s="13">
        <v>3.0</v>
      </c>
      <c r="E494" s="18">
        <v>0.0</v>
      </c>
      <c r="F494" s="3">
        <v>4.0</v>
      </c>
      <c r="G494" s="3">
        <v>4.0</v>
      </c>
      <c r="H494" s="3">
        <v>7.0</v>
      </c>
      <c r="I494" s="14">
        <f t="shared" si="1"/>
        <v>5</v>
      </c>
      <c r="J494" s="14">
        <f t="shared" si="2"/>
        <v>2</v>
      </c>
      <c r="K494" s="11" t="s">
        <v>261</v>
      </c>
      <c r="L494" s="11" t="s">
        <v>262</v>
      </c>
      <c r="M494" s="15" t="s">
        <v>137</v>
      </c>
      <c r="N494" s="15" t="s">
        <v>138</v>
      </c>
      <c r="O494" s="16" t="s">
        <v>137</v>
      </c>
      <c r="P494" s="16" t="s">
        <v>701</v>
      </c>
      <c r="Q494" s="17">
        <v>1.0</v>
      </c>
      <c r="R494" s="11" t="s">
        <v>2776</v>
      </c>
      <c r="S494" s="11">
        <v>0.0</v>
      </c>
      <c r="T494" s="11">
        <v>0.0</v>
      </c>
      <c r="U494" s="11" t="s">
        <v>124</v>
      </c>
      <c r="V494" s="11">
        <v>0.0</v>
      </c>
      <c r="W494" s="11" t="s">
        <v>125</v>
      </c>
      <c r="X494" s="18">
        <v>38.0</v>
      </c>
      <c r="Y494" s="18">
        <v>0.0</v>
      </c>
      <c r="Z494" s="18">
        <v>1.0</v>
      </c>
      <c r="AA494" s="18">
        <v>0.0</v>
      </c>
      <c r="AB494" s="15" t="s">
        <v>1634</v>
      </c>
      <c r="AC494" s="15" t="s">
        <v>1634</v>
      </c>
      <c r="AD494" s="16">
        <v>1.0</v>
      </c>
      <c r="AE494" s="16">
        <v>1.0</v>
      </c>
      <c r="AF494" s="16">
        <v>0.0</v>
      </c>
      <c r="AG494" s="15">
        <v>0.0</v>
      </c>
      <c r="AH494" s="11" t="s">
        <v>2497</v>
      </c>
      <c r="AI494" s="18">
        <v>1.0</v>
      </c>
      <c r="AJ494" s="18">
        <v>1.0</v>
      </c>
      <c r="AK494" s="18">
        <v>0.0</v>
      </c>
      <c r="AL494" s="11">
        <v>0.0</v>
      </c>
      <c r="AM494" s="19">
        <v>1.0</v>
      </c>
      <c r="AN494" s="27" t="s">
        <v>128</v>
      </c>
      <c r="AO494" s="15" t="s">
        <v>2777</v>
      </c>
      <c r="AP494" s="15" t="s">
        <v>1155</v>
      </c>
      <c r="AQ494" s="15">
        <v>170.0</v>
      </c>
      <c r="AR494" s="15">
        <v>28.0</v>
      </c>
      <c r="AS494" s="15">
        <v>47.0</v>
      </c>
      <c r="AT494" s="15">
        <v>33.0</v>
      </c>
      <c r="AU494" s="15">
        <v>-16.0</v>
      </c>
      <c r="AV494" s="15">
        <v>25.0</v>
      </c>
      <c r="AW494" s="18">
        <v>0.0</v>
      </c>
      <c r="AX494" s="18">
        <v>0.0</v>
      </c>
      <c r="AY494" s="18">
        <v>1.0</v>
      </c>
      <c r="AZ494" s="18">
        <v>0.0</v>
      </c>
      <c r="BA494" s="18">
        <v>1.0</v>
      </c>
      <c r="BB494" s="18">
        <v>1.0</v>
      </c>
      <c r="BC494" s="11">
        <v>0.0</v>
      </c>
      <c r="BD494" s="11">
        <v>0.0</v>
      </c>
      <c r="BE494" s="11">
        <v>0.0</v>
      </c>
      <c r="BF494" s="11">
        <v>0.0</v>
      </c>
      <c r="BG494" s="11">
        <v>0.0</v>
      </c>
      <c r="BH494" s="11">
        <v>0.0</v>
      </c>
      <c r="BI494" s="11">
        <v>0.0</v>
      </c>
      <c r="BJ494" s="11">
        <v>0.0</v>
      </c>
      <c r="BK494" s="11">
        <v>0.0</v>
      </c>
      <c r="BL494" s="11">
        <v>0.0</v>
      </c>
      <c r="BM494" s="11">
        <v>0.0</v>
      </c>
      <c r="BN494" s="11">
        <v>0.0</v>
      </c>
      <c r="BO494" s="11">
        <v>0.0</v>
      </c>
      <c r="BP494" s="11">
        <v>0.0</v>
      </c>
      <c r="BQ494" s="11">
        <v>0.0</v>
      </c>
      <c r="BR494" s="11">
        <v>0.0</v>
      </c>
      <c r="BS494" s="11">
        <v>0.0</v>
      </c>
      <c r="BT494" s="11">
        <v>0.0</v>
      </c>
      <c r="BU494" s="11">
        <v>0.0</v>
      </c>
      <c r="BV494" s="11" t="s">
        <v>124</v>
      </c>
      <c r="BW494" s="15" t="s">
        <v>319</v>
      </c>
      <c r="BX494" s="15">
        <v>0.0</v>
      </c>
      <c r="BY494" s="26">
        <v>231.0</v>
      </c>
      <c r="BZ494" s="16">
        <v>0.0</v>
      </c>
      <c r="CA494" s="26">
        <v>39.0</v>
      </c>
      <c r="CB494" s="26">
        <v>23.0</v>
      </c>
      <c r="CC494" s="15">
        <v>0.0</v>
      </c>
      <c r="CD494" s="15">
        <v>0.0</v>
      </c>
      <c r="CE494" s="15">
        <v>1.0</v>
      </c>
      <c r="CF494" s="15">
        <v>0.0</v>
      </c>
      <c r="CG494" s="16">
        <v>0.0</v>
      </c>
      <c r="CH494" s="16">
        <v>0.0</v>
      </c>
      <c r="CI494" s="16">
        <v>0.0</v>
      </c>
      <c r="CJ494" s="15">
        <f t="shared" si="3"/>
        <v>0</v>
      </c>
      <c r="CK494" s="29" t="s">
        <v>2778</v>
      </c>
      <c r="CL494" s="11" t="s">
        <v>158</v>
      </c>
      <c r="CM494" s="11">
        <v>0.0</v>
      </c>
      <c r="CN494" s="11">
        <v>0.0</v>
      </c>
      <c r="CO494" s="18">
        <v>0.0</v>
      </c>
      <c r="CP494" s="18">
        <v>0.0</v>
      </c>
      <c r="CQ494" s="15">
        <v>0.0</v>
      </c>
      <c r="CR494" s="15" t="s">
        <v>124</v>
      </c>
      <c r="CS494" s="15">
        <v>0.0</v>
      </c>
      <c r="CT494" s="15" t="s">
        <v>124</v>
      </c>
      <c r="CU494" s="15">
        <v>0.0</v>
      </c>
      <c r="CV494" s="15" t="s">
        <v>124</v>
      </c>
      <c r="CW494" s="11">
        <v>0.0</v>
      </c>
      <c r="CX494" s="11">
        <v>0.0</v>
      </c>
      <c r="CY494" s="11" t="s">
        <v>124</v>
      </c>
      <c r="CZ494" s="11">
        <v>0.0</v>
      </c>
      <c r="DA494" s="11" t="s">
        <v>133</v>
      </c>
      <c r="DB494" s="31"/>
    </row>
    <row r="495">
      <c r="A495" s="11" t="s">
        <v>2779</v>
      </c>
      <c r="B495" s="11" t="s">
        <v>2780</v>
      </c>
      <c r="C495" s="12">
        <v>29540.0</v>
      </c>
      <c r="D495" s="13">
        <v>6.0</v>
      </c>
      <c r="E495" s="18">
        <v>0.0</v>
      </c>
      <c r="F495" s="3">
        <v>3.0</v>
      </c>
      <c r="G495" s="3">
        <v>5.0</v>
      </c>
      <c r="H495" s="3">
        <v>7.0</v>
      </c>
      <c r="I495" s="14">
        <f t="shared" si="1"/>
        <v>5</v>
      </c>
      <c r="J495" s="14">
        <f t="shared" si="2"/>
        <v>2.666666667</v>
      </c>
      <c r="K495" s="11" t="s">
        <v>204</v>
      </c>
      <c r="L495" s="11" t="s">
        <v>183</v>
      </c>
      <c r="M495" s="15" t="s">
        <v>137</v>
      </c>
      <c r="N495" s="15" t="s">
        <v>196</v>
      </c>
      <c r="O495" s="16" t="s">
        <v>139</v>
      </c>
      <c r="P495" s="16" t="s">
        <v>265</v>
      </c>
      <c r="Q495" s="17">
        <v>1.0</v>
      </c>
      <c r="R495" s="11" t="s">
        <v>124</v>
      </c>
      <c r="S495" s="11">
        <v>0.0</v>
      </c>
      <c r="T495" s="11">
        <v>0.0</v>
      </c>
      <c r="U495" s="11" t="s">
        <v>124</v>
      </c>
      <c r="V495" s="11">
        <v>0.0</v>
      </c>
      <c r="W495" s="11" t="s">
        <v>125</v>
      </c>
      <c r="X495" s="18">
        <v>42.0</v>
      </c>
      <c r="Y495" s="18">
        <v>1.0</v>
      </c>
      <c r="Z495" s="18">
        <v>1.0</v>
      </c>
      <c r="AA495" s="18">
        <v>0.0</v>
      </c>
      <c r="AB495" s="15" t="s">
        <v>2565</v>
      </c>
      <c r="AC495" s="15" t="s">
        <v>2565</v>
      </c>
      <c r="AD495" s="16">
        <v>1.0</v>
      </c>
      <c r="AE495" s="16">
        <v>0.0</v>
      </c>
      <c r="AF495" s="16">
        <v>0.0</v>
      </c>
      <c r="AG495" s="15">
        <v>0.0</v>
      </c>
      <c r="AH495" s="11" t="s">
        <v>2565</v>
      </c>
      <c r="AI495" s="18">
        <v>1.0</v>
      </c>
      <c r="AJ495" s="18">
        <v>0.0</v>
      </c>
      <c r="AK495" s="18">
        <v>0.0</v>
      </c>
      <c r="AL495" s="11">
        <v>0.0</v>
      </c>
      <c r="AM495" s="19">
        <v>1.0</v>
      </c>
      <c r="AN495" s="27" t="s">
        <v>128</v>
      </c>
      <c r="AO495" s="15" t="s">
        <v>1155</v>
      </c>
      <c r="AP495" s="15" t="s">
        <v>1155</v>
      </c>
      <c r="AQ495" s="15">
        <v>137.0</v>
      </c>
      <c r="AR495" s="15">
        <v>18.0</v>
      </c>
      <c r="AS495" s="15">
        <v>36.0</v>
      </c>
      <c r="AT495" s="15">
        <v>20.0</v>
      </c>
      <c r="AU495" s="15">
        <v>-16.0</v>
      </c>
      <c r="AV495" s="15">
        <v>86.0</v>
      </c>
      <c r="AW495" s="18">
        <v>0.0</v>
      </c>
      <c r="AX495" s="18">
        <v>0.0</v>
      </c>
      <c r="AY495" s="18">
        <v>0.0</v>
      </c>
      <c r="AZ495" s="18">
        <v>1.0</v>
      </c>
      <c r="BA495" s="18">
        <v>1.0</v>
      </c>
      <c r="BB495" s="18">
        <v>0.0</v>
      </c>
      <c r="BC495" s="11">
        <v>0.0</v>
      </c>
      <c r="BD495" s="11">
        <v>0.0</v>
      </c>
      <c r="BE495" s="11">
        <v>0.0</v>
      </c>
      <c r="BF495" s="11">
        <v>0.0</v>
      </c>
      <c r="BG495" s="11">
        <v>0.0</v>
      </c>
      <c r="BH495" s="11">
        <v>0.0</v>
      </c>
      <c r="BI495" s="11">
        <v>0.0</v>
      </c>
      <c r="BJ495" s="11">
        <v>0.0</v>
      </c>
      <c r="BK495" s="11">
        <v>0.0</v>
      </c>
      <c r="BL495" s="11">
        <v>0.0</v>
      </c>
      <c r="BM495" s="11">
        <v>0.0</v>
      </c>
      <c r="BN495" s="11">
        <v>0.0</v>
      </c>
      <c r="BO495" s="11">
        <v>0.0</v>
      </c>
      <c r="BP495" s="11">
        <v>0.0</v>
      </c>
      <c r="BQ495" s="11">
        <v>0.0</v>
      </c>
      <c r="BR495" s="11">
        <v>0.0</v>
      </c>
      <c r="BS495" s="11">
        <v>0.0</v>
      </c>
      <c r="BT495" s="11">
        <v>0.0</v>
      </c>
      <c r="BU495" s="11">
        <v>0.0</v>
      </c>
      <c r="BV495" s="11" t="s">
        <v>124</v>
      </c>
      <c r="BW495" s="15" t="s">
        <v>168</v>
      </c>
      <c r="BX495" s="15">
        <v>0.0</v>
      </c>
      <c r="BY495" s="26">
        <v>231.0</v>
      </c>
      <c r="BZ495" s="16">
        <v>0.0</v>
      </c>
      <c r="CA495" s="26">
        <v>40.0</v>
      </c>
      <c r="CB495" s="26">
        <v>7.0</v>
      </c>
      <c r="CC495" s="15">
        <v>0.0</v>
      </c>
      <c r="CD495" s="15">
        <v>0.0</v>
      </c>
      <c r="CE495" s="15">
        <v>0.0</v>
      </c>
      <c r="CF495" s="15">
        <v>0.0</v>
      </c>
      <c r="CG495" s="16">
        <v>0.0</v>
      </c>
      <c r="CH495" s="16">
        <v>0.0</v>
      </c>
      <c r="CI495" s="16">
        <v>0.0</v>
      </c>
      <c r="CJ495" s="15">
        <f t="shared" si="3"/>
        <v>0</v>
      </c>
      <c r="CK495" s="29" t="s">
        <v>2781</v>
      </c>
      <c r="CL495" s="11" t="s">
        <v>170</v>
      </c>
      <c r="CM495" s="11">
        <v>0.0</v>
      </c>
      <c r="CN495" s="11">
        <v>0.0</v>
      </c>
      <c r="CO495" s="18">
        <v>0.0</v>
      </c>
      <c r="CP495" s="18">
        <v>0.0</v>
      </c>
      <c r="CQ495" s="15">
        <v>0.0</v>
      </c>
      <c r="CR495" s="15" t="s">
        <v>124</v>
      </c>
      <c r="CS495" s="15">
        <v>0.0</v>
      </c>
      <c r="CT495" s="15" t="s">
        <v>124</v>
      </c>
      <c r="CU495" s="15">
        <v>0.0</v>
      </c>
      <c r="CV495" s="15" t="s">
        <v>124</v>
      </c>
      <c r="CW495" s="11">
        <v>0.0</v>
      </c>
      <c r="CX495" s="11">
        <v>0.0</v>
      </c>
      <c r="CY495" s="11" t="s">
        <v>124</v>
      </c>
      <c r="CZ495" s="11">
        <v>0.0</v>
      </c>
      <c r="DA495" s="11" t="s">
        <v>235</v>
      </c>
      <c r="DB495" s="31"/>
    </row>
    <row r="496">
      <c r="A496" s="11" t="s">
        <v>2782</v>
      </c>
      <c r="B496" s="11" t="s">
        <v>2071</v>
      </c>
      <c r="C496" s="12">
        <v>29582.0</v>
      </c>
      <c r="D496" s="13">
        <v>5.0</v>
      </c>
      <c r="E496" s="18">
        <v>0.0</v>
      </c>
      <c r="F496" s="3">
        <v>8.0</v>
      </c>
      <c r="G496" s="3">
        <v>9.0</v>
      </c>
      <c r="H496" s="3">
        <v>6.0</v>
      </c>
      <c r="I496" s="14">
        <f t="shared" si="1"/>
        <v>7.666666667</v>
      </c>
      <c r="J496" s="14">
        <f t="shared" si="2"/>
        <v>2</v>
      </c>
      <c r="K496" s="11" t="s">
        <v>2783</v>
      </c>
      <c r="L496" s="13" t="s">
        <v>355</v>
      </c>
      <c r="M496" s="15" t="s">
        <v>122</v>
      </c>
      <c r="N496" s="15" t="s">
        <v>373</v>
      </c>
      <c r="O496" s="16" t="s">
        <v>122</v>
      </c>
      <c r="P496" s="16" t="s">
        <v>2784</v>
      </c>
      <c r="Q496" s="17">
        <v>1.0</v>
      </c>
      <c r="R496" s="11" t="s">
        <v>124</v>
      </c>
      <c r="S496" s="11">
        <v>0.0</v>
      </c>
      <c r="T496" s="11">
        <v>0.0</v>
      </c>
      <c r="U496" s="11" t="s">
        <v>124</v>
      </c>
      <c r="V496" s="11">
        <v>1.0</v>
      </c>
      <c r="W496" s="11" t="s">
        <v>631</v>
      </c>
      <c r="X496" s="18">
        <v>40.0</v>
      </c>
      <c r="Y496" s="18">
        <v>1.0</v>
      </c>
      <c r="Z496" s="18">
        <v>1.0</v>
      </c>
      <c r="AA496" s="18">
        <v>0.0</v>
      </c>
      <c r="AB496" s="15" t="s">
        <v>2071</v>
      </c>
      <c r="AC496" s="15" t="s">
        <v>2071</v>
      </c>
      <c r="AD496" s="16">
        <v>1.0</v>
      </c>
      <c r="AE496" s="16">
        <v>1.0</v>
      </c>
      <c r="AF496" s="16">
        <v>1.0</v>
      </c>
      <c r="AG496" s="15">
        <v>1.0</v>
      </c>
      <c r="AH496" s="11" t="s">
        <v>2785</v>
      </c>
      <c r="AI496" s="18">
        <v>2.0</v>
      </c>
      <c r="AJ496" s="18">
        <v>2.0</v>
      </c>
      <c r="AK496" s="18">
        <v>1.0</v>
      </c>
      <c r="AL496" s="11">
        <v>0.0</v>
      </c>
      <c r="AM496" s="19">
        <v>1.0</v>
      </c>
      <c r="AN496" s="15" t="s">
        <v>176</v>
      </c>
      <c r="AO496" s="15" t="s">
        <v>155</v>
      </c>
      <c r="AP496" s="15" t="s">
        <v>155</v>
      </c>
      <c r="AQ496" s="15">
        <v>99.0</v>
      </c>
      <c r="AR496" s="15">
        <v>79.0</v>
      </c>
      <c r="AS496" s="15">
        <v>70.0</v>
      </c>
      <c r="AT496" s="15">
        <v>42.0</v>
      </c>
      <c r="AU496" s="15">
        <v>-6.0</v>
      </c>
      <c r="AV496" s="15">
        <v>30.0</v>
      </c>
      <c r="AW496" s="18">
        <v>0.0</v>
      </c>
      <c r="AX496" s="18">
        <v>0.0</v>
      </c>
      <c r="AY496" s="18">
        <v>1.0</v>
      </c>
      <c r="AZ496" s="18">
        <v>1.0</v>
      </c>
      <c r="BA496" s="18">
        <v>0.0</v>
      </c>
      <c r="BB496" s="18">
        <v>0.0</v>
      </c>
      <c r="BC496" s="11">
        <v>0.0</v>
      </c>
      <c r="BD496" s="11">
        <v>0.0</v>
      </c>
      <c r="BE496" s="11">
        <v>0.0</v>
      </c>
      <c r="BF496" s="11">
        <v>0.0</v>
      </c>
      <c r="BG496" s="11">
        <v>0.0</v>
      </c>
      <c r="BH496" s="11">
        <v>1.0</v>
      </c>
      <c r="BI496" s="11">
        <v>0.0</v>
      </c>
      <c r="BJ496" s="11">
        <v>0.0</v>
      </c>
      <c r="BK496" s="11">
        <v>0.0</v>
      </c>
      <c r="BL496" s="11">
        <v>0.0</v>
      </c>
      <c r="BM496" s="11">
        <v>0.0</v>
      </c>
      <c r="BN496" s="11">
        <v>0.0</v>
      </c>
      <c r="BO496" s="11">
        <v>0.0</v>
      </c>
      <c r="BP496" s="11">
        <v>0.0</v>
      </c>
      <c r="BQ496" s="11">
        <v>0.0</v>
      </c>
      <c r="BR496" s="11">
        <v>0.0</v>
      </c>
      <c r="BS496" s="11">
        <v>0.0</v>
      </c>
      <c r="BT496" s="11">
        <v>0.0</v>
      </c>
      <c r="BU496" s="11">
        <v>0.0</v>
      </c>
      <c r="BV496" s="11" t="s">
        <v>1271</v>
      </c>
      <c r="BW496" s="15" t="s">
        <v>156</v>
      </c>
      <c r="BX496" s="15">
        <v>0.0</v>
      </c>
      <c r="BY496" s="26">
        <v>234.0</v>
      </c>
      <c r="BZ496" s="16">
        <v>0.0</v>
      </c>
      <c r="CA496" s="26">
        <v>33.0</v>
      </c>
      <c r="CB496" s="26">
        <v>42.0</v>
      </c>
      <c r="CC496" s="15">
        <v>0.0</v>
      </c>
      <c r="CD496" s="15">
        <v>0.0</v>
      </c>
      <c r="CE496" s="15">
        <v>1.0</v>
      </c>
      <c r="CF496" s="15">
        <v>0.0</v>
      </c>
      <c r="CG496" s="16">
        <v>0.0</v>
      </c>
      <c r="CH496" s="16">
        <v>0.0</v>
      </c>
      <c r="CI496" s="16">
        <v>0.0</v>
      </c>
      <c r="CJ496" s="15">
        <f t="shared" si="3"/>
        <v>0</v>
      </c>
      <c r="CK496" s="29" t="s">
        <v>2786</v>
      </c>
      <c r="CL496" s="11" t="s">
        <v>170</v>
      </c>
      <c r="CM496" s="11">
        <v>0.0</v>
      </c>
      <c r="CN496" s="11">
        <v>0.0</v>
      </c>
      <c r="CO496" s="18">
        <v>0.0</v>
      </c>
      <c r="CP496" s="18">
        <v>0.0</v>
      </c>
      <c r="CQ496" s="15">
        <v>0.0</v>
      </c>
      <c r="CR496" s="15" t="s">
        <v>124</v>
      </c>
      <c r="CS496" s="15">
        <v>0.0</v>
      </c>
      <c r="CT496" s="15" t="s">
        <v>124</v>
      </c>
      <c r="CU496" s="15">
        <v>0.0</v>
      </c>
      <c r="CV496" s="15" t="s">
        <v>124</v>
      </c>
      <c r="CW496" s="11">
        <v>0.0</v>
      </c>
      <c r="CX496" s="11">
        <v>0.0</v>
      </c>
      <c r="CY496" s="11" t="s">
        <v>124</v>
      </c>
      <c r="CZ496" s="11">
        <v>0.0</v>
      </c>
      <c r="DA496" s="11" t="s">
        <v>235</v>
      </c>
      <c r="DB496" s="31"/>
    </row>
    <row r="497">
      <c r="A497" s="11" t="s">
        <v>2787</v>
      </c>
      <c r="B497" s="11" t="s">
        <v>2638</v>
      </c>
      <c r="C497" s="12">
        <v>29617.0</v>
      </c>
      <c r="D497" s="13">
        <v>1.0</v>
      </c>
      <c r="E497" s="18">
        <v>0.0</v>
      </c>
      <c r="F497" s="3">
        <v>5.0</v>
      </c>
      <c r="G497" s="3">
        <v>6.0</v>
      </c>
      <c r="H497" s="3">
        <v>9.0</v>
      </c>
      <c r="I497" s="14">
        <f t="shared" si="1"/>
        <v>6.666666667</v>
      </c>
      <c r="J497" s="14">
        <f t="shared" si="2"/>
        <v>2.666666667</v>
      </c>
      <c r="K497" s="11" t="s">
        <v>2582</v>
      </c>
      <c r="L497" s="13" t="s">
        <v>2582</v>
      </c>
      <c r="M497" s="15" t="s">
        <v>2038</v>
      </c>
      <c r="N497" s="15" t="s">
        <v>2038</v>
      </c>
      <c r="O497" s="16" t="s">
        <v>2788</v>
      </c>
      <c r="P497" s="16" t="s">
        <v>2789</v>
      </c>
      <c r="Q497" s="17">
        <v>0.0</v>
      </c>
      <c r="R497" s="11" t="s">
        <v>124</v>
      </c>
      <c r="S497" s="11">
        <v>0.0</v>
      </c>
      <c r="T497" s="11">
        <v>0.0</v>
      </c>
      <c r="U497" s="11" t="s">
        <v>124</v>
      </c>
      <c r="V497" s="11">
        <v>0.0</v>
      </c>
      <c r="W497" s="11" t="s">
        <v>125</v>
      </c>
      <c r="X497" s="18">
        <v>35.0</v>
      </c>
      <c r="Y497" s="18">
        <v>2.0</v>
      </c>
      <c r="Z497" s="18">
        <v>1.0</v>
      </c>
      <c r="AA497" s="18">
        <v>0.0</v>
      </c>
      <c r="AB497" s="15" t="s">
        <v>2790</v>
      </c>
      <c r="AC497" s="15" t="s">
        <v>2790</v>
      </c>
      <c r="AD497" s="16">
        <v>1.0</v>
      </c>
      <c r="AE497" s="16">
        <v>0.0</v>
      </c>
      <c r="AF497" s="16">
        <v>0.0</v>
      </c>
      <c r="AG497" s="15">
        <v>0.0</v>
      </c>
      <c r="AH497" s="11" t="s">
        <v>2578</v>
      </c>
      <c r="AI497" s="18">
        <v>1.0</v>
      </c>
      <c r="AJ497" s="18">
        <v>1.0</v>
      </c>
      <c r="AK497" s="18">
        <v>0.0</v>
      </c>
      <c r="AL497" s="11">
        <v>0.0</v>
      </c>
      <c r="AM497" s="19">
        <v>0.0</v>
      </c>
      <c r="AN497" s="27" t="s">
        <v>128</v>
      </c>
      <c r="AO497" s="15" t="s">
        <v>177</v>
      </c>
      <c r="AP497" s="15" t="s">
        <v>177</v>
      </c>
      <c r="AQ497" s="15">
        <v>97.0</v>
      </c>
      <c r="AR497" s="15">
        <v>67.0</v>
      </c>
      <c r="AS497" s="15">
        <v>78.0</v>
      </c>
      <c r="AT497" s="15">
        <v>96.0</v>
      </c>
      <c r="AU497" s="15">
        <v>-7.0</v>
      </c>
      <c r="AV497" s="15">
        <v>5.0</v>
      </c>
      <c r="AW497" s="18">
        <v>0.0</v>
      </c>
      <c r="AX497" s="18">
        <v>1.0</v>
      </c>
      <c r="AY497" s="18">
        <v>1.0</v>
      </c>
      <c r="AZ497" s="18">
        <v>0.0</v>
      </c>
      <c r="BA497" s="18">
        <v>1.0</v>
      </c>
      <c r="BB497" s="18">
        <v>1.0</v>
      </c>
      <c r="BC497" s="11">
        <v>0.0</v>
      </c>
      <c r="BD497" s="11">
        <v>0.0</v>
      </c>
      <c r="BE497" s="11">
        <v>0.0</v>
      </c>
      <c r="BF497" s="11">
        <v>0.0</v>
      </c>
      <c r="BG497" s="11">
        <v>0.0</v>
      </c>
      <c r="BH497" s="11">
        <v>0.0</v>
      </c>
      <c r="BI497" s="11">
        <v>0.0</v>
      </c>
      <c r="BJ497" s="11">
        <v>0.0</v>
      </c>
      <c r="BK497" s="11">
        <v>0.0</v>
      </c>
      <c r="BL497" s="11">
        <v>0.0</v>
      </c>
      <c r="BM497" s="11">
        <v>0.0</v>
      </c>
      <c r="BN497" s="11">
        <v>0.0</v>
      </c>
      <c r="BO497" s="11">
        <v>0.0</v>
      </c>
      <c r="BP497" s="11">
        <v>0.0</v>
      </c>
      <c r="BQ497" s="11">
        <v>0.0</v>
      </c>
      <c r="BR497" s="11">
        <v>0.0</v>
      </c>
      <c r="BS497" s="11">
        <v>1.0</v>
      </c>
      <c r="BT497" s="11">
        <v>0.0</v>
      </c>
      <c r="BU497" s="11">
        <v>0.0</v>
      </c>
      <c r="BV497" s="11" t="s">
        <v>124</v>
      </c>
      <c r="BW497" s="15" t="s">
        <v>487</v>
      </c>
      <c r="BX497" s="15">
        <v>0.0</v>
      </c>
      <c r="BY497" s="26">
        <v>233.0</v>
      </c>
      <c r="BZ497" s="16">
        <v>0.0</v>
      </c>
      <c r="CA497" s="26">
        <v>58.0</v>
      </c>
      <c r="CB497" s="26">
        <v>30.0</v>
      </c>
      <c r="CC497" s="15">
        <v>0.0</v>
      </c>
      <c r="CD497" s="15">
        <v>0.0</v>
      </c>
      <c r="CE497" s="15">
        <v>1.0</v>
      </c>
      <c r="CF497" s="15">
        <v>0.0</v>
      </c>
      <c r="CG497" s="16">
        <v>1.0</v>
      </c>
      <c r="CH497" s="16">
        <v>0.0</v>
      </c>
      <c r="CI497" s="16">
        <v>0.0</v>
      </c>
      <c r="CJ497" s="15">
        <f t="shared" si="3"/>
        <v>1</v>
      </c>
      <c r="CK497" s="29" t="s">
        <v>2791</v>
      </c>
      <c r="CL497" s="11" t="s">
        <v>158</v>
      </c>
      <c r="CM497" s="11">
        <v>0.0</v>
      </c>
      <c r="CN497" s="11">
        <v>0.0</v>
      </c>
      <c r="CO497" s="18">
        <v>0.0</v>
      </c>
      <c r="CP497" s="18">
        <v>0.0</v>
      </c>
      <c r="CQ497" s="15">
        <v>0.0</v>
      </c>
      <c r="CR497" s="15" t="s">
        <v>124</v>
      </c>
      <c r="CS497" s="15">
        <v>0.0</v>
      </c>
      <c r="CT497" s="15" t="s">
        <v>124</v>
      </c>
      <c r="CU497" s="15">
        <v>0.0</v>
      </c>
      <c r="CV497" s="15" t="s">
        <v>124</v>
      </c>
      <c r="CW497" s="11">
        <v>0.0</v>
      </c>
      <c r="CX497" s="11">
        <v>0.0</v>
      </c>
      <c r="CY497" s="11" t="s">
        <v>124</v>
      </c>
      <c r="CZ497" s="11">
        <v>0.0</v>
      </c>
      <c r="DA497" s="11" t="s">
        <v>235</v>
      </c>
      <c r="DB497" s="31"/>
    </row>
    <row r="498">
      <c r="A498" s="11" t="s">
        <v>2792</v>
      </c>
      <c r="B498" s="11" t="s">
        <v>2793</v>
      </c>
      <c r="C498" s="12">
        <v>29624.0</v>
      </c>
      <c r="D498" s="13">
        <v>2.0</v>
      </c>
      <c r="E498" s="18">
        <v>0.0</v>
      </c>
      <c r="F498" s="3">
        <v>8.0</v>
      </c>
      <c r="G498" s="3">
        <v>7.0</v>
      </c>
      <c r="H498" s="3">
        <v>6.0</v>
      </c>
      <c r="I498" s="14">
        <f t="shared" si="1"/>
        <v>7</v>
      </c>
      <c r="J498" s="14">
        <f t="shared" si="2"/>
        <v>1.333333333</v>
      </c>
      <c r="K498" s="11" t="s">
        <v>2794</v>
      </c>
      <c r="L498" s="13" t="s">
        <v>716</v>
      </c>
      <c r="M498" s="16" t="s">
        <v>216</v>
      </c>
      <c r="N498" s="16" t="s">
        <v>1953</v>
      </c>
      <c r="O498" s="16" t="s">
        <v>216</v>
      </c>
      <c r="P498" s="16" t="s">
        <v>1953</v>
      </c>
      <c r="Q498" s="17">
        <v>0.0</v>
      </c>
      <c r="R498" s="11" t="s">
        <v>124</v>
      </c>
      <c r="S498" s="11">
        <v>0.0</v>
      </c>
      <c r="T498" s="11">
        <v>0.0</v>
      </c>
      <c r="U498" s="11" t="s">
        <v>124</v>
      </c>
      <c r="V498" s="11">
        <v>0.0</v>
      </c>
      <c r="W498" s="11" t="s">
        <v>125</v>
      </c>
      <c r="X498" s="18">
        <v>30.0</v>
      </c>
      <c r="Y498" s="18">
        <v>1.0</v>
      </c>
      <c r="Z498" s="18">
        <v>0.0</v>
      </c>
      <c r="AA498" s="18">
        <v>1.0</v>
      </c>
      <c r="AB498" s="15" t="s">
        <v>2795</v>
      </c>
      <c r="AC498" s="15" t="s">
        <v>2795</v>
      </c>
      <c r="AD498" s="16">
        <v>1.0</v>
      </c>
      <c r="AE498" s="16">
        <v>0.0</v>
      </c>
      <c r="AF498" s="16">
        <v>1.0</v>
      </c>
      <c r="AG498" s="16">
        <v>0.0</v>
      </c>
      <c r="AH498" s="11" t="s">
        <v>2796</v>
      </c>
      <c r="AI498" s="18">
        <v>1.0</v>
      </c>
      <c r="AJ498" s="18">
        <v>0.0</v>
      </c>
      <c r="AK498" s="18">
        <v>1.0</v>
      </c>
      <c r="AL498" s="18">
        <v>0.0</v>
      </c>
      <c r="AM498" s="19">
        <v>1.0</v>
      </c>
      <c r="AN498" s="27" t="s">
        <v>128</v>
      </c>
      <c r="AO498" s="15" t="s">
        <v>210</v>
      </c>
      <c r="AP498" s="15" t="s">
        <v>210</v>
      </c>
      <c r="AQ498" s="15">
        <v>122.0</v>
      </c>
      <c r="AR498" s="15">
        <v>84.0</v>
      </c>
      <c r="AS498" s="15">
        <v>83.0</v>
      </c>
      <c r="AT498" s="15">
        <v>96.0</v>
      </c>
      <c r="AU498" s="15">
        <v>-5.0</v>
      </c>
      <c r="AV498" s="15">
        <v>10.0</v>
      </c>
      <c r="AW498" s="18">
        <v>0.0</v>
      </c>
      <c r="AX498" s="18">
        <v>0.0</v>
      </c>
      <c r="AY498" s="18">
        <v>1.0</v>
      </c>
      <c r="AZ498" s="18">
        <v>0.0</v>
      </c>
      <c r="BA498" s="18">
        <v>0.0</v>
      </c>
      <c r="BB498" s="18">
        <v>1.0</v>
      </c>
      <c r="BC498" s="11">
        <v>0.0</v>
      </c>
      <c r="BD498" s="11">
        <v>0.0</v>
      </c>
      <c r="BE498" s="11">
        <v>0.0</v>
      </c>
      <c r="BF498" s="11">
        <v>0.0</v>
      </c>
      <c r="BG498" s="11">
        <v>0.0</v>
      </c>
      <c r="BH498" s="11">
        <v>0.0</v>
      </c>
      <c r="BI498" s="11">
        <v>0.0</v>
      </c>
      <c r="BJ498" s="11">
        <v>0.0</v>
      </c>
      <c r="BK498" s="11">
        <v>0.0</v>
      </c>
      <c r="BL498" s="11">
        <v>0.0</v>
      </c>
      <c r="BM498" s="11">
        <v>0.0</v>
      </c>
      <c r="BN498" s="11">
        <v>0.0</v>
      </c>
      <c r="BO498" s="11">
        <v>0.0</v>
      </c>
      <c r="BP498" s="11">
        <v>0.0</v>
      </c>
      <c r="BQ498" s="11">
        <v>0.0</v>
      </c>
      <c r="BR498" s="11">
        <v>0.0</v>
      </c>
      <c r="BS498" s="11">
        <v>0.0</v>
      </c>
      <c r="BT498" s="11">
        <v>0.0</v>
      </c>
      <c r="BU498" s="11">
        <v>0.0</v>
      </c>
      <c r="BV498" s="11" t="s">
        <v>1980</v>
      </c>
      <c r="BW498" s="15" t="s">
        <v>487</v>
      </c>
      <c r="BX498" s="15">
        <v>0.0</v>
      </c>
      <c r="BY498" s="26">
        <v>221.0</v>
      </c>
      <c r="BZ498" s="16">
        <v>0.0</v>
      </c>
      <c r="CA498" s="26">
        <v>61.0</v>
      </c>
      <c r="CB498" s="26">
        <v>33.0</v>
      </c>
      <c r="CC498" s="15">
        <v>0.0</v>
      </c>
      <c r="CD498" s="15">
        <v>0.0</v>
      </c>
      <c r="CE498" s="15">
        <v>1.0</v>
      </c>
      <c r="CF498" s="15">
        <v>0.0</v>
      </c>
      <c r="CG498" s="16">
        <v>0.0</v>
      </c>
      <c r="CH498" s="16">
        <v>0.0</v>
      </c>
      <c r="CI498" s="16">
        <v>0.0</v>
      </c>
      <c r="CJ498" s="15">
        <f t="shared" si="3"/>
        <v>0</v>
      </c>
      <c r="CK498" s="29" t="s">
        <v>2797</v>
      </c>
      <c r="CL498" s="11" t="s">
        <v>522</v>
      </c>
      <c r="CM498" s="11">
        <v>0.0</v>
      </c>
      <c r="CN498" s="11">
        <v>0.0</v>
      </c>
      <c r="CO498" s="18">
        <v>0.0</v>
      </c>
      <c r="CP498" s="18">
        <v>0.0</v>
      </c>
      <c r="CQ498" s="15">
        <v>0.0</v>
      </c>
      <c r="CR498" s="15" t="s">
        <v>124</v>
      </c>
      <c r="CS498" s="15">
        <v>0.0</v>
      </c>
      <c r="CT498" s="15" t="s">
        <v>124</v>
      </c>
      <c r="CU498" s="15">
        <v>0.0</v>
      </c>
      <c r="CV498" s="15" t="s">
        <v>124</v>
      </c>
      <c r="CW498" s="11">
        <v>0.0</v>
      </c>
      <c r="CX498" s="11">
        <v>0.0</v>
      </c>
      <c r="CY498" s="11" t="s">
        <v>124</v>
      </c>
      <c r="CZ498" s="11">
        <v>0.0</v>
      </c>
      <c r="DA498" s="11" t="s">
        <v>133</v>
      </c>
      <c r="DB498" s="31"/>
    </row>
    <row r="499">
      <c r="A499" s="11" t="s">
        <v>2798</v>
      </c>
      <c r="B499" s="11" t="s">
        <v>2799</v>
      </c>
      <c r="C499" s="12">
        <v>29638.0</v>
      </c>
      <c r="D499" s="13">
        <v>2.0</v>
      </c>
      <c r="E499" s="18">
        <v>1.0</v>
      </c>
      <c r="F499" s="3">
        <v>8.0</v>
      </c>
      <c r="G499" s="3">
        <v>7.0</v>
      </c>
      <c r="H499" s="3">
        <v>7.0</v>
      </c>
      <c r="I499" s="14">
        <f t="shared" si="1"/>
        <v>7.333333333</v>
      </c>
      <c r="J499" s="14">
        <f t="shared" si="2"/>
        <v>0.6666666667</v>
      </c>
      <c r="K499" s="11" t="s">
        <v>277</v>
      </c>
      <c r="L499" s="11" t="s">
        <v>277</v>
      </c>
      <c r="M499" s="15" t="s">
        <v>137</v>
      </c>
      <c r="N499" s="15" t="s">
        <v>373</v>
      </c>
      <c r="O499" s="16" t="s">
        <v>2800</v>
      </c>
      <c r="P499" s="16" t="s">
        <v>2801</v>
      </c>
      <c r="Q499" s="17">
        <v>1.0</v>
      </c>
      <c r="R499" s="11" t="s">
        <v>124</v>
      </c>
      <c r="S499" s="11">
        <v>0.0</v>
      </c>
      <c r="T499" s="11">
        <v>0.0</v>
      </c>
      <c r="U499" s="11" t="s">
        <v>124</v>
      </c>
      <c r="V499" s="11">
        <v>0.0</v>
      </c>
      <c r="W499" s="11" t="s">
        <v>125</v>
      </c>
      <c r="X499" s="18">
        <v>35.0</v>
      </c>
      <c r="Y499" s="43">
        <v>0.0</v>
      </c>
      <c r="Z499" s="18">
        <v>1.0</v>
      </c>
      <c r="AA499" s="18">
        <v>0.0</v>
      </c>
      <c r="AB499" s="15" t="s">
        <v>2799</v>
      </c>
      <c r="AC499" s="15" t="s">
        <v>2799</v>
      </c>
      <c r="AD499" s="16">
        <v>0.0</v>
      </c>
      <c r="AE499" s="16">
        <v>1.0</v>
      </c>
      <c r="AF499" s="16">
        <v>1.0</v>
      </c>
      <c r="AG499" s="15">
        <v>1.0</v>
      </c>
      <c r="AH499" s="11" t="s">
        <v>2802</v>
      </c>
      <c r="AI499" s="18">
        <v>1.0</v>
      </c>
      <c r="AJ499" s="18">
        <v>1.0</v>
      </c>
      <c r="AK499" s="18">
        <v>0.0</v>
      </c>
      <c r="AL499" s="11">
        <v>0.0</v>
      </c>
      <c r="AM499" s="19">
        <v>0.0</v>
      </c>
      <c r="AN499" s="27" t="s">
        <v>128</v>
      </c>
      <c r="AO499" s="15" t="s">
        <v>367</v>
      </c>
      <c r="AP499" s="15" t="s">
        <v>367</v>
      </c>
      <c r="AQ499" s="15">
        <v>105.0</v>
      </c>
      <c r="AR499" s="15">
        <v>78.0</v>
      </c>
      <c r="AS499" s="15">
        <v>55.0</v>
      </c>
      <c r="AT499" s="15">
        <v>81.0</v>
      </c>
      <c r="AU499" s="15">
        <v>-6.0</v>
      </c>
      <c r="AV499" s="15">
        <v>42.0</v>
      </c>
      <c r="AW499" s="18">
        <v>0.0</v>
      </c>
      <c r="AX499" s="18">
        <v>0.0</v>
      </c>
      <c r="AY499" s="18">
        <v>1.0</v>
      </c>
      <c r="AZ499" s="18">
        <v>1.0</v>
      </c>
      <c r="BA499" s="18">
        <v>0.0</v>
      </c>
      <c r="BB499" s="18">
        <v>1.0</v>
      </c>
      <c r="BC499" s="11">
        <v>0.0</v>
      </c>
      <c r="BD499" s="11">
        <v>0.0</v>
      </c>
      <c r="BE499" s="11">
        <v>0.0</v>
      </c>
      <c r="BF499" s="11">
        <v>0.0</v>
      </c>
      <c r="BG499" s="11">
        <v>0.0</v>
      </c>
      <c r="BH499" s="11">
        <v>0.0</v>
      </c>
      <c r="BI499" s="11">
        <v>0.0</v>
      </c>
      <c r="BJ499" s="11">
        <v>0.0</v>
      </c>
      <c r="BK499" s="11">
        <v>0.0</v>
      </c>
      <c r="BL499" s="11">
        <v>0.0</v>
      </c>
      <c r="BM499" s="11">
        <v>0.0</v>
      </c>
      <c r="BN499" s="11">
        <v>0.0</v>
      </c>
      <c r="BO499" s="11">
        <v>0.0</v>
      </c>
      <c r="BP499" s="11">
        <v>0.0</v>
      </c>
      <c r="BQ499" s="11">
        <v>0.0</v>
      </c>
      <c r="BR499" s="11">
        <v>0.0</v>
      </c>
      <c r="BS499" s="11">
        <v>0.0</v>
      </c>
      <c r="BT499" s="11">
        <v>0.0</v>
      </c>
      <c r="BU499" s="11">
        <v>0.0</v>
      </c>
      <c r="BV499" s="11" t="s">
        <v>2803</v>
      </c>
      <c r="BW499" s="15" t="s">
        <v>319</v>
      </c>
      <c r="BX499" s="15">
        <v>0.0</v>
      </c>
      <c r="BY499" s="26">
        <v>162.0</v>
      </c>
      <c r="BZ499" s="16">
        <v>0.0</v>
      </c>
      <c r="CA499" s="26">
        <v>15.0</v>
      </c>
      <c r="CB499" s="26">
        <v>10.0</v>
      </c>
      <c r="CC499" s="15">
        <v>0.0</v>
      </c>
      <c r="CD499" s="15">
        <v>0.0</v>
      </c>
      <c r="CE499" s="15">
        <v>1.0</v>
      </c>
      <c r="CF499" s="15">
        <v>0.0</v>
      </c>
      <c r="CG499" s="16">
        <v>0.0</v>
      </c>
      <c r="CH499" s="16">
        <v>0.0</v>
      </c>
      <c r="CI499" s="16">
        <v>0.0</v>
      </c>
      <c r="CJ499" s="15">
        <f t="shared" si="3"/>
        <v>0</v>
      </c>
      <c r="CK499" s="38" t="s">
        <v>2804</v>
      </c>
      <c r="CL499" s="11" t="s">
        <v>2805</v>
      </c>
      <c r="CM499" s="11">
        <v>0.0</v>
      </c>
      <c r="CN499" s="11">
        <v>0.0</v>
      </c>
      <c r="CO499" s="18">
        <v>0.0</v>
      </c>
      <c r="CP499" s="18">
        <v>0.0</v>
      </c>
      <c r="CQ499" s="15">
        <v>0.0</v>
      </c>
      <c r="CR499" s="15" t="s">
        <v>124</v>
      </c>
      <c r="CS499" s="15">
        <v>1.0</v>
      </c>
      <c r="CT499" s="15" t="s">
        <v>2798</v>
      </c>
      <c r="CU499" s="15">
        <v>0.0</v>
      </c>
      <c r="CV499" s="15" t="s">
        <v>124</v>
      </c>
      <c r="CW499" s="11">
        <v>0.0</v>
      </c>
      <c r="CX499" s="11">
        <v>0.0</v>
      </c>
      <c r="CY499" s="11" t="s">
        <v>124</v>
      </c>
      <c r="CZ499" s="11">
        <v>0.0</v>
      </c>
      <c r="DA499" s="11" t="s">
        <v>2806</v>
      </c>
      <c r="DB499" s="31"/>
    </row>
    <row r="500">
      <c r="A500" s="11" t="s">
        <v>2807</v>
      </c>
      <c r="B500" s="11" t="s">
        <v>2808</v>
      </c>
      <c r="C500" s="12">
        <v>29645.0</v>
      </c>
      <c r="D500" s="13">
        <v>2.0</v>
      </c>
      <c r="E500" s="18">
        <v>0.0</v>
      </c>
      <c r="F500" s="3">
        <v>5.0</v>
      </c>
      <c r="G500" s="3">
        <v>6.0</v>
      </c>
      <c r="H500" s="3">
        <v>8.0</v>
      </c>
      <c r="I500" s="14">
        <f t="shared" si="1"/>
        <v>6.333333333</v>
      </c>
      <c r="J500" s="14">
        <f t="shared" si="2"/>
        <v>2</v>
      </c>
      <c r="K500" s="11" t="s">
        <v>1248</v>
      </c>
      <c r="L500" s="11" t="s">
        <v>355</v>
      </c>
      <c r="M500" s="15" t="s">
        <v>137</v>
      </c>
      <c r="N500" s="16" t="s">
        <v>373</v>
      </c>
      <c r="O500" s="16" t="s">
        <v>137</v>
      </c>
      <c r="P500" s="16" t="s">
        <v>373</v>
      </c>
      <c r="Q500" s="17">
        <v>1.0</v>
      </c>
      <c r="R500" s="11" t="s">
        <v>124</v>
      </c>
      <c r="S500" s="11">
        <v>0.0</v>
      </c>
      <c r="T500" s="11">
        <v>0.0</v>
      </c>
      <c r="U500" s="11" t="s">
        <v>124</v>
      </c>
      <c r="V500" s="11">
        <v>0.0</v>
      </c>
      <c r="W500" s="11" t="s">
        <v>125</v>
      </c>
      <c r="X500" s="18">
        <v>39.0</v>
      </c>
      <c r="Y500" s="18">
        <v>1.0</v>
      </c>
      <c r="Z500" s="18">
        <v>1.0</v>
      </c>
      <c r="AA500" s="18">
        <v>0.0</v>
      </c>
      <c r="AB500" s="15" t="s">
        <v>2809</v>
      </c>
      <c r="AC500" s="15" t="s">
        <v>2809</v>
      </c>
      <c r="AD500" s="16">
        <v>1.0</v>
      </c>
      <c r="AE500" s="16">
        <v>1.0</v>
      </c>
      <c r="AF500" s="16">
        <v>1.0</v>
      </c>
      <c r="AG500" s="15">
        <v>0.0</v>
      </c>
      <c r="AH500" s="11" t="s">
        <v>2810</v>
      </c>
      <c r="AI500" s="18">
        <v>1.0</v>
      </c>
      <c r="AJ500" s="18">
        <v>1.0</v>
      </c>
      <c r="AK500" s="18">
        <v>0.0</v>
      </c>
      <c r="AL500" s="11">
        <v>0.0</v>
      </c>
      <c r="AM500" s="19">
        <v>1.0</v>
      </c>
      <c r="AN500" s="27" t="s">
        <v>128</v>
      </c>
      <c r="AO500" s="15" t="s">
        <v>129</v>
      </c>
      <c r="AP500" s="15" t="s">
        <v>129</v>
      </c>
      <c r="AQ500" s="15">
        <v>131.0</v>
      </c>
      <c r="AR500" s="15">
        <v>72.0</v>
      </c>
      <c r="AS500" s="15">
        <v>69.0</v>
      </c>
      <c r="AT500" s="15">
        <v>96.0</v>
      </c>
      <c r="AU500" s="15">
        <v>-8.0</v>
      </c>
      <c r="AV500" s="15">
        <v>12.0</v>
      </c>
      <c r="AW500" s="18">
        <v>0.0</v>
      </c>
      <c r="AX500" s="18">
        <v>0.0</v>
      </c>
      <c r="AY500" s="18">
        <v>1.0</v>
      </c>
      <c r="AZ500" s="18">
        <v>0.0</v>
      </c>
      <c r="BA500" s="18">
        <v>0.0</v>
      </c>
      <c r="BB500" s="18">
        <v>0.0</v>
      </c>
      <c r="BC500" s="11">
        <v>0.0</v>
      </c>
      <c r="BD500" s="11">
        <v>0.0</v>
      </c>
      <c r="BE500" s="11">
        <v>0.0</v>
      </c>
      <c r="BF500" s="11">
        <v>0.0</v>
      </c>
      <c r="BG500" s="11">
        <v>0.0</v>
      </c>
      <c r="BH500" s="11">
        <v>0.0</v>
      </c>
      <c r="BI500" s="11">
        <v>0.0</v>
      </c>
      <c r="BJ500" s="11">
        <v>1.0</v>
      </c>
      <c r="BK500" s="11">
        <v>0.0</v>
      </c>
      <c r="BL500" s="11">
        <v>0.0</v>
      </c>
      <c r="BM500" s="11">
        <v>0.0</v>
      </c>
      <c r="BN500" s="11">
        <v>0.0</v>
      </c>
      <c r="BO500" s="11">
        <v>0.0</v>
      </c>
      <c r="BP500" s="11">
        <v>0.0</v>
      </c>
      <c r="BQ500" s="11">
        <v>0.0</v>
      </c>
      <c r="BR500" s="11">
        <v>0.0</v>
      </c>
      <c r="BS500" s="11">
        <v>0.0</v>
      </c>
      <c r="BT500" s="11">
        <v>0.0</v>
      </c>
      <c r="BU500" s="11">
        <v>0.0</v>
      </c>
      <c r="BV500" s="11" t="s">
        <v>124</v>
      </c>
      <c r="BW500" s="15" t="s">
        <v>168</v>
      </c>
      <c r="BX500" s="15">
        <v>0.0</v>
      </c>
      <c r="BY500" s="26">
        <v>191.0</v>
      </c>
      <c r="BZ500" s="16">
        <v>0.0</v>
      </c>
      <c r="CA500" s="26">
        <v>34.0</v>
      </c>
      <c r="CB500" s="26">
        <v>8.0</v>
      </c>
      <c r="CC500" s="15">
        <v>0.0</v>
      </c>
      <c r="CD500" s="15">
        <v>0.0</v>
      </c>
      <c r="CE500" s="15">
        <v>1.0</v>
      </c>
      <c r="CF500" s="15">
        <v>0.0</v>
      </c>
      <c r="CG500" s="16">
        <v>0.0</v>
      </c>
      <c r="CH500" s="16">
        <v>0.0</v>
      </c>
      <c r="CI500" s="16">
        <v>0.0</v>
      </c>
      <c r="CJ500" s="15">
        <f t="shared" si="3"/>
        <v>0</v>
      </c>
      <c r="CK500" s="29" t="s">
        <v>2811</v>
      </c>
      <c r="CL500" s="11" t="s">
        <v>2812</v>
      </c>
      <c r="CM500" s="11">
        <v>0.0</v>
      </c>
      <c r="CN500" s="11">
        <v>0.0</v>
      </c>
      <c r="CO500" s="18">
        <v>0.0</v>
      </c>
      <c r="CP500" s="18">
        <v>0.0</v>
      </c>
      <c r="CQ500" s="15">
        <v>0.0</v>
      </c>
      <c r="CR500" s="15" t="s">
        <v>124</v>
      </c>
      <c r="CS500" s="15">
        <v>0.0</v>
      </c>
      <c r="CT500" s="15" t="s">
        <v>124</v>
      </c>
      <c r="CU500" s="15">
        <v>0.0</v>
      </c>
      <c r="CV500" s="15" t="s">
        <v>124</v>
      </c>
      <c r="CW500" s="11">
        <v>0.0</v>
      </c>
      <c r="CX500" s="11">
        <v>0.0</v>
      </c>
      <c r="CY500" s="11" t="s">
        <v>124</v>
      </c>
      <c r="CZ500" s="11">
        <v>0.0</v>
      </c>
      <c r="DA500" s="11" t="s">
        <v>133</v>
      </c>
      <c r="DB500" s="31"/>
    </row>
    <row r="501">
      <c r="A501" s="11" t="s">
        <v>2813</v>
      </c>
      <c r="B501" s="11" t="s">
        <v>2814</v>
      </c>
      <c r="C501" s="12">
        <v>29666.0</v>
      </c>
      <c r="D501" s="13">
        <v>1.0</v>
      </c>
      <c r="E501" s="18">
        <v>0.0</v>
      </c>
      <c r="F501" s="3">
        <v>5.0</v>
      </c>
      <c r="G501" s="3">
        <v>6.0</v>
      </c>
      <c r="H501" s="3">
        <v>9.0</v>
      </c>
      <c r="I501" s="14">
        <f t="shared" si="1"/>
        <v>6.666666667</v>
      </c>
      <c r="J501" s="14">
        <f t="shared" si="2"/>
        <v>2.666666667</v>
      </c>
      <c r="K501" s="11" t="s">
        <v>645</v>
      </c>
      <c r="L501" s="13" t="s">
        <v>262</v>
      </c>
      <c r="M501" s="15" t="s">
        <v>122</v>
      </c>
      <c r="N501" s="15" t="s">
        <v>2815</v>
      </c>
      <c r="O501" s="16" t="s">
        <v>122</v>
      </c>
      <c r="P501" s="16" t="s">
        <v>373</v>
      </c>
      <c r="Q501" s="17">
        <v>0.0</v>
      </c>
      <c r="R501" s="11" t="s">
        <v>124</v>
      </c>
      <c r="S501" s="11">
        <v>0.0</v>
      </c>
      <c r="T501" s="11">
        <v>0.0</v>
      </c>
      <c r="U501" s="11" t="s">
        <v>124</v>
      </c>
      <c r="V501" s="11">
        <v>0.0</v>
      </c>
      <c r="W501" s="11" t="s">
        <v>125</v>
      </c>
      <c r="X501" s="18">
        <v>29.0</v>
      </c>
      <c r="Y501" s="18">
        <v>1.0</v>
      </c>
      <c r="Z501" s="18">
        <v>1.0</v>
      </c>
      <c r="AA501" s="18">
        <v>0.0</v>
      </c>
      <c r="AB501" s="15" t="s">
        <v>2816</v>
      </c>
      <c r="AC501" s="15" t="s">
        <v>2816</v>
      </c>
      <c r="AD501" s="16">
        <v>1.0</v>
      </c>
      <c r="AE501" s="16">
        <v>1.0</v>
      </c>
      <c r="AF501" s="16">
        <v>1.0</v>
      </c>
      <c r="AG501" s="15">
        <v>1.0</v>
      </c>
      <c r="AH501" s="11" t="s">
        <v>2817</v>
      </c>
      <c r="AI501" s="18">
        <v>1.0</v>
      </c>
      <c r="AJ501" s="18">
        <v>1.0</v>
      </c>
      <c r="AK501" s="18">
        <v>1.0</v>
      </c>
      <c r="AL501" s="18">
        <v>0.0</v>
      </c>
      <c r="AM501" s="19">
        <v>1.0</v>
      </c>
      <c r="AN501" s="27" t="s">
        <v>128</v>
      </c>
      <c r="AO501" s="15" t="s">
        <v>129</v>
      </c>
      <c r="AP501" s="15" t="s">
        <v>129</v>
      </c>
      <c r="AQ501" s="15">
        <v>175.0</v>
      </c>
      <c r="AR501" s="15">
        <v>72.0</v>
      </c>
      <c r="AS501" s="15">
        <v>31.0</v>
      </c>
      <c r="AT501" s="15">
        <v>41.0</v>
      </c>
      <c r="AU501" s="15">
        <v>-6.0</v>
      </c>
      <c r="AV501" s="15">
        <v>5.0</v>
      </c>
      <c r="AW501" s="18">
        <v>0.0</v>
      </c>
      <c r="AX501" s="18">
        <v>0.0</v>
      </c>
      <c r="AY501" s="18">
        <v>1.0</v>
      </c>
      <c r="AZ501" s="18">
        <v>1.0</v>
      </c>
      <c r="BA501" s="18">
        <v>0.0</v>
      </c>
      <c r="BB501" s="18">
        <v>0.0</v>
      </c>
      <c r="BC501" s="11">
        <v>0.0</v>
      </c>
      <c r="BD501" s="11">
        <v>0.0</v>
      </c>
      <c r="BE501" s="11">
        <v>0.0</v>
      </c>
      <c r="BF501" s="11">
        <v>0.0</v>
      </c>
      <c r="BG501" s="11">
        <v>0.0</v>
      </c>
      <c r="BH501" s="11">
        <v>0.0</v>
      </c>
      <c r="BI501" s="11">
        <v>0.0</v>
      </c>
      <c r="BJ501" s="11">
        <v>0.0</v>
      </c>
      <c r="BK501" s="11">
        <v>0.0</v>
      </c>
      <c r="BL501" s="11">
        <v>0.0</v>
      </c>
      <c r="BM501" s="11">
        <v>0.0</v>
      </c>
      <c r="BN501" s="11">
        <v>0.0</v>
      </c>
      <c r="BO501" s="11">
        <v>0.0</v>
      </c>
      <c r="BP501" s="11">
        <v>0.0</v>
      </c>
      <c r="BQ501" s="11">
        <v>0.0</v>
      </c>
      <c r="BR501" s="11">
        <v>0.0</v>
      </c>
      <c r="BS501" s="11">
        <v>0.0</v>
      </c>
      <c r="BT501" s="11">
        <v>0.0</v>
      </c>
      <c r="BU501" s="11">
        <v>0.0</v>
      </c>
      <c r="BV501" s="11" t="s">
        <v>124</v>
      </c>
      <c r="BW501" s="15" t="s">
        <v>487</v>
      </c>
      <c r="BX501" s="15">
        <v>0.0</v>
      </c>
      <c r="BY501" s="26">
        <v>200.0</v>
      </c>
      <c r="BZ501" s="16">
        <v>0.0</v>
      </c>
      <c r="CA501" s="26">
        <v>42.0</v>
      </c>
      <c r="CB501" s="26">
        <v>20.0</v>
      </c>
      <c r="CC501" s="15">
        <v>0.0</v>
      </c>
      <c r="CD501" s="15">
        <v>0.0</v>
      </c>
      <c r="CE501" s="15">
        <v>0.0</v>
      </c>
      <c r="CF501" s="15">
        <v>0.0</v>
      </c>
      <c r="CG501" s="16">
        <v>0.0</v>
      </c>
      <c r="CH501" s="16">
        <v>0.0</v>
      </c>
      <c r="CI501" s="16">
        <v>0.0</v>
      </c>
      <c r="CJ501" s="15">
        <f t="shared" si="3"/>
        <v>0</v>
      </c>
      <c r="CK501" s="29" t="s">
        <v>2818</v>
      </c>
      <c r="CL501" s="11" t="s">
        <v>170</v>
      </c>
      <c r="CM501" s="11">
        <v>0.0</v>
      </c>
      <c r="CN501" s="11">
        <v>0.0</v>
      </c>
      <c r="CO501" s="18">
        <v>0.0</v>
      </c>
      <c r="CP501" s="18">
        <v>0.0</v>
      </c>
      <c r="CQ501" s="15">
        <v>0.0</v>
      </c>
      <c r="CR501" s="15" t="s">
        <v>124</v>
      </c>
      <c r="CS501" s="15">
        <v>0.0</v>
      </c>
      <c r="CT501" s="15" t="s">
        <v>124</v>
      </c>
      <c r="CU501" s="15">
        <v>0.0</v>
      </c>
      <c r="CV501" s="15" t="s">
        <v>124</v>
      </c>
      <c r="CW501" s="11">
        <v>0.0</v>
      </c>
      <c r="CX501" s="11">
        <v>0.0</v>
      </c>
      <c r="CY501" s="11" t="s">
        <v>124</v>
      </c>
      <c r="CZ501" s="11">
        <v>0.0</v>
      </c>
      <c r="DA501" s="11" t="s">
        <v>133</v>
      </c>
      <c r="DB501" s="31"/>
    </row>
    <row r="502">
      <c r="A502" s="11" t="s">
        <v>2819</v>
      </c>
      <c r="B502" s="11" t="s">
        <v>2638</v>
      </c>
      <c r="C502" s="12">
        <v>29673.0</v>
      </c>
      <c r="D502" s="13">
        <v>2.0</v>
      </c>
      <c r="E502" s="18">
        <v>0.0</v>
      </c>
      <c r="F502" s="3">
        <v>6.0</v>
      </c>
      <c r="G502" s="3">
        <v>6.0</v>
      </c>
      <c r="H502" s="3">
        <v>6.0</v>
      </c>
      <c r="I502" s="14">
        <f t="shared" si="1"/>
        <v>6</v>
      </c>
      <c r="J502" s="14">
        <f t="shared" si="2"/>
        <v>0</v>
      </c>
      <c r="K502" s="11" t="s">
        <v>2582</v>
      </c>
      <c r="L502" s="13" t="s">
        <v>2582</v>
      </c>
      <c r="M502" s="15" t="s">
        <v>2820</v>
      </c>
      <c r="N502" s="15" t="s">
        <v>2821</v>
      </c>
      <c r="O502" s="16" t="s">
        <v>2822</v>
      </c>
      <c r="P502" s="16" t="s">
        <v>2823</v>
      </c>
      <c r="Q502" s="17">
        <v>0.0</v>
      </c>
      <c r="R502" s="11" t="s">
        <v>124</v>
      </c>
      <c r="S502" s="11">
        <v>0.0</v>
      </c>
      <c r="T502" s="11">
        <v>0.0</v>
      </c>
      <c r="U502" s="11" t="s">
        <v>124</v>
      </c>
      <c r="V502" s="11">
        <v>0.0</v>
      </c>
      <c r="W502" s="11" t="s">
        <v>125</v>
      </c>
      <c r="X502" s="18">
        <v>35.0</v>
      </c>
      <c r="Y502" s="18">
        <v>2.0</v>
      </c>
      <c r="Z502" s="18">
        <v>1.0</v>
      </c>
      <c r="AA502" s="18">
        <v>0.0</v>
      </c>
      <c r="AB502" s="15" t="s">
        <v>2824</v>
      </c>
      <c r="AC502" s="15" t="s">
        <v>2824</v>
      </c>
      <c r="AD502" s="16">
        <v>2.0</v>
      </c>
      <c r="AE502" s="16">
        <v>1.0</v>
      </c>
      <c r="AF502" s="16">
        <v>1.0</v>
      </c>
      <c r="AG502" s="16">
        <v>1.0</v>
      </c>
      <c r="AH502" s="11" t="s">
        <v>2578</v>
      </c>
      <c r="AI502" s="18">
        <v>1.0</v>
      </c>
      <c r="AJ502" s="18">
        <v>1.0</v>
      </c>
      <c r="AK502" s="18">
        <v>0.0</v>
      </c>
      <c r="AL502" s="11">
        <v>0.0</v>
      </c>
      <c r="AM502" s="19">
        <v>0.0</v>
      </c>
      <c r="AN502" s="27" t="s">
        <v>128</v>
      </c>
      <c r="AO502" s="15" t="s">
        <v>570</v>
      </c>
      <c r="AP502" s="15" t="s">
        <v>570</v>
      </c>
      <c r="AQ502" s="15">
        <v>108.0</v>
      </c>
      <c r="AR502" s="15">
        <v>85.0</v>
      </c>
      <c r="AS502" s="15">
        <v>70.0</v>
      </c>
      <c r="AT502" s="15">
        <v>81.0</v>
      </c>
      <c r="AU502" s="15">
        <v>-6.0</v>
      </c>
      <c r="AV502" s="15">
        <v>40.0</v>
      </c>
      <c r="AW502" s="18">
        <v>0.0</v>
      </c>
      <c r="AX502" s="18">
        <v>0.0</v>
      </c>
      <c r="AY502" s="18">
        <v>1.0</v>
      </c>
      <c r="AZ502" s="18">
        <v>0.0</v>
      </c>
      <c r="BA502" s="18">
        <v>0.0</v>
      </c>
      <c r="BB502" s="18">
        <v>1.0</v>
      </c>
      <c r="BC502" s="11">
        <v>0.0</v>
      </c>
      <c r="BD502" s="11">
        <v>0.0</v>
      </c>
      <c r="BE502" s="11">
        <v>0.0</v>
      </c>
      <c r="BF502" s="11">
        <v>0.0</v>
      </c>
      <c r="BG502" s="11">
        <v>0.0</v>
      </c>
      <c r="BH502" s="11">
        <v>0.0</v>
      </c>
      <c r="BI502" s="11">
        <v>0.0</v>
      </c>
      <c r="BJ502" s="11">
        <v>1.0</v>
      </c>
      <c r="BK502" s="11">
        <v>0.0</v>
      </c>
      <c r="BL502" s="11">
        <v>0.0</v>
      </c>
      <c r="BM502" s="11">
        <v>0.0</v>
      </c>
      <c r="BN502" s="11">
        <v>0.0</v>
      </c>
      <c r="BO502" s="11">
        <v>0.0</v>
      </c>
      <c r="BP502" s="11">
        <v>0.0</v>
      </c>
      <c r="BQ502" s="11">
        <v>1.0</v>
      </c>
      <c r="BR502" s="11">
        <v>0.0</v>
      </c>
      <c r="BS502" s="11">
        <v>0.0</v>
      </c>
      <c r="BT502" s="11">
        <v>0.0</v>
      </c>
      <c r="BU502" s="11">
        <v>0.0</v>
      </c>
      <c r="BV502" s="11" t="s">
        <v>124</v>
      </c>
      <c r="BW502" s="15" t="s">
        <v>2825</v>
      </c>
      <c r="BX502" s="15">
        <v>1.0</v>
      </c>
      <c r="BY502" s="26">
        <v>391.0</v>
      </c>
      <c r="BZ502" s="16">
        <v>0.0</v>
      </c>
      <c r="CA502" s="26">
        <v>220.0</v>
      </c>
      <c r="CB502" s="26">
        <v>32.0</v>
      </c>
      <c r="CC502" s="15">
        <v>0.0</v>
      </c>
      <c r="CD502" s="15">
        <v>0.0</v>
      </c>
      <c r="CE502" s="15">
        <v>1.0</v>
      </c>
      <c r="CF502" s="15">
        <v>0.0</v>
      </c>
      <c r="CG502" s="16">
        <v>0.0</v>
      </c>
      <c r="CH502" s="16">
        <v>0.0</v>
      </c>
      <c r="CI502" s="16">
        <v>0.0</v>
      </c>
      <c r="CJ502" s="15">
        <f t="shared" si="3"/>
        <v>0</v>
      </c>
      <c r="CK502" s="29" t="s">
        <v>2826</v>
      </c>
      <c r="CL502" s="11" t="s">
        <v>522</v>
      </c>
      <c r="CM502" s="11">
        <v>1.0</v>
      </c>
      <c r="CN502" s="11">
        <v>0.0</v>
      </c>
      <c r="CO502" s="18">
        <v>0.0</v>
      </c>
      <c r="CP502" s="18">
        <v>0.0</v>
      </c>
      <c r="CQ502" s="15">
        <v>0.0</v>
      </c>
      <c r="CR502" s="15" t="s">
        <v>124</v>
      </c>
      <c r="CS502" s="15">
        <v>0.0</v>
      </c>
      <c r="CT502" s="15" t="s">
        <v>124</v>
      </c>
      <c r="CU502" s="15">
        <v>0.0</v>
      </c>
      <c r="CV502" s="15" t="s">
        <v>124</v>
      </c>
      <c r="CW502" s="11">
        <v>0.0</v>
      </c>
      <c r="CX502" s="11">
        <v>0.0</v>
      </c>
      <c r="CY502" s="11" t="s">
        <v>124</v>
      </c>
      <c r="CZ502" s="11">
        <v>0.0</v>
      </c>
      <c r="DA502" s="11" t="s">
        <v>235</v>
      </c>
      <c r="DB502" s="31"/>
    </row>
    <row r="503">
      <c r="A503" s="11" t="s">
        <v>2827</v>
      </c>
      <c r="B503" s="11" t="s">
        <v>2430</v>
      </c>
      <c r="C503" s="12">
        <v>29687.0</v>
      </c>
      <c r="D503" s="13">
        <v>3.0</v>
      </c>
      <c r="E503" s="18">
        <v>0.0</v>
      </c>
      <c r="F503" s="3">
        <v>7.0</v>
      </c>
      <c r="G503" s="3">
        <v>4.0</v>
      </c>
      <c r="H503" s="3">
        <v>5.0</v>
      </c>
      <c r="I503" s="14">
        <f t="shared" si="1"/>
        <v>5.333333333</v>
      </c>
      <c r="J503" s="14">
        <f t="shared" si="2"/>
        <v>2</v>
      </c>
      <c r="K503" s="11" t="s">
        <v>277</v>
      </c>
      <c r="L503" s="11" t="s">
        <v>277</v>
      </c>
      <c r="M503" s="15" t="s">
        <v>137</v>
      </c>
      <c r="N503" s="15" t="s">
        <v>373</v>
      </c>
      <c r="O503" s="16" t="s">
        <v>122</v>
      </c>
      <c r="P503" s="16" t="s">
        <v>373</v>
      </c>
      <c r="Q503" s="17">
        <v>2.0</v>
      </c>
      <c r="R503" s="11" t="s">
        <v>124</v>
      </c>
      <c r="S503" s="11">
        <v>0.0</v>
      </c>
      <c r="T503" s="11">
        <v>0.0</v>
      </c>
      <c r="U503" s="11" t="s">
        <v>124</v>
      </c>
      <c r="V503" s="11">
        <v>0.0</v>
      </c>
      <c r="W503" s="11" t="s">
        <v>125</v>
      </c>
      <c r="X503" s="18">
        <f>(34+33)/2</f>
        <v>33.5</v>
      </c>
      <c r="Y503" s="18">
        <v>1.0</v>
      </c>
      <c r="Z503" s="18">
        <v>1.0</v>
      </c>
      <c r="AA503" s="18">
        <v>0.0</v>
      </c>
      <c r="AB503" s="15" t="s">
        <v>2828</v>
      </c>
      <c r="AC503" s="15" t="s">
        <v>2828</v>
      </c>
      <c r="AD503" s="16">
        <v>2.0</v>
      </c>
      <c r="AE503" s="16">
        <v>1.0</v>
      </c>
      <c r="AF503" s="16">
        <v>1.0</v>
      </c>
      <c r="AG503" s="16">
        <v>0.0</v>
      </c>
      <c r="AH503" s="11" t="s">
        <v>2829</v>
      </c>
      <c r="AI503" s="18">
        <v>1.0</v>
      </c>
      <c r="AJ503" s="18">
        <v>1.0</v>
      </c>
      <c r="AK503" s="18">
        <v>1.0</v>
      </c>
      <c r="AL503" s="18">
        <v>1.0</v>
      </c>
      <c r="AM503" s="19">
        <v>1.0</v>
      </c>
      <c r="AN503" s="27" t="s">
        <v>128</v>
      </c>
      <c r="AO503" s="15" t="s">
        <v>129</v>
      </c>
      <c r="AP503" s="15" t="s">
        <v>129</v>
      </c>
      <c r="AQ503" s="15">
        <v>121.0</v>
      </c>
      <c r="AR503" s="15">
        <v>74.0</v>
      </c>
      <c r="AS503" s="15">
        <v>81.0</v>
      </c>
      <c r="AT503" s="15">
        <v>96.0</v>
      </c>
      <c r="AU503" s="15">
        <v>-9.0</v>
      </c>
      <c r="AV503" s="15">
        <v>43.0</v>
      </c>
      <c r="AW503" s="18">
        <v>0.0</v>
      </c>
      <c r="AX503" s="18">
        <v>0.0</v>
      </c>
      <c r="AY503" s="18">
        <v>1.0</v>
      </c>
      <c r="AZ503" s="18">
        <v>1.0</v>
      </c>
      <c r="BA503" s="18">
        <v>0.0</v>
      </c>
      <c r="BB503" s="18">
        <v>0.0</v>
      </c>
      <c r="BC503" s="11">
        <v>0.0</v>
      </c>
      <c r="BD503" s="11">
        <v>0.0</v>
      </c>
      <c r="BE503" s="11">
        <v>0.0</v>
      </c>
      <c r="BF503" s="11">
        <v>0.0</v>
      </c>
      <c r="BG503" s="11">
        <v>0.0</v>
      </c>
      <c r="BH503" s="11">
        <v>1.0</v>
      </c>
      <c r="BI503" s="11">
        <v>0.0</v>
      </c>
      <c r="BJ503" s="11">
        <v>0.0</v>
      </c>
      <c r="BK503" s="11">
        <v>0.0</v>
      </c>
      <c r="BL503" s="11">
        <v>0.0</v>
      </c>
      <c r="BM503" s="11">
        <v>0.0</v>
      </c>
      <c r="BN503" s="11">
        <v>0.0</v>
      </c>
      <c r="BO503" s="11">
        <v>0.0</v>
      </c>
      <c r="BP503" s="11">
        <v>0.0</v>
      </c>
      <c r="BQ503" s="11">
        <v>0.0</v>
      </c>
      <c r="BR503" s="11">
        <v>0.0</v>
      </c>
      <c r="BS503" s="11">
        <v>0.0</v>
      </c>
      <c r="BT503" s="11">
        <v>0.0</v>
      </c>
      <c r="BU503" s="11">
        <v>0.0</v>
      </c>
      <c r="BV503" s="11" t="s">
        <v>124</v>
      </c>
      <c r="BW503" s="15" t="s">
        <v>487</v>
      </c>
      <c r="BX503" s="15">
        <v>0.0</v>
      </c>
      <c r="BY503" s="26">
        <v>232.0</v>
      </c>
      <c r="BZ503" s="16">
        <v>0.0</v>
      </c>
      <c r="CA503" s="26">
        <v>57.0</v>
      </c>
      <c r="CB503" s="26">
        <v>19.0</v>
      </c>
      <c r="CC503" s="15">
        <v>0.0</v>
      </c>
      <c r="CD503" s="15">
        <v>0.0</v>
      </c>
      <c r="CE503" s="15">
        <v>1.0</v>
      </c>
      <c r="CF503" s="15">
        <v>0.0</v>
      </c>
      <c r="CG503" s="16">
        <v>0.0</v>
      </c>
      <c r="CH503" s="16">
        <v>0.0</v>
      </c>
      <c r="CI503" s="16">
        <v>0.0</v>
      </c>
      <c r="CJ503" s="15">
        <f t="shared" si="3"/>
        <v>0</v>
      </c>
      <c r="CK503" s="29" t="s">
        <v>2830</v>
      </c>
      <c r="CL503" s="11" t="s">
        <v>2831</v>
      </c>
      <c r="CM503" s="11">
        <v>0.0</v>
      </c>
      <c r="CN503" s="11">
        <v>0.0</v>
      </c>
      <c r="CO503" s="18">
        <v>0.0</v>
      </c>
      <c r="CP503" s="18">
        <v>0.0</v>
      </c>
      <c r="CQ503" s="15">
        <v>0.0</v>
      </c>
      <c r="CR503" s="15" t="s">
        <v>124</v>
      </c>
      <c r="CS503" s="15">
        <v>0.0</v>
      </c>
      <c r="CT503" s="15" t="s">
        <v>124</v>
      </c>
      <c r="CU503" s="15">
        <v>0.0</v>
      </c>
      <c r="CV503" s="15" t="s">
        <v>124</v>
      </c>
      <c r="CW503" s="11">
        <v>0.0</v>
      </c>
      <c r="CX503" s="11">
        <v>0.0</v>
      </c>
      <c r="CY503" s="11" t="s">
        <v>124</v>
      </c>
      <c r="CZ503" s="11">
        <v>0.0</v>
      </c>
      <c r="DA503" s="11" t="s">
        <v>133</v>
      </c>
      <c r="DB503" s="31"/>
    </row>
    <row r="504">
      <c r="A504" s="11" t="s">
        <v>2832</v>
      </c>
      <c r="B504" s="11" t="s">
        <v>2833</v>
      </c>
      <c r="C504" s="12">
        <v>29708.0</v>
      </c>
      <c r="D504" s="13">
        <v>2.0</v>
      </c>
      <c r="E504" s="18">
        <v>0.0</v>
      </c>
      <c r="F504" s="3">
        <v>5.0</v>
      </c>
      <c r="G504" s="3">
        <v>6.0</v>
      </c>
      <c r="H504" s="3">
        <v>8.0</v>
      </c>
      <c r="I504" s="14">
        <f t="shared" si="1"/>
        <v>6.333333333</v>
      </c>
      <c r="J504" s="14">
        <f t="shared" si="2"/>
        <v>2</v>
      </c>
      <c r="K504" s="11" t="s">
        <v>2673</v>
      </c>
      <c r="L504" s="13" t="s">
        <v>183</v>
      </c>
      <c r="M504" s="15" t="s">
        <v>137</v>
      </c>
      <c r="N504" s="15" t="s">
        <v>373</v>
      </c>
      <c r="O504" s="16" t="s">
        <v>2359</v>
      </c>
      <c r="P504" s="16" t="s">
        <v>2691</v>
      </c>
      <c r="Q504" s="17">
        <v>1.0</v>
      </c>
      <c r="R504" s="11" t="s">
        <v>124</v>
      </c>
      <c r="S504" s="11">
        <v>0.0</v>
      </c>
      <c r="T504" s="11">
        <v>0.0</v>
      </c>
      <c r="U504" s="11" t="s">
        <v>124</v>
      </c>
      <c r="V504" s="11">
        <v>0.0</v>
      </c>
      <c r="W504" s="11" t="s">
        <v>631</v>
      </c>
      <c r="X504" s="18">
        <v>22.0</v>
      </c>
      <c r="Y504" s="18">
        <v>0.0</v>
      </c>
      <c r="Z504" s="18">
        <v>1.0</v>
      </c>
      <c r="AA504" s="18">
        <v>0.0</v>
      </c>
      <c r="AB504" s="15" t="s">
        <v>2834</v>
      </c>
      <c r="AC504" s="15" t="s">
        <v>2834</v>
      </c>
      <c r="AD504" s="16">
        <v>0.0</v>
      </c>
      <c r="AE504" s="16">
        <v>1.0</v>
      </c>
      <c r="AF504" s="16">
        <v>0.0</v>
      </c>
      <c r="AG504" s="15">
        <v>0.0</v>
      </c>
      <c r="AH504" s="11" t="s">
        <v>2835</v>
      </c>
      <c r="AI504" s="18">
        <v>1.0</v>
      </c>
      <c r="AJ504" s="18">
        <v>1.0</v>
      </c>
      <c r="AK504" s="18">
        <v>0.0</v>
      </c>
      <c r="AL504" s="11">
        <v>0.0</v>
      </c>
      <c r="AM504" s="19">
        <v>0.0</v>
      </c>
      <c r="AN504" s="27" t="s">
        <v>128</v>
      </c>
      <c r="AO504" s="15" t="s">
        <v>2836</v>
      </c>
      <c r="AP504" s="15" t="s">
        <v>210</v>
      </c>
      <c r="AQ504" s="15">
        <v>122.0</v>
      </c>
      <c r="AR504" s="15">
        <v>51.0</v>
      </c>
      <c r="AS504" s="15">
        <v>80.0</v>
      </c>
      <c r="AT504" s="15">
        <v>80.0</v>
      </c>
      <c r="AU504" s="15">
        <v>-11.0</v>
      </c>
      <c r="AV504" s="15">
        <v>69.0</v>
      </c>
      <c r="AW504" s="18">
        <v>0.0</v>
      </c>
      <c r="AX504" s="18">
        <v>0.0</v>
      </c>
      <c r="AY504" s="18">
        <v>0.0</v>
      </c>
      <c r="AZ504" s="18">
        <v>1.0</v>
      </c>
      <c r="BA504" s="18">
        <v>0.0</v>
      </c>
      <c r="BB504" s="18">
        <v>0.0</v>
      </c>
      <c r="BC504" s="11">
        <v>0.0</v>
      </c>
      <c r="BD504" s="11">
        <v>0.0</v>
      </c>
      <c r="BE504" s="11">
        <v>0.0</v>
      </c>
      <c r="BF504" s="11">
        <v>0.0</v>
      </c>
      <c r="BG504" s="11">
        <v>0.0</v>
      </c>
      <c r="BH504" s="11">
        <v>1.0</v>
      </c>
      <c r="BI504" s="11">
        <v>0.0</v>
      </c>
      <c r="BJ504" s="11">
        <v>1.0</v>
      </c>
      <c r="BK504" s="11">
        <v>0.0</v>
      </c>
      <c r="BL504" s="11">
        <v>0.0</v>
      </c>
      <c r="BM504" s="11">
        <v>0.0</v>
      </c>
      <c r="BN504" s="11">
        <v>0.0</v>
      </c>
      <c r="BO504" s="11">
        <v>0.0</v>
      </c>
      <c r="BP504" s="11">
        <v>0.0</v>
      </c>
      <c r="BQ504" s="11">
        <v>0.0</v>
      </c>
      <c r="BR504" s="11">
        <v>0.0</v>
      </c>
      <c r="BS504" s="11">
        <v>0.0</v>
      </c>
      <c r="BT504" s="11">
        <v>0.0</v>
      </c>
      <c r="BU504" s="11">
        <v>0.0</v>
      </c>
      <c r="BV504" s="11" t="s">
        <v>124</v>
      </c>
      <c r="BW504" s="15" t="s">
        <v>146</v>
      </c>
      <c r="BX504" s="15">
        <v>0.0</v>
      </c>
      <c r="BY504" s="26">
        <v>300.0</v>
      </c>
      <c r="BZ504" s="16">
        <v>0.0</v>
      </c>
      <c r="CA504" s="26">
        <v>18.0</v>
      </c>
      <c r="CB504" s="26">
        <v>18.0</v>
      </c>
      <c r="CC504" s="15">
        <v>0.0</v>
      </c>
      <c r="CD504" s="15">
        <v>0.0</v>
      </c>
      <c r="CE504" s="15">
        <v>1.0</v>
      </c>
      <c r="CF504" s="15">
        <v>0.0</v>
      </c>
      <c r="CG504" s="16">
        <v>0.0</v>
      </c>
      <c r="CH504" s="16">
        <v>0.0</v>
      </c>
      <c r="CI504" s="16">
        <v>0.0</v>
      </c>
      <c r="CJ504" s="15">
        <f t="shared" si="3"/>
        <v>0</v>
      </c>
      <c r="CK504" s="29" t="s">
        <v>2837</v>
      </c>
      <c r="CL504" s="11" t="s">
        <v>170</v>
      </c>
      <c r="CM504" s="11">
        <v>0.0</v>
      </c>
      <c r="CN504" s="11">
        <v>0.0</v>
      </c>
      <c r="CO504" s="18">
        <v>0.0</v>
      </c>
      <c r="CP504" s="18">
        <v>0.0</v>
      </c>
      <c r="CQ504" s="15">
        <v>0.0</v>
      </c>
      <c r="CR504" s="15" t="s">
        <v>124</v>
      </c>
      <c r="CS504" s="15">
        <v>0.0</v>
      </c>
      <c r="CT504" s="15" t="s">
        <v>124</v>
      </c>
      <c r="CU504" s="15">
        <v>0.0</v>
      </c>
      <c r="CV504" s="15" t="s">
        <v>2838</v>
      </c>
      <c r="CW504" s="11">
        <v>0.0</v>
      </c>
      <c r="CX504" s="11">
        <v>0.0</v>
      </c>
      <c r="CY504" s="11" t="s">
        <v>124</v>
      </c>
      <c r="CZ504" s="11">
        <v>0.0</v>
      </c>
      <c r="DA504" s="11" t="s">
        <v>235</v>
      </c>
      <c r="DB504" s="31"/>
    </row>
    <row r="505">
      <c r="A505" s="11" t="s">
        <v>2839</v>
      </c>
      <c r="B505" s="11" t="s">
        <v>2840</v>
      </c>
      <c r="C505" s="12">
        <v>29722.0</v>
      </c>
      <c r="D505" s="13">
        <v>9.0</v>
      </c>
      <c r="E505" s="18">
        <v>1.0</v>
      </c>
      <c r="F505" s="3">
        <v>9.0</v>
      </c>
      <c r="G505" s="3">
        <v>7.0</v>
      </c>
      <c r="H505" s="3">
        <v>6.0</v>
      </c>
      <c r="I505" s="14">
        <f t="shared" si="1"/>
        <v>7.333333333</v>
      </c>
      <c r="J505" s="14">
        <f t="shared" si="2"/>
        <v>2</v>
      </c>
      <c r="K505" s="11" t="s">
        <v>2673</v>
      </c>
      <c r="L505" s="13" t="s">
        <v>183</v>
      </c>
      <c r="M505" s="15" t="s">
        <v>122</v>
      </c>
      <c r="N505" s="15" t="s">
        <v>2841</v>
      </c>
      <c r="O505" s="16" t="s">
        <v>2359</v>
      </c>
      <c r="P505" s="16" t="s">
        <v>2691</v>
      </c>
      <c r="Q505" s="17">
        <v>1.0</v>
      </c>
      <c r="R505" s="11" t="s">
        <v>124</v>
      </c>
      <c r="S505" s="11">
        <v>0.0</v>
      </c>
      <c r="T505" s="11">
        <v>0.0</v>
      </c>
      <c r="U505" s="11" t="s">
        <v>124</v>
      </c>
      <c r="V505" s="11">
        <v>0.0</v>
      </c>
      <c r="W505" s="11" t="s">
        <v>125</v>
      </c>
      <c r="X505" s="18">
        <v>35.0</v>
      </c>
      <c r="Y505" s="18">
        <v>0.0</v>
      </c>
      <c r="Z505" s="18">
        <v>1.0</v>
      </c>
      <c r="AA505" s="18">
        <v>0.0</v>
      </c>
      <c r="AB505" s="15" t="s">
        <v>2842</v>
      </c>
      <c r="AC505" s="15" t="s">
        <v>2842</v>
      </c>
      <c r="AD505" s="16">
        <v>0.0</v>
      </c>
      <c r="AE505" s="16">
        <v>1.0</v>
      </c>
      <c r="AF505" s="16">
        <v>0.0</v>
      </c>
      <c r="AG505" s="15">
        <v>0.0</v>
      </c>
      <c r="AH505" s="11" t="s">
        <v>2843</v>
      </c>
      <c r="AI505" s="18">
        <v>1.0</v>
      </c>
      <c r="AJ505" s="18">
        <v>2.0</v>
      </c>
      <c r="AK505" s="18">
        <v>0.0</v>
      </c>
      <c r="AL505" s="11">
        <v>0.0</v>
      </c>
      <c r="AM505" s="19">
        <v>0.0</v>
      </c>
      <c r="AN505" s="27" t="s">
        <v>128</v>
      </c>
      <c r="AO505" s="15" t="s">
        <v>318</v>
      </c>
      <c r="AP505" s="15" t="s">
        <v>318</v>
      </c>
      <c r="AQ505" s="15">
        <v>117.0</v>
      </c>
      <c r="AR505" s="15">
        <v>65.0</v>
      </c>
      <c r="AS505" s="15">
        <v>68.0</v>
      </c>
      <c r="AT505" s="15">
        <v>60.0</v>
      </c>
      <c r="AU505" s="15">
        <v>-10.0</v>
      </c>
      <c r="AV505" s="15">
        <v>2.0</v>
      </c>
      <c r="AW505" s="18">
        <v>0.0</v>
      </c>
      <c r="AX505" s="18">
        <v>0.0</v>
      </c>
      <c r="AY505" s="18">
        <v>0.0</v>
      </c>
      <c r="AZ505" s="18">
        <v>1.0</v>
      </c>
      <c r="BA505" s="18">
        <v>0.0</v>
      </c>
      <c r="BB505" s="18">
        <v>0.0</v>
      </c>
      <c r="BC505" s="11">
        <v>0.0</v>
      </c>
      <c r="BD505" s="11">
        <v>0.0</v>
      </c>
      <c r="BE505" s="11">
        <v>0.0</v>
      </c>
      <c r="BF505" s="11">
        <v>0.0</v>
      </c>
      <c r="BG505" s="11">
        <v>0.0</v>
      </c>
      <c r="BH505" s="11">
        <v>0.0</v>
      </c>
      <c r="BI505" s="11">
        <v>0.0</v>
      </c>
      <c r="BJ505" s="11">
        <v>0.0</v>
      </c>
      <c r="BK505" s="11">
        <v>0.0</v>
      </c>
      <c r="BL505" s="11">
        <v>0.0</v>
      </c>
      <c r="BM505" s="11">
        <v>0.0</v>
      </c>
      <c r="BN505" s="11">
        <v>0.0</v>
      </c>
      <c r="BO505" s="11">
        <v>0.0</v>
      </c>
      <c r="BP505" s="11">
        <v>0.0</v>
      </c>
      <c r="BQ505" s="11">
        <v>0.0</v>
      </c>
      <c r="BR505" s="11">
        <v>0.0</v>
      </c>
      <c r="BS505" s="11">
        <v>0.0</v>
      </c>
      <c r="BT505" s="11">
        <v>0.0</v>
      </c>
      <c r="BU505" s="11">
        <v>0.0</v>
      </c>
      <c r="BV505" s="11" t="s">
        <v>124</v>
      </c>
      <c r="BW505" s="15" t="s">
        <v>168</v>
      </c>
      <c r="BX505" s="15">
        <v>0.0</v>
      </c>
      <c r="BY505" s="26">
        <v>328.0</v>
      </c>
      <c r="BZ505" s="16">
        <v>0.0</v>
      </c>
      <c r="CA505" s="26">
        <v>52.0</v>
      </c>
      <c r="CB505" s="26">
        <v>15.0</v>
      </c>
      <c r="CC505" s="15">
        <v>0.0</v>
      </c>
      <c r="CD505" s="15">
        <v>0.0</v>
      </c>
      <c r="CE505" s="15">
        <v>1.0</v>
      </c>
      <c r="CF505" s="15">
        <v>0.0</v>
      </c>
      <c r="CG505" s="16">
        <v>1.0</v>
      </c>
      <c r="CH505" s="16">
        <v>0.0</v>
      </c>
      <c r="CI505" s="16">
        <v>0.0</v>
      </c>
      <c r="CJ505" s="15">
        <f t="shared" si="3"/>
        <v>1</v>
      </c>
      <c r="CK505" s="29" t="s">
        <v>2844</v>
      </c>
      <c r="CL505" s="11" t="s">
        <v>258</v>
      </c>
      <c r="CM505" s="11">
        <v>0.0</v>
      </c>
      <c r="CN505" s="11">
        <v>0.0</v>
      </c>
      <c r="CO505" s="18">
        <v>0.0</v>
      </c>
      <c r="CP505" s="18">
        <v>0.0</v>
      </c>
      <c r="CQ505" s="15">
        <v>0.0</v>
      </c>
      <c r="CR505" s="15" t="s">
        <v>124</v>
      </c>
      <c r="CS505" s="15">
        <v>0.0</v>
      </c>
      <c r="CT505" s="15" t="s">
        <v>124</v>
      </c>
      <c r="CU505" s="15">
        <v>0.0</v>
      </c>
      <c r="CV505" s="15" t="s">
        <v>124</v>
      </c>
      <c r="CW505" s="11">
        <v>0.0</v>
      </c>
      <c r="CX505" s="11">
        <v>0.0</v>
      </c>
      <c r="CY505" s="11" t="s">
        <v>124</v>
      </c>
      <c r="CZ505" s="11">
        <v>0.0</v>
      </c>
      <c r="DA505" s="11" t="s">
        <v>235</v>
      </c>
      <c r="DB505" s="31"/>
    </row>
    <row r="506">
      <c r="A506" s="13" t="s">
        <v>2845</v>
      </c>
      <c r="B506" s="11" t="s">
        <v>2845</v>
      </c>
      <c r="C506" s="12">
        <v>29757.0</v>
      </c>
      <c r="D506" s="13">
        <v>1.0</v>
      </c>
      <c r="E506" s="18">
        <v>0.0</v>
      </c>
      <c r="F506" s="3">
        <v>2.0</v>
      </c>
      <c r="G506" s="3">
        <v>3.0</v>
      </c>
      <c r="H506" s="3">
        <v>5.0</v>
      </c>
      <c r="I506" s="14">
        <f t="shared" si="1"/>
        <v>3.333333333</v>
      </c>
      <c r="J506" s="14">
        <f t="shared" si="2"/>
        <v>2</v>
      </c>
      <c r="K506" s="11" t="s">
        <v>1993</v>
      </c>
      <c r="L506" s="13" t="s">
        <v>355</v>
      </c>
      <c r="M506" s="15" t="s">
        <v>216</v>
      </c>
      <c r="N506" s="15" t="s">
        <v>1953</v>
      </c>
      <c r="O506" s="16" t="s">
        <v>2822</v>
      </c>
      <c r="P506" s="16" t="s">
        <v>1953</v>
      </c>
      <c r="Q506" s="17">
        <v>0.0</v>
      </c>
      <c r="R506" s="11" t="s">
        <v>124</v>
      </c>
      <c r="S506" s="11">
        <v>0.0</v>
      </c>
      <c r="T506" s="11">
        <v>0.0</v>
      </c>
      <c r="U506" s="11" t="s">
        <v>124</v>
      </c>
      <c r="V506" s="11">
        <v>0.0</v>
      </c>
      <c r="W506" s="11" t="s">
        <v>1483</v>
      </c>
      <c r="X506" s="18">
        <v>34.0</v>
      </c>
      <c r="Y506" s="18">
        <v>2.0</v>
      </c>
      <c r="Z506" s="18">
        <v>1.0</v>
      </c>
      <c r="AA506" s="18">
        <v>0.0</v>
      </c>
      <c r="AB506" s="15" t="s">
        <v>2846</v>
      </c>
      <c r="AC506" s="15" t="s">
        <v>2846</v>
      </c>
      <c r="AD506" s="16">
        <v>1.0</v>
      </c>
      <c r="AE506" s="16">
        <v>1.0</v>
      </c>
      <c r="AF506" s="16">
        <v>0.0</v>
      </c>
      <c r="AG506" s="15">
        <v>0.0</v>
      </c>
      <c r="AH506" s="11" t="s">
        <v>2847</v>
      </c>
      <c r="AI506" s="18">
        <v>1.0</v>
      </c>
      <c r="AJ506" s="18">
        <v>1.0</v>
      </c>
      <c r="AK506" s="18">
        <v>1.0</v>
      </c>
      <c r="AL506" s="18">
        <v>1.0</v>
      </c>
      <c r="AM506" s="19">
        <v>0.0</v>
      </c>
      <c r="AN506" s="27" t="s">
        <v>128</v>
      </c>
      <c r="AO506" s="15" t="s">
        <v>289</v>
      </c>
      <c r="AP506" s="15" t="s">
        <v>289</v>
      </c>
      <c r="AQ506" s="15">
        <v>123.0</v>
      </c>
      <c r="AR506" s="15">
        <v>65.0</v>
      </c>
      <c r="AS506" s="15">
        <v>78.0</v>
      </c>
      <c r="AT506" s="15">
        <v>97.0</v>
      </c>
      <c r="AU506" s="15">
        <v>-11.0</v>
      </c>
      <c r="AV506" s="15">
        <v>34.0</v>
      </c>
      <c r="AW506" s="18">
        <v>0.0</v>
      </c>
      <c r="AX506" s="18">
        <v>0.0</v>
      </c>
      <c r="AY506" s="18">
        <v>1.0</v>
      </c>
      <c r="AZ506" s="18">
        <v>0.0</v>
      </c>
      <c r="BA506" s="18">
        <v>0.0</v>
      </c>
      <c r="BB506" s="18">
        <v>1.0</v>
      </c>
      <c r="BC506" s="11">
        <v>0.0</v>
      </c>
      <c r="BD506" s="11">
        <v>0.0</v>
      </c>
      <c r="BE506" s="11">
        <v>0.0</v>
      </c>
      <c r="BF506" s="11">
        <v>0.0</v>
      </c>
      <c r="BG506" s="11">
        <v>0.0</v>
      </c>
      <c r="BH506" s="11">
        <v>0.0</v>
      </c>
      <c r="BI506" s="11">
        <v>0.0</v>
      </c>
      <c r="BJ506" s="11">
        <v>1.0</v>
      </c>
      <c r="BK506" s="11">
        <v>0.0</v>
      </c>
      <c r="BL506" s="11">
        <v>0.0</v>
      </c>
      <c r="BM506" s="11">
        <v>0.0</v>
      </c>
      <c r="BN506" s="11">
        <v>0.0</v>
      </c>
      <c r="BO506" s="11">
        <v>0.0</v>
      </c>
      <c r="BP506" s="11">
        <v>0.0</v>
      </c>
      <c r="BQ506" s="11">
        <v>0.0</v>
      </c>
      <c r="BR506" s="11">
        <v>0.0</v>
      </c>
      <c r="BS506" s="11">
        <v>0.0</v>
      </c>
      <c r="BT506" s="11">
        <v>0.0</v>
      </c>
      <c r="BU506" s="11">
        <v>0.0</v>
      </c>
      <c r="BV506" s="11" t="s">
        <v>124</v>
      </c>
      <c r="BW506" s="15" t="s">
        <v>318</v>
      </c>
      <c r="BX506" s="15">
        <v>0.0</v>
      </c>
      <c r="BY506" s="26">
        <v>288.0</v>
      </c>
      <c r="BZ506" s="16">
        <v>0.0</v>
      </c>
      <c r="CA506" s="26">
        <v>67.0</v>
      </c>
      <c r="CB506" s="26">
        <v>16.0</v>
      </c>
      <c r="CC506" s="15">
        <v>0.0</v>
      </c>
      <c r="CD506" s="15">
        <v>0.0</v>
      </c>
      <c r="CE506" s="15">
        <v>1.0</v>
      </c>
      <c r="CF506" s="15">
        <v>0.0</v>
      </c>
      <c r="CG506" s="16">
        <v>1.0</v>
      </c>
      <c r="CH506" s="16">
        <v>0.0</v>
      </c>
      <c r="CI506" s="16">
        <v>0.0</v>
      </c>
      <c r="CJ506" s="15">
        <f t="shared" si="3"/>
        <v>1</v>
      </c>
      <c r="CK506" s="29" t="s">
        <v>2848</v>
      </c>
      <c r="CL506" s="11" t="s">
        <v>124</v>
      </c>
      <c r="CM506" s="11">
        <v>0.0</v>
      </c>
      <c r="CN506" s="11">
        <v>0.0</v>
      </c>
      <c r="CO506" s="18">
        <v>0.0</v>
      </c>
      <c r="CP506" s="18">
        <v>0.0</v>
      </c>
      <c r="CQ506" s="15">
        <v>0.0</v>
      </c>
      <c r="CR506" s="15" t="s">
        <v>124</v>
      </c>
      <c r="CS506" s="15">
        <v>0.0</v>
      </c>
      <c r="CT506" s="15" t="s">
        <v>124</v>
      </c>
      <c r="CU506" s="15">
        <v>0.0</v>
      </c>
      <c r="CV506" s="15" t="s">
        <v>124</v>
      </c>
      <c r="CW506" s="11">
        <v>0.0</v>
      </c>
      <c r="CX506" s="11">
        <v>0.0</v>
      </c>
      <c r="CY506" s="11" t="s">
        <v>124</v>
      </c>
      <c r="CZ506" s="11">
        <v>0.0</v>
      </c>
      <c r="DA506" s="11" t="s">
        <v>133</v>
      </c>
      <c r="DB506" s="31"/>
    </row>
    <row r="507">
      <c r="A507" s="11" t="s">
        <v>2849</v>
      </c>
      <c r="B507" s="11" t="s">
        <v>2850</v>
      </c>
      <c r="C507" s="12">
        <v>29792.0</v>
      </c>
      <c r="D507" s="13">
        <v>1.0</v>
      </c>
      <c r="E507" s="18">
        <v>0.0</v>
      </c>
      <c r="F507" s="3">
        <v>3.0</v>
      </c>
      <c r="G507" s="3">
        <v>4.0</v>
      </c>
      <c r="H507" s="3">
        <v>5.0</v>
      </c>
      <c r="I507" s="14">
        <f t="shared" si="1"/>
        <v>4</v>
      </c>
      <c r="J507" s="14">
        <f t="shared" si="2"/>
        <v>1.333333333</v>
      </c>
      <c r="K507" s="11" t="s">
        <v>2265</v>
      </c>
      <c r="L507" s="13" t="s">
        <v>2410</v>
      </c>
      <c r="M507" s="15" t="s">
        <v>137</v>
      </c>
      <c r="N507" s="15" t="s">
        <v>196</v>
      </c>
      <c r="O507" s="16" t="s">
        <v>162</v>
      </c>
      <c r="P507" s="16" t="s">
        <v>2851</v>
      </c>
      <c r="Q507" s="17">
        <v>2.0</v>
      </c>
      <c r="R507" s="11" t="s">
        <v>124</v>
      </c>
      <c r="S507" s="11">
        <v>1.0</v>
      </c>
      <c r="T507" s="11">
        <v>0.0</v>
      </c>
      <c r="U507" s="11" t="s">
        <v>124</v>
      </c>
      <c r="V507" s="11">
        <v>0.0</v>
      </c>
      <c r="W507" s="11" t="s">
        <v>2852</v>
      </c>
      <c r="X507" s="18">
        <v>32.0</v>
      </c>
      <c r="Y507" s="18">
        <v>1.0</v>
      </c>
      <c r="Z507" s="18">
        <v>1.0</v>
      </c>
      <c r="AA507" s="18">
        <v>0.0</v>
      </c>
      <c r="AB507" s="15" t="s">
        <v>2853</v>
      </c>
      <c r="AC507" s="15" t="s">
        <v>2853</v>
      </c>
      <c r="AD507" s="16">
        <v>1.0</v>
      </c>
      <c r="AE507" s="16">
        <v>1.0</v>
      </c>
      <c r="AF507" s="16">
        <v>1.0</v>
      </c>
      <c r="AG507" s="15">
        <v>1.0</v>
      </c>
      <c r="AH507" s="11" t="s">
        <v>2854</v>
      </c>
      <c r="AI507" s="18">
        <v>1.0</v>
      </c>
      <c r="AJ507" s="18">
        <v>1.0</v>
      </c>
      <c r="AK507" s="18">
        <v>0.0</v>
      </c>
      <c r="AL507" s="11">
        <v>0.0</v>
      </c>
      <c r="AM507" s="19">
        <v>0.0</v>
      </c>
      <c r="AN507" s="27" t="s">
        <v>128</v>
      </c>
      <c r="AO507" s="15" t="s">
        <v>318</v>
      </c>
      <c r="AP507" s="15" t="s">
        <v>318</v>
      </c>
      <c r="AQ507" s="15">
        <v>110.0</v>
      </c>
      <c r="AR507" s="15">
        <v>48.0</v>
      </c>
      <c r="AS507" s="15">
        <v>40.0</v>
      </c>
      <c r="AT507" s="15">
        <v>18.0</v>
      </c>
      <c r="AU507" s="15">
        <v>-8.0</v>
      </c>
      <c r="AV507" s="15">
        <v>73.0</v>
      </c>
      <c r="AW507" s="18">
        <v>0.0</v>
      </c>
      <c r="AX507" s="18">
        <v>0.0</v>
      </c>
      <c r="AY507" s="18">
        <v>0.0</v>
      </c>
      <c r="AZ507" s="18">
        <v>1.0</v>
      </c>
      <c r="BA507" s="18">
        <v>1.0</v>
      </c>
      <c r="BB507" s="18">
        <v>0.0</v>
      </c>
      <c r="BC507" s="11">
        <v>0.0</v>
      </c>
      <c r="BD507" s="11">
        <v>0.0</v>
      </c>
      <c r="BE507" s="11">
        <v>0.0</v>
      </c>
      <c r="BF507" s="11">
        <v>0.0</v>
      </c>
      <c r="BG507" s="11">
        <v>0.0</v>
      </c>
      <c r="BH507" s="11">
        <v>0.0</v>
      </c>
      <c r="BI507" s="11">
        <v>0.0</v>
      </c>
      <c r="BJ507" s="11">
        <v>0.0</v>
      </c>
      <c r="BK507" s="11">
        <v>0.0</v>
      </c>
      <c r="BL507" s="11">
        <v>0.0</v>
      </c>
      <c r="BM507" s="11">
        <v>0.0</v>
      </c>
      <c r="BN507" s="11">
        <v>0.0</v>
      </c>
      <c r="BO507" s="11">
        <v>0.0</v>
      </c>
      <c r="BP507" s="11">
        <v>0.0</v>
      </c>
      <c r="BQ507" s="11">
        <v>0.0</v>
      </c>
      <c r="BR507" s="11">
        <v>0.0</v>
      </c>
      <c r="BS507" s="11">
        <v>0.0</v>
      </c>
      <c r="BT507" s="11">
        <v>0.0</v>
      </c>
      <c r="BU507" s="11">
        <v>0.0</v>
      </c>
      <c r="BV507" s="11" t="s">
        <v>124</v>
      </c>
      <c r="BW507" s="15" t="s">
        <v>1609</v>
      </c>
      <c r="BX507" s="15">
        <v>0.0</v>
      </c>
      <c r="BY507" s="26">
        <v>259.0</v>
      </c>
      <c r="BZ507" s="16">
        <v>0.0</v>
      </c>
      <c r="CA507" s="26">
        <v>13.0</v>
      </c>
      <c r="CB507" s="26">
        <v>8.0</v>
      </c>
      <c r="CC507" s="15">
        <v>0.0</v>
      </c>
      <c r="CD507" s="15">
        <v>0.0</v>
      </c>
      <c r="CE507" s="15">
        <v>1.0</v>
      </c>
      <c r="CF507" s="15">
        <v>0.0</v>
      </c>
      <c r="CG507" s="16">
        <v>0.0</v>
      </c>
      <c r="CH507" s="16">
        <v>0.0</v>
      </c>
      <c r="CI507" s="16">
        <v>0.0</v>
      </c>
      <c r="CJ507" s="15">
        <f t="shared" si="3"/>
        <v>0</v>
      </c>
      <c r="CK507" s="29" t="s">
        <v>2855</v>
      </c>
      <c r="CL507" s="11" t="s">
        <v>132</v>
      </c>
      <c r="CM507" s="11">
        <v>0.0</v>
      </c>
      <c r="CN507" s="11">
        <v>0.0</v>
      </c>
      <c r="CO507" s="18">
        <v>0.0</v>
      </c>
      <c r="CP507" s="18">
        <v>0.0</v>
      </c>
      <c r="CQ507" s="15">
        <v>0.0</v>
      </c>
      <c r="CR507" s="15" t="s">
        <v>124</v>
      </c>
      <c r="CS507" s="15">
        <v>0.0</v>
      </c>
      <c r="CT507" s="15" t="s">
        <v>124</v>
      </c>
      <c r="CU507" s="15">
        <v>0.0</v>
      </c>
      <c r="CV507" s="15" t="s">
        <v>124</v>
      </c>
      <c r="CW507" s="11">
        <v>0.0</v>
      </c>
      <c r="CX507" s="11">
        <v>0.0</v>
      </c>
      <c r="CY507" s="11" t="s">
        <v>124</v>
      </c>
      <c r="CZ507" s="11">
        <v>0.0</v>
      </c>
      <c r="DA507" s="11" t="s">
        <v>235</v>
      </c>
      <c r="DB507" s="31"/>
    </row>
    <row r="508">
      <c r="A508" s="11" t="s">
        <v>2856</v>
      </c>
      <c r="B508" s="11" t="s">
        <v>2857</v>
      </c>
      <c r="C508" s="12">
        <v>29799.0</v>
      </c>
      <c r="D508" s="13">
        <v>2.0</v>
      </c>
      <c r="E508" s="18">
        <v>0.0</v>
      </c>
      <c r="F508" s="3">
        <v>8.0</v>
      </c>
      <c r="G508" s="3">
        <v>9.0</v>
      </c>
      <c r="H508" s="3">
        <v>7.0</v>
      </c>
      <c r="I508" s="14">
        <f t="shared" si="1"/>
        <v>8</v>
      </c>
      <c r="J508" s="14">
        <f t="shared" si="2"/>
        <v>1.333333333</v>
      </c>
      <c r="K508" s="11" t="s">
        <v>277</v>
      </c>
      <c r="L508" s="11" t="s">
        <v>277</v>
      </c>
      <c r="M508" s="15" t="s">
        <v>122</v>
      </c>
      <c r="N508" s="15" t="s">
        <v>373</v>
      </c>
      <c r="O508" s="16" t="s">
        <v>122</v>
      </c>
      <c r="P508" s="16" t="s">
        <v>2858</v>
      </c>
      <c r="Q508" s="17">
        <v>1.0</v>
      </c>
      <c r="R508" s="11" t="s">
        <v>124</v>
      </c>
      <c r="S508" s="11">
        <v>0.0</v>
      </c>
      <c r="T508" s="11">
        <v>0.0</v>
      </c>
      <c r="U508" s="11" t="s">
        <v>124</v>
      </c>
      <c r="V508" s="11">
        <v>0.0</v>
      </c>
      <c r="W508" s="11" t="s">
        <v>1785</v>
      </c>
      <c r="X508" s="18">
        <v>31.0</v>
      </c>
      <c r="Y508" s="18">
        <v>1.0</v>
      </c>
      <c r="Z508" s="18">
        <v>1.0</v>
      </c>
      <c r="AA508" s="18">
        <v>0.0</v>
      </c>
      <c r="AB508" s="15" t="s">
        <v>2857</v>
      </c>
      <c r="AC508" s="15" t="s">
        <v>2857</v>
      </c>
      <c r="AD508" s="16">
        <v>1.0</v>
      </c>
      <c r="AE508" s="16">
        <v>1.0</v>
      </c>
      <c r="AF508" s="16">
        <v>1.0</v>
      </c>
      <c r="AG508" s="15">
        <v>1.0</v>
      </c>
      <c r="AH508" s="11" t="s">
        <v>2859</v>
      </c>
      <c r="AI508" s="18">
        <v>1.0</v>
      </c>
      <c r="AJ508" s="18">
        <v>1.0</v>
      </c>
      <c r="AK508" s="18">
        <v>0.0</v>
      </c>
      <c r="AL508" s="11">
        <v>0.0</v>
      </c>
      <c r="AM508" s="19">
        <v>0.0</v>
      </c>
      <c r="AN508" s="27" t="s">
        <v>128</v>
      </c>
      <c r="AO508" s="15" t="s">
        <v>328</v>
      </c>
      <c r="AP508" s="15" t="s">
        <v>328</v>
      </c>
      <c r="AQ508" s="15">
        <v>132.0</v>
      </c>
      <c r="AR508" s="15">
        <v>83.0</v>
      </c>
      <c r="AS508" s="15">
        <v>73.0</v>
      </c>
      <c r="AT508" s="15">
        <v>82.0</v>
      </c>
      <c r="AU508" s="15">
        <v>-6.0</v>
      </c>
      <c r="AV508" s="15">
        <v>16.0</v>
      </c>
      <c r="AW508" s="18">
        <v>0.0</v>
      </c>
      <c r="AX508" s="18">
        <v>0.0</v>
      </c>
      <c r="AY508" s="18">
        <v>1.0</v>
      </c>
      <c r="AZ508" s="18">
        <v>0.0</v>
      </c>
      <c r="BA508" s="18">
        <v>0.0</v>
      </c>
      <c r="BB508" s="18">
        <v>0.0</v>
      </c>
      <c r="BC508" s="11">
        <v>0.0</v>
      </c>
      <c r="BD508" s="11">
        <v>0.0</v>
      </c>
      <c r="BE508" s="11">
        <v>0.0</v>
      </c>
      <c r="BF508" s="11">
        <v>0.0</v>
      </c>
      <c r="BG508" s="11">
        <v>0.0</v>
      </c>
      <c r="BH508" s="11">
        <v>0.0</v>
      </c>
      <c r="BI508" s="11">
        <v>0.0</v>
      </c>
      <c r="BJ508" s="11">
        <v>0.0</v>
      </c>
      <c r="BK508" s="11">
        <v>0.0</v>
      </c>
      <c r="BL508" s="11">
        <v>0.0</v>
      </c>
      <c r="BM508" s="11">
        <v>0.0</v>
      </c>
      <c r="BN508" s="11">
        <v>0.0</v>
      </c>
      <c r="BO508" s="11">
        <v>0.0</v>
      </c>
      <c r="BP508" s="11">
        <v>0.0</v>
      </c>
      <c r="BQ508" s="11">
        <v>0.0</v>
      </c>
      <c r="BR508" s="11">
        <v>0.0</v>
      </c>
      <c r="BS508" s="11">
        <v>0.0</v>
      </c>
      <c r="BT508" s="11">
        <v>0.0</v>
      </c>
      <c r="BU508" s="11">
        <v>0.0</v>
      </c>
      <c r="BV508" s="11" t="s">
        <v>124</v>
      </c>
      <c r="BW508" s="15" t="s">
        <v>1609</v>
      </c>
      <c r="BX508" s="15">
        <v>0.0</v>
      </c>
      <c r="BY508" s="26">
        <v>194.0</v>
      </c>
      <c r="BZ508" s="16">
        <v>0.0</v>
      </c>
      <c r="CA508" s="26">
        <v>60.0</v>
      </c>
      <c r="CB508" s="26">
        <v>7.0</v>
      </c>
      <c r="CC508" s="15">
        <v>0.0</v>
      </c>
      <c r="CD508" s="15">
        <v>0.0</v>
      </c>
      <c r="CE508" s="15">
        <v>0.0</v>
      </c>
      <c r="CF508" s="15">
        <v>0.0</v>
      </c>
      <c r="CG508" s="16">
        <v>0.0</v>
      </c>
      <c r="CH508" s="16">
        <v>0.0</v>
      </c>
      <c r="CI508" s="16">
        <v>0.0</v>
      </c>
      <c r="CJ508" s="15">
        <f t="shared" si="3"/>
        <v>0</v>
      </c>
      <c r="CK508" s="29" t="s">
        <v>2860</v>
      </c>
      <c r="CL508" s="11" t="s">
        <v>1674</v>
      </c>
      <c r="CM508" s="11">
        <v>0.0</v>
      </c>
      <c r="CN508" s="11">
        <v>0.0</v>
      </c>
      <c r="CO508" s="18">
        <v>0.0</v>
      </c>
      <c r="CP508" s="18">
        <v>0.0</v>
      </c>
      <c r="CQ508" s="15">
        <v>0.0</v>
      </c>
      <c r="CR508" s="15" t="s">
        <v>124</v>
      </c>
      <c r="CS508" s="15">
        <v>0.0</v>
      </c>
      <c r="CT508" s="15" t="s">
        <v>124</v>
      </c>
      <c r="CU508" s="15">
        <v>0.0</v>
      </c>
      <c r="CV508" s="15" t="s">
        <v>124</v>
      </c>
      <c r="CW508" s="11">
        <v>0.0</v>
      </c>
      <c r="CX508" s="11">
        <v>0.0</v>
      </c>
      <c r="CY508" s="11" t="s">
        <v>124</v>
      </c>
      <c r="CZ508" s="11">
        <v>0.0</v>
      </c>
      <c r="DA508" s="11" t="s">
        <v>235</v>
      </c>
      <c r="DB508" s="31"/>
    </row>
    <row r="509">
      <c r="A509" s="11" t="s">
        <v>2861</v>
      </c>
      <c r="B509" s="11" t="s">
        <v>2862</v>
      </c>
      <c r="C509" s="12">
        <v>29813.0</v>
      </c>
      <c r="D509" s="13">
        <v>9.0</v>
      </c>
      <c r="E509" s="18">
        <v>0.0</v>
      </c>
      <c r="F509" s="3">
        <v>6.0</v>
      </c>
      <c r="G509" s="3">
        <v>6.0</v>
      </c>
      <c r="H509" s="3">
        <v>6.0</v>
      </c>
      <c r="I509" s="14">
        <f t="shared" si="1"/>
        <v>6</v>
      </c>
      <c r="J509" s="14">
        <f t="shared" si="2"/>
        <v>0</v>
      </c>
      <c r="K509" s="11" t="s">
        <v>456</v>
      </c>
      <c r="L509" s="11" t="s">
        <v>456</v>
      </c>
      <c r="M509" s="15" t="s">
        <v>137</v>
      </c>
      <c r="N509" s="15" t="s">
        <v>196</v>
      </c>
      <c r="O509" s="16" t="s">
        <v>216</v>
      </c>
      <c r="P509" s="16" t="s">
        <v>635</v>
      </c>
      <c r="Q509" s="17">
        <v>2.0</v>
      </c>
      <c r="R509" s="11" t="s">
        <v>124</v>
      </c>
      <c r="S509" s="11">
        <v>1.0</v>
      </c>
      <c r="T509" s="11">
        <v>0.0</v>
      </c>
      <c r="U509" s="11" t="s">
        <v>124</v>
      </c>
      <c r="V509" s="11">
        <v>0.0</v>
      </c>
      <c r="W509" s="11" t="s">
        <v>125</v>
      </c>
      <c r="X509" s="18">
        <f>(32+37)/2</f>
        <v>34.5</v>
      </c>
      <c r="Y509" s="18">
        <v>2.0</v>
      </c>
      <c r="Z509" s="18">
        <v>0.0</v>
      </c>
      <c r="AA509" s="18">
        <v>1.0</v>
      </c>
      <c r="AB509" s="15" t="s">
        <v>2565</v>
      </c>
      <c r="AC509" s="15" t="s">
        <v>2565</v>
      </c>
      <c r="AD509" s="16">
        <v>1.0</v>
      </c>
      <c r="AE509" s="16">
        <v>0.0</v>
      </c>
      <c r="AF509" s="16">
        <v>1.0</v>
      </c>
      <c r="AG509" s="15">
        <v>1.0</v>
      </c>
      <c r="AH509" s="11" t="s">
        <v>2565</v>
      </c>
      <c r="AI509" s="18">
        <v>1.0</v>
      </c>
      <c r="AJ509" s="18">
        <v>0.0</v>
      </c>
      <c r="AK509" s="18">
        <v>1.0</v>
      </c>
      <c r="AL509" s="18">
        <v>1.0</v>
      </c>
      <c r="AM509" s="19">
        <v>1.0</v>
      </c>
      <c r="AN509" s="27" t="s">
        <v>128</v>
      </c>
      <c r="AO509" s="15" t="s">
        <v>145</v>
      </c>
      <c r="AP509" s="15" t="s">
        <v>145</v>
      </c>
      <c r="AQ509" s="15">
        <v>94.0</v>
      </c>
      <c r="AR509" s="15">
        <v>33.0</v>
      </c>
      <c r="AS509" s="15">
        <v>46.0</v>
      </c>
      <c r="AT509" s="15">
        <v>24.0</v>
      </c>
      <c r="AU509" s="15">
        <v>-10.0</v>
      </c>
      <c r="AV509" s="15">
        <v>67.0</v>
      </c>
      <c r="AW509" s="18">
        <v>0.0</v>
      </c>
      <c r="AX509" s="18">
        <v>0.0</v>
      </c>
      <c r="AY509" s="18">
        <v>0.0</v>
      </c>
      <c r="AZ509" s="18">
        <v>1.0</v>
      </c>
      <c r="BA509" s="18">
        <v>1.0</v>
      </c>
      <c r="BB509" s="18">
        <v>1.0</v>
      </c>
      <c r="BC509" s="11">
        <v>0.0</v>
      </c>
      <c r="BD509" s="11">
        <v>0.0</v>
      </c>
      <c r="BE509" s="11">
        <v>0.0</v>
      </c>
      <c r="BF509" s="11">
        <v>0.0</v>
      </c>
      <c r="BG509" s="11">
        <v>0.0</v>
      </c>
      <c r="BH509" s="11">
        <v>0.0</v>
      </c>
      <c r="BI509" s="11">
        <v>0.0</v>
      </c>
      <c r="BJ509" s="11">
        <v>0.0</v>
      </c>
      <c r="BK509" s="11">
        <v>0.0</v>
      </c>
      <c r="BL509" s="11">
        <v>0.0</v>
      </c>
      <c r="BM509" s="11">
        <v>0.0</v>
      </c>
      <c r="BN509" s="11">
        <v>0.0</v>
      </c>
      <c r="BO509" s="11">
        <v>0.0</v>
      </c>
      <c r="BP509" s="11">
        <v>0.0</v>
      </c>
      <c r="BQ509" s="11">
        <v>0.0</v>
      </c>
      <c r="BR509" s="11">
        <v>0.0</v>
      </c>
      <c r="BS509" s="11">
        <v>0.0</v>
      </c>
      <c r="BT509" s="11">
        <v>0.0</v>
      </c>
      <c r="BU509" s="11">
        <v>0.0</v>
      </c>
      <c r="BV509" s="11" t="s">
        <v>124</v>
      </c>
      <c r="BW509" s="15" t="s">
        <v>130</v>
      </c>
      <c r="BX509" s="15">
        <v>0.0</v>
      </c>
      <c r="BY509" s="26">
        <v>266.0</v>
      </c>
      <c r="BZ509" s="16">
        <v>0.0</v>
      </c>
      <c r="CA509" s="26">
        <v>69.0</v>
      </c>
      <c r="CB509" s="26">
        <v>6.0</v>
      </c>
      <c r="CC509" s="15">
        <v>0.0</v>
      </c>
      <c r="CD509" s="15">
        <v>0.0</v>
      </c>
      <c r="CE509" s="15">
        <v>0.0</v>
      </c>
      <c r="CF509" s="15">
        <v>0.0</v>
      </c>
      <c r="CG509" s="16">
        <v>0.0</v>
      </c>
      <c r="CH509" s="16">
        <v>0.0</v>
      </c>
      <c r="CI509" s="16">
        <v>0.0</v>
      </c>
      <c r="CJ509" s="15">
        <f t="shared" si="3"/>
        <v>0</v>
      </c>
      <c r="CK509" s="29" t="s">
        <v>2863</v>
      </c>
      <c r="CL509" s="11" t="s">
        <v>170</v>
      </c>
      <c r="CM509" s="11">
        <v>0.0</v>
      </c>
      <c r="CN509" s="11">
        <v>0.0</v>
      </c>
      <c r="CO509" s="18">
        <v>0.0</v>
      </c>
      <c r="CP509" s="18">
        <v>0.0</v>
      </c>
      <c r="CQ509" s="15">
        <v>0.0</v>
      </c>
      <c r="CR509" s="15" t="s">
        <v>124</v>
      </c>
      <c r="CS509" s="15">
        <v>1.0</v>
      </c>
      <c r="CT509" s="15" t="s">
        <v>2861</v>
      </c>
      <c r="CU509" s="15">
        <v>0.0</v>
      </c>
      <c r="CV509" s="15" t="s">
        <v>124</v>
      </c>
      <c r="CW509" s="11">
        <v>0.0</v>
      </c>
      <c r="CX509" s="11">
        <v>0.0</v>
      </c>
      <c r="CY509" s="11" t="s">
        <v>124</v>
      </c>
      <c r="CZ509" s="11">
        <v>0.0</v>
      </c>
      <c r="DA509" s="11" t="s">
        <v>133</v>
      </c>
      <c r="DB509" s="31"/>
    </row>
    <row r="510">
      <c r="A510" s="11" t="s">
        <v>2864</v>
      </c>
      <c r="B510" s="11" t="s">
        <v>2764</v>
      </c>
      <c r="C510" s="12">
        <v>29876.0</v>
      </c>
      <c r="D510" s="13">
        <v>3.0</v>
      </c>
      <c r="E510" s="18">
        <v>0.0</v>
      </c>
      <c r="F510" s="3">
        <v>9.0</v>
      </c>
      <c r="G510" s="3">
        <v>8.0</v>
      </c>
      <c r="H510" s="3">
        <v>9.0</v>
      </c>
      <c r="I510" s="14">
        <f t="shared" si="1"/>
        <v>8.666666667</v>
      </c>
      <c r="J510" s="14">
        <f t="shared" si="2"/>
        <v>0.6666666667</v>
      </c>
      <c r="K510" s="11" t="s">
        <v>355</v>
      </c>
      <c r="L510" s="11" t="s">
        <v>355</v>
      </c>
      <c r="M510" s="15" t="s">
        <v>137</v>
      </c>
      <c r="N510" s="15" t="s">
        <v>138</v>
      </c>
      <c r="O510" s="16" t="s">
        <v>1342</v>
      </c>
      <c r="P510" s="16" t="s">
        <v>2865</v>
      </c>
      <c r="Q510" s="17">
        <v>1.0</v>
      </c>
      <c r="R510" s="11" t="s">
        <v>124</v>
      </c>
      <c r="S510" s="11">
        <v>0.0</v>
      </c>
      <c r="T510" s="11">
        <v>0.0</v>
      </c>
      <c r="U510" s="11" t="s">
        <v>124</v>
      </c>
      <c r="V510" s="11">
        <v>0.0</v>
      </c>
      <c r="W510" s="11" t="s">
        <v>125</v>
      </c>
      <c r="X510" s="18">
        <v>30.0</v>
      </c>
      <c r="Y510" s="18">
        <v>1.0</v>
      </c>
      <c r="Z510" s="18">
        <v>1.0</v>
      </c>
      <c r="AA510" s="18">
        <v>0.0</v>
      </c>
      <c r="AB510" s="15" t="s">
        <v>2866</v>
      </c>
      <c r="AC510" s="15" t="s">
        <v>2866</v>
      </c>
      <c r="AD510" s="16">
        <v>2.0</v>
      </c>
      <c r="AE510" s="16">
        <v>1.0</v>
      </c>
      <c r="AF510" s="16">
        <v>1.0</v>
      </c>
      <c r="AG510" s="15">
        <v>0.0</v>
      </c>
      <c r="AH510" s="11" t="s">
        <v>2765</v>
      </c>
      <c r="AI510" s="18">
        <v>1.0</v>
      </c>
      <c r="AJ510" s="18">
        <v>1.0</v>
      </c>
      <c r="AK510" s="18">
        <v>0.0</v>
      </c>
      <c r="AL510" s="11">
        <v>0.0</v>
      </c>
      <c r="AM510" s="19">
        <v>0.0</v>
      </c>
      <c r="AN510" s="27" t="s">
        <v>128</v>
      </c>
      <c r="AO510" s="15" t="s">
        <v>155</v>
      </c>
      <c r="AP510" s="15" t="s">
        <v>155</v>
      </c>
      <c r="AQ510" s="15">
        <v>137.0</v>
      </c>
      <c r="AR510" s="15">
        <v>51.0</v>
      </c>
      <c r="AS510" s="15">
        <v>53.0</v>
      </c>
      <c r="AT510" s="15">
        <v>52.0</v>
      </c>
      <c r="AU510" s="15">
        <v>-11.0</v>
      </c>
      <c r="AV510" s="15">
        <v>17.0</v>
      </c>
      <c r="AW510" s="18">
        <v>0.0</v>
      </c>
      <c r="AX510" s="18">
        <v>0.0</v>
      </c>
      <c r="AY510" s="18">
        <v>0.0</v>
      </c>
      <c r="AZ510" s="18">
        <v>1.0</v>
      </c>
      <c r="BA510" s="18">
        <v>1.0</v>
      </c>
      <c r="BB510" s="18">
        <v>1.0</v>
      </c>
      <c r="BC510" s="11">
        <v>0.0</v>
      </c>
      <c r="BD510" s="11">
        <v>0.0</v>
      </c>
      <c r="BE510" s="11">
        <v>0.0</v>
      </c>
      <c r="BF510" s="11">
        <v>0.0</v>
      </c>
      <c r="BG510" s="11">
        <v>0.0</v>
      </c>
      <c r="BH510" s="11">
        <v>0.0</v>
      </c>
      <c r="BI510" s="11">
        <v>0.0</v>
      </c>
      <c r="BJ510" s="11">
        <v>0.0</v>
      </c>
      <c r="BK510" s="11">
        <v>0.0</v>
      </c>
      <c r="BL510" s="11">
        <v>0.0</v>
      </c>
      <c r="BM510" s="11">
        <v>0.0</v>
      </c>
      <c r="BN510" s="11">
        <v>0.0</v>
      </c>
      <c r="BO510" s="11">
        <v>0.0</v>
      </c>
      <c r="BP510" s="11">
        <v>0.0</v>
      </c>
      <c r="BQ510" s="11">
        <v>1.0</v>
      </c>
      <c r="BR510" s="11">
        <v>0.0</v>
      </c>
      <c r="BS510" s="11">
        <v>0.0</v>
      </c>
      <c r="BT510" s="11">
        <v>0.0</v>
      </c>
      <c r="BU510" s="11">
        <v>0.0</v>
      </c>
      <c r="BV510" s="11" t="s">
        <v>124</v>
      </c>
      <c r="BW510" s="15" t="s">
        <v>319</v>
      </c>
      <c r="BX510" s="15">
        <v>0.0</v>
      </c>
      <c r="BY510" s="26">
        <v>236.0</v>
      </c>
      <c r="BZ510" s="16">
        <v>0.0</v>
      </c>
      <c r="CA510" s="26">
        <v>60.0</v>
      </c>
      <c r="CB510" s="26">
        <v>15.0</v>
      </c>
      <c r="CC510" s="15">
        <v>0.0</v>
      </c>
      <c r="CD510" s="15">
        <v>0.0</v>
      </c>
      <c r="CE510" s="15">
        <v>1.0</v>
      </c>
      <c r="CF510" s="15">
        <v>0.0</v>
      </c>
      <c r="CG510" s="16">
        <v>0.0</v>
      </c>
      <c r="CH510" s="16">
        <v>0.0</v>
      </c>
      <c r="CI510" s="16">
        <v>0.0</v>
      </c>
      <c r="CJ510" s="15">
        <f t="shared" si="3"/>
        <v>0</v>
      </c>
      <c r="CK510" s="29" t="s">
        <v>2867</v>
      </c>
      <c r="CL510" s="11" t="s">
        <v>170</v>
      </c>
      <c r="CM510" s="11">
        <v>0.0</v>
      </c>
      <c r="CN510" s="11">
        <v>0.0</v>
      </c>
      <c r="CO510" s="18">
        <v>0.0</v>
      </c>
      <c r="CP510" s="18">
        <v>0.0</v>
      </c>
      <c r="CQ510" s="15">
        <v>0.0</v>
      </c>
      <c r="CR510" s="15" t="s">
        <v>124</v>
      </c>
      <c r="CS510" s="15">
        <v>1.0</v>
      </c>
      <c r="CT510" s="15" t="s">
        <v>2868</v>
      </c>
      <c r="CU510" s="15">
        <v>0.0</v>
      </c>
      <c r="CV510" s="15" t="s">
        <v>124</v>
      </c>
      <c r="CW510" s="11">
        <v>0.0</v>
      </c>
      <c r="CX510" s="11">
        <v>0.0</v>
      </c>
      <c r="CY510" s="11" t="s">
        <v>124</v>
      </c>
      <c r="CZ510" s="11">
        <v>0.0</v>
      </c>
      <c r="DA510" s="11" t="s">
        <v>507</v>
      </c>
      <c r="DB510" s="31"/>
    </row>
    <row r="511">
      <c r="A511" s="11" t="s">
        <v>2869</v>
      </c>
      <c r="B511" s="11" t="s">
        <v>2430</v>
      </c>
      <c r="C511" s="12">
        <v>29897.0</v>
      </c>
      <c r="D511" s="13">
        <v>2.0</v>
      </c>
      <c r="E511" s="18">
        <v>0.0</v>
      </c>
      <c r="F511" s="3">
        <v>5.0</v>
      </c>
      <c r="G511" s="3">
        <v>5.0</v>
      </c>
      <c r="H511" s="3">
        <v>5.0</v>
      </c>
      <c r="I511" s="14">
        <f t="shared" si="1"/>
        <v>5</v>
      </c>
      <c r="J511" s="14">
        <f t="shared" si="2"/>
        <v>0</v>
      </c>
      <c r="K511" s="11" t="s">
        <v>277</v>
      </c>
      <c r="L511" s="11" t="s">
        <v>277</v>
      </c>
      <c r="M511" s="15" t="s">
        <v>122</v>
      </c>
      <c r="N511" s="15" t="s">
        <v>373</v>
      </c>
      <c r="O511" s="16" t="s">
        <v>122</v>
      </c>
      <c r="P511" s="16" t="s">
        <v>373</v>
      </c>
      <c r="Q511" s="17">
        <v>2.0</v>
      </c>
      <c r="R511" s="11" t="s">
        <v>124</v>
      </c>
      <c r="S511" s="11">
        <v>0.0</v>
      </c>
      <c r="T511" s="11">
        <v>0.0</v>
      </c>
      <c r="U511" s="11" t="s">
        <v>124</v>
      </c>
      <c r="V511" s="11">
        <v>0.0</v>
      </c>
      <c r="W511" s="11" t="s">
        <v>125</v>
      </c>
      <c r="X511" s="18">
        <f>(35+33)/2</f>
        <v>34</v>
      </c>
      <c r="Y511" s="18">
        <v>1.0</v>
      </c>
      <c r="Z511" s="18">
        <v>1.0</v>
      </c>
      <c r="AA511" s="18">
        <v>0.0</v>
      </c>
      <c r="AB511" s="15" t="s">
        <v>2870</v>
      </c>
      <c r="AC511" s="15" t="s">
        <v>2870</v>
      </c>
      <c r="AD511" s="16">
        <v>2.0</v>
      </c>
      <c r="AE511" s="16">
        <v>1.0</v>
      </c>
      <c r="AF511" s="16">
        <v>1.0</v>
      </c>
      <c r="AG511" s="16">
        <v>0.0</v>
      </c>
      <c r="AH511" s="11" t="s">
        <v>2871</v>
      </c>
      <c r="AI511" s="18">
        <v>1.0</v>
      </c>
      <c r="AJ511" s="18">
        <v>1.0</v>
      </c>
      <c r="AK511" s="18">
        <v>1.0</v>
      </c>
      <c r="AL511" s="18">
        <v>0.0</v>
      </c>
      <c r="AM511" s="19">
        <v>1.0</v>
      </c>
      <c r="AN511" s="27" t="s">
        <v>128</v>
      </c>
      <c r="AO511" s="15" t="s">
        <v>893</v>
      </c>
      <c r="AP511" s="15" t="s">
        <v>893</v>
      </c>
      <c r="AQ511" s="15">
        <v>121.0</v>
      </c>
      <c r="AR511" s="15">
        <v>94.0</v>
      </c>
      <c r="AS511" s="15">
        <v>85.0</v>
      </c>
      <c r="AT511" s="15">
        <v>84.0</v>
      </c>
      <c r="AU511" s="15">
        <v>-7.0</v>
      </c>
      <c r="AV511" s="15">
        <v>41.0</v>
      </c>
      <c r="AW511" s="18">
        <v>0.0</v>
      </c>
      <c r="AX511" s="18">
        <v>0.0</v>
      </c>
      <c r="AY511" s="18">
        <v>1.0</v>
      </c>
      <c r="AZ511" s="18">
        <v>1.0</v>
      </c>
      <c r="BA511" s="18">
        <v>0.0</v>
      </c>
      <c r="BB511" s="18">
        <v>0.0</v>
      </c>
      <c r="BC511" s="11">
        <v>0.0</v>
      </c>
      <c r="BD511" s="11">
        <v>0.0</v>
      </c>
      <c r="BE511" s="11">
        <v>0.0</v>
      </c>
      <c r="BF511" s="11">
        <v>0.0</v>
      </c>
      <c r="BG511" s="11">
        <v>0.0</v>
      </c>
      <c r="BH511" s="11">
        <v>0.0</v>
      </c>
      <c r="BI511" s="11">
        <v>0.0</v>
      </c>
      <c r="BJ511" s="11">
        <v>1.0</v>
      </c>
      <c r="BK511" s="11">
        <v>0.0</v>
      </c>
      <c r="BL511" s="11">
        <v>0.0</v>
      </c>
      <c r="BM511" s="11">
        <v>0.0</v>
      </c>
      <c r="BN511" s="11">
        <v>0.0</v>
      </c>
      <c r="BO511" s="11">
        <v>0.0</v>
      </c>
      <c r="BP511" s="11">
        <v>0.0</v>
      </c>
      <c r="BQ511" s="11">
        <v>0.0</v>
      </c>
      <c r="BR511" s="11">
        <v>0.0</v>
      </c>
      <c r="BS511" s="11">
        <v>0.0</v>
      </c>
      <c r="BT511" s="11">
        <v>0.0</v>
      </c>
      <c r="BU511" s="11">
        <v>0.0</v>
      </c>
      <c r="BV511" s="11" t="s">
        <v>124</v>
      </c>
      <c r="BW511" s="15" t="s">
        <v>146</v>
      </c>
      <c r="BX511" s="15">
        <v>0.0</v>
      </c>
      <c r="BY511" s="26">
        <v>217.0</v>
      </c>
      <c r="BZ511" s="16">
        <v>0.0</v>
      </c>
      <c r="CA511" s="26">
        <v>37.0</v>
      </c>
      <c r="CB511" s="26">
        <v>17.0</v>
      </c>
      <c r="CC511" s="15">
        <v>0.0</v>
      </c>
      <c r="CD511" s="15">
        <v>0.0</v>
      </c>
      <c r="CE511" s="15">
        <v>1.0</v>
      </c>
      <c r="CF511" s="15">
        <v>0.0</v>
      </c>
      <c r="CG511" s="16">
        <v>0.0</v>
      </c>
      <c r="CH511" s="16">
        <v>0.0</v>
      </c>
      <c r="CI511" s="16">
        <v>0.0</v>
      </c>
      <c r="CJ511" s="15">
        <f t="shared" si="3"/>
        <v>0</v>
      </c>
      <c r="CK511" s="29" t="s">
        <v>2872</v>
      </c>
      <c r="CL511" s="11" t="s">
        <v>132</v>
      </c>
      <c r="CM511" s="11">
        <v>0.0</v>
      </c>
      <c r="CN511" s="11">
        <v>0.0</v>
      </c>
      <c r="CO511" s="18">
        <v>0.0</v>
      </c>
      <c r="CP511" s="18">
        <v>0.0</v>
      </c>
      <c r="CQ511" s="15">
        <v>0.0</v>
      </c>
      <c r="CR511" s="15" t="s">
        <v>124</v>
      </c>
      <c r="CS511" s="15">
        <v>0.0</v>
      </c>
      <c r="CT511" s="15" t="s">
        <v>124</v>
      </c>
      <c r="CU511" s="15">
        <v>0.0</v>
      </c>
      <c r="CV511" s="15" t="s">
        <v>124</v>
      </c>
      <c r="CW511" s="11">
        <v>0.0</v>
      </c>
      <c r="CX511" s="11">
        <v>0.0</v>
      </c>
      <c r="CY511" s="11" t="s">
        <v>124</v>
      </c>
      <c r="CZ511" s="11">
        <v>0.0</v>
      </c>
      <c r="DA511" s="11" t="s">
        <v>133</v>
      </c>
      <c r="DB511" s="31"/>
    </row>
    <row r="512">
      <c r="A512" s="11" t="s">
        <v>2873</v>
      </c>
      <c r="B512" s="11" t="s">
        <v>2050</v>
      </c>
      <c r="C512" s="12">
        <v>29911.0</v>
      </c>
      <c r="D512" s="13">
        <v>10.0</v>
      </c>
      <c r="E512" s="18">
        <v>0.0</v>
      </c>
      <c r="F512" s="3">
        <v>7.0</v>
      </c>
      <c r="G512" s="3">
        <v>4.0</v>
      </c>
      <c r="H512" s="3">
        <v>2.0</v>
      </c>
      <c r="I512" s="14">
        <f t="shared" si="1"/>
        <v>4.333333333</v>
      </c>
      <c r="J512" s="14">
        <f t="shared" si="2"/>
        <v>3.333333333</v>
      </c>
      <c r="K512" s="11" t="s">
        <v>1283</v>
      </c>
      <c r="L512" s="13" t="s">
        <v>1283</v>
      </c>
      <c r="M512" s="15" t="s">
        <v>137</v>
      </c>
      <c r="N512" s="15" t="s">
        <v>138</v>
      </c>
      <c r="O512" s="16" t="s">
        <v>162</v>
      </c>
      <c r="P512" s="16" t="s">
        <v>1918</v>
      </c>
      <c r="Q512" s="17">
        <v>1.0</v>
      </c>
      <c r="R512" s="11" t="s">
        <v>2874</v>
      </c>
      <c r="S512" s="11">
        <v>0.0</v>
      </c>
      <c r="T512" s="11">
        <v>0.0</v>
      </c>
      <c r="U512" s="11" t="s">
        <v>124</v>
      </c>
      <c r="V512" s="11">
        <v>0.0</v>
      </c>
      <c r="W512" s="11" t="s">
        <v>1785</v>
      </c>
      <c r="X512" s="18">
        <v>33.0</v>
      </c>
      <c r="Y512" s="18">
        <v>0.0</v>
      </c>
      <c r="Z512" s="18">
        <v>1.0</v>
      </c>
      <c r="AA512" s="18">
        <v>0.0</v>
      </c>
      <c r="AB512" s="15" t="s">
        <v>2875</v>
      </c>
      <c r="AC512" s="15" t="s">
        <v>2875</v>
      </c>
      <c r="AD512" s="16">
        <v>1.0</v>
      </c>
      <c r="AE512" s="16">
        <v>1.0</v>
      </c>
      <c r="AF512" s="16">
        <v>0.0</v>
      </c>
      <c r="AG512" s="15">
        <v>0.0</v>
      </c>
      <c r="AH512" s="11" t="s">
        <v>2052</v>
      </c>
      <c r="AI512" s="18">
        <v>1.0</v>
      </c>
      <c r="AJ512" s="18">
        <v>1.0</v>
      </c>
      <c r="AK512" s="18">
        <v>0.0</v>
      </c>
      <c r="AL512" s="11">
        <v>0.0</v>
      </c>
      <c r="AM512" s="19">
        <v>0.0</v>
      </c>
      <c r="AN512" s="27" t="s">
        <v>128</v>
      </c>
      <c r="AO512" s="15" t="s">
        <v>570</v>
      </c>
      <c r="AP512" s="15" t="s">
        <v>570</v>
      </c>
      <c r="AQ512" s="15">
        <v>124.0</v>
      </c>
      <c r="AR512" s="15">
        <v>63.0</v>
      </c>
      <c r="AS512" s="15">
        <v>83.0</v>
      </c>
      <c r="AT512" s="15">
        <v>90.0</v>
      </c>
      <c r="AU512" s="15">
        <v>-11.0</v>
      </c>
      <c r="AV512" s="15">
        <v>6.0</v>
      </c>
      <c r="AW512" s="18">
        <v>0.0</v>
      </c>
      <c r="AX512" s="18">
        <v>0.0</v>
      </c>
      <c r="AY512" s="18">
        <v>1.0</v>
      </c>
      <c r="AZ512" s="18">
        <v>0.0</v>
      </c>
      <c r="BA512" s="18">
        <v>0.0</v>
      </c>
      <c r="BB512" s="18">
        <v>1.0</v>
      </c>
      <c r="BC512" s="11">
        <v>0.0</v>
      </c>
      <c r="BD512" s="11">
        <v>0.0</v>
      </c>
      <c r="BE512" s="11">
        <v>0.0</v>
      </c>
      <c r="BF512" s="11">
        <v>0.0</v>
      </c>
      <c r="BG512" s="11">
        <v>0.0</v>
      </c>
      <c r="BH512" s="11">
        <v>0.0</v>
      </c>
      <c r="BI512" s="11">
        <v>0.0</v>
      </c>
      <c r="BJ512" s="11">
        <v>0.0</v>
      </c>
      <c r="BK512" s="11">
        <v>0.0</v>
      </c>
      <c r="BL512" s="11">
        <v>0.0</v>
      </c>
      <c r="BM512" s="11">
        <v>0.0</v>
      </c>
      <c r="BN512" s="11">
        <v>0.0</v>
      </c>
      <c r="BO512" s="11">
        <v>0.0</v>
      </c>
      <c r="BP512" s="11">
        <v>0.0</v>
      </c>
      <c r="BQ512" s="11">
        <v>0.0</v>
      </c>
      <c r="BR512" s="11">
        <v>0.0</v>
      </c>
      <c r="BS512" s="11">
        <v>0.0</v>
      </c>
      <c r="BT512" s="11">
        <v>0.0</v>
      </c>
      <c r="BU512" s="11">
        <v>0.0</v>
      </c>
      <c r="BV512" s="11" t="s">
        <v>124</v>
      </c>
      <c r="BW512" s="15" t="s">
        <v>319</v>
      </c>
      <c r="BX512" s="15">
        <v>0.0</v>
      </c>
      <c r="BY512" s="26">
        <v>225.0</v>
      </c>
      <c r="BZ512" s="16">
        <v>0.0</v>
      </c>
      <c r="CA512" s="26">
        <v>59.0</v>
      </c>
      <c r="CB512" s="26">
        <v>15.0</v>
      </c>
      <c r="CC512" s="15">
        <v>0.0</v>
      </c>
      <c r="CD512" s="15">
        <v>0.0</v>
      </c>
      <c r="CE512" s="15">
        <v>1.0</v>
      </c>
      <c r="CF512" s="15">
        <v>0.0</v>
      </c>
      <c r="CG512" s="16">
        <v>0.0</v>
      </c>
      <c r="CH512" s="16">
        <v>0.0</v>
      </c>
      <c r="CI512" s="16">
        <v>0.0</v>
      </c>
      <c r="CJ512" s="15">
        <f t="shared" si="3"/>
        <v>0</v>
      </c>
      <c r="CK512" s="29" t="s">
        <v>2876</v>
      </c>
      <c r="CL512" s="11" t="s">
        <v>258</v>
      </c>
      <c r="CM512" s="11">
        <v>0.0</v>
      </c>
      <c r="CN512" s="11">
        <v>0.0</v>
      </c>
      <c r="CO512" s="18">
        <v>1.0</v>
      </c>
      <c r="CP512" s="18">
        <v>0.0</v>
      </c>
      <c r="CQ512" s="15">
        <v>0.0</v>
      </c>
      <c r="CR512" s="15" t="s">
        <v>124</v>
      </c>
      <c r="CS512" s="15">
        <v>0.0</v>
      </c>
      <c r="CT512" s="15" t="s">
        <v>124</v>
      </c>
      <c r="CU512" s="15">
        <v>0.0</v>
      </c>
      <c r="CV512" s="15" t="s">
        <v>124</v>
      </c>
      <c r="CW512" s="11">
        <v>0.0</v>
      </c>
      <c r="CX512" s="11">
        <v>0.0</v>
      </c>
      <c r="CY512" s="11" t="s">
        <v>124</v>
      </c>
      <c r="CZ512" s="11">
        <v>0.0</v>
      </c>
      <c r="DA512" s="11" t="s">
        <v>235</v>
      </c>
      <c r="DB512" s="31"/>
    </row>
    <row r="513">
      <c r="A513" s="11" t="s">
        <v>2877</v>
      </c>
      <c r="B513" s="11" t="s">
        <v>2430</v>
      </c>
      <c r="C513" s="12">
        <v>29981.0</v>
      </c>
      <c r="D513" s="13">
        <v>1.0</v>
      </c>
      <c r="E513" s="18">
        <v>0.0</v>
      </c>
      <c r="F513" s="3">
        <v>6.0</v>
      </c>
      <c r="G513" s="3">
        <v>6.0</v>
      </c>
      <c r="H513" s="3">
        <v>3.0</v>
      </c>
      <c r="I513" s="14">
        <f t="shared" si="1"/>
        <v>5</v>
      </c>
      <c r="J513" s="14">
        <f t="shared" si="2"/>
        <v>2</v>
      </c>
      <c r="K513" s="11" t="s">
        <v>277</v>
      </c>
      <c r="L513" s="11" t="s">
        <v>277</v>
      </c>
      <c r="M513" s="15" t="s">
        <v>137</v>
      </c>
      <c r="N513" s="15" t="s">
        <v>138</v>
      </c>
      <c r="O513" s="16" t="s">
        <v>2359</v>
      </c>
      <c r="P513" s="16" t="s">
        <v>2691</v>
      </c>
      <c r="Q513" s="17">
        <v>2.0</v>
      </c>
      <c r="R513" s="11" t="s">
        <v>124</v>
      </c>
      <c r="S513" s="11">
        <v>0.0</v>
      </c>
      <c r="T513" s="11">
        <v>0.0</v>
      </c>
      <c r="U513" s="11" t="s">
        <v>124</v>
      </c>
      <c r="V513" s="11">
        <v>0.0</v>
      </c>
      <c r="W513" s="11" t="s">
        <v>125</v>
      </c>
      <c r="X513" s="18">
        <f>(33+35)/2</f>
        <v>34</v>
      </c>
      <c r="Y513" s="18">
        <v>1.0</v>
      </c>
      <c r="Z513" s="18">
        <v>1.0</v>
      </c>
      <c r="AA513" s="18">
        <v>0.0</v>
      </c>
      <c r="AB513" s="15" t="s">
        <v>2878</v>
      </c>
      <c r="AC513" s="15" t="s">
        <v>2878</v>
      </c>
      <c r="AD513" s="16">
        <v>2.0</v>
      </c>
      <c r="AE513" s="16">
        <v>1.0</v>
      </c>
      <c r="AF513" s="16">
        <v>1.0</v>
      </c>
      <c r="AG513" s="16">
        <v>0.0</v>
      </c>
      <c r="AH513" s="11" t="s">
        <v>2829</v>
      </c>
      <c r="AI513" s="18">
        <v>1.0</v>
      </c>
      <c r="AJ513" s="18">
        <v>1.0</v>
      </c>
      <c r="AK513" s="18">
        <v>1.0</v>
      </c>
      <c r="AL513" s="18">
        <v>1.0</v>
      </c>
      <c r="AM513" s="19">
        <v>1.0</v>
      </c>
      <c r="AN513" s="27" t="s">
        <v>128</v>
      </c>
      <c r="AO513" s="15" t="s">
        <v>471</v>
      </c>
      <c r="AP513" s="15" t="s">
        <v>200</v>
      </c>
      <c r="AQ513" s="15">
        <v>111.0</v>
      </c>
      <c r="AR513" s="15">
        <v>49.0</v>
      </c>
      <c r="AS513" s="15">
        <v>85.0</v>
      </c>
      <c r="AT513" s="15">
        <v>97.0</v>
      </c>
      <c r="AU513" s="15">
        <v>-8.0</v>
      </c>
      <c r="AV513" s="15">
        <v>7.0</v>
      </c>
      <c r="AW513" s="18">
        <v>0.0</v>
      </c>
      <c r="AX513" s="18">
        <v>0.0</v>
      </c>
      <c r="AY513" s="18">
        <v>0.0</v>
      </c>
      <c r="AZ513" s="18">
        <v>1.0</v>
      </c>
      <c r="BA513" s="18">
        <v>0.0</v>
      </c>
      <c r="BB513" s="18">
        <v>1.0</v>
      </c>
      <c r="BC513" s="11">
        <v>0.0</v>
      </c>
      <c r="BD513" s="11">
        <v>0.0</v>
      </c>
      <c r="BE513" s="11">
        <v>0.0</v>
      </c>
      <c r="BF513" s="11">
        <v>0.0</v>
      </c>
      <c r="BG513" s="11">
        <v>0.0</v>
      </c>
      <c r="BH513" s="11">
        <v>0.0</v>
      </c>
      <c r="BI513" s="11">
        <v>0.0</v>
      </c>
      <c r="BJ513" s="11">
        <v>0.0</v>
      </c>
      <c r="BK513" s="11">
        <v>0.0</v>
      </c>
      <c r="BL513" s="11">
        <v>0.0</v>
      </c>
      <c r="BM513" s="11">
        <v>0.0</v>
      </c>
      <c r="BN513" s="11">
        <v>0.0</v>
      </c>
      <c r="BO513" s="11">
        <v>0.0</v>
      </c>
      <c r="BP513" s="11">
        <v>0.0</v>
      </c>
      <c r="BQ513" s="11">
        <v>1.0</v>
      </c>
      <c r="BR513" s="11">
        <v>0.0</v>
      </c>
      <c r="BS513" s="11">
        <v>0.0</v>
      </c>
      <c r="BT513" s="11">
        <v>0.0</v>
      </c>
      <c r="BU513" s="11">
        <v>0.0</v>
      </c>
      <c r="BV513" s="11" t="s">
        <v>124</v>
      </c>
      <c r="BW513" s="15" t="s">
        <v>487</v>
      </c>
      <c r="BX513" s="15">
        <v>0.0</v>
      </c>
      <c r="BY513" s="26">
        <v>225.0</v>
      </c>
      <c r="BZ513" s="16">
        <v>0.0</v>
      </c>
      <c r="CA513" s="26">
        <v>53.0</v>
      </c>
      <c r="CB513" s="26">
        <v>26.0</v>
      </c>
      <c r="CC513" s="15">
        <v>0.0</v>
      </c>
      <c r="CD513" s="15">
        <v>0.0</v>
      </c>
      <c r="CE513" s="15">
        <v>1.0</v>
      </c>
      <c r="CF513" s="15">
        <v>0.0</v>
      </c>
      <c r="CG513" s="16">
        <v>0.0</v>
      </c>
      <c r="CH513" s="16">
        <v>0.0</v>
      </c>
      <c r="CI513" s="16">
        <v>0.0</v>
      </c>
      <c r="CJ513" s="15">
        <f t="shared" si="3"/>
        <v>0</v>
      </c>
      <c r="CK513" s="29" t="s">
        <v>2879</v>
      </c>
      <c r="CL513" s="11" t="s">
        <v>1183</v>
      </c>
      <c r="CM513" s="11">
        <v>0.0</v>
      </c>
      <c r="CN513" s="11">
        <v>0.0</v>
      </c>
      <c r="CO513" s="18">
        <v>0.0</v>
      </c>
      <c r="CP513" s="18">
        <v>0.0</v>
      </c>
      <c r="CQ513" s="15">
        <v>0.0</v>
      </c>
      <c r="CR513" s="15" t="s">
        <v>124</v>
      </c>
      <c r="CS513" s="15">
        <v>0.0</v>
      </c>
      <c r="CT513" s="15" t="s">
        <v>124</v>
      </c>
      <c r="CU513" s="15">
        <v>0.0</v>
      </c>
      <c r="CV513" s="15" t="s">
        <v>124</v>
      </c>
      <c r="CW513" s="11">
        <v>0.0</v>
      </c>
      <c r="CX513" s="11">
        <v>0.0</v>
      </c>
      <c r="CY513" s="11" t="s">
        <v>124</v>
      </c>
      <c r="CZ513" s="11">
        <v>0.0</v>
      </c>
      <c r="DA513" s="11" t="s">
        <v>133</v>
      </c>
      <c r="DB513" s="31"/>
    </row>
    <row r="514">
      <c r="A514" s="11" t="s">
        <v>2880</v>
      </c>
      <c r="B514" s="11" t="s">
        <v>2881</v>
      </c>
      <c r="C514" s="12">
        <v>29988.0</v>
      </c>
      <c r="D514" s="13">
        <v>6.0</v>
      </c>
      <c r="E514" s="18">
        <v>0.0</v>
      </c>
      <c r="F514" s="3">
        <v>7.0</v>
      </c>
      <c r="G514" s="3">
        <v>7.0</v>
      </c>
      <c r="H514" s="3">
        <v>8.0</v>
      </c>
      <c r="I514" s="14">
        <f t="shared" si="1"/>
        <v>7.333333333</v>
      </c>
      <c r="J514" s="14">
        <f t="shared" si="2"/>
        <v>0.6666666667</v>
      </c>
      <c r="K514" s="11" t="s">
        <v>2673</v>
      </c>
      <c r="L514" s="13" t="s">
        <v>183</v>
      </c>
      <c r="M514" s="15" t="s">
        <v>122</v>
      </c>
      <c r="N514" s="15" t="s">
        <v>373</v>
      </c>
      <c r="O514" s="16" t="s">
        <v>122</v>
      </c>
      <c r="P514" s="16" t="s">
        <v>373</v>
      </c>
      <c r="Q514" s="17">
        <v>0.0</v>
      </c>
      <c r="R514" s="11" t="s">
        <v>124</v>
      </c>
      <c r="S514" s="11">
        <v>0.0</v>
      </c>
      <c r="T514" s="11">
        <v>1.0</v>
      </c>
      <c r="U514" s="11" t="s">
        <v>124</v>
      </c>
      <c r="V514" s="11">
        <v>0.0</v>
      </c>
      <c r="W514" s="11" t="s">
        <v>125</v>
      </c>
      <c r="X514" s="18">
        <v>35.0</v>
      </c>
      <c r="Y514" s="18">
        <v>1.0</v>
      </c>
      <c r="Z514" s="18">
        <v>1.0</v>
      </c>
      <c r="AA514" s="18">
        <v>0.0</v>
      </c>
      <c r="AB514" s="15" t="s">
        <v>2882</v>
      </c>
      <c r="AC514" s="15" t="s">
        <v>2882</v>
      </c>
      <c r="AD514" s="16">
        <v>1.0</v>
      </c>
      <c r="AE514" s="16">
        <v>1.0</v>
      </c>
      <c r="AF514" s="16">
        <v>1.0</v>
      </c>
      <c r="AG514" s="15">
        <v>1.0</v>
      </c>
      <c r="AH514" s="11" t="s">
        <v>2882</v>
      </c>
      <c r="AI514" s="18">
        <v>1.0</v>
      </c>
      <c r="AJ514" s="18">
        <v>1.0</v>
      </c>
      <c r="AK514" s="18">
        <v>1.0</v>
      </c>
      <c r="AL514" s="18">
        <v>1.0</v>
      </c>
      <c r="AM514" s="19">
        <v>1.0</v>
      </c>
      <c r="AN514" s="27" t="s">
        <v>128</v>
      </c>
      <c r="AO514" s="15" t="s">
        <v>129</v>
      </c>
      <c r="AP514" s="15" t="s">
        <v>129</v>
      </c>
      <c r="AQ514" s="15">
        <v>114.0</v>
      </c>
      <c r="AR514" s="15">
        <v>68.0</v>
      </c>
      <c r="AS514" s="15">
        <v>65.0</v>
      </c>
      <c r="AT514" s="15">
        <v>89.0</v>
      </c>
      <c r="AU514" s="15">
        <v>-12.0</v>
      </c>
      <c r="AV514" s="15">
        <v>25.0</v>
      </c>
      <c r="AW514" s="18">
        <v>0.0</v>
      </c>
      <c r="AX514" s="18">
        <v>0.0</v>
      </c>
      <c r="AY514" s="18">
        <v>1.0</v>
      </c>
      <c r="AZ514" s="18">
        <v>1.0</v>
      </c>
      <c r="BA514" s="18">
        <v>0.0</v>
      </c>
      <c r="BB514" s="18">
        <v>0.0</v>
      </c>
      <c r="BC514" s="11">
        <v>0.0</v>
      </c>
      <c r="BD514" s="11">
        <v>0.0</v>
      </c>
      <c r="BE514" s="11">
        <v>0.0</v>
      </c>
      <c r="BF514" s="11">
        <v>0.0</v>
      </c>
      <c r="BG514" s="11">
        <v>0.0</v>
      </c>
      <c r="BH514" s="11">
        <v>0.0</v>
      </c>
      <c r="BI514" s="11">
        <v>0.0</v>
      </c>
      <c r="BJ514" s="11">
        <v>1.0</v>
      </c>
      <c r="BK514" s="11">
        <v>0.0</v>
      </c>
      <c r="BL514" s="11">
        <v>1.0</v>
      </c>
      <c r="BM514" s="11">
        <v>0.0</v>
      </c>
      <c r="BN514" s="11">
        <v>0.0</v>
      </c>
      <c r="BO514" s="11">
        <v>0.0</v>
      </c>
      <c r="BP514" s="11">
        <v>0.0</v>
      </c>
      <c r="BQ514" s="11">
        <v>0.0</v>
      </c>
      <c r="BR514" s="11">
        <v>0.0</v>
      </c>
      <c r="BS514" s="11">
        <v>0.0</v>
      </c>
      <c r="BT514" s="11">
        <v>0.0</v>
      </c>
      <c r="BU514" s="11">
        <v>0.0</v>
      </c>
      <c r="BV514" s="11" t="s">
        <v>2883</v>
      </c>
      <c r="BW514" s="15" t="s">
        <v>1609</v>
      </c>
      <c r="BX514" s="15">
        <v>0.0</v>
      </c>
      <c r="BY514" s="26">
        <v>216.0</v>
      </c>
      <c r="BZ514" s="16">
        <v>0.0</v>
      </c>
      <c r="CA514" s="26">
        <v>25.0</v>
      </c>
      <c r="CB514" s="26">
        <v>17.0</v>
      </c>
      <c r="CC514" s="15">
        <v>0.0</v>
      </c>
      <c r="CD514" s="15">
        <v>0.0</v>
      </c>
      <c r="CE514" s="15">
        <v>0.0</v>
      </c>
      <c r="CF514" s="15">
        <v>0.0</v>
      </c>
      <c r="CG514" s="16">
        <v>0.0</v>
      </c>
      <c r="CH514" s="16">
        <v>0.0</v>
      </c>
      <c r="CI514" s="16">
        <v>0.0</v>
      </c>
      <c r="CJ514" s="15">
        <f t="shared" si="3"/>
        <v>0</v>
      </c>
      <c r="CK514" s="29" t="s">
        <v>2884</v>
      </c>
      <c r="CL514" s="11" t="s">
        <v>258</v>
      </c>
      <c r="CM514" s="11">
        <v>1.0</v>
      </c>
      <c r="CN514" s="11">
        <v>0.0</v>
      </c>
      <c r="CO514" s="18">
        <v>0.0</v>
      </c>
      <c r="CP514" s="18">
        <v>0.0</v>
      </c>
      <c r="CQ514" s="15">
        <v>0.0</v>
      </c>
      <c r="CR514" s="15" t="s">
        <v>124</v>
      </c>
      <c r="CS514" s="15">
        <v>0.0</v>
      </c>
      <c r="CT514" s="15" t="s">
        <v>124</v>
      </c>
      <c r="CU514" s="15">
        <v>0.0</v>
      </c>
      <c r="CV514" s="15" t="s">
        <v>124</v>
      </c>
      <c r="CW514" s="11">
        <v>0.0</v>
      </c>
      <c r="CX514" s="11">
        <v>0.0</v>
      </c>
      <c r="CY514" s="11" t="s">
        <v>124</v>
      </c>
      <c r="CZ514" s="11">
        <v>0.0</v>
      </c>
      <c r="DA514" s="11" t="s">
        <v>2670</v>
      </c>
      <c r="DB514" s="31"/>
    </row>
    <row r="515">
      <c r="A515" s="11" t="s">
        <v>2885</v>
      </c>
      <c r="B515" s="11" t="s">
        <v>2886</v>
      </c>
      <c r="C515" s="12">
        <v>30030.0</v>
      </c>
      <c r="D515" s="13">
        <v>7.0</v>
      </c>
      <c r="E515" s="18">
        <v>0.0</v>
      </c>
      <c r="F515" s="3">
        <v>5.0</v>
      </c>
      <c r="G515" s="3">
        <v>4.0</v>
      </c>
      <c r="H515" s="3">
        <v>6.0</v>
      </c>
      <c r="I515" s="14">
        <f t="shared" si="1"/>
        <v>5</v>
      </c>
      <c r="J515" s="14">
        <f t="shared" si="2"/>
        <v>1.333333333</v>
      </c>
      <c r="K515" s="11" t="s">
        <v>2887</v>
      </c>
      <c r="L515" s="13" t="s">
        <v>2887</v>
      </c>
      <c r="M515" s="15" t="s">
        <v>122</v>
      </c>
      <c r="N515" s="15" t="s">
        <v>1836</v>
      </c>
      <c r="O515" s="16" t="s">
        <v>122</v>
      </c>
      <c r="P515" s="16" t="s">
        <v>373</v>
      </c>
      <c r="Q515" s="17">
        <v>0.0</v>
      </c>
      <c r="R515" s="11" t="s">
        <v>124</v>
      </c>
      <c r="S515" s="11">
        <v>0.0</v>
      </c>
      <c r="T515" s="11">
        <v>0.0</v>
      </c>
      <c r="U515" s="11" t="s">
        <v>124</v>
      </c>
      <c r="V515" s="11">
        <v>0.0</v>
      </c>
      <c r="W515" s="11" t="s">
        <v>125</v>
      </c>
      <c r="X515" s="18">
        <v>23.0</v>
      </c>
      <c r="Y515" s="18">
        <v>2.0</v>
      </c>
      <c r="Z515" s="18">
        <v>1.0</v>
      </c>
      <c r="AA515" s="18">
        <v>0.0</v>
      </c>
      <c r="AB515" s="15" t="s">
        <v>2888</v>
      </c>
      <c r="AC515" s="15" t="s">
        <v>2888</v>
      </c>
      <c r="AD515" s="16">
        <v>1.0</v>
      </c>
      <c r="AE515" s="16">
        <v>1.0</v>
      </c>
      <c r="AF515" s="16">
        <v>0.0</v>
      </c>
      <c r="AG515" s="15">
        <v>0.0</v>
      </c>
      <c r="AH515" s="11" t="s">
        <v>2889</v>
      </c>
      <c r="AI515" s="18">
        <v>1.0</v>
      </c>
      <c r="AJ515" s="18">
        <v>1.0</v>
      </c>
      <c r="AK515" s="18">
        <v>0.0</v>
      </c>
      <c r="AL515" s="11">
        <v>0.0</v>
      </c>
      <c r="AM515" s="19">
        <v>0.0</v>
      </c>
      <c r="AN515" s="27" t="s">
        <v>128</v>
      </c>
      <c r="AO515" s="15" t="s">
        <v>570</v>
      </c>
      <c r="AP515" s="15" t="s">
        <v>570</v>
      </c>
      <c r="AQ515" s="15">
        <v>94.0</v>
      </c>
      <c r="AR515" s="15">
        <v>72.0</v>
      </c>
      <c r="AS515" s="15">
        <v>54.0</v>
      </c>
      <c r="AT515" s="15">
        <v>90.0</v>
      </c>
      <c r="AU515" s="15">
        <v>-5.0</v>
      </c>
      <c r="AV515" s="15">
        <v>33.0</v>
      </c>
      <c r="AW515" s="18">
        <v>0.0</v>
      </c>
      <c r="AX515" s="18">
        <v>0.0</v>
      </c>
      <c r="AY515" s="18">
        <v>1.0</v>
      </c>
      <c r="AZ515" s="18">
        <v>0.0</v>
      </c>
      <c r="BA515" s="18">
        <v>0.0</v>
      </c>
      <c r="BB515" s="18">
        <v>0.0</v>
      </c>
      <c r="BC515" s="11">
        <v>0.0</v>
      </c>
      <c r="BD515" s="11">
        <v>0.0</v>
      </c>
      <c r="BE515" s="11">
        <v>0.0</v>
      </c>
      <c r="BF515" s="11">
        <v>0.0</v>
      </c>
      <c r="BG515" s="11">
        <v>0.0</v>
      </c>
      <c r="BH515" s="11">
        <v>0.0</v>
      </c>
      <c r="BI515" s="11">
        <v>0.0</v>
      </c>
      <c r="BJ515" s="11">
        <v>1.0</v>
      </c>
      <c r="BK515" s="11">
        <v>0.0</v>
      </c>
      <c r="BL515" s="11">
        <v>0.0</v>
      </c>
      <c r="BM515" s="11">
        <v>0.0</v>
      </c>
      <c r="BN515" s="11">
        <v>0.0</v>
      </c>
      <c r="BO515" s="11">
        <v>0.0</v>
      </c>
      <c r="BP515" s="11">
        <v>0.0</v>
      </c>
      <c r="BQ515" s="11">
        <v>0.0</v>
      </c>
      <c r="BR515" s="11">
        <v>0.0</v>
      </c>
      <c r="BS515" s="11">
        <v>0.0</v>
      </c>
      <c r="BT515" s="11">
        <v>0.0</v>
      </c>
      <c r="BU515" s="11">
        <v>0.0</v>
      </c>
      <c r="BV515" s="11" t="s">
        <v>124</v>
      </c>
      <c r="BW515" s="15" t="s">
        <v>487</v>
      </c>
      <c r="BX515" s="15">
        <v>0.0</v>
      </c>
      <c r="BY515" s="26">
        <v>175.0</v>
      </c>
      <c r="BZ515" s="16">
        <v>0.0</v>
      </c>
      <c r="CA515" s="26">
        <v>33.0</v>
      </c>
      <c r="CB515" s="26">
        <v>15.0</v>
      </c>
      <c r="CC515" s="15">
        <v>0.0</v>
      </c>
      <c r="CD515" s="15">
        <v>0.0</v>
      </c>
      <c r="CE515" s="15">
        <v>0.0</v>
      </c>
      <c r="CF515" s="15">
        <v>0.0</v>
      </c>
      <c r="CG515" s="16">
        <v>1.0</v>
      </c>
      <c r="CH515" s="16">
        <v>0.0</v>
      </c>
      <c r="CI515" s="16">
        <v>0.0</v>
      </c>
      <c r="CJ515" s="15">
        <f t="shared" si="3"/>
        <v>1</v>
      </c>
      <c r="CK515" s="29" t="s">
        <v>2890</v>
      </c>
      <c r="CL515" s="11" t="s">
        <v>2891</v>
      </c>
      <c r="CM515" s="11">
        <v>1.0</v>
      </c>
      <c r="CN515" s="11">
        <v>0.0</v>
      </c>
      <c r="CO515" s="18">
        <v>0.0</v>
      </c>
      <c r="CP515" s="18">
        <v>0.0</v>
      </c>
      <c r="CQ515" s="15">
        <v>0.0</v>
      </c>
      <c r="CR515" s="15" t="s">
        <v>124</v>
      </c>
      <c r="CS515" s="15">
        <v>0.0</v>
      </c>
      <c r="CT515" s="15" t="s">
        <v>124</v>
      </c>
      <c r="CU515" s="15">
        <v>0.0</v>
      </c>
      <c r="CV515" s="15" t="s">
        <v>124</v>
      </c>
      <c r="CW515" s="11">
        <v>0.0</v>
      </c>
      <c r="CX515" s="11">
        <v>0.0</v>
      </c>
      <c r="CY515" s="11" t="s">
        <v>124</v>
      </c>
      <c r="CZ515" s="11">
        <v>0.0</v>
      </c>
      <c r="DA515" s="11" t="s">
        <v>235</v>
      </c>
      <c r="DB515" s="31"/>
    </row>
    <row r="516">
      <c r="A516" s="11" t="s">
        <v>2892</v>
      </c>
      <c r="B516" s="11" t="s">
        <v>2893</v>
      </c>
      <c r="C516" s="12">
        <v>30079.0</v>
      </c>
      <c r="D516" s="13">
        <v>1.0</v>
      </c>
      <c r="E516" s="18">
        <v>0.0</v>
      </c>
      <c r="F516" s="3">
        <v>5.0</v>
      </c>
      <c r="G516" s="3">
        <v>4.0</v>
      </c>
      <c r="H516" s="3">
        <v>5.0</v>
      </c>
      <c r="I516" s="14">
        <f t="shared" si="1"/>
        <v>4.666666667</v>
      </c>
      <c r="J516" s="14">
        <f t="shared" si="2"/>
        <v>0.6666666667</v>
      </c>
      <c r="K516" s="11" t="s">
        <v>2617</v>
      </c>
      <c r="L516" s="13" t="s">
        <v>716</v>
      </c>
      <c r="M516" s="15" t="s">
        <v>2894</v>
      </c>
      <c r="N516" s="15" t="s">
        <v>2895</v>
      </c>
      <c r="O516" s="16" t="s">
        <v>2896</v>
      </c>
      <c r="P516" s="16" t="s">
        <v>2897</v>
      </c>
      <c r="Q516" s="17">
        <v>1.0</v>
      </c>
      <c r="R516" s="11" t="s">
        <v>124</v>
      </c>
      <c r="S516" s="11">
        <v>0.0</v>
      </c>
      <c r="T516" s="11">
        <v>1.0</v>
      </c>
      <c r="U516" s="11" t="s">
        <v>124</v>
      </c>
      <c r="V516" s="11">
        <v>0.0</v>
      </c>
      <c r="W516" s="11" t="s">
        <v>2898</v>
      </c>
      <c r="X516" s="18">
        <v>39.0</v>
      </c>
      <c r="Y516" s="18">
        <v>1.0</v>
      </c>
      <c r="Z516" s="18">
        <v>1.0</v>
      </c>
      <c r="AA516" s="18">
        <v>0.0</v>
      </c>
      <c r="AB516" s="15" t="s">
        <v>2893</v>
      </c>
      <c r="AC516" s="15" t="s">
        <v>2893</v>
      </c>
      <c r="AD516" s="16">
        <v>1.0</v>
      </c>
      <c r="AE516" s="16">
        <v>1.0</v>
      </c>
      <c r="AF516" s="16">
        <v>1.0</v>
      </c>
      <c r="AG516" s="15">
        <v>1.0</v>
      </c>
      <c r="AH516" s="11" t="s">
        <v>2893</v>
      </c>
      <c r="AI516" s="18">
        <v>1.0</v>
      </c>
      <c r="AJ516" s="18">
        <v>1.0</v>
      </c>
      <c r="AK516" s="18">
        <v>1.0</v>
      </c>
      <c r="AL516" s="11">
        <v>1.0</v>
      </c>
      <c r="AM516" s="19">
        <v>1.0</v>
      </c>
      <c r="AN516" s="27" t="s">
        <v>128</v>
      </c>
      <c r="AO516" s="15" t="s">
        <v>243</v>
      </c>
      <c r="AP516" s="15" t="s">
        <v>243</v>
      </c>
      <c r="AQ516" s="15">
        <v>136.0</v>
      </c>
      <c r="AR516" s="15">
        <v>44.0</v>
      </c>
      <c r="AS516" s="15">
        <v>44.0</v>
      </c>
      <c r="AT516" s="15">
        <v>4.0</v>
      </c>
      <c r="AU516" s="15">
        <v>-10.0</v>
      </c>
      <c r="AV516" s="15">
        <v>5.0</v>
      </c>
      <c r="AW516" s="18">
        <v>0.0</v>
      </c>
      <c r="AX516" s="18">
        <v>0.0</v>
      </c>
      <c r="AY516" s="18">
        <v>0.0</v>
      </c>
      <c r="AZ516" s="18">
        <v>1.0</v>
      </c>
      <c r="BA516" s="18">
        <v>0.0</v>
      </c>
      <c r="BB516" s="18">
        <v>0.0</v>
      </c>
      <c r="BC516" s="11">
        <v>0.0</v>
      </c>
      <c r="BD516" s="11">
        <v>0.0</v>
      </c>
      <c r="BE516" s="11">
        <v>0.0</v>
      </c>
      <c r="BF516" s="11">
        <v>0.0</v>
      </c>
      <c r="BG516" s="11">
        <v>0.0</v>
      </c>
      <c r="BH516" s="11">
        <v>0.0</v>
      </c>
      <c r="BI516" s="11">
        <v>0.0</v>
      </c>
      <c r="BJ516" s="11">
        <v>0.0</v>
      </c>
      <c r="BK516" s="11">
        <v>0.0</v>
      </c>
      <c r="BL516" s="11">
        <v>0.0</v>
      </c>
      <c r="BM516" s="11">
        <v>0.0</v>
      </c>
      <c r="BN516" s="11">
        <v>0.0</v>
      </c>
      <c r="BO516" s="11">
        <v>0.0</v>
      </c>
      <c r="BP516" s="11">
        <v>0.0</v>
      </c>
      <c r="BQ516" s="11">
        <v>0.0</v>
      </c>
      <c r="BR516" s="11">
        <v>0.0</v>
      </c>
      <c r="BS516" s="11">
        <v>0.0</v>
      </c>
      <c r="BT516" s="11">
        <v>0.0</v>
      </c>
      <c r="BU516" s="11">
        <v>0.0</v>
      </c>
      <c r="BV516" s="11" t="s">
        <v>124</v>
      </c>
      <c r="BW516" s="15" t="s">
        <v>251</v>
      </c>
      <c r="BX516" s="15">
        <v>0.0</v>
      </c>
      <c r="BY516" s="26">
        <v>202.0</v>
      </c>
      <c r="BZ516" s="16">
        <v>1.0</v>
      </c>
      <c r="CA516" s="26">
        <v>202.0</v>
      </c>
      <c r="CB516" s="26">
        <v>23.0</v>
      </c>
      <c r="CC516" s="15">
        <v>0.0</v>
      </c>
      <c r="CD516" s="15">
        <v>0.0</v>
      </c>
      <c r="CE516" s="15">
        <v>0.0</v>
      </c>
      <c r="CF516" s="15">
        <v>0.0</v>
      </c>
      <c r="CG516" s="16">
        <v>0.0</v>
      </c>
      <c r="CH516" s="16">
        <v>0.0</v>
      </c>
      <c r="CI516" s="16">
        <v>0.0</v>
      </c>
      <c r="CJ516" s="15">
        <f t="shared" si="3"/>
        <v>0</v>
      </c>
      <c r="CK516" s="40" t="s">
        <v>124</v>
      </c>
      <c r="CL516" s="11" t="s">
        <v>124</v>
      </c>
      <c r="CM516" s="11">
        <v>0.0</v>
      </c>
      <c r="CN516" s="11">
        <v>0.0</v>
      </c>
      <c r="CO516" s="18">
        <v>0.0</v>
      </c>
      <c r="CP516" s="18">
        <v>0.0</v>
      </c>
      <c r="CQ516" s="15">
        <v>0.0</v>
      </c>
      <c r="CR516" s="15" t="s">
        <v>124</v>
      </c>
      <c r="CS516" s="15">
        <v>1.0</v>
      </c>
      <c r="CT516" s="15" t="s">
        <v>2892</v>
      </c>
      <c r="CU516" s="15">
        <v>0.0</v>
      </c>
      <c r="CV516" s="15" t="s">
        <v>124</v>
      </c>
      <c r="CW516" s="11">
        <v>0.0</v>
      </c>
      <c r="CX516" s="11">
        <v>0.0</v>
      </c>
      <c r="CY516" s="11" t="s">
        <v>124</v>
      </c>
      <c r="CZ516" s="11">
        <v>0.0</v>
      </c>
      <c r="DA516" s="11" t="s">
        <v>2670</v>
      </c>
      <c r="DB516" s="31"/>
    </row>
    <row r="517">
      <c r="A517" s="11" t="s">
        <v>2899</v>
      </c>
      <c r="B517" s="11" t="s">
        <v>2900</v>
      </c>
      <c r="C517" s="12">
        <v>30086.0</v>
      </c>
      <c r="D517" s="13">
        <v>7.0</v>
      </c>
      <c r="E517" s="18">
        <v>0.0</v>
      </c>
      <c r="F517" s="3">
        <v>2.0</v>
      </c>
      <c r="G517" s="3">
        <v>5.0</v>
      </c>
      <c r="H517" s="3">
        <v>6.0</v>
      </c>
      <c r="I517" s="14">
        <f t="shared" si="1"/>
        <v>4.333333333</v>
      </c>
      <c r="J517" s="14">
        <f t="shared" si="2"/>
        <v>2.666666667</v>
      </c>
      <c r="K517" s="11" t="s">
        <v>261</v>
      </c>
      <c r="L517" s="11" t="s">
        <v>262</v>
      </c>
      <c r="M517" s="15" t="s">
        <v>137</v>
      </c>
      <c r="N517" s="15" t="s">
        <v>138</v>
      </c>
      <c r="O517" s="16" t="s">
        <v>122</v>
      </c>
      <c r="P517" s="16" t="s">
        <v>373</v>
      </c>
      <c r="Q517" s="17">
        <v>2.0</v>
      </c>
      <c r="R517" s="11" t="s">
        <v>124</v>
      </c>
      <c r="S517" s="11">
        <v>1.0</v>
      </c>
      <c r="T517" s="11">
        <v>0.0</v>
      </c>
      <c r="U517" s="11" t="s">
        <v>124</v>
      </c>
      <c r="V517" s="11">
        <v>0.0</v>
      </c>
      <c r="W517" s="11" t="s">
        <v>2466</v>
      </c>
      <c r="X517" s="18">
        <f>(39+32)/2</f>
        <v>35.5</v>
      </c>
      <c r="Y517" s="18">
        <v>1.0</v>
      </c>
      <c r="Z517" s="18">
        <v>2.0</v>
      </c>
      <c r="AA517" s="18">
        <v>2.0</v>
      </c>
      <c r="AB517" s="15" t="s">
        <v>1842</v>
      </c>
      <c r="AC517" s="15" t="s">
        <v>1842</v>
      </c>
      <c r="AD517" s="16">
        <v>1.0</v>
      </c>
      <c r="AE517" s="16">
        <v>1.0</v>
      </c>
      <c r="AF517" s="16">
        <v>1.0</v>
      </c>
      <c r="AG517" s="15">
        <v>1.0</v>
      </c>
      <c r="AH517" s="11" t="s">
        <v>824</v>
      </c>
      <c r="AI517" s="18">
        <v>1.0</v>
      </c>
      <c r="AJ517" s="18">
        <v>1.0</v>
      </c>
      <c r="AK517" s="18">
        <v>0.0</v>
      </c>
      <c r="AL517" s="11">
        <v>0.0</v>
      </c>
      <c r="AM517" s="19">
        <v>0.0</v>
      </c>
      <c r="AN517" s="27" t="s">
        <v>128</v>
      </c>
      <c r="AO517" s="15" t="s">
        <v>189</v>
      </c>
      <c r="AP517" s="15" t="s">
        <v>189</v>
      </c>
      <c r="AQ517" s="15">
        <v>81.0</v>
      </c>
      <c r="AR517" s="15">
        <v>46.0</v>
      </c>
      <c r="AS517" s="15">
        <v>64.0</v>
      </c>
      <c r="AT517" s="15">
        <v>81.0</v>
      </c>
      <c r="AU517" s="15">
        <v>-15.0</v>
      </c>
      <c r="AV517" s="15">
        <v>15.0</v>
      </c>
      <c r="AW517" s="18">
        <v>0.0</v>
      </c>
      <c r="AX517" s="18">
        <v>0.0</v>
      </c>
      <c r="AY517" s="18">
        <v>1.0</v>
      </c>
      <c r="AZ517" s="18">
        <v>1.0</v>
      </c>
      <c r="BA517" s="18">
        <v>0.0</v>
      </c>
      <c r="BB517" s="18">
        <v>0.0</v>
      </c>
      <c r="BC517" s="11">
        <v>0.0</v>
      </c>
      <c r="BD517" s="11">
        <v>0.0</v>
      </c>
      <c r="BE517" s="11">
        <v>0.0</v>
      </c>
      <c r="BF517" s="11">
        <v>0.0</v>
      </c>
      <c r="BG517" s="11">
        <v>0.0</v>
      </c>
      <c r="BH517" s="11">
        <v>0.0</v>
      </c>
      <c r="BI517" s="11">
        <v>0.0</v>
      </c>
      <c r="BJ517" s="11">
        <v>1.0</v>
      </c>
      <c r="BK517" s="11">
        <v>0.0</v>
      </c>
      <c r="BL517" s="11">
        <v>0.0</v>
      </c>
      <c r="BM517" s="11">
        <v>0.0</v>
      </c>
      <c r="BN517" s="11">
        <v>0.0</v>
      </c>
      <c r="BO517" s="11">
        <v>0.0</v>
      </c>
      <c r="BP517" s="11">
        <v>0.0</v>
      </c>
      <c r="BQ517" s="11">
        <v>0.0</v>
      </c>
      <c r="BR517" s="11">
        <v>0.0</v>
      </c>
      <c r="BS517" s="11">
        <v>0.0</v>
      </c>
      <c r="BT517" s="11">
        <v>0.0</v>
      </c>
      <c r="BU517" s="11">
        <v>0.0</v>
      </c>
      <c r="BV517" s="11" t="s">
        <v>124</v>
      </c>
      <c r="BW517" s="15" t="s">
        <v>146</v>
      </c>
      <c r="BX517" s="15">
        <v>0.0</v>
      </c>
      <c r="BY517" s="26">
        <v>220.0</v>
      </c>
      <c r="BZ517" s="16">
        <v>0.0</v>
      </c>
      <c r="CA517" s="26">
        <v>50.0</v>
      </c>
      <c r="CB517" s="26">
        <v>6.0</v>
      </c>
      <c r="CC517" s="15">
        <v>0.0</v>
      </c>
      <c r="CD517" s="15">
        <v>0.0</v>
      </c>
      <c r="CE517" s="15">
        <v>1.0</v>
      </c>
      <c r="CF517" s="15">
        <v>0.0</v>
      </c>
      <c r="CG517" s="16">
        <v>0.0</v>
      </c>
      <c r="CH517" s="16">
        <v>0.0</v>
      </c>
      <c r="CI517" s="16">
        <v>0.0</v>
      </c>
      <c r="CJ517" s="15">
        <f t="shared" si="3"/>
        <v>0</v>
      </c>
      <c r="CK517" s="29" t="s">
        <v>2901</v>
      </c>
      <c r="CL517" s="11" t="s">
        <v>2902</v>
      </c>
      <c r="CM517" s="11">
        <v>0.0</v>
      </c>
      <c r="CN517" s="11">
        <v>0.0</v>
      </c>
      <c r="CO517" s="18">
        <v>0.0</v>
      </c>
      <c r="CP517" s="18">
        <v>0.0</v>
      </c>
      <c r="CQ517" s="15">
        <v>0.0</v>
      </c>
      <c r="CR517" s="15" t="s">
        <v>124</v>
      </c>
      <c r="CS517" s="15">
        <v>0.0</v>
      </c>
      <c r="CT517" s="15" t="s">
        <v>124</v>
      </c>
      <c r="CU517" s="15">
        <v>0.0</v>
      </c>
      <c r="CV517" s="15" t="s">
        <v>124</v>
      </c>
      <c r="CW517" s="11">
        <v>0.0</v>
      </c>
      <c r="CX517" s="11">
        <v>0.0</v>
      </c>
      <c r="CY517" s="11" t="s">
        <v>124</v>
      </c>
      <c r="CZ517" s="11">
        <v>0.0</v>
      </c>
      <c r="DA517" s="11" t="s">
        <v>2806</v>
      </c>
      <c r="DB517" s="31"/>
    </row>
    <row r="518">
      <c r="A518" s="11" t="s">
        <v>2903</v>
      </c>
      <c r="B518" s="11" t="s">
        <v>2904</v>
      </c>
      <c r="C518" s="12">
        <v>30135.0</v>
      </c>
      <c r="D518" s="13">
        <v>3.0</v>
      </c>
      <c r="E518" s="18">
        <v>0.0</v>
      </c>
      <c r="F518" s="3">
        <v>8.0</v>
      </c>
      <c r="G518" s="3">
        <v>5.0</v>
      </c>
      <c r="H518" s="3">
        <v>6.0</v>
      </c>
      <c r="I518" s="14">
        <f t="shared" si="1"/>
        <v>6.333333333</v>
      </c>
      <c r="J518" s="14">
        <f t="shared" si="2"/>
        <v>2</v>
      </c>
      <c r="K518" s="11" t="s">
        <v>1349</v>
      </c>
      <c r="L518" s="13" t="s">
        <v>1349</v>
      </c>
      <c r="M518" s="15" t="s">
        <v>2631</v>
      </c>
      <c r="N518" s="15" t="s">
        <v>2905</v>
      </c>
      <c r="O518" s="16" t="s">
        <v>2906</v>
      </c>
      <c r="P518" s="16" t="s">
        <v>2691</v>
      </c>
      <c r="Q518" s="17">
        <v>0.0</v>
      </c>
      <c r="R518" s="11" t="s">
        <v>124</v>
      </c>
      <c r="S518" s="11">
        <v>1.0</v>
      </c>
      <c r="T518" s="11">
        <v>0.0</v>
      </c>
      <c r="U518" s="11" t="s">
        <v>124</v>
      </c>
      <c r="V518" s="11">
        <v>0.0</v>
      </c>
      <c r="W518" s="11" t="s">
        <v>631</v>
      </c>
      <c r="X518" s="18">
        <v>26.0</v>
      </c>
      <c r="Y518" s="18">
        <v>2.0</v>
      </c>
      <c r="Z518" s="18">
        <v>1.0</v>
      </c>
      <c r="AA518" s="18">
        <v>0.0</v>
      </c>
      <c r="AB518" s="15" t="s">
        <v>2907</v>
      </c>
      <c r="AC518" s="15" t="s">
        <v>2907</v>
      </c>
      <c r="AD518" s="16">
        <v>1.0</v>
      </c>
      <c r="AE518" s="16">
        <v>1.0</v>
      </c>
      <c r="AF518" s="16">
        <v>1.0</v>
      </c>
      <c r="AG518" s="16">
        <v>1.0</v>
      </c>
      <c r="AH518" s="11" t="s">
        <v>2908</v>
      </c>
      <c r="AI518" s="18">
        <v>2.0</v>
      </c>
      <c r="AJ518" s="18">
        <v>1.0</v>
      </c>
      <c r="AK518" s="18">
        <v>1.0</v>
      </c>
      <c r="AL518" s="18">
        <v>0.0</v>
      </c>
      <c r="AM518" s="19">
        <v>1.0</v>
      </c>
      <c r="AN518" s="27" t="s">
        <v>128</v>
      </c>
      <c r="AO518" s="15" t="s">
        <v>129</v>
      </c>
      <c r="AP518" s="15" t="s">
        <v>129</v>
      </c>
      <c r="AQ518" s="15">
        <v>118.0</v>
      </c>
      <c r="AR518" s="15">
        <v>74.0</v>
      </c>
      <c r="AS518" s="15">
        <v>73.0</v>
      </c>
      <c r="AT518" s="15">
        <v>96.0</v>
      </c>
      <c r="AU518" s="15">
        <v>-8.0</v>
      </c>
      <c r="AV518" s="15">
        <v>18.0</v>
      </c>
      <c r="AW518" s="18">
        <v>0.0</v>
      </c>
      <c r="AX518" s="18">
        <v>0.0</v>
      </c>
      <c r="AY518" s="18">
        <v>0.0</v>
      </c>
      <c r="AZ518" s="18">
        <v>1.0</v>
      </c>
      <c r="BA518" s="18">
        <v>0.0</v>
      </c>
      <c r="BB518" s="18">
        <v>0.0</v>
      </c>
      <c r="BC518" s="11">
        <v>0.0</v>
      </c>
      <c r="BD518" s="11">
        <v>0.0</v>
      </c>
      <c r="BE518" s="11">
        <v>0.0</v>
      </c>
      <c r="BF518" s="11">
        <v>0.0</v>
      </c>
      <c r="BG518" s="11">
        <v>0.0</v>
      </c>
      <c r="BH518" s="11">
        <v>0.0</v>
      </c>
      <c r="BI518" s="11">
        <v>0.0</v>
      </c>
      <c r="BJ518" s="11">
        <v>0.0</v>
      </c>
      <c r="BK518" s="11">
        <v>0.0</v>
      </c>
      <c r="BL518" s="11">
        <v>0.0</v>
      </c>
      <c r="BM518" s="11">
        <v>0.0</v>
      </c>
      <c r="BN518" s="11">
        <v>0.0</v>
      </c>
      <c r="BO518" s="11">
        <v>0.0</v>
      </c>
      <c r="BP518" s="11">
        <v>0.0</v>
      </c>
      <c r="BQ518" s="11">
        <v>0.0</v>
      </c>
      <c r="BR518" s="11">
        <v>0.0</v>
      </c>
      <c r="BS518" s="11">
        <v>0.0</v>
      </c>
      <c r="BT518" s="11">
        <v>0.0</v>
      </c>
      <c r="BU518" s="11">
        <v>0.0</v>
      </c>
      <c r="BV518" s="11" t="s">
        <v>124</v>
      </c>
      <c r="BW518" s="15" t="s">
        <v>487</v>
      </c>
      <c r="BX518" s="15">
        <v>0.0</v>
      </c>
      <c r="BY518" s="26">
        <v>236.0</v>
      </c>
      <c r="BZ518" s="16">
        <v>0.0</v>
      </c>
      <c r="CA518" s="26">
        <v>36.0</v>
      </c>
      <c r="CB518" s="26">
        <v>20.0</v>
      </c>
      <c r="CC518" s="15">
        <v>0.0</v>
      </c>
      <c r="CD518" s="15">
        <v>0.0</v>
      </c>
      <c r="CE518" s="15">
        <v>1.0</v>
      </c>
      <c r="CF518" s="15">
        <v>0.0</v>
      </c>
      <c r="CG518" s="16">
        <v>0.0</v>
      </c>
      <c r="CH518" s="16">
        <v>0.0</v>
      </c>
      <c r="CI518" s="16">
        <v>0.0</v>
      </c>
      <c r="CJ518" s="15">
        <f t="shared" si="3"/>
        <v>0</v>
      </c>
      <c r="CK518" s="29" t="s">
        <v>2909</v>
      </c>
      <c r="CL518" s="11" t="s">
        <v>132</v>
      </c>
      <c r="CM518" s="11">
        <v>1.0</v>
      </c>
      <c r="CN518" s="11">
        <v>0.0</v>
      </c>
      <c r="CO518" s="18">
        <v>0.0</v>
      </c>
      <c r="CP518" s="18">
        <v>0.0</v>
      </c>
      <c r="CQ518" s="15">
        <v>0.0</v>
      </c>
      <c r="CR518" s="15" t="s">
        <v>124</v>
      </c>
      <c r="CS518" s="15">
        <v>0.0</v>
      </c>
      <c r="CT518" s="15" t="s">
        <v>124</v>
      </c>
      <c r="CU518" s="15">
        <v>0.0</v>
      </c>
      <c r="CV518" s="15" t="s">
        <v>124</v>
      </c>
      <c r="CW518" s="11">
        <v>0.0</v>
      </c>
      <c r="CX518" s="11">
        <v>0.0</v>
      </c>
      <c r="CY518" s="11" t="s">
        <v>124</v>
      </c>
      <c r="CZ518" s="11">
        <v>0.0</v>
      </c>
      <c r="DA518" s="11" t="s">
        <v>235</v>
      </c>
      <c r="DB518" s="31"/>
    </row>
    <row r="519">
      <c r="A519" s="11" t="s">
        <v>2910</v>
      </c>
      <c r="B519" s="11" t="s">
        <v>2911</v>
      </c>
      <c r="C519" s="12">
        <v>30156.0</v>
      </c>
      <c r="D519" s="13">
        <v>6.0</v>
      </c>
      <c r="E519" s="18">
        <v>0.0</v>
      </c>
      <c r="F519" s="3">
        <v>5.0</v>
      </c>
      <c r="G519" s="3">
        <v>6.0</v>
      </c>
      <c r="H519" s="3">
        <v>7.0</v>
      </c>
      <c r="I519" s="14">
        <f t="shared" si="1"/>
        <v>6</v>
      </c>
      <c r="J519" s="14">
        <f t="shared" si="2"/>
        <v>1.333333333</v>
      </c>
      <c r="K519" s="11" t="s">
        <v>2912</v>
      </c>
      <c r="L519" s="13" t="s">
        <v>2912</v>
      </c>
      <c r="M519" s="15" t="s">
        <v>122</v>
      </c>
      <c r="N519" s="15" t="s">
        <v>1836</v>
      </c>
      <c r="O519" s="16" t="s">
        <v>2324</v>
      </c>
      <c r="P519" s="16" t="s">
        <v>2913</v>
      </c>
      <c r="Q519" s="17">
        <v>0.0</v>
      </c>
      <c r="R519" s="11" t="s">
        <v>124</v>
      </c>
      <c r="S519" s="11">
        <v>0.0</v>
      </c>
      <c r="T519" s="11">
        <v>0.0</v>
      </c>
      <c r="U519" s="11" t="s">
        <v>124</v>
      </c>
      <c r="V519" s="11">
        <v>0.0</v>
      </c>
      <c r="W519" s="11" t="s">
        <v>125</v>
      </c>
      <c r="X519" s="18">
        <f>(27+31)/2</f>
        <v>29</v>
      </c>
      <c r="Y519" s="18">
        <v>1.0</v>
      </c>
      <c r="Z519" s="18">
        <v>1.0</v>
      </c>
      <c r="AA519" s="18">
        <v>0.0</v>
      </c>
      <c r="AB519" s="15" t="s">
        <v>2914</v>
      </c>
      <c r="AC519" s="15" t="s">
        <v>2914</v>
      </c>
      <c r="AD519" s="16">
        <v>1.0</v>
      </c>
      <c r="AE519" s="16">
        <v>1.0</v>
      </c>
      <c r="AF519" s="16">
        <v>1.0</v>
      </c>
      <c r="AG519" s="16">
        <v>1.0</v>
      </c>
      <c r="AH519" s="11" t="s">
        <v>2914</v>
      </c>
      <c r="AI519" s="18">
        <v>1.0</v>
      </c>
      <c r="AJ519" s="18">
        <v>1.0</v>
      </c>
      <c r="AK519" s="18">
        <v>1.0</v>
      </c>
      <c r="AL519" s="18">
        <v>1.0</v>
      </c>
      <c r="AM519" s="19">
        <v>1.0</v>
      </c>
      <c r="AN519" s="27" t="s">
        <v>128</v>
      </c>
      <c r="AO519" s="15" t="s">
        <v>778</v>
      </c>
      <c r="AP519" s="15" t="s">
        <v>778</v>
      </c>
      <c r="AQ519" s="15">
        <v>109.0</v>
      </c>
      <c r="AR519" s="15">
        <v>48.0</v>
      </c>
      <c r="AS519" s="15">
        <v>82.0</v>
      </c>
      <c r="AT519" s="15">
        <v>56.0</v>
      </c>
      <c r="AU519" s="15">
        <v>-13.0</v>
      </c>
      <c r="AV519" s="15">
        <v>24.0</v>
      </c>
      <c r="AW519" s="18">
        <v>0.0</v>
      </c>
      <c r="AX519" s="18">
        <v>0.0</v>
      </c>
      <c r="AY519" s="18">
        <v>1.0</v>
      </c>
      <c r="AZ519" s="18">
        <v>1.0</v>
      </c>
      <c r="BA519" s="18">
        <v>0.0</v>
      </c>
      <c r="BB519" s="18">
        <v>0.0</v>
      </c>
      <c r="BC519" s="11">
        <v>0.0</v>
      </c>
      <c r="BD519" s="11">
        <v>0.0</v>
      </c>
      <c r="BE519" s="11">
        <v>0.0</v>
      </c>
      <c r="BF519" s="11">
        <v>0.0</v>
      </c>
      <c r="BG519" s="11">
        <v>0.0</v>
      </c>
      <c r="BH519" s="11">
        <v>0.0</v>
      </c>
      <c r="BI519" s="11">
        <v>0.0</v>
      </c>
      <c r="BJ519" s="11">
        <v>0.0</v>
      </c>
      <c r="BK519" s="11">
        <v>0.0</v>
      </c>
      <c r="BL519" s="11">
        <v>0.0</v>
      </c>
      <c r="BM519" s="11">
        <v>0.0</v>
      </c>
      <c r="BN519" s="11">
        <v>0.0</v>
      </c>
      <c r="BO519" s="11">
        <v>0.0</v>
      </c>
      <c r="BP519" s="11">
        <v>0.0</v>
      </c>
      <c r="BQ519" s="11">
        <v>0.0</v>
      </c>
      <c r="BR519" s="11">
        <v>0.0</v>
      </c>
      <c r="BS519" s="11">
        <v>0.0</v>
      </c>
      <c r="BT519" s="11">
        <v>0.0</v>
      </c>
      <c r="BU519" s="11">
        <v>0.0</v>
      </c>
      <c r="BV519" s="11" t="s">
        <v>124</v>
      </c>
      <c r="BW519" s="15" t="s">
        <v>319</v>
      </c>
      <c r="BX519" s="15">
        <v>0.0</v>
      </c>
      <c r="BY519" s="26">
        <v>227.0</v>
      </c>
      <c r="BZ519" s="16">
        <v>0.0</v>
      </c>
      <c r="CA519" s="26">
        <v>102.0</v>
      </c>
      <c r="CB519" s="26">
        <v>49.0</v>
      </c>
      <c r="CC519" s="15">
        <v>0.0</v>
      </c>
      <c r="CD519" s="15">
        <v>0.0</v>
      </c>
      <c r="CE519" s="15">
        <v>1.0</v>
      </c>
      <c r="CF519" s="15">
        <v>0.0</v>
      </c>
      <c r="CG519" s="16">
        <v>0.0</v>
      </c>
      <c r="CH519" s="16">
        <v>0.0</v>
      </c>
      <c r="CI519" s="16">
        <v>0.0</v>
      </c>
      <c r="CJ519" s="15">
        <f t="shared" si="3"/>
        <v>0</v>
      </c>
      <c r="CK519" s="29" t="s">
        <v>2915</v>
      </c>
      <c r="CL519" s="11" t="s">
        <v>2916</v>
      </c>
      <c r="CM519" s="11">
        <v>0.0</v>
      </c>
      <c r="CN519" s="11">
        <v>0.0</v>
      </c>
      <c r="CO519" s="18">
        <v>0.0</v>
      </c>
      <c r="CP519" s="18">
        <v>0.0</v>
      </c>
      <c r="CQ519" s="15">
        <v>0.0</v>
      </c>
      <c r="CR519" s="15" t="s">
        <v>124</v>
      </c>
      <c r="CS519" s="15">
        <v>1.0</v>
      </c>
      <c r="CT519" s="15" t="s">
        <v>2917</v>
      </c>
      <c r="CU519" s="15">
        <v>0.0</v>
      </c>
      <c r="CV519" s="15" t="s">
        <v>124</v>
      </c>
      <c r="CW519" s="11">
        <v>0.0</v>
      </c>
      <c r="CX519" s="11">
        <v>0.0</v>
      </c>
      <c r="CY519" s="11" t="s">
        <v>124</v>
      </c>
      <c r="CZ519" s="11">
        <v>0.0</v>
      </c>
      <c r="DA519" s="11" t="s">
        <v>270</v>
      </c>
      <c r="DB519" s="31"/>
    </row>
    <row r="520">
      <c r="A520" s="11" t="s">
        <v>2918</v>
      </c>
      <c r="B520" s="11" t="s">
        <v>1932</v>
      </c>
      <c r="C520" s="12">
        <v>30198.0</v>
      </c>
      <c r="D520" s="13">
        <v>2.0</v>
      </c>
      <c r="E520" s="18">
        <v>1.0</v>
      </c>
      <c r="F520" s="3">
        <v>4.0</v>
      </c>
      <c r="G520" s="3">
        <v>2.0</v>
      </c>
      <c r="H520" s="3">
        <v>4.0</v>
      </c>
      <c r="I520" s="14">
        <f t="shared" si="1"/>
        <v>3.333333333</v>
      </c>
      <c r="J520" s="14">
        <f t="shared" si="2"/>
        <v>1.333333333</v>
      </c>
      <c r="K520" s="11" t="s">
        <v>182</v>
      </c>
      <c r="L520" s="13" t="s">
        <v>183</v>
      </c>
      <c r="M520" s="15" t="s">
        <v>122</v>
      </c>
      <c r="N520" s="15" t="s">
        <v>2841</v>
      </c>
      <c r="O520" s="16" t="s">
        <v>122</v>
      </c>
      <c r="P520" s="16" t="s">
        <v>373</v>
      </c>
      <c r="Q520" s="17">
        <v>0.0</v>
      </c>
      <c r="R520" s="11" t="s">
        <v>124</v>
      </c>
      <c r="S520" s="11">
        <v>0.0</v>
      </c>
      <c r="T520" s="11">
        <v>0.0</v>
      </c>
      <c r="U520" s="11" t="s">
        <v>124</v>
      </c>
      <c r="V520" s="11">
        <v>0.0</v>
      </c>
      <c r="W520" s="11" t="s">
        <v>125</v>
      </c>
      <c r="X520" s="18">
        <v>38.0</v>
      </c>
      <c r="Y520" s="18">
        <v>1.0</v>
      </c>
      <c r="Z520" s="18">
        <v>2.0</v>
      </c>
      <c r="AA520" s="18">
        <v>2.0</v>
      </c>
      <c r="AB520" s="15" t="s">
        <v>1934</v>
      </c>
      <c r="AC520" s="15" t="s">
        <v>1934</v>
      </c>
      <c r="AD520" s="16">
        <v>1.0</v>
      </c>
      <c r="AE520" s="16">
        <v>1.0</v>
      </c>
      <c r="AF520" s="16">
        <v>1.0</v>
      </c>
      <c r="AG520" s="15">
        <v>1.0</v>
      </c>
      <c r="AH520" s="11" t="s">
        <v>1934</v>
      </c>
      <c r="AI520" s="18">
        <v>1.0</v>
      </c>
      <c r="AJ520" s="18">
        <v>1.0</v>
      </c>
      <c r="AK520" s="18">
        <v>1.0</v>
      </c>
      <c r="AL520" s="18">
        <v>1.0</v>
      </c>
      <c r="AM520" s="19">
        <v>1.0</v>
      </c>
      <c r="AN520" s="27" t="s">
        <v>128</v>
      </c>
      <c r="AO520" s="15" t="s">
        <v>893</v>
      </c>
      <c r="AP520" s="15" t="s">
        <v>893</v>
      </c>
      <c r="AQ520" s="15">
        <v>127.0</v>
      </c>
      <c r="AR520" s="15">
        <v>54.0</v>
      </c>
      <c r="AS520" s="15">
        <v>79.0</v>
      </c>
      <c r="AT520" s="15">
        <v>96.0</v>
      </c>
      <c r="AU520" s="15">
        <v>-13.0</v>
      </c>
      <c r="AV520" s="15">
        <v>7.0</v>
      </c>
      <c r="AW520" s="18">
        <v>0.0</v>
      </c>
      <c r="AX520" s="18">
        <v>0.0</v>
      </c>
      <c r="AY520" s="18">
        <v>1.0</v>
      </c>
      <c r="AZ520" s="18">
        <v>1.0</v>
      </c>
      <c r="BA520" s="18">
        <v>0.0</v>
      </c>
      <c r="BB520" s="18">
        <v>0.0</v>
      </c>
      <c r="BC520" s="11">
        <v>0.0</v>
      </c>
      <c r="BD520" s="11">
        <v>0.0</v>
      </c>
      <c r="BE520" s="11">
        <v>0.0</v>
      </c>
      <c r="BF520" s="11">
        <v>0.0</v>
      </c>
      <c r="BG520" s="11">
        <v>0.0</v>
      </c>
      <c r="BH520" s="11">
        <v>0.0</v>
      </c>
      <c r="BI520" s="11">
        <v>0.0</v>
      </c>
      <c r="BJ520" s="11">
        <v>0.0</v>
      </c>
      <c r="BK520" s="11">
        <v>0.0</v>
      </c>
      <c r="BL520" s="11">
        <v>0.0</v>
      </c>
      <c r="BM520" s="11">
        <v>0.0</v>
      </c>
      <c r="BN520" s="11">
        <v>0.0</v>
      </c>
      <c r="BO520" s="11">
        <v>0.0</v>
      </c>
      <c r="BP520" s="11">
        <v>0.0</v>
      </c>
      <c r="BQ520" s="11">
        <v>0.0</v>
      </c>
      <c r="BR520" s="11">
        <v>0.0</v>
      </c>
      <c r="BS520" s="11">
        <v>0.0</v>
      </c>
      <c r="BT520" s="11">
        <v>0.0</v>
      </c>
      <c r="BU520" s="11">
        <v>0.0</v>
      </c>
      <c r="BV520" s="11" t="s">
        <v>124</v>
      </c>
      <c r="BW520" s="15" t="s">
        <v>319</v>
      </c>
      <c r="BX520" s="15">
        <v>0.0</v>
      </c>
      <c r="BY520" s="26">
        <v>219.0</v>
      </c>
      <c r="BZ520" s="16">
        <v>0.0</v>
      </c>
      <c r="CA520" s="26">
        <v>65.0</v>
      </c>
      <c r="CB520" s="26">
        <v>17.0</v>
      </c>
      <c r="CC520" s="15">
        <v>0.0</v>
      </c>
      <c r="CD520" s="15">
        <v>0.0</v>
      </c>
      <c r="CE520" s="15">
        <v>1.0</v>
      </c>
      <c r="CF520" s="15">
        <v>0.0</v>
      </c>
      <c r="CG520" s="16">
        <v>0.0</v>
      </c>
      <c r="CH520" s="16">
        <v>0.0</v>
      </c>
      <c r="CI520" s="16">
        <v>0.0</v>
      </c>
      <c r="CJ520" s="15">
        <f t="shared" si="3"/>
        <v>0</v>
      </c>
      <c r="CK520" s="29" t="s">
        <v>2919</v>
      </c>
      <c r="CL520" s="11" t="s">
        <v>258</v>
      </c>
      <c r="CM520" s="11">
        <v>0.0</v>
      </c>
      <c r="CN520" s="11">
        <v>0.0</v>
      </c>
      <c r="CO520" s="18">
        <v>0.0</v>
      </c>
      <c r="CP520" s="18">
        <v>0.0</v>
      </c>
      <c r="CQ520" s="15">
        <v>0.0</v>
      </c>
      <c r="CR520" s="15" t="s">
        <v>124</v>
      </c>
      <c r="CS520" s="15">
        <v>0.0</v>
      </c>
      <c r="CT520" s="15" t="s">
        <v>124</v>
      </c>
      <c r="CU520" s="15">
        <v>0.0</v>
      </c>
      <c r="CV520" s="15" t="s">
        <v>124</v>
      </c>
      <c r="CW520" s="11">
        <v>0.0</v>
      </c>
      <c r="CX520" s="11">
        <v>0.0</v>
      </c>
      <c r="CY520" s="11" t="s">
        <v>124</v>
      </c>
      <c r="CZ520" s="11">
        <v>0.0</v>
      </c>
      <c r="DA520" s="11" t="s">
        <v>133</v>
      </c>
      <c r="DB520" s="31"/>
    </row>
    <row r="521">
      <c r="A521" s="11" t="s">
        <v>2920</v>
      </c>
      <c r="B521" s="11" t="s">
        <v>2382</v>
      </c>
      <c r="C521" s="12">
        <v>30205.0</v>
      </c>
      <c r="D521" s="13">
        <v>2.0</v>
      </c>
      <c r="E521" s="18">
        <v>0.0</v>
      </c>
      <c r="F521" s="3">
        <v>3.0</v>
      </c>
      <c r="G521" s="3">
        <v>5.0</v>
      </c>
      <c r="H521" s="3">
        <v>5.0</v>
      </c>
      <c r="I521" s="14">
        <f t="shared" si="1"/>
        <v>4.333333333</v>
      </c>
      <c r="J521" s="14">
        <f t="shared" si="2"/>
        <v>1.333333333</v>
      </c>
      <c r="K521" s="11" t="s">
        <v>2921</v>
      </c>
      <c r="L521" s="11" t="s">
        <v>355</v>
      </c>
      <c r="M521" s="15" t="s">
        <v>137</v>
      </c>
      <c r="N521" s="15" t="s">
        <v>2815</v>
      </c>
      <c r="O521" s="16" t="s">
        <v>162</v>
      </c>
      <c r="P521" s="16" t="s">
        <v>373</v>
      </c>
      <c r="Q521" s="17">
        <v>0.0</v>
      </c>
      <c r="R521" s="11" t="s">
        <v>2874</v>
      </c>
      <c r="S521" s="11">
        <v>0.0</v>
      </c>
      <c r="T521" s="11">
        <v>0.0</v>
      </c>
      <c r="U521" s="11" t="s">
        <v>124</v>
      </c>
      <c r="V521" s="11">
        <v>0.0</v>
      </c>
      <c r="W521" s="11" t="s">
        <v>125</v>
      </c>
      <c r="X521" s="18">
        <v>37.0</v>
      </c>
      <c r="Y521" s="18">
        <v>1.0</v>
      </c>
      <c r="Z521" s="18">
        <v>1.0</v>
      </c>
      <c r="AA521" s="18">
        <v>0.0</v>
      </c>
      <c r="AB521" s="15" t="s">
        <v>2922</v>
      </c>
      <c r="AC521" s="15" t="s">
        <v>2922</v>
      </c>
      <c r="AD521" s="16">
        <v>1.0</v>
      </c>
      <c r="AE521" s="16">
        <v>1.0</v>
      </c>
      <c r="AF521" s="16">
        <v>1.0</v>
      </c>
      <c r="AG521" s="16">
        <v>0.0</v>
      </c>
      <c r="AH521" s="11" t="s">
        <v>2923</v>
      </c>
      <c r="AI521" s="18">
        <v>1.0</v>
      </c>
      <c r="AJ521" s="18">
        <v>1.0</v>
      </c>
      <c r="AK521" s="18">
        <v>0.0</v>
      </c>
      <c r="AL521" s="11">
        <v>0.0</v>
      </c>
      <c r="AM521" s="19">
        <v>1.0</v>
      </c>
      <c r="AN521" s="27" t="s">
        <v>128</v>
      </c>
      <c r="AO521" s="15" t="s">
        <v>1176</v>
      </c>
      <c r="AP521" s="15" t="s">
        <v>200</v>
      </c>
      <c r="AQ521" s="15">
        <v>145.0</v>
      </c>
      <c r="AR521" s="15">
        <v>42.0</v>
      </c>
      <c r="AS521" s="15">
        <v>54.0</v>
      </c>
      <c r="AT521" s="15">
        <v>26.0</v>
      </c>
      <c r="AU521" s="15">
        <v>-7.0</v>
      </c>
      <c r="AV521" s="15">
        <v>69.0</v>
      </c>
      <c r="AW521" s="18">
        <v>0.0</v>
      </c>
      <c r="AX521" s="18">
        <v>0.0</v>
      </c>
      <c r="AY521" s="18">
        <v>1.0</v>
      </c>
      <c r="AZ521" s="18">
        <v>1.0</v>
      </c>
      <c r="BA521" s="18">
        <v>1.0</v>
      </c>
      <c r="BB521" s="18">
        <v>0.0</v>
      </c>
      <c r="BC521" s="11">
        <v>0.0</v>
      </c>
      <c r="BD521" s="11">
        <v>0.0</v>
      </c>
      <c r="BE521" s="11">
        <v>0.0</v>
      </c>
      <c r="BF521" s="11">
        <v>0.0</v>
      </c>
      <c r="BG521" s="11">
        <v>0.0</v>
      </c>
      <c r="BH521" s="11">
        <v>0.0</v>
      </c>
      <c r="BI521" s="11">
        <v>0.0</v>
      </c>
      <c r="BJ521" s="11">
        <v>0.0</v>
      </c>
      <c r="BK521" s="11">
        <v>0.0</v>
      </c>
      <c r="BL521" s="11">
        <v>0.0</v>
      </c>
      <c r="BM521" s="11">
        <v>0.0</v>
      </c>
      <c r="BN521" s="11">
        <v>0.0</v>
      </c>
      <c r="BO521" s="11">
        <v>0.0</v>
      </c>
      <c r="BP521" s="11">
        <v>0.0</v>
      </c>
      <c r="BQ521" s="11">
        <v>0.0</v>
      </c>
      <c r="BR521" s="11">
        <v>0.0</v>
      </c>
      <c r="BS521" s="11">
        <v>0.0</v>
      </c>
      <c r="BT521" s="11">
        <v>0.0</v>
      </c>
      <c r="BU521" s="11">
        <v>0.0</v>
      </c>
      <c r="BV521" s="11" t="s">
        <v>124</v>
      </c>
      <c r="BW521" s="15" t="s">
        <v>487</v>
      </c>
      <c r="BX521" s="15">
        <v>0.0</v>
      </c>
      <c r="BY521" s="26">
        <v>221.0</v>
      </c>
      <c r="BZ521" s="16">
        <v>0.0</v>
      </c>
      <c r="CA521" s="26">
        <v>61.0</v>
      </c>
      <c r="CB521" s="26">
        <v>21.0</v>
      </c>
      <c r="CC521" s="15">
        <v>0.0</v>
      </c>
      <c r="CD521" s="15">
        <v>0.0</v>
      </c>
      <c r="CE521" s="15">
        <v>1.0</v>
      </c>
      <c r="CF521" s="15">
        <v>0.0</v>
      </c>
      <c r="CG521" s="16">
        <v>0.0</v>
      </c>
      <c r="CH521" s="16">
        <v>0.0</v>
      </c>
      <c r="CI521" s="16">
        <v>0.0</v>
      </c>
      <c r="CJ521" s="15">
        <f t="shared" si="3"/>
        <v>0</v>
      </c>
      <c r="CK521" s="29" t="s">
        <v>2924</v>
      </c>
      <c r="CL521" s="11" t="s">
        <v>132</v>
      </c>
      <c r="CM521" s="11">
        <v>0.0</v>
      </c>
      <c r="CN521" s="11">
        <v>0.0</v>
      </c>
      <c r="CO521" s="18">
        <v>0.0</v>
      </c>
      <c r="CP521" s="18">
        <v>0.0</v>
      </c>
      <c r="CQ521" s="15">
        <v>0.0</v>
      </c>
      <c r="CR521" s="15" t="s">
        <v>124</v>
      </c>
      <c r="CS521" s="15">
        <v>0.0</v>
      </c>
      <c r="CT521" s="15" t="s">
        <v>2925</v>
      </c>
      <c r="CU521" s="15">
        <v>0.0</v>
      </c>
      <c r="CV521" s="15" t="s">
        <v>124</v>
      </c>
      <c r="CW521" s="11">
        <v>0.0</v>
      </c>
      <c r="CX521" s="11">
        <v>0.0</v>
      </c>
      <c r="CY521" s="11" t="s">
        <v>124</v>
      </c>
      <c r="CZ521" s="11">
        <v>0.0</v>
      </c>
      <c r="DA521" s="11" t="s">
        <v>133</v>
      </c>
      <c r="DB521" s="31"/>
    </row>
    <row r="522">
      <c r="A522" s="11" t="s">
        <v>2926</v>
      </c>
      <c r="B522" s="11" t="s">
        <v>2927</v>
      </c>
      <c r="C522" s="12">
        <v>30226.0</v>
      </c>
      <c r="D522" s="13">
        <v>4.0</v>
      </c>
      <c r="E522" s="18">
        <v>0.0</v>
      </c>
      <c r="F522" s="3">
        <v>10.0</v>
      </c>
      <c r="G522" s="3">
        <v>9.0</v>
      </c>
      <c r="H522" s="3">
        <v>10.0</v>
      </c>
      <c r="I522" s="14">
        <f t="shared" si="1"/>
        <v>9.666666667</v>
      </c>
      <c r="J522" s="14">
        <f t="shared" si="2"/>
        <v>0.6666666667</v>
      </c>
      <c r="K522" s="11" t="s">
        <v>2928</v>
      </c>
      <c r="L522" s="13" t="s">
        <v>2928</v>
      </c>
      <c r="M522" s="15" t="s">
        <v>122</v>
      </c>
      <c r="N522" s="15" t="s">
        <v>373</v>
      </c>
      <c r="O522" s="16" t="s">
        <v>162</v>
      </c>
      <c r="P522" s="16" t="s">
        <v>373</v>
      </c>
      <c r="Q522" s="17">
        <v>1.0</v>
      </c>
      <c r="R522" s="11" t="s">
        <v>2929</v>
      </c>
      <c r="S522" s="11">
        <v>0.0</v>
      </c>
      <c r="T522" s="11">
        <v>0.0</v>
      </c>
      <c r="U522" s="11" t="s">
        <v>124</v>
      </c>
      <c r="V522" s="11">
        <v>0.0</v>
      </c>
      <c r="W522" s="11" t="s">
        <v>125</v>
      </c>
      <c r="X522" s="18">
        <v>30.0</v>
      </c>
      <c r="Y522" s="18">
        <v>1.0</v>
      </c>
      <c r="Z522" s="18">
        <v>1.0</v>
      </c>
      <c r="AA522" s="18">
        <v>0.0</v>
      </c>
      <c r="AB522" s="15" t="s">
        <v>2930</v>
      </c>
      <c r="AC522" s="15" t="s">
        <v>2930</v>
      </c>
      <c r="AD522" s="16">
        <v>1.0</v>
      </c>
      <c r="AE522" s="16">
        <v>1.0</v>
      </c>
      <c r="AF522" s="16">
        <v>1.0</v>
      </c>
      <c r="AG522" s="15">
        <v>1.0</v>
      </c>
      <c r="AH522" s="11" t="s">
        <v>2931</v>
      </c>
      <c r="AI522" s="18">
        <v>1.0</v>
      </c>
      <c r="AJ522" s="18">
        <v>1.0</v>
      </c>
      <c r="AK522" s="18">
        <v>1.0</v>
      </c>
      <c r="AL522" s="11">
        <v>0.0</v>
      </c>
      <c r="AM522" s="19">
        <v>1.0</v>
      </c>
      <c r="AN522" s="27" t="s">
        <v>128</v>
      </c>
      <c r="AO522" s="15" t="s">
        <v>155</v>
      </c>
      <c r="AP522" s="15" t="s">
        <v>155</v>
      </c>
      <c r="AQ522" s="15">
        <v>104.0</v>
      </c>
      <c r="AR522" s="15">
        <v>41.0</v>
      </c>
      <c r="AS522" s="15">
        <v>82.0</v>
      </c>
      <c r="AT522" s="15">
        <v>62.0</v>
      </c>
      <c r="AU522" s="15">
        <v>-8.0</v>
      </c>
      <c r="AV522" s="15">
        <v>4.0</v>
      </c>
      <c r="AW522" s="18">
        <v>0.0</v>
      </c>
      <c r="AX522" s="18">
        <v>0.0</v>
      </c>
      <c r="AY522" s="18">
        <v>1.0</v>
      </c>
      <c r="AZ522" s="18">
        <v>0.0</v>
      </c>
      <c r="BA522" s="18">
        <v>0.0</v>
      </c>
      <c r="BB522" s="18">
        <v>0.0</v>
      </c>
      <c r="BC522" s="11">
        <v>0.0</v>
      </c>
      <c r="BD522" s="11">
        <v>0.0</v>
      </c>
      <c r="BE522" s="11">
        <v>0.0</v>
      </c>
      <c r="BF522" s="11">
        <v>0.0</v>
      </c>
      <c r="BG522" s="11">
        <v>0.0</v>
      </c>
      <c r="BH522" s="11">
        <v>0.0</v>
      </c>
      <c r="BI522" s="11">
        <v>0.0</v>
      </c>
      <c r="BJ522" s="11">
        <v>1.0</v>
      </c>
      <c r="BK522" s="11">
        <v>0.0</v>
      </c>
      <c r="BL522" s="11">
        <v>0.0</v>
      </c>
      <c r="BM522" s="11">
        <v>0.0</v>
      </c>
      <c r="BN522" s="11">
        <v>0.0</v>
      </c>
      <c r="BO522" s="11">
        <v>0.0</v>
      </c>
      <c r="BP522" s="11">
        <v>0.0</v>
      </c>
      <c r="BQ522" s="11">
        <v>0.0</v>
      </c>
      <c r="BR522" s="11">
        <v>0.0</v>
      </c>
      <c r="BS522" s="11">
        <v>0.0</v>
      </c>
      <c r="BT522" s="11">
        <v>0.0</v>
      </c>
      <c r="BU522" s="11">
        <v>0.0</v>
      </c>
      <c r="BV522" s="11" t="s">
        <v>124</v>
      </c>
      <c r="BW522" s="15" t="s">
        <v>146</v>
      </c>
      <c r="BX522" s="15">
        <v>0.0</v>
      </c>
      <c r="BY522" s="26">
        <v>254.0</v>
      </c>
      <c r="BZ522" s="16">
        <v>0.0</v>
      </c>
      <c r="CA522" s="26">
        <v>116.0</v>
      </c>
      <c r="CB522" s="26">
        <v>28.0</v>
      </c>
      <c r="CC522" s="15">
        <v>0.0</v>
      </c>
      <c r="CD522" s="15">
        <v>0.0</v>
      </c>
      <c r="CE522" s="15">
        <v>1.0</v>
      </c>
      <c r="CF522" s="15">
        <v>0.0</v>
      </c>
      <c r="CG522" s="16">
        <v>0.0</v>
      </c>
      <c r="CH522" s="16">
        <v>0.0</v>
      </c>
      <c r="CI522" s="16">
        <v>0.0</v>
      </c>
      <c r="CJ522" s="15">
        <f t="shared" si="3"/>
        <v>0</v>
      </c>
      <c r="CK522" s="29" t="s">
        <v>2932</v>
      </c>
      <c r="CL522" s="11" t="s">
        <v>2933</v>
      </c>
      <c r="CM522" s="11">
        <v>0.0</v>
      </c>
      <c r="CN522" s="11">
        <v>0.0</v>
      </c>
      <c r="CO522" s="18">
        <v>0.0</v>
      </c>
      <c r="CP522" s="18">
        <v>0.0</v>
      </c>
      <c r="CQ522" s="15">
        <v>0.0</v>
      </c>
      <c r="CR522" s="15" t="s">
        <v>124</v>
      </c>
      <c r="CS522" s="15">
        <v>0.0</v>
      </c>
      <c r="CT522" s="15" t="s">
        <v>124</v>
      </c>
      <c r="CU522" s="15">
        <v>0.0</v>
      </c>
      <c r="CV522" s="15" t="s">
        <v>124</v>
      </c>
      <c r="CW522" s="11">
        <v>0.0</v>
      </c>
      <c r="CX522" s="11">
        <v>0.0</v>
      </c>
      <c r="CY522" s="11" t="s">
        <v>124</v>
      </c>
      <c r="CZ522" s="11">
        <v>0.0</v>
      </c>
      <c r="DA522" s="11" t="s">
        <v>235</v>
      </c>
      <c r="DB522" s="31"/>
    </row>
    <row r="523">
      <c r="A523" s="11" t="s">
        <v>2934</v>
      </c>
      <c r="B523" s="11" t="s">
        <v>2935</v>
      </c>
      <c r="C523" s="12">
        <v>30254.0</v>
      </c>
      <c r="D523" s="13">
        <v>1.0</v>
      </c>
      <c r="E523" s="18">
        <v>0.0</v>
      </c>
      <c r="F523" s="3">
        <v>5.0</v>
      </c>
      <c r="G523" s="3">
        <v>4.0</v>
      </c>
      <c r="H523" s="3">
        <v>6.0</v>
      </c>
      <c r="I523" s="14">
        <f t="shared" si="1"/>
        <v>5</v>
      </c>
      <c r="J523" s="14">
        <f t="shared" si="2"/>
        <v>1.333333333</v>
      </c>
      <c r="K523" s="11" t="s">
        <v>261</v>
      </c>
      <c r="L523" s="11" t="s">
        <v>262</v>
      </c>
      <c r="M523" s="15" t="s">
        <v>122</v>
      </c>
      <c r="N523" s="15" t="s">
        <v>373</v>
      </c>
      <c r="O523" s="16" t="s">
        <v>162</v>
      </c>
      <c r="P523" s="16" t="s">
        <v>373</v>
      </c>
      <c r="Q523" s="17">
        <v>0.0</v>
      </c>
      <c r="R523" s="11" t="s">
        <v>124</v>
      </c>
      <c r="S523" s="11">
        <v>0.0</v>
      </c>
      <c r="T523" s="11">
        <v>0.0</v>
      </c>
      <c r="U523" s="11" t="s">
        <v>124</v>
      </c>
      <c r="V523" s="11">
        <v>0.0</v>
      </c>
      <c r="W523" s="11" t="s">
        <v>1785</v>
      </c>
      <c r="X523" s="18">
        <v>29.0</v>
      </c>
      <c r="Y523" s="18">
        <v>1.0</v>
      </c>
      <c r="Z523" s="18">
        <v>1.0</v>
      </c>
      <c r="AA523" s="18">
        <v>0.0</v>
      </c>
      <c r="AB523" s="15" t="s">
        <v>2936</v>
      </c>
      <c r="AC523" s="15" t="s">
        <v>2936</v>
      </c>
      <c r="AD523" s="16">
        <v>1.0</v>
      </c>
      <c r="AE523" s="16">
        <v>1.0</v>
      </c>
      <c r="AF523" s="16">
        <v>1.0</v>
      </c>
      <c r="AG523" s="15">
        <v>1.0</v>
      </c>
      <c r="AH523" s="11" t="s">
        <v>2937</v>
      </c>
      <c r="AI523" s="18">
        <v>1.0</v>
      </c>
      <c r="AJ523" s="18">
        <v>1.0</v>
      </c>
      <c r="AK523" s="18">
        <v>0.0</v>
      </c>
      <c r="AL523" s="11">
        <v>0.0</v>
      </c>
      <c r="AM523" s="19">
        <v>0.0</v>
      </c>
      <c r="AN523" s="27" t="s">
        <v>128</v>
      </c>
      <c r="AO523" s="15" t="s">
        <v>189</v>
      </c>
      <c r="AP523" s="15" t="s">
        <v>189</v>
      </c>
      <c r="AQ523" s="15">
        <v>128.0</v>
      </c>
      <c r="AR523" s="15">
        <v>48.0</v>
      </c>
      <c r="AS523" s="15">
        <v>81.0</v>
      </c>
      <c r="AT523" s="15">
        <v>96.0</v>
      </c>
      <c r="AU523" s="15">
        <v>-15.0</v>
      </c>
      <c r="AV523" s="15">
        <v>6.0</v>
      </c>
      <c r="AW523" s="18">
        <v>0.0</v>
      </c>
      <c r="AX523" s="18">
        <v>0.0</v>
      </c>
      <c r="AY523" s="18">
        <v>1.0</v>
      </c>
      <c r="AZ523" s="18">
        <v>0.0</v>
      </c>
      <c r="BA523" s="18">
        <v>0.0</v>
      </c>
      <c r="BB523" s="18">
        <v>1.0</v>
      </c>
      <c r="BC523" s="11">
        <v>0.0</v>
      </c>
      <c r="BD523" s="11">
        <v>0.0</v>
      </c>
      <c r="BE523" s="11">
        <v>0.0</v>
      </c>
      <c r="BF523" s="11">
        <v>0.0</v>
      </c>
      <c r="BG523" s="11">
        <v>0.0</v>
      </c>
      <c r="BH523" s="11">
        <v>0.0</v>
      </c>
      <c r="BI523" s="11">
        <v>0.0</v>
      </c>
      <c r="BJ523" s="11">
        <v>0.0</v>
      </c>
      <c r="BK523" s="11">
        <v>0.0</v>
      </c>
      <c r="BL523" s="11">
        <v>0.0</v>
      </c>
      <c r="BM523" s="11">
        <v>0.0</v>
      </c>
      <c r="BN523" s="11">
        <v>0.0</v>
      </c>
      <c r="BO523" s="11">
        <v>0.0</v>
      </c>
      <c r="BP523" s="11">
        <v>0.0</v>
      </c>
      <c r="BQ523" s="11">
        <v>1.0</v>
      </c>
      <c r="BR523" s="11">
        <v>0.0</v>
      </c>
      <c r="BS523" s="11">
        <v>0.0</v>
      </c>
      <c r="BT523" s="11">
        <v>0.0</v>
      </c>
      <c r="BU523" s="11">
        <v>0.0</v>
      </c>
      <c r="BV523" s="11" t="s">
        <v>124</v>
      </c>
      <c r="BW523" s="15" t="s">
        <v>146</v>
      </c>
      <c r="BX523" s="15">
        <v>0.0</v>
      </c>
      <c r="BY523" s="26">
        <v>201.0</v>
      </c>
      <c r="BZ523" s="16">
        <v>0.0</v>
      </c>
      <c r="CA523" s="26">
        <v>49.0</v>
      </c>
      <c r="CB523" s="26">
        <v>17.0</v>
      </c>
      <c r="CC523" s="15">
        <v>0.0</v>
      </c>
      <c r="CD523" s="15">
        <v>0.0</v>
      </c>
      <c r="CE523" s="15">
        <v>0.0</v>
      </c>
      <c r="CF523" s="15">
        <v>0.0</v>
      </c>
      <c r="CG523" s="16">
        <v>0.0</v>
      </c>
      <c r="CH523" s="16">
        <v>0.0</v>
      </c>
      <c r="CI523" s="16">
        <v>0.0</v>
      </c>
      <c r="CJ523" s="15">
        <f t="shared" si="3"/>
        <v>0</v>
      </c>
      <c r="CK523" s="29" t="s">
        <v>2938</v>
      </c>
      <c r="CL523" s="11" t="s">
        <v>2939</v>
      </c>
      <c r="CM523" s="11">
        <v>1.0</v>
      </c>
      <c r="CN523" s="11">
        <v>0.0</v>
      </c>
      <c r="CO523" s="18">
        <v>0.0</v>
      </c>
      <c r="CP523" s="18">
        <v>0.0</v>
      </c>
      <c r="CQ523" s="15">
        <v>0.0</v>
      </c>
      <c r="CR523" s="15" t="s">
        <v>124</v>
      </c>
      <c r="CS523" s="15">
        <v>0.0</v>
      </c>
      <c r="CT523" s="15" t="s">
        <v>124</v>
      </c>
      <c r="CU523" s="15">
        <v>0.0</v>
      </c>
      <c r="CV523" s="15" t="s">
        <v>124</v>
      </c>
      <c r="CW523" s="11">
        <v>0.0</v>
      </c>
      <c r="CX523" s="11">
        <v>0.0</v>
      </c>
      <c r="CY523" s="11" t="s">
        <v>124</v>
      </c>
      <c r="CZ523" s="11">
        <v>0.0</v>
      </c>
      <c r="DA523" s="11" t="s">
        <v>133</v>
      </c>
      <c r="DB523" s="31"/>
    </row>
    <row r="524">
      <c r="A524" s="11" t="s">
        <v>2940</v>
      </c>
      <c r="B524" s="11" t="s">
        <v>2941</v>
      </c>
      <c r="C524" s="12">
        <v>30261.0</v>
      </c>
      <c r="D524" s="13">
        <v>3.0</v>
      </c>
      <c r="E524" s="18">
        <v>0.0</v>
      </c>
      <c r="F524" s="3">
        <v>6.0</v>
      </c>
      <c r="G524" s="3">
        <v>4.0</v>
      </c>
      <c r="H524" s="3">
        <v>5.0</v>
      </c>
      <c r="I524" s="14">
        <f t="shared" si="1"/>
        <v>5</v>
      </c>
      <c r="J524" s="14">
        <f t="shared" si="2"/>
        <v>1.333333333</v>
      </c>
      <c r="K524" s="11" t="s">
        <v>2942</v>
      </c>
      <c r="L524" s="13" t="s">
        <v>2942</v>
      </c>
      <c r="M524" s="15" t="s">
        <v>137</v>
      </c>
      <c r="N524" s="15" t="s">
        <v>138</v>
      </c>
      <c r="O524" s="16" t="s">
        <v>2324</v>
      </c>
      <c r="P524" s="16" t="s">
        <v>2943</v>
      </c>
      <c r="Q524" s="17">
        <v>2.0</v>
      </c>
      <c r="R524" s="11" t="s">
        <v>124</v>
      </c>
      <c r="S524" s="11">
        <v>1.0</v>
      </c>
      <c r="T524" s="11">
        <v>0.0</v>
      </c>
      <c r="U524" s="11" t="s">
        <v>124</v>
      </c>
      <c r="V524" s="11">
        <v>0.0</v>
      </c>
      <c r="W524" s="11" t="s">
        <v>2466</v>
      </c>
      <c r="X524" s="18">
        <f>(38+35)/2</f>
        <v>36.5</v>
      </c>
      <c r="Y524" s="18">
        <v>2.0</v>
      </c>
      <c r="Z524" s="18">
        <v>1.0</v>
      </c>
      <c r="AA524" s="18">
        <v>0.0</v>
      </c>
      <c r="AB524" s="15" t="s">
        <v>2944</v>
      </c>
      <c r="AC524" s="15" t="s">
        <v>2944</v>
      </c>
      <c r="AD524" s="16">
        <v>2.0</v>
      </c>
      <c r="AE524" s="16">
        <v>2.0</v>
      </c>
      <c r="AF524" s="16">
        <v>0.0</v>
      </c>
      <c r="AG524" s="15">
        <v>0.0</v>
      </c>
      <c r="AH524" s="11" t="s">
        <v>1359</v>
      </c>
      <c r="AI524" s="18">
        <v>1.0</v>
      </c>
      <c r="AJ524" s="18">
        <v>1.0</v>
      </c>
      <c r="AK524" s="18">
        <v>0.0</v>
      </c>
      <c r="AL524" s="11">
        <v>0.0</v>
      </c>
      <c r="AM524" s="19">
        <v>0.0</v>
      </c>
      <c r="AN524" s="27" t="s">
        <v>128</v>
      </c>
      <c r="AO524" s="15" t="s">
        <v>2945</v>
      </c>
      <c r="AP524" s="15" t="s">
        <v>200</v>
      </c>
      <c r="AQ524" s="15">
        <v>139.0</v>
      </c>
      <c r="AR524" s="15">
        <v>43.0</v>
      </c>
      <c r="AS524" s="15">
        <v>57.0</v>
      </c>
      <c r="AT524" s="15">
        <v>36.0</v>
      </c>
      <c r="AU524" s="15">
        <v>-9.0</v>
      </c>
      <c r="AV524" s="15">
        <v>60.0</v>
      </c>
      <c r="AW524" s="18">
        <v>0.0</v>
      </c>
      <c r="AX524" s="18">
        <v>0.0</v>
      </c>
      <c r="AY524" s="18">
        <v>0.0</v>
      </c>
      <c r="AZ524" s="18">
        <v>1.0</v>
      </c>
      <c r="BA524" s="18">
        <v>0.0</v>
      </c>
      <c r="BB524" s="18">
        <v>0.0</v>
      </c>
      <c r="BC524" s="11">
        <v>0.0</v>
      </c>
      <c r="BD524" s="11">
        <v>0.0</v>
      </c>
      <c r="BE524" s="11">
        <v>0.0</v>
      </c>
      <c r="BF524" s="11">
        <v>0.0</v>
      </c>
      <c r="BG524" s="11">
        <v>0.0</v>
      </c>
      <c r="BH524" s="11">
        <v>0.0</v>
      </c>
      <c r="BI524" s="11">
        <v>0.0</v>
      </c>
      <c r="BJ524" s="11">
        <v>0.0</v>
      </c>
      <c r="BK524" s="11">
        <v>0.0</v>
      </c>
      <c r="BL524" s="11">
        <v>0.0</v>
      </c>
      <c r="BM524" s="11">
        <v>0.0</v>
      </c>
      <c r="BN524" s="11">
        <v>0.0</v>
      </c>
      <c r="BO524" s="11">
        <v>0.0</v>
      </c>
      <c r="BP524" s="11">
        <v>0.0</v>
      </c>
      <c r="BQ524" s="11">
        <v>0.0</v>
      </c>
      <c r="BR524" s="11">
        <v>0.0</v>
      </c>
      <c r="BS524" s="11">
        <v>0.0</v>
      </c>
      <c r="BT524" s="11">
        <v>0.0</v>
      </c>
      <c r="BU524" s="11">
        <v>0.0</v>
      </c>
      <c r="BV524" s="11" t="s">
        <v>124</v>
      </c>
      <c r="BW524" s="15" t="s">
        <v>1609</v>
      </c>
      <c r="BX524" s="15">
        <v>0.0</v>
      </c>
      <c r="BY524" s="26">
        <v>233.0</v>
      </c>
      <c r="BZ524" s="16">
        <v>0.0</v>
      </c>
      <c r="CA524" s="26">
        <v>22.0</v>
      </c>
      <c r="CB524" s="26">
        <v>15.0</v>
      </c>
      <c r="CC524" s="15">
        <v>0.0</v>
      </c>
      <c r="CD524" s="15">
        <v>0.0</v>
      </c>
      <c r="CE524" s="15">
        <v>1.0</v>
      </c>
      <c r="CF524" s="15">
        <v>0.0</v>
      </c>
      <c r="CG524" s="16">
        <v>0.0</v>
      </c>
      <c r="CH524" s="16">
        <v>0.0</v>
      </c>
      <c r="CI524" s="16">
        <v>0.0</v>
      </c>
      <c r="CJ524" s="15">
        <f t="shared" si="3"/>
        <v>0</v>
      </c>
      <c r="CK524" s="29" t="s">
        <v>2946</v>
      </c>
      <c r="CL524" s="11" t="s">
        <v>170</v>
      </c>
      <c r="CM524" s="11">
        <v>0.0</v>
      </c>
      <c r="CN524" s="11">
        <v>0.0</v>
      </c>
      <c r="CO524" s="18">
        <v>0.0</v>
      </c>
      <c r="CP524" s="18">
        <v>0.0</v>
      </c>
      <c r="CQ524" s="15">
        <v>0.0</v>
      </c>
      <c r="CR524" s="15" t="s">
        <v>124</v>
      </c>
      <c r="CS524" s="15">
        <v>1.0</v>
      </c>
      <c r="CT524" s="15" t="s">
        <v>2947</v>
      </c>
      <c r="CU524" s="15">
        <v>0.0</v>
      </c>
      <c r="CV524" s="15" t="s">
        <v>124</v>
      </c>
      <c r="CW524" s="11">
        <v>0.0</v>
      </c>
      <c r="CX524" s="11">
        <v>0.0</v>
      </c>
      <c r="CY524" s="11" t="s">
        <v>124</v>
      </c>
      <c r="CZ524" s="11">
        <v>0.0</v>
      </c>
      <c r="DA524" s="11" t="s">
        <v>2670</v>
      </c>
      <c r="DB524" s="31"/>
    </row>
    <row r="525">
      <c r="A525" s="11" t="s">
        <v>2948</v>
      </c>
      <c r="B525" s="11" t="s">
        <v>2565</v>
      </c>
      <c r="C525" s="12">
        <v>30282.0</v>
      </c>
      <c r="D525" s="13">
        <v>2.0</v>
      </c>
      <c r="E525" s="18">
        <v>0.0</v>
      </c>
      <c r="F525" s="3">
        <v>4.0</v>
      </c>
      <c r="G525" s="3">
        <v>3.0</v>
      </c>
      <c r="H525" s="3">
        <v>7.0</v>
      </c>
      <c r="I525" s="14">
        <f t="shared" si="1"/>
        <v>4.666666667</v>
      </c>
      <c r="J525" s="14">
        <f t="shared" si="2"/>
        <v>2.666666667</v>
      </c>
      <c r="K525" s="11" t="s">
        <v>456</v>
      </c>
      <c r="L525" s="11" t="s">
        <v>456</v>
      </c>
      <c r="M525" s="15" t="s">
        <v>137</v>
      </c>
      <c r="N525" s="15" t="s">
        <v>196</v>
      </c>
      <c r="O525" s="16" t="s">
        <v>577</v>
      </c>
      <c r="P525" s="16" t="s">
        <v>2949</v>
      </c>
      <c r="Q525" s="17">
        <v>1.0</v>
      </c>
      <c r="R525" s="11" t="s">
        <v>124</v>
      </c>
      <c r="S525" s="11">
        <v>0.0</v>
      </c>
      <c r="T525" s="11">
        <v>0.0</v>
      </c>
      <c r="U525" s="11" t="s">
        <v>124</v>
      </c>
      <c r="V525" s="11">
        <v>0.0</v>
      </c>
      <c r="W525" s="11" t="s">
        <v>125</v>
      </c>
      <c r="X525" s="18">
        <v>33.0</v>
      </c>
      <c r="Y525" s="18">
        <v>1.0</v>
      </c>
      <c r="Z525" s="18">
        <v>0.0</v>
      </c>
      <c r="AA525" s="18">
        <v>1.0</v>
      </c>
      <c r="AB525" s="15" t="s">
        <v>2565</v>
      </c>
      <c r="AC525" s="15" t="s">
        <v>2565</v>
      </c>
      <c r="AD525" s="16">
        <v>1.0</v>
      </c>
      <c r="AE525" s="16">
        <v>0.0</v>
      </c>
      <c r="AF525" s="16">
        <v>1.0</v>
      </c>
      <c r="AG525" s="15">
        <v>1.0</v>
      </c>
      <c r="AH525" s="11" t="s">
        <v>2950</v>
      </c>
      <c r="AI525" s="18">
        <v>1.0</v>
      </c>
      <c r="AJ525" s="18">
        <v>0.0</v>
      </c>
      <c r="AK525" s="18">
        <v>1.0</v>
      </c>
      <c r="AL525" s="11">
        <v>0.0</v>
      </c>
      <c r="AM525" s="19">
        <v>1.0</v>
      </c>
      <c r="AN525" s="27" t="s">
        <v>2951</v>
      </c>
      <c r="AO525" s="15" t="s">
        <v>243</v>
      </c>
      <c r="AP525" s="15" t="s">
        <v>243</v>
      </c>
      <c r="AQ525" s="15">
        <v>68.0</v>
      </c>
      <c r="AR525" s="15">
        <v>24.0</v>
      </c>
      <c r="AS525" s="15">
        <v>37.0</v>
      </c>
      <c r="AT525" s="15">
        <v>13.0</v>
      </c>
      <c r="AU525" s="15">
        <v>-14.0</v>
      </c>
      <c r="AV525" s="15">
        <v>65.0</v>
      </c>
      <c r="AW525" s="18">
        <v>0.0</v>
      </c>
      <c r="AX525" s="18">
        <v>0.0</v>
      </c>
      <c r="AY525" s="18">
        <v>0.0</v>
      </c>
      <c r="AZ525" s="18">
        <v>1.0</v>
      </c>
      <c r="BA525" s="18">
        <v>1.0</v>
      </c>
      <c r="BB525" s="18">
        <v>1.0</v>
      </c>
      <c r="BC525" s="11">
        <v>0.0</v>
      </c>
      <c r="BD525" s="11">
        <v>0.0</v>
      </c>
      <c r="BE525" s="11">
        <v>0.0</v>
      </c>
      <c r="BF525" s="11">
        <v>0.0</v>
      </c>
      <c r="BG525" s="11">
        <v>0.0</v>
      </c>
      <c r="BH525" s="11">
        <v>1.0</v>
      </c>
      <c r="BI525" s="11">
        <v>0.0</v>
      </c>
      <c r="BJ525" s="11">
        <v>0.0</v>
      </c>
      <c r="BK525" s="11">
        <v>0.0</v>
      </c>
      <c r="BL525" s="11">
        <v>0.0</v>
      </c>
      <c r="BM525" s="11">
        <v>0.0</v>
      </c>
      <c r="BN525" s="11">
        <v>0.0</v>
      </c>
      <c r="BO525" s="11">
        <v>0.0</v>
      </c>
      <c r="BP525" s="11">
        <v>0.0</v>
      </c>
      <c r="BQ525" s="11">
        <v>0.0</v>
      </c>
      <c r="BR525" s="11">
        <v>0.0</v>
      </c>
      <c r="BS525" s="11">
        <v>0.0</v>
      </c>
      <c r="BT525" s="11">
        <v>0.0</v>
      </c>
      <c r="BU525" s="11">
        <v>0.0</v>
      </c>
      <c r="BV525" s="11" t="s">
        <v>124</v>
      </c>
      <c r="BW525" s="15" t="s">
        <v>146</v>
      </c>
      <c r="BX525" s="15">
        <v>0.0</v>
      </c>
      <c r="BY525" s="26">
        <v>200.0</v>
      </c>
      <c r="BZ525" s="16">
        <v>0.0</v>
      </c>
      <c r="CA525" s="26">
        <v>31.0</v>
      </c>
      <c r="CB525" s="26">
        <v>11.0</v>
      </c>
      <c r="CC525" s="15">
        <v>0.0</v>
      </c>
      <c r="CD525" s="15">
        <v>0.0</v>
      </c>
      <c r="CE525" s="15">
        <v>0.0</v>
      </c>
      <c r="CF525" s="15">
        <v>0.0</v>
      </c>
      <c r="CG525" s="16">
        <v>0.0</v>
      </c>
      <c r="CH525" s="16">
        <v>0.0</v>
      </c>
      <c r="CI525" s="16">
        <v>0.0</v>
      </c>
      <c r="CJ525" s="15">
        <f t="shared" si="3"/>
        <v>0</v>
      </c>
      <c r="CK525" s="29" t="s">
        <v>2952</v>
      </c>
      <c r="CL525" s="11" t="s">
        <v>170</v>
      </c>
      <c r="CM525" s="11">
        <v>0.0</v>
      </c>
      <c r="CN525" s="11">
        <v>0.0</v>
      </c>
      <c r="CO525" s="18">
        <v>0.0</v>
      </c>
      <c r="CP525" s="18">
        <v>0.0</v>
      </c>
      <c r="CQ525" s="15">
        <v>0.0</v>
      </c>
      <c r="CR525" s="15" t="s">
        <v>124</v>
      </c>
      <c r="CS525" s="15">
        <v>0.0</v>
      </c>
      <c r="CT525" s="15" t="s">
        <v>124</v>
      </c>
      <c r="CU525" s="15">
        <v>0.0</v>
      </c>
      <c r="CV525" s="15" t="s">
        <v>124</v>
      </c>
      <c r="CW525" s="11">
        <v>0.0</v>
      </c>
      <c r="CX525" s="11">
        <v>0.0</v>
      </c>
      <c r="CY525" s="11" t="s">
        <v>124</v>
      </c>
      <c r="CZ525" s="11">
        <v>0.0</v>
      </c>
      <c r="DA525" s="11" t="s">
        <v>133</v>
      </c>
      <c r="DB525" s="31"/>
    </row>
    <row r="526">
      <c r="A526" s="11" t="s">
        <v>2953</v>
      </c>
      <c r="B526" s="11" t="s">
        <v>2954</v>
      </c>
      <c r="C526" s="12">
        <v>30296.0</v>
      </c>
      <c r="D526" s="13">
        <v>1.0</v>
      </c>
      <c r="E526" s="18">
        <v>0.0</v>
      </c>
      <c r="F526" s="3">
        <v>2.0</v>
      </c>
      <c r="G526" s="3">
        <v>4.0</v>
      </c>
      <c r="H526" s="3">
        <v>4.0</v>
      </c>
      <c r="I526" s="14">
        <f t="shared" si="1"/>
        <v>3.333333333</v>
      </c>
      <c r="J526" s="14">
        <f t="shared" si="2"/>
        <v>1.333333333</v>
      </c>
      <c r="K526" s="11" t="s">
        <v>2582</v>
      </c>
      <c r="L526" s="13" t="s">
        <v>2582</v>
      </c>
      <c r="M526" s="15" t="s">
        <v>122</v>
      </c>
      <c r="N526" s="15" t="s">
        <v>2266</v>
      </c>
      <c r="O526" s="16" t="s">
        <v>162</v>
      </c>
      <c r="P526" s="16" t="s">
        <v>373</v>
      </c>
      <c r="Q526" s="17">
        <v>1.0</v>
      </c>
      <c r="R526" s="11" t="s">
        <v>124</v>
      </c>
      <c r="S526" s="11">
        <v>0.0</v>
      </c>
      <c r="T526" s="11">
        <v>0.0</v>
      </c>
      <c r="U526" s="11" t="s">
        <v>124</v>
      </c>
      <c r="V526" s="11">
        <v>0.0</v>
      </c>
      <c r="W526" s="11" t="s">
        <v>125</v>
      </c>
      <c r="X526" s="18">
        <v>39.0</v>
      </c>
      <c r="Y526" s="18">
        <v>0.0</v>
      </c>
      <c r="Z526" s="18">
        <v>1.0</v>
      </c>
      <c r="AA526" s="18">
        <v>0.0</v>
      </c>
      <c r="AB526" s="15" t="s">
        <v>2955</v>
      </c>
      <c r="AC526" s="15" t="s">
        <v>2955</v>
      </c>
      <c r="AD526" s="16">
        <v>1.0</v>
      </c>
      <c r="AE526" s="16">
        <v>1.0</v>
      </c>
      <c r="AF526" s="16">
        <v>0.0</v>
      </c>
      <c r="AG526" s="15">
        <v>0.0</v>
      </c>
      <c r="AH526" s="11" t="s">
        <v>2956</v>
      </c>
      <c r="AI526" s="18">
        <v>1.0</v>
      </c>
      <c r="AJ526" s="18">
        <v>1.0</v>
      </c>
      <c r="AK526" s="18">
        <v>0.0</v>
      </c>
      <c r="AL526" s="11">
        <v>0.0</v>
      </c>
      <c r="AM526" s="19">
        <v>0.0</v>
      </c>
      <c r="AN526" s="27" t="s">
        <v>128</v>
      </c>
      <c r="AO526" s="15" t="s">
        <v>189</v>
      </c>
      <c r="AP526" s="15" t="s">
        <v>189</v>
      </c>
      <c r="AQ526" s="15">
        <v>93.0</v>
      </c>
      <c r="AR526" s="15">
        <v>60.0</v>
      </c>
      <c r="AS526" s="15">
        <v>60.0</v>
      </c>
      <c r="AT526" s="15">
        <v>98.0</v>
      </c>
      <c r="AU526" s="15">
        <v>-4.0</v>
      </c>
      <c r="AV526" s="15">
        <v>6.0</v>
      </c>
      <c r="AW526" s="18">
        <v>0.0</v>
      </c>
      <c r="AX526" s="18">
        <v>0.0</v>
      </c>
      <c r="AY526" s="18">
        <v>1.0</v>
      </c>
      <c r="AZ526" s="18">
        <v>1.0</v>
      </c>
      <c r="BA526" s="18">
        <v>0.0</v>
      </c>
      <c r="BB526" s="18">
        <v>0.0</v>
      </c>
      <c r="BC526" s="11">
        <v>0.0</v>
      </c>
      <c r="BD526" s="11">
        <v>0.0</v>
      </c>
      <c r="BE526" s="11">
        <v>0.0</v>
      </c>
      <c r="BF526" s="11">
        <v>0.0</v>
      </c>
      <c r="BG526" s="11">
        <v>0.0</v>
      </c>
      <c r="BH526" s="11">
        <v>0.0</v>
      </c>
      <c r="BI526" s="11">
        <v>0.0</v>
      </c>
      <c r="BJ526" s="11">
        <v>1.0</v>
      </c>
      <c r="BK526" s="11">
        <v>0.0</v>
      </c>
      <c r="BL526" s="11">
        <v>0.0</v>
      </c>
      <c r="BM526" s="11">
        <v>0.0</v>
      </c>
      <c r="BN526" s="11">
        <v>0.0</v>
      </c>
      <c r="BO526" s="11">
        <v>0.0</v>
      </c>
      <c r="BP526" s="11">
        <v>0.0</v>
      </c>
      <c r="BQ526" s="11">
        <v>0.0</v>
      </c>
      <c r="BR526" s="11">
        <v>0.0</v>
      </c>
      <c r="BS526" s="11">
        <v>0.0</v>
      </c>
      <c r="BT526" s="11">
        <v>0.0</v>
      </c>
      <c r="BU526" s="11">
        <v>0.0</v>
      </c>
      <c r="BV526" s="11" t="s">
        <v>124</v>
      </c>
      <c r="BW526" s="15" t="s">
        <v>156</v>
      </c>
      <c r="BX526" s="15">
        <v>0.0</v>
      </c>
      <c r="BY526" s="26">
        <v>216.0</v>
      </c>
      <c r="BZ526" s="16">
        <v>0.0</v>
      </c>
      <c r="CA526" s="26">
        <v>65.0</v>
      </c>
      <c r="CB526" s="26">
        <v>6.0</v>
      </c>
      <c r="CC526" s="15">
        <v>0.0</v>
      </c>
      <c r="CD526" s="15">
        <v>0.0</v>
      </c>
      <c r="CE526" s="15">
        <v>0.0</v>
      </c>
      <c r="CF526" s="15">
        <v>0.0</v>
      </c>
      <c r="CG526" s="16">
        <v>1.0</v>
      </c>
      <c r="CH526" s="16">
        <v>0.0</v>
      </c>
      <c r="CI526" s="16">
        <v>0.0</v>
      </c>
      <c r="CJ526" s="15">
        <f t="shared" si="3"/>
        <v>1</v>
      </c>
      <c r="CK526" s="29" t="s">
        <v>2957</v>
      </c>
      <c r="CL526" s="11" t="s">
        <v>1649</v>
      </c>
      <c r="CM526" s="11">
        <v>0.0</v>
      </c>
      <c r="CN526" s="11">
        <v>0.0</v>
      </c>
      <c r="CO526" s="18">
        <v>0.0</v>
      </c>
      <c r="CP526" s="18">
        <v>0.0</v>
      </c>
      <c r="CQ526" s="15">
        <v>0.0</v>
      </c>
      <c r="CR526" s="15" t="s">
        <v>124</v>
      </c>
      <c r="CS526" s="15">
        <v>0.0</v>
      </c>
      <c r="CT526" s="15" t="s">
        <v>124</v>
      </c>
      <c r="CU526" s="15">
        <v>0.0</v>
      </c>
      <c r="CV526" s="15" t="s">
        <v>124</v>
      </c>
      <c r="CW526" s="11">
        <v>0.0</v>
      </c>
      <c r="CX526" s="11">
        <v>0.0</v>
      </c>
      <c r="CY526" s="11" t="s">
        <v>124</v>
      </c>
      <c r="CZ526" s="11">
        <v>0.0</v>
      </c>
      <c r="DA526" s="11" t="s">
        <v>235</v>
      </c>
      <c r="DB526" s="31"/>
    </row>
    <row r="527">
      <c r="A527" s="11" t="s">
        <v>2958</v>
      </c>
      <c r="B527" s="11" t="s">
        <v>2430</v>
      </c>
      <c r="C527" s="12">
        <v>30303.0</v>
      </c>
      <c r="D527" s="13">
        <v>4.0</v>
      </c>
      <c r="E527" s="18">
        <v>0.0</v>
      </c>
      <c r="F527" s="3">
        <v>6.0</v>
      </c>
      <c r="G527" s="3">
        <v>4.0</v>
      </c>
      <c r="H527" s="3">
        <v>5.0</v>
      </c>
      <c r="I527" s="14">
        <f t="shared" si="1"/>
        <v>5</v>
      </c>
      <c r="J527" s="14">
        <f t="shared" si="2"/>
        <v>1.333333333</v>
      </c>
      <c r="K527" s="11" t="s">
        <v>277</v>
      </c>
      <c r="L527" s="11" t="s">
        <v>277</v>
      </c>
      <c r="M527" s="15" t="s">
        <v>137</v>
      </c>
      <c r="N527" s="15" t="s">
        <v>373</v>
      </c>
      <c r="O527" s="16" t="s">
        <v>2959</v>
      </c>
      <c r="P527" s="16" t="s">
        <v>2960</v>
      </c>
      <c r="Q527" s="17">
        <v>2.0</v>
      </c>
      <c r="R527" s="11" t="s">
        <v>124</v>
      </c>
      <c r="S527" s="11">
        <v>0.0</v>
      </c>
      <c r="T527" s="11">
        <v>0.0</v>
      </c>
      <c r="U527" s="11" t="s">
        <v>124</v>
      </c>
      <c r="V527" s="11">
        <v>0.0</v>
      </c>
      <c r="W527" s="11" t="s">
        <v>125</v>
      </c>
      <c r="X527" s="18">
        <f>(36+34)/2</f>
        <v>35</v>
      </c>
      <c r="Y527" s="18">
        <v>1.0</v>
      </c>
      <c r="Z527" s="18">
        <v>1.0</v>
      </c>
      <c r="AA527" s="18">
        <v>0.0</v>
      </c>
      <c r="AB527" s="15" t="s">
        <v>2878</v>
      </c>
      <c r="AC527" s="15" t="s">
        <v>2878</v>
      </c>
      <c r="AD527" s="16">
        <v>2.0</v>
      </c>
      <c r="AE527" s="16">
        <v>1.0</v>
      </c>
      <c r="AF527" s="16">
        <v>1.0</v>
      </c>
      <c r="AG527" s="16">
        <v>0.0</v>
      </c>
      <c r="AH527" s="11" t="s">
        <v>2829</v>
      </c>
      <c r="AI527" s="18">
        <v>1.0</v>
      </c>
      <c r="AJ527" s="18">
        <v>1.0</v>
      </c>
      <c r="AK527" s="18">
        <v>1.0</v>
      </c>
      <c r="AL527" s="18">
        <v>1.0</v>
      </c>
      <c r="AM527" s="19">
        <v>1.0</v>
      </c>
      <c r="AN527" s="27" t="s">
        <v>128</v>
      </c>
      <c r="AO527" s="15" t="s">
        <v>328</v>
      </c>
      <c r="AP527" s="15" t="s">
        <v>328</v>
      </c>
      <c r="AQ527" s="15">
        <v>89.0</v>
      </c>
      <c r="AR527" s="15">
        <v>50.0</v>
      </c>
      <c r="AS527" s="15">
        <v>72.0</v>
      </c>
      <c r="AT527" s="15">
        <v>83.0</v>
      </c>
      <c r="AU527" s="15">
        <v>-13.0</v>
      </c>
      <c r="AV527" s="15">
        <v>4.0</v>
      </c>
      <c r="AW527" s="18">
        <v>0.0</v>
      </c>
      <c r="AX527" s="18">
        <v>1.0</v>
      </c>
      <c r="AY527" s="18">
        <v>0.0</v>
      </c>
      <c r="AZ527" s="18">
        <v>0.0</v>
      </c>
      <c r="BA527" s="18">
        <v>0.0</v>
      </c>
      <c r="BB527" s="18">
        <v>1.0</v>
      </c>
      <c r="BC527" s="11">
        <v>0.0</v>
      </c>
      <c r="BD527" s="11">
        <v>0.0</v>
      </c>
      <c r="BE527" s="11">
        <v>0.0</v>
      </c>
      <c r="BF527" s="11">
        <v>0.0</v>
      </c>
      <c r="BG527" s="11">
        <v>0.0</v>
      </c>
      <c r="BH527" s="11">
        <v>0.0</v>
      </c>
      <c r="BI527" s="11">
        <v>0.0</v>
      </c>
      <c r="BJ527" s="11">
        <v>0.0</v>
      </c>
      <c r="BK527" s="11">
        <v>0.0</v>
      </c>
      <c r="BL527" s="11">
        <v>0.0</v>
      </c>
      <c r="BM527" s="11">
        <v>0.0</v>
      </c>
      <c r="BN527" s="11">
        <v>0.0</v>
      </c>
      <c r="BO527" s="11">
        <v>0.0</v>
      </c>
      <c r="BP527" s="11">
        <v>0.0</v>
      </c>
      <c r="BQ527" s="11">
        <v>1.0</v>
      </c>
      <c r="BR527" s="11">
        <v>0.0</v>
      </c>
      <c r="BS527" s="11">
        <v>0.0</v>
      </c>
      <c r="BT527" s="11">
        <v>0.0</v>
      </c>
      <c r="BU527" s="11">
        <v>0.0</v>
      </c>
      <c r="BV527" s="11" t="s">
        <v>124</v>
      </c>
      <c r="BW527" s="15" t="s">
        <v>319</v>
      </c>
      <c r="BX527" s="15">
        <v>0.0</v>
      </c>
      <c r="BY527" s="26">
        <v>273.0</v>
      </c>
      <c r="BZ527" s="16">
        <v>0.0</v>
      </c>
      <c r="CA527" s="26">
        <v>117.0</v>
      </c>
      <c r="CB527" s="26">
        <v>45.0</v>
      </c>
      <c r="CC527" s="15">
        <v>0.0</v>
      </c>
      <c r="CD527" s="15">
        <v>0.0</v>
      </c>
      <c r="CE527" s="15">
        <v>1.0</v>
      </c>
      <c r="CF527" s="15">
        <v>0.0</v>
      </c>
      <c r="CG527" s="16">
        <v>0.0</v>
      </c>
      <c r="CH527" s="16">
        <v>0.0</v>
      </c>
      <c r="CI527" s="16">
        <v>0.0</v>
      </c>
      <c r="CJ527" s="15">
        <f t="shared" si="3"/>
        <v>0</v>
      </c>
      <c r="CK527" s="29" t="s">
        <v>2961</v>
      </c>
      <c r="CL527" s="11" t="s">
        <v>359</v>
      </c>
      <c r="CM527" s="11">
        <v>0.0</v>
      </c>
      <c r="CN527" s="11">
        <v>0.0</v>
      </c>
      <c r="CO527" s="18">
        <v>0.0</v>
      </c>
      <c r="CP527" s="18">
        <v>0.0</v>
      </c>
      <c r="CQ527" s="15">
        <v>0.0</v>
      </c>
      <c r="CR527" s="15" t="s">
        <v>124</v>
      </c>
      <c r="CS527" s="15">
        <v>0.0</v>
      </c>
      <c r="CT527" s="15" t="s">
        <v>124</v>
      </c>
      <c r="CU527" s="15">
        <v>0.0</v>
      </c>
      <c r="CV527" s="15" t="s">
        <v>124</v>
      </c>
      <c r="CW527" s="11">
        <v>0.0</v>
      </c>
      <c r="CX527" s="11">
        <v>0.0</v>
      </c>
      <c r="CY527" s="11" t="s">
        <v>124</v>
      </c>
      <c r="CZ527" s="11">
        <v>0.0</v>
      </c>
      <c r="DA527" s="11" t="s">
        <v>1944</v>
      </c>
      <c r="DB527" s="31"/>
    </row>
    <row r="528">
      <c r="A528" s="11" t="s">
        <v>2962</v>
      </c>
      <c r="B528" s="11" t="s">
        <v>2935</v>
      </c>
      <c r="C528" s="12">
        <v>30331.0</v>
      </c>
      <c r="D528" s="13">
        <v>4.0</v>
      </c>
      <c r="E528" s="18">
        <v>1.0</v>
      </c>
      <c r="F528" s="3">
        <v>5.0</v>
      </c>
      <c r="G528" s="3">
        <v>6.0</v>
      </c>
      <c r="H528" s="3">
        <v>6.0</v>
      </c>
      <c r="I528" s="14">
        <f t="shared" si="1"/>
        <v>5.666666667</v>
      </c>
      <c r="J528" s="14">
        <f t="shared" si="2"/>
        <v>0.6666666667</v>
      </c>
      <c r="K528" s="11" t="s">
        <v>261</v>
      </c>
      <c r="L528" s="11" t="s">
        <v>262</v>
      </c>
      <c r="M528" s="15" t="s">
        <v>122</v>
      </c>
      <c r="N528" s="15" t="s">
        <v>373</v>
      </c>
      <c r="O528" s="16" t="s">
        <v>162</v>
      </c>
      <c r="P528" s="16" t="s">
        <v>373</v>
      </c>
      <c r="Q528" s="17">
        <v>0.0</v>
      </c>
      <c r="R528" s="11" t="s">
        <v>124</v>
      </c>
      <c r="S528" s="11">
        <v>0.0</v>
      </c>
      <c r="T528" s="11">
        <v>0.0</v>
      </c>
      <c r="U528" s="11" t="s">
        <v>124</v>
      </c>
      <c r="V528" s="11">
        <v>0.0</v>
      </c>
      <c r="W528" s="11" t="s">
        <v>1785</v>
      </c>
      <c r="X528" s="18">
        <v>29.0</v>
      </c>
      <c r="Y528" s="18">
        <v>1.0</v>
      </c>
      <c r="Z528" s="18">
        <v>1.0</v>
      </c>
      <c r="AA528" s="18">
        <v>0.0</v>
      </c>
      <c r="AB528" s="15" t="s">
        <v>2963</v>
      </c>
      <c r="AC528" s="15" t="s">
        <v>2963</v>
      </c>
      <c r="AD528" s="16">
        <v>1.0</v>
      </c>
      <c r="AE528" s="16">
        <v>1.0</v>
      </c>
      <c r="AF528" s="16">
        <v>1.0</v>
      </c>
      <c r="AG528" s="16">
        <v>1.0</v>
      </c>
      <c r="AH528" s="11" t="s">
        <v>2937</v>
      </c>
      <c r="AI528" s="18">
        <v>1.0</v>
      </c>
      <c r="AJ528" s="18">
        <v>1.0</v>
      </c>
      <c r="AK528" s="18">
        <v>0.0</v>
      </c>
      <c r="AL528" s="11">
        <v>0.0</v>
      </c>
      <c r="AM528" s="19">
        <v>0.0</v>
      </c>
      <c r="AN528" s="27" t="s">
        <v>128</v>
      </c>
      <c r="AO528" s="15" t="s">
        <v>413</v>
      </c>
      <c r="AP528" s="15" t="s">
        <v>413</v>
      </c>
      <c r="AQ528" s="15">
        <v>107.0</v>
      </c>
      <c r="AR528" s="15">
        <v>79.0</v>
      </c>
      <c r="AS528" s="15">
        <v>75.0</v>
      </c>
      <c r="AT528" s="15">
        <v>89.0</v>
      </c>
      <c r="AU528" s="15">
        <v>-5.0</v>
      </c>
      <c r="AV528" s="15">
        <v>5.0</v>
      </c>
      <c r="AW528" s="18">
        <v>0.0</v>
      </c>
      <c r="AX528" s="18">
        <v>0.0</v>
      </c>
      <c r="AY528" s="18">
        <v>1.0</v>
      </c>
      <c r="AZ528" s="18">
        <v>0.0</v>
      </c>
      <c r="BA528" s="18">
        <v>0.0</v>
      </c>
      <c r="BB528" s="18">
        <v>1.0</v>
      </c>
      <c r="BC528" s="11">
        <v>0.0</v>
      </c>
      <c r="BD528" s="11">
        <v>0.0</v>
      </c>
      <c r="BE528" s="11">
        <v>0.0</v>
      </c>
      <c r="BF528" s="11">
        <v>0.0</v>
      </c>
      <c r="BG528" s="11">
        <v>0.0</v>
      </c>
      <c r="BH528" s="11">
        <v>0.0</v>
      </c>
      <c r="BI528" s="11">
        <v>1.0</v>
      </c>
      <c r="BJ528" s="11">
        <v>0.0</v>
      </c>
      <c r="BK528" s="11">
        <v>0.0</v>
      </c>
      <c r="BL528" s="11">
        <v>0.0</v>
      </c>
      <c r="BM528" s="11">
        <v>0.0</v>
      </c>
      <c r="BN528" s="11">
        <v>0.0</v>
      </c>
      <c r="BO528" s="11">
        <v>0.0</v>
      </c>
      <c r="BP528" s="11">
        <v>0.0</v>
      </c>
      <c r="BQ528" s="11">
        <v>0.0</v>
      </c>
      <c r="BR528" s="11">
        <v>0.0</v>
      </c>
      <c r="BS528" s="11">
        <v>0.0</v>
      </c>
      <c r="BT528" s="11">
        <v>0.0</v>
      </c>
      <c r="BU528" s="11">
        <v>0.0</v>
      </c>
      <c r="BV528" s="11" t="s">
        <v>124</v>
      </c>
      <c r="BW528" s="15" t="s">
        <v>319</v>
      </c>
      <c r="BX528" s="15">
        <v>0.0</v>
      </c>
      <c r="BY528" s="26">
        <v>220.0</v>
      </c>
      <c r="BZ528" s="16">
        <v>0.0</v>
      </c>
      <c r="CA528" s="26">
        <v>51.0</v>
      </c>
      <c r="CB528" s="26">
        <v>11.0</v>
      </c>
      <c r="CC528" s="15">
        <v>0.0</v>
      </c>
      <c r="CD528" s="15">
        <v>0.0</v>
      </c>
      <c r="CE528" s="15">
        <v>1.0</v>
      </c>
      <c r="CF528" s="15">
        <v>0.0</v>
      </c>
      <c r="CG528" s="16">
        <v>0.0</v>
      </c>
      <c r="CH528" s="16">
        <v>0.0</v>
      </c>
      <c r="CI528" s="16">
        <v>1.0</v>
      </c>
      <c r="CJ528" s="15">
        <f t="shared" si="3"/>
        <v>1</v>
      </c>
      <c r="CK528" s="29" t="s">
        <v>2964</v>
      </c>
      <c r="CL528" s="11" t="s">
        <v>2965</v>
      </c>
      <c r="CM528" s="11">
        <v>1.0</v>
      </c>
      <c r="CN528" s="11">
        <v>0.0</v>
      </c>
      <c r="CO528" s="18">
        <v>0.0</v>
      </c>
      <c r="CP528" s="18">
        <v>0.0</v>
      </c>
      <c r="CQ528" s="15">
        <v>0.0</v>
      </c>
      <c r="CR528" s="15" t="s">
        <v>124</v>
      </c>
      <c r="CS528" s="15">
        <v>0.0</v>
      </c>
      <c r="CT528" s="15" t="s">
        <v>124</v>
      </c>
      <c r="CU528" s="15">
        <v>0.0</v>
      </c>
      <c r="CV528" s="15" t="s">
        <v>124</v>
      </c>
      <c r="CW528" s="11">
        <v>0.0</v>
      </c>
      <c r="CX528" s="11">
        <v>0.0</v>
      </c>
      <c r="CY528" s="11" t="s">
        <v>124</v>
      </c>
      <c r="CZ528" s="11">
        <v>0.0</v>
      </c>
      <c r="DA528" s="11" t="s">
        <v>133</v>
      </c>
      <c r="DB528" s="31"/>
    </row>
    <row r="529">
      <c r="A529" s="11" t="s">
        <v>2966</v>
      </c>
      <c r="B529" s="11" t="s">
        <v>2967</v>
      </c>
      <c r="C529" s="12">
        <v>30352.0</v>
      </c>
      <c r="D529" s="13">
        <v>1.0</v>
      </c>
      <c r="E529" s="18">
        <v>0.0</v>
      </c>
      <c r="F529" s="3">
        <v>1.0</v>
      </c>
      <c r="G529" s="3">
        <v>8.0</v>
      </c>
      <c r="H529" s="3">
        <v>7.0</v>
      </c>
      <c r="I529" s="14">
        <f t="shared" si="1"/>
        <v>5.333333333</v>
      </c>
      <c r="J529" s="14">
        <f t="shared" si="2"/>
        <v>4.666666667</v>
      </c>
      <c r="K529" s="11" t="s">
        <v>261</v>
      </c>
      <c r="L529" s="11" t="s">
        <v>262</v>
      </c>
      <c r="M529" s="15" t="s">
        <v>137</v>
      </c>
      <c r="N529" s="15" t="s">
        <v>138</v>
      </c>
      <c r="O529" s="16" t="s">
        <v>162</v>
      </c>
      <c r="P529" s="16" t="s">
        <v>373</v>
      </c>
      <c r="Q529" s="17">
        <v>0.0</v>
      </c>
      <c r="R529" s="11" t="s">
        <v>124</v>
      </c>
      <c r="S529" s="11">
        <v>0.0</v>
      </c>
      <c r="T529" s="11">
        <v>0.0</v>
      </c>
      <c r="U529" s="11" t="s">
        <v>124</v>
      </c>
      <c r="V529" s="11">
        <v>0.0</v>
      </c>
      <c r="W529" s="11" t="s">
        <v>125</v>
      </c>
      <c r="X529" s="18">
        <v>35.0</v>
      </c>
      <c r="Y529" s="18">
        <v>1.0</v>
      </c>
      <c r="Z529" s="18">
        <v>1.0</v>
      </c>
      <c r="AA529" s="18">
        <v>0.0</v>
      </c>
      <c r="AB529" s="15" t="s">
        <v>2968</v>
      </c>
      <c r="AC529" s="15" t="s">
        <v>2968</v>
      </c>
      <c r="AD529" s="16">
        <v>1.0</v>
      </c>
      <c r="AE529" s="16">
        <v>1.0</v>
      </c>
      <c r="AF529" s="16">
        <v>1.0</v>
      </c>
      <c r="AG529" s="16">
        <v>1.0</v>
      </c>
      <c r="AH529" s="11" t="s">
        <v>2969</v>
      </c>
      <c r="AI529" s="18">
        <v>1.0</v>
      </c>
      <c r="AJ529" s="18">
        <v>1.0</v>
      </c>
      <c r="AK529" s="18">
        <v>1.0</v>
      </c>
      <c r="AL529" s="18">
        <v>1.0</v>
      </c>
      <c r="AM529" s="19">
        <v>1.0</v>
      </c>
      <c r="AN529" s="27" t="s">
        <v>128</v>
      </c>
      <c r="AO529" s="15" t="s">
        <v>189</v>
      </c>
      <c r="AP529" s="15" t="s">
        <v>189</v>
      </c>
      <c r="AQ529" s="15">
        <v>92.0</v>
      </c>
      <c r="AR529" s="15">
        <v>57.0</v>
      </c>
      <c r="AS529" s="15">
        <v>63.0</v>
      </c>
      <c r="AT529" s="15">
        <v>70.0</v>
      </c>
      <c r="AU529" s="15">
        <v>-8.0</v>
      </c>
      <c r="AV529" s="15">
        <v>57.0</v>
      </c>
      <c r="AW529" s="18">
        <v>0.0</v>
      </c>
      <c r="AX529" s="18">
        <v>0.0</v>
      </c>
      <c r="AY529" s="18">
        <v>0.0</v>
      </c>
      <c r="AZ529" s="18">
        <v>1.0</v>
      </c>
      <c r="BA529" s="18">
        <v>0.0</v>
      </c>
      <c r="BB529" s="18">
        <v>0.0</v>
      </c>
      <c r="BC529" s="11">
        <v>0.0</v>
      </c>
      <c r="BD529" s="11">
        <v>0.0</v>
      </c>
      <c r="BE529" s="11">
        <v>0.0</v>
      </c>
      <c r="BF529" s="11">
        <v>0.0</v>
      </c>
      <c r="BG529" s="11">
        <v>0.0</v>
      </c>
      <c r="BH529" s="11">
        <v>0.0</v>
      </c>
      <c r="BI529" s="11">
        <v>0.0</v>
      </c>
      <c r="BJ529" s="11">
        <v>0.0</v>
      </c>
      <c r="BK529" s="11">
        <v>0.0</v>
      </c>
      <c r="BL529" s="11">
        <v>0.0</v>
      </c>
      <c r="BM529" s="11">
        <v>0.0</v>
      </c>
      <c r="BN529" s="11">
        <v>0.0</v>
      </c>
      <c r="BO529" s="11">
        <v>0.0</v>
      </c>
      <c r="BP529" s="11">
        <v>0.0</v>
      </c>
      <c r="BQ529" s="11">
        <v>0.0</v>
      </c>
      <c r="BR529" s="11">
        <v>0.0</v>
      </c>
      <c r="BS529" s="11">
        <v>0.0</v>
      </c>
      <c r="BT529" s="11">
        <v>0.0</v>
      </c>
      <c r="BU529" s="11">
        <v>0.0</v>
      </c>
      <c r="BV529" s="11" t="s">
        <v>124</v>
      </c>
      <c r="BW529" s="15" t="s">
        <v>319</v>
      </c>
      <c r="BX529" s="15">
        <v>0.0</v>
      </c>
      <c r="BY529" s="26">
        <v>261.0</v>
      </c>
      <c r="BZ529" s="16">
        <v>0.0</v>
      </c>
      <c r="CA529" s="26">
        <v>95.0</v>
      </c>
      <c r="CB529" s="26">
        <v>31.0</v>
      </c>
      <c r="CC529" s="15">
        <v>0.0</v>
      </c>
      <c r="CD529" s="15">
        <v>0.0</v>
      </c>
      <c r="CE529" s="15">
        <v>1.0</v>
      </c>
      <c r="CF529" s="15">
        <v>0.0</v>
      </c>
      <c r="CG529" s="16">
        <v>0.0</v>
      </c>
      <c r="CH529" s="16">
        <v>0.0</v>
      </c>
      <c r="CI529" s="16">
        <v>0.0</v>
      </c>
      <c r="CJ529" s="15">
        <f t="shared" si="3"/>
        <v>0</v>
      </c>
      <c r="CK529" s="29" t="s">
        <v>2970</v>
      </c>
      <c r="CL529" s="11" t="s">
        <v>2971</v>
      </c>
      <c r="CM529" s="11">
        <v>0.0</v>
      </c>
      <c r="CN529" s="11">
        <v>0.0</v>
      </c>
      <c r="CO529" s="18">
        <v>0.0</v>
      </c>
      <c r="CP529" s="18">
        <v>0.0</v>
      </c>
      <c r="CQ529" s="15">
        <v>0.0</v>
      </c>
      <c r="CR529" s="15" t="s">
        <v>124</v>
      </c>
      <c r="CS529" s="15">
        <v>0.0</v>
      </c>
      <c r="CT529" s="15" t="s">
        <v>124</v>
      </c>
      <c r="CU529" s="15">
        <v>0.0</v>
      </c>
      <c r="CV529" s="15" t="s">
        <v>124</v>
      </c>
      <c r="CW529" s="11">
        <v>0.0</v>
      </c>
      <c r="CX529" s="11">
        <v>0.0</v>
      </c>
      <c r="CY529" s="11" t="s">
        <v>124</v>
      </c>
      <c r="CZ529" s="11">
        <v>0.0</v>
      </c>
      <c r="DA529" s="11" t="s">
        <v>133</v>
      </c>
      <c r="DB529" s="31"/>
    </row>
    <row r="530">
      <c r="A530" s="11" t="s">
        <v>2972</v>
      </c>
      <c r="B530" s="11" t="s">
        <v>2973</v>
      </c>
      <c r="C530" s="12">
        <v>30366.0</v>
      </c>
      <c r="D530" s="13">
        <v>2.0</v>
      </c>
      <c r="E530" s="18">
        <v>0.0</v>
      </c>
      <c r="F530" s="3">
        <v>5.0</v>
      </c>
      <c r="G530" s="3">
        <v>5.0</v>
      </c>
      <c r="H530" s="3">
        <v>5.0</v>
      </c>
      <c r="I530" s="14">
        <f t="shared" si="1"/>
        <v>5</v>
      </c>
      <c r="J530" s="14">
        <f t="shared" si="2"/>
        <v>0</v>
      </c>
      <c r="K530" s="11" t="s">
        <v>2974</v>
      </c>
      <c r="L530" s="13" t="s">
        <v>355</v>
      </c>
      <c r="M530" s="15" t="s">
        <v>216</v>
      </c>
      <c r="N530" s="15" t="s">
        <v>2546</v>
      </c>
      <c r="O530" s="16" t="s">
        <v>2228</v>
      </c>
      <c r="P530" s="16" t="s">
        <v>2975</v>
      </c>
      <c r="Q530" s="17">
        <v>2.0</v>
      </c>
      <c r="R530" s="11" t="s">
        <v>2874</v>
      </c>
      <c r="S530" s="11">
        <v>1.0</v>
      </c>
      <c r="T530" s="11">
        <v>0.0</v>
      </c>
      <c r="U530" s="11" t="s">
        <v>124</v>
      </c>
      <c r="V530" s="11">
        <v>0.0</v>
      </c>
      <c r="W530" s="11" t="s">
        <v>125</v>
      </c>
      <c r="X530" s="18">
        <f>(32+31)/2</f>
        <v>31.5</v>
      </c>
      <c r="Y530" s="18">
        <v>2.0</v>
      </c>
      <c r="Z530" s="18">
        <v>0.0</v>
      </c>
      <c r="AA530" s="18">
        <v>1.0</v>
      </c>
      <c r="AB530" s="15" t="s">
        <v>2723</v>
      </c>
      <c r="AC530" s="15" t="s">
        <v>2723</v>
      </c>
      <c r="AD530" s="16">
        <v>1.0</v>
      </c>
      <c r="AE530" s="16">
        <v>1.0</v>
      </c>
      <c r="AF530" s="16">
        <v>0.0</v>
      </c>
      <c r="AG530" s="15">
        <v>0.0</v>
      </c>
      <c r="AH530" s="11" t="s">
        <v>747</v>
      </c>
      <c r="AI530" s="18">
        <v>1.0</v>
      </c>
      <c r="AJ530" s="18">
        <v>0.0</v>
      </c>
      <c r="AK530" s="18">
        <v>0.0</v>
      </c>
      <c r="AL530" s="11">
        <v>0.0</v>
      </c>
      <c r="AM530" s="19">
        <v>0.0</v>
      </c>
      <c r="AN530" s="27" t="s">
        <v>128</v>
      </c>
      <c r="AO530" s="15" t="s">
        <v>2976</v>
      </c>
      <c r="AP530" s="15" t="s">
        <v>200</v>
      </c>
      <c r="AQ530" s="15">
        <v>90.0</v>
      </c>
      <c r="AR530" s="15">
        <v>50.0</v>
      </c>
      <c r="AS530" s="15">
        <v>63.0</v>
      </c>
      <c r="AT530" s="15">
        <v>70.0</v>
      </c>
      <c r="AU530" s="15">
        <v>-12.0</v>
      </c>
      <c r="AV530" s="15">
        <v>55.0</v>
      </c>
      <c r="AW530" s="18">
        <v>0.0</v>
      </c>
      <c r="AX530" s="18">
        <v>0.0</v>
      </c>
      <c r="AY530" s="18">
        <v>0.0</v>
      </c>
      <c r="AZ530" s="18">
        <v>1.0</v>
      </c>
      <c r="BA530" s="18">
        <v>0.0</v>
      </c>
      <c r="BB530" s="18">
        <v>0.0</v>
      </c>
      <c r="BC530" s="11">
        <v>0.0</v>
      </c>
      <c r="BD530" s="11">
        <v>0.0</v>
      </c>
      <c r="BE530" s="11">
        <v>0.0</v>
      </c>
      <c r="BF530" s="11">
        <v>0.0</v>
      </c>
      <c r="BG530" s="11">
        <v>0.0</v>
      </c>
      <c r="BH530" s="11">
        <v>0.0</v>
      </c>
      <c r="BI530" s="11">
        <v>0.0</v>
      </c>
      <c r="BJ530" s="11">
        <v>0.0</v>
      </c>
      <c r="BK530" s="11">
        <v>0.0</v>
      </c>
      <c r="BL530" s="11">
        <v>0.0</v>
      </c>
      <c r="BM530" s="11">
        <v>0.0</v>
      </c>
      <c r="BN530" s="11">
        <v>0.0</v>
      </c>
      <c r="BO530" s="11">
        <v>0.0</v>
      </c>
      <c r="BP530" s="11">
        <v>0.0</v>
      </c>
      <c r="BQ530" s="11">
        <v>0.0</v>
      </c>
      <c r="BR530" s="11">
        <v>0.0</v>
      </c>
      <c r="BS530" s="11">
        <v>0.0</v>
      </c>
      <c r="BT530" s="11">
        <v>0.0</v>
      </c>
      <c r="BU530" s="11">
        <v>0.0</v>
      </c>
      <c r="BV530" s="11" t="s">
        <v>124</v>
      </c>
      <c r="BW530" s="15" t="s">
        <v>146</v>
      </c>
      <c r="BX530" s="15">
        <v>0.0</v>
      </c>
      <c r="BY530" s="26">
        <v>215.0</v>
      </c>
      <c r="BZ530" s="16">
        <v>0.0</v>
      </c>
      <c r="CA530" s="26">
        <v>49.0</v>
      </c>
      <c r="CB530" s="26">
        <v>10.0</v>
      </c>
      <c r="CC530" s="15">
        <v>0.0</v>
      </c>
      <c r="CD530" s="15">
        <v>0.0</v>
      </c>
      <c r="CE530" s="15">
        <v>1.0</v>
      </c>
      <c r="CF530" s="15">
        <v>0.0</v>
      </c>
      <c r="CG530" s="16">
        <v>0.0</v>
      </c>
      <c r="CH530" s="16">
        <v>0.0</v>
      </c>
      <c r="CI530" s="16">
        <v>0.0</v>
      </c>
      <c r="CJ530" s="15">
        <f t="shared" si="3"/>
        <v>0</v>
      </c>
      <c r="CK530" s="29" t="s">
        <v>2977</v>
      </c>
      <c r="CL530" s="11" t="s">
        <v>258</v>
      </c>
      <c r="CM530" s="11">
        <v>0.0</v>
      </c>
      <c r="CN530" s="11">
        <v>0.0</v>
      </c>
      <c r="CO530" s="18">
        <v>0.0</v>
      </c>
      <c r="CP530" s="18">
        <v>0.0</v>
      </c>
      <c r="CQ530" s="15">
        <v>0.0</v>
      </c>
      <c r="CR530" s="15" t="s">
        <v>124</v>
      </c>
      <c r="CS530" s="15">
        <v>0.0</v>
      </c>
      <c r="CT530" s="15" t="s">
        <v>124</v>
      </c>
      <c r="CU530" s="15">
        <v>0.0</v>
      </c>
      <c r="CV530" s="15" t="s">
        <v>2686</v>
      </c>
      <c r="CW530" s="11">
        <v>0.0</v>
      </c>
      <c r="CX530" s="11">
        <v>0.0</v>
      </c>
      <c r="CY530" s="11" t="s">
        <v>124</v>
      </c>
      <c r="CZ530" s="11">
        <v>0.0</v>
      </c>
      <c r="DA530" s="11" t="s">
        <v>133</v>
      </c>
      <c r="DB530" s="31"/>
    </row>
    <row r="531">
      <c r="A531" s="11" t="s">
        <v>2978</v>
      </c>
      <c r="B531" s="11" t="s">
        <v>1761</v>
      </c>
      <c r="C531" s="12">
        <v>30380.0</v>
      </c>
      <c r="D531" s="13">
        <v>7.0</v>
      </c>
      <c r="E531" s="18">
        <v>0.0</v>
      </c>
      <c r="F531" s="3">
        <v>9.0</v>
      </c>
      <c r="G531" s="3">
        <v>9.0</v>
      </c>
      <c r="H531" s="3">
        <v>7.0</v>
      </c>
      <c r="I531" s="14">
        <f t="shared" si="1"/>
        <v>8.333333333</v>
      </c>
      <c r="J531" s="14">
        <f t="shared" si="2"/>
        <v>1.333333333</v>
      </c>
      <c r="K531" s="11" t="s">
        <v>645</v>
      </c>
      <c r="L531" s="13" t="s">
        <v>262</v>
      </c>
      <c r="M531" s="15" t="s">
        <v>492</v>
      </c>
      <c r="N531" s="15" t="s">
        <v>2979</v>
      </c>
      <c r="O531" s="16" t="s">
        <v>2228</v>
      </c>
      <c r="P531" s="16" t="s">
        <v>1953</v>
      </c>
      <c r="Q531" s="17">
        <v>1.0</v>
      </c>
      <c r="R531" s="11" t="s">
        <v>124</v>
      </c>
      <c r="S531" s="11">
        <v>0.0</v>
      </c>
      <c r="T531" s="11">
        <v>0.0</v>
      </c>
      <c r="U531" s="11" t="s">
        <v>124</v>
      </c>
      <c r="V531" s="11">
        <v>0.0</v>
      </c>
      <c r="W531" s="11" t="s">
        <v>125</v>
      </c>
      <c r="X531" s="18">
        <v>24.0</v>
      </c>
      <c r="Y531" s="18">
        <v>1.0</v>
      </c>
      <c r="Z531" s="18">
        <v>0.0</v>
      </c>
      <c r="AA531" s="18">
        <v>1.0</v>
      </c>
      <c r="AB531" s="15" t="s">
        <v>1761</v>
      </c>
      <c r="AC531" s="15" t="s">
        <v>1761</v>
      </c>
      <c r="AD531" s="16">
        <v>1.0</v>
      </c>
      <c r="AE531" s="16">
        <v>0.0</v>
      </c>
      <c r="AF531" s="16">
        <v>1.0</v>
      </c>
      <c r="AG531" s="15">
        <v>1.0</v>
      </c>
      <c r="AH531" s="11" t="s">
        <v>2980</v>
      </c>
      <c r="AI531" s="18">
        <v>1.0</v>
      </c>
      <c r="AJ531" s="18">
        <v>0.0</v>
      </c>
      <c r="AK531" s="18">
        <v>1.0</v>
      </c>
      <c r="AL531" s="11">
        <v>0.0</v>
      </c>
      <c r="AM531" s="19">
        <v>1.0</v>
      </c>
      <c r="AN531" s="27" t="s">
        <v>128</v>
      </c>
      <c r="AO531" s="15" t="s">
        <v>2224</v>
      </c>
      <c r="AP531" s="15" t="s">
        <v>2224</v>
      </c>
      <c r="AQ531" s="15">
        <v>117.0</v>
      </c>
      <c r="AR531" s="15">
        <v>65.0</v>
      </c>
      <c r="AS531" s="15">
        <v>92.0</v>
      </c>
      <c r="AT531" s="15">
        <v>85.0</v>
      </c>
      <c r="AU531" s="15">
        <v>-3.0</v>
      </c>
      <c r="AV531" s="15">
        <v>2.0</v>
      </c>
      <c r="AW531" s="18">
        <v>0.0</v>
      </c>
      <c r="AX531" s="18">
        <v>1.0</v>
      </c>
      <c r="AY531" s="18">
        <v>1.0</v>
      </c>
      <c r="AZ531" s="18">
        <v>0.0</v>
      </c>
      <c r="BA531" s="18">
        <v>1.0</v>
      </c>
      <c r="BB531" s="18">
        <v>0.0</v>
      </c>
      <c r="BC531" s="11">
        <v>0.0</v>
      </c>
      <c r="BD531" s="11">
        <v>0.0</v>
      </c>
      <c r="BE531" s="11">
        <v>0.0</v>
      </c>
      <c r="BF531" s="11">
        <v>0.0</v>
      </c>
      <c r="BG531" s="11">
        <v>0.0</v>
      </c>
      <c r="BH531" s="11">
        <v>0.0</v>
      </c>
      <c r="BI531" s="11">
        <v>0.0</v>
      </c>
      <c r="BJ531" s="11">
        <v>0.0</v>
      </c>
      <c r="BK531" s="11">
        <v>0.0</v>
      </c>
      <c r="BL531" s="11">
        <v>0.0</v>
      </c>
      <c r="BM531" s="11">
        <v>0.0</v>
      </c>
      <c r="BN531" s="11">
        <v>0.0</v>
      </c>
      <c r="BO531" s="11">
        <v>0.0</v>
      </c>
      <c r="BP531" s="11">
        <v>0.0</v>
      </c>
      <c r="BQ531" s="11">
        <v>0.0</v>
      </c>
      <c r="BR531" s="11">
        <v>0.0</v>
      </c>
      <c r="BS531" s="11">
        <v>0.0</v>
      </c>
      <c r="BT531" s="11">
        <v>0.0</v>
      </c>
      <c r="BU531" s="11">
        <v>0.0</v>
      </c>
      <c r="BV531" s="11" t="s">
        <v>124</v>
      </c>
      <c r="BW531" s="15" t="s">
        <v>487</v>
      </c>
      <c r="BX531" s="15">
        <v>0.0</v>
      </c>
      <c r="BY531" s="26">
        <v>294.0</v>
      </c>
      <c r="BZ531" s="16">
        <v>0.0</v>
      </c>
      <c r="CA531" s="26">
        <v>68.0</v>
      </c>
      <c r="CB531" s="26">
        <v>29.0</v>
      </c>
      <c r="CC531" s="15">
        <v>0.0</v>
      </c>
      <c r="CD531" s="15">
        <v>0.0</v>
      </c>
      <c r="CE531" s="15">
        <v>1.0</v>
      </c>
      <c r="CF531" s="15">
        <v>0.0</v>
      </c>
      <c r="CG531" s="16">
        <v>0.0</v>
      </c>
      <c r="CH531" s="16">
        <v>0.0</v>
      </c>
      <c r="CI531" s="16">
        <v>0.0</v>
      </c>
      <c r="CJ531" s="15">
        <f t="shared" si="3"/>
        <v>0</v>
      </c>
      <c r="CK531" s="29" t="s">
        <v>2981</v>
      </c>
      <c r="CL531" s="11" t="s">
        <v>2982</v>
      </c>
      <c r="CM531" s="11">
        <v>0.0</v>
      </c>
      <c r="CN531" s="11">
        <v>0.0</v>
      </c>
      <c r="CO531" s="18">
        <v>0.0</v>
      </c>
      <c r="CP531" s="18">
        <v>0.0</v>
      </c>
      <c r="CQ531" s="15">
        <v>0.0</v>
      </c>
      <c r="CR531" s="15" t="s">
        <v>124</v>
      </c>
      <c r="CS531" s="15">
        <v>0.0</v>
      </c>
      <c r="CT531" s="15" t="s">
        <v>124</v>
      </c>
      <c r="CU531" s="15">
        <v>0.0</v>
      </c>
      <c r="CV531" s="15" t="s">
        <v>124</v>
      </c>
      <c r="CW531" s="11">
        <v>0.0</v>
      </c>
      <c r="CX531" s="11">
        <v>0.0</v>
      </c>
      <c r="CY531" s="11" t="s">
        <v>124</v>
      </c>
      <c r="CZ531" s="11">
        <v>0.0</v>
      </c>
      <c r="DA531" s="11" t="s">
        <v>133</v>
      </c>
      <c r="DB531" s="31"/>
    </row>
    <row r="532">
      <c r="A532" s="11" t="s">
        <v>2983</v>
      </c>
      <c r="B532" s="11" t="s">
        <v>2984</v>
      </c>
      <c r="C532" s="12">
        <v>30429.0</v>
      </c>
      <c r="D532" s="13">
        <v>1.0</v>
      </c>
      <c r="E532" s="18">
        <v>0.0</v>
      </c>
      <c r="F532" s="3">
        <v>4.0</v>
      </c>
      <c r="G532" s="3">
        <v>8.0</v>
      </c>
      <c r="H532" s="3">
        <v>3.0</v>
      </c>
      <c r="I532" s="14">
        <f t="shared" si="1"/>
        <v>5</v>
      </c>
      <c r="J532" s="14">
        <f t="shared" si="2"/>
        <v>3.333333333</v>
      </c>
      <c r="K532" s="11" t="s">
        <v>215</v>
      </c>
      <c r="L532" s="13" t="s">
        <v>716</v>
      </c>
      <c r="M532" s="15" t="s">
        <v>122</v>
      </c>
      <c r="N532" s="15" t="s">
        <v>373</v>
      </c>
      <c r="O532" s="16" t="s">
        <v>492</v>
      </c>
      <c r="P532" s="16" t="s">
        <v>709</v>
      </c>
      <c r="Q532" s="17">
        <v>0.0</v>
      </c>
      <c r="R532" s="11" t="s">
        <v>124</v>
      </c>
      <c r="S532" s="11">
        <v>0.0</v>
      </c>
      <c r="T532" s="11">
        <v>0.0</v>
      </c>
      <c r="U532" s="11" t="s">
        <v>124</v>
      </c>
      <c r="V532" s="11">
        <v>0.0</v>
      </c>
      <c r="W532" s="11" t="s">
        <v>631</v>
      </c>
      <c r="X532" s="18">
        <v>29.0</v>
      </c>
      <c r="Y532" s="18">
        <v>2.0</v>
      </c>
      <c r="Z532" s="18">
        <v>1.0</v>
      </c>
      <c r="AA532" s="18">
        <v>0.0</v>
      </c>
      <c r="AB532" s="15" t="s">
        <v>2985</v>
      </c>
      <c r="AC532" s="15" t="s">
        <v>2985</v>
      </c>
      <c r="AD532" s="16">
        <v>1.0</v>
      </c>
      <c r="AE532" s="16">
        <v>1.0</v>
      </c>
      <c r="AF532" s="16">
        <v>1.0</v>
      </c>
      <c r="AG532" s="16">
        <v>1.0</v>
      </c>
      <c r="AH532" s="11" t="s">
        <v>2986</v>
      </c>
      <c r="AI532" s="18">
        <v>1.0</v>
      </c>
      <c r="AJ532" s="18">
        <v>1.0</v>
      </c>
      <c r="AK532" s="18">
        <v>1.0</v>
      </c>
      <c r="AL532" s="11">
        <v>0.0</v>
      </c>
      <c r="AM532" s="19">
        <v>1.0</v>
      </c>
      <c r="AN532" s="27" t="s">
        <v>128</v>
      </c>
      <c r="AO532" s="15" t="s">
        <v>2987</v>
      </c>
      <c r="AP532" s="15" t="s">
        <v>200</v>
      </c>
      <c r="AQ532" s="15">
        <v>108.0</v>
      </c>
      <c r="AR532" s="15">
        <v>70.0</v>
      </c>
      <c r="AS532" s="15">
        <v>42.0</v>
      </c>
      <c r="AT532" s="15">
        <v>91.0</v>
      </c>
      <c r="AU532" s="15">
        <v>-7.0</v>
      </c>
      <c r="AV532" s="15">
        <v>20.0</v>
      </c>
      <c r="AW532" s="18">
        <v>0.0</v>
      </c>
      <c r="AX532" s="18">
        <v>0.0</v>
      </c>
      <c r="AY532" s="18">
        <v>0.0</v>
      </c>
      <c r="AZ532" s="18">
        <v>1.0</v>
      </c>
      <c r="BA532" s="18">
        <v>1.0</v>
      </c>
      <c r="BB532" s="18">
        <v>1.0</v>
      </c>
      <c r="BC532" s="11">
        <v>1.0</v>
      </c>
      <c r="BD532" s="11">
        <v>1.0</v>
      </c>
      <c r="BE532" s="11">
        <v>0.0</v>
      </c>
      <c r="BF532" s="11">
        <v>0.0</v>
      </c>
      <c r="BG532" s="11">
        <v>0.0</v>
      </c>
      <c r="BH532" s="11">
        <v>0.0</v>
      </c>
      <c r="BI532" s="11">
        <v>0.0</v>
      </c>
      <c r="BJ532" s="11">
        <v>0.0</v>
      </c>
      <c r="BK532" s="11">
        <v>0.0</v>
      </c>
      <c r="BL532" s="11">
        <v>0.0</v>
      </c>
      <c r="BM532" s="11">
        <v>0.0</v>
      </c>
      <c r="BN532" s="11">
        <v>0.0</v>
      </c>
      <c r="BO532" s="11">
        <v>0.0</v>
      </c>
      <c r="BP532" s="11">
        <v>0.0</v>
      </c>
      <c r="BQ532" s="11">
        <v>0.0</v>
      </c>
      <c r="BR532" s="11">
        <v>0.0</v>
      </c>
      <c r="BS532" s="11">
        <v>0.0</v>
      </c>
      <c r="BT532" s="11">
        <v>0.0</v>
      </c>
      <c r="BU532" s="11">
        <v>1.0</v>
      </c>
      <c r="BV532" s="11" t="s">
        <v>124</v>
      </c>
      <c r="BW532" s="15" t="s">
        <v>1609</v>
      </c>
      <c r="BX532" s="15">
        <v>0.0</v>
      </c>
      <c r="BY532" s="26">
        <v>243.0</v>
      </c>
      <c r="BZ532" s="16">
        <v>0.0</v>
      </c>
      <c r="CA532" s="26">
        <v>53.0</v>
      </c>
      <c r="CB532" s="26">
        <v>38.0</v>
      </c>
      <c r="CC532" s="15">
        <v>0.0</v>
      </c>
      <c r="CD532" s="15">
        <v>0.0</v>
      </c>
      <c r="CE532" s="15">
        <v>1.0</v>
      </c>
      <c r="CF532" s="15">
        <v>0.0</v>
      </c>
      <c r="CG532" s="16">
        <v>0.0</v>
      </c>
      <c r="CH532" s="16">
        <v>0.0</v>
      </c>
      <c r="CI532" s="16">
        <v>0.0</v>
      </c>
      <c r="CJ532" s="15">
        <f t="shared" si="3"/>
        <v>0</v>
      </c>
      <c r="CK532" s="38" t="s">
        <v>2988</v>
      </c>
      <c r="CL532" s="11" t="s">
        <v>258</v>
      </c>
      <c r="CM532" s="11">
        <v>0.0</v>
      </c>
      <c r="CN532" s="11">
        <v>0.0</v>
      </c>
      <c r="CO532" s="18">
        <v>0.0</v>
      </c>
      <c r="CP532" s="18">
        <v>0.0</v>
      </c>
      <c r="CQ532" s="15">
        <v>0.0</v>
      </c>
      <c r="CR532" s="15" t="s">
        <v>124</v>
      </c>
      <c r="CS532" s="15">
        <v>0.0</v>
      </c>
      <c r="CT532" s="15" t="s">
        <v>124</v>
      </c>
      <c r="CU532" s="15">
        <v>0.0</v>
      </c>
      <c r="CV532" s="15" t="s">
        <v>124</v>
      </c>
      <c r="CW532" s="11">
        <v>0.0</v>
      </c>
      <c r="CX532" s="11">
        <v>0.0</v>
      </c>
      <c r="CY532" s="11" t="s">
        <v>124</v>
      </c>
      <c r="CZ532" s="11">
        <v>0.0</v>
      </c>
      <c r="DA532" s="11" t="s">
        <v>270</v>
      </c>
      <c r="DB532" s="31"/>
    </row>
    <row r="533">
      <c r="A533" s="11" t="s">
        <v>2989</v>
      </c>
      <c r="B533" s="11" t="s">
        <v>1761</v>
      </c>
      <c r="C533" s="12">
        <v>30436.0</v>
      </c>
      <c r="D533" s="13">
        <v>3.0</v>
      </c>
      <c r="E533" s="18">
        <v>0.0</v>
      </c>
      <c r="F533" s="3">
        <v>10.0</v>
      </c>
      <c r="G533" s="3">
        <v>8.0</v>
      </c>
      <c r="H533" s="3">
        <v>8.0</v>
      </c>
      <c r="I533" s="14">
        <f t="shared" si="1"/>
        <v>8.666666667</v>
      </c>
      <c r="J533" s="14">
        <f t="shared" si="2"/>
        <v>1.333333333</v>
      </c>
      <c r="K533" s="11" t="s">
        <v>645</v>
      </c>
      <c r="L533" s="13" t="s">
        <v>262</v>
      </c>
      <c r="M533" s="15" t="s">
        <v>122</v>
      </c>
      <c r="N533" s="15" t="s">
        <v>1836</v>
      </c>
      <c r="O533" s="16" t="s">
        <v>2624</v>
      </c>
      <c r="P533" s="16" t="s">
        <v>2960</v>
      </c>
      <c r="Q533" s="17">
        <v>1.0</v>
      </c>
      <c r="R533" s="11" t="s">
        <v>2990</v>
      </c>
      <c r="S533" s="11">
        <v>0.0</v>
      </c>
      <c r="T533" s="11">
        <v>0.0</v>
      </c>
      <c r="U533" s="11" t="s">
        <v>124</v>
      </c>
      <c r="V533" s="11">
        <v>0.0</v>
      </c>
      <c r="W533" s="11" t="s">
        <v>125</v>
      </c>
      <c r="X533" s="18">
        <v>24.0</v>
      </c>
      <c r="Y533" s="18">
        <v>1.0</v>
      </c>
      <c r="Z533" s="18">
        <v>0.0</v>
      </c>
      <c r="AA533" s="18">
        <v>1.0</v>
      </c>
      <c r="AB533" s="15" t="s">
        <v>1761</v>
      </c>
      <c r="AC533" s="15" t="s">
        <v>1761</v>
      </c>
      <c r="AD533" s="16">
        <v>1.0</v>
      </c>
      <c r="AE533" s="16">
        <v>0.0</v>
      </c>
      <c r="AF533" s="16">
        <v>1.0</v>
      </c>
      <c r="AG533" s="15">
        <v>1.0</v>
      </c>
      <c r="AH533" s="11" t="s">
        <v>2678</v>
      </c>
      <c r="AI533" s="18">
        <v>1.0</v>
      </c>
      <c r="AJ533" s="18">
        <v>0.0</v>
      </c>
      <c r="AK533" s="18">
        <v>1.0</v>
      </c>
      <c r="AL533" s="11">
        <v>0.0</v>
      </c>
      <c r="AM533" s="19">
        <v>1.0</v>
      </c>
      <c r="AN533" s="27" t="s">
        <v>128</v>
      </c>
      <c r="AO533" s="15" t="s">
        <v>1155</v>
      </c>
      <c r="AP533" s="15" t="s">
        <v>1155</v>
      </c>
      <c r="AQ533" s="15">
        <v>139.0</v>
      </c>
      <c r="AR533" s="15">
        <v>87.0</v>
      </c>
      <c r="AS533" s="15">
        <v>78.0</v>
      </c>
      <c r="AT533" s="15">
        <v>92.0</v>
      </c>
      <c r="AU533" s="15">
        <v>-4.0</v>
      </c>
      <c r="AV533" s="15">
        <v>5.0</v>
      </c>
      <c r="AW533" s="18">
        <v>0.0</v>
      </c>
      <c r="AX533" s="18">
        <v>0.0</v>
      </c>
      <c r="AY533" s="18">
        <v>1.0</v>
      </c>
      <c r="AZ533" s="18">
        <v>0.0</v>
      </c>
      <c r="BA533" s="18">
        <v>0.0</v>
      </c>
      <c r="BB533" s="18">
        <v>0.0</v>
      </c>
      <c r="BC533" s="11">
        <v>0.0</v>
      </c>
      <c r="BD533" s="11">
        <v>0.0</v>
      </c>
      <c r="BE533" s="11">
        <v>0.0</v>
      </c>
      <c r="BF533" s="11">
        <v>0.0</v>
      </c>
      <c r="BG533" s="11">
        <v>0.0</v>
      </c>
      <c r="BH533" s="11">
        <v>1.0</v>
      </c>
      <c r="BI533" s="11">
        <v>0.0</v>
      </c>
      <c r="BJ533" s="11">
        <v>0.0</v>
      </c>
      <c r="BK533" s="11">
        <v>0.0</v>
      </c>
      <c r="BL533" s="11">
        <v>0.0</v>
      </c>
      <c r="BM533" s="11">
        <v>0.0</v>
      </c>
      <c r="BN533" s="11">
        <v>0.0</v>
      </c>
      <c r="BO533" s="11">
        <v>0.0</v>
      </c>
      <c r="BP533" s="11">
        <v>0.0</v>
      </c>
      <c r="BQ533" s="11">
        <v>0.0</v>
      </c>
      <c r="BR533" s="11">
        <v>0.0</v>
      </c>
      <c r="BS533" s="11">
        <v>0.0</v>
      </c>
      <c r="BT533" s="11">
        <v>0.0</v>
      </c>
      <c r="BU533" s="11">
        <v>0.0</v>
      </c>
      <c r="BV533" s="11" t="s">
        <v>124</v>
      </c>
      <c r="BW533" s="15" t="s">
        <v>168</v>
      </c>
      <c r="BX533" s="15">
        <v>0.0</v>
      </c>
      <c r="BY533" s="26">
        <v>258.0</v>
      </c>
      <c r="BZ533" s="16">
        <v>0.0</v>
      </c>
      <c r="CA533" s="26">
        <v>91.0</v>
      </c>
      <c r="CB533" s="26">
        <v>38.0</v>
      </c>
      <c r="CC533" s="15">
        <v>0.0</v>
      </c>
      <c r="CD533" s="15">
        <v>0.0</v>
      </c>
      <c r="CE533" s="15">
        <v>1.0</v>
      </c>
      <c r="CF533" s="15">
        <v>0.0</v>
      </c>
      <c r="CG533" s="16">
        <v>0.0</v>
      </c>
      <c r="CH533" s="16">
        <v>0.0</v>
      </c>
      <c r="CI533" s="16">
        <v>0.0</v>
      </c>
      <c r="CJ533" s="15">
        <f t="shared" si="3"/>
        <v>0</v>
      </c>
      <c r="CK533" s="29" t="s">
        <v>2991</v>
      </c>
      <c r="CL533" s="11" t="s">
        <v>2992</v>
      </c>
      <c r="CM533" s="11">
        <v>0.0</v>
      </c>
      <c r="CN533" s="11">
        <v>0.0</v>
      </c>
      <c r="CO533" s="18">
        <v>0.0</v>
      </c>
      <c r="CP533" s="18">
        <v>0.0</v>
      </c>
      <c r="CQ533" s="15">
        <v>0.0</v>
      </c>
      <c r="CR533" s="15" t="s">
        <v>124</v>
      </c>
      <c r="CS533" s="15">
        <v>0.0</v>
      </c>
      <c r="CT533" s="15" t="s">
        <v>124</v>
      </c>
      <c r="CU533" s="15">
        <v>0.0</v>
      </c>
      <c r="CV533" s="15" t="s">
        <v>124</v>
      </c>
      <c r="CW533" s="11">
        <v>0.0</v>
      </c>
      <c r="CX533" s="11">
        <v>0.0</v>
      </c>
      <c r="CY533" s="11" t="s">
        <v>124</v>
      </c>
      <c r="CZ533" s="11">
        <v>0.0</v>
      </c>
      <c r="DA533" s="11" t="s">
        <v>133</v>
      </c>
      <c r="DB533" s="31"/>
    </row>
    <row r="534">
      <c r="A534" s="11" t="s">
        <v>2993</v>
      </c>
      <c r="B534" s="11" t="s">
        <v>2237</v>
      </c>
      <c r="C534" s="12">
        <v>30457.0</v>
      </c>
      <c r="D534" s="13">
        <v>1.0</v>
      </c>
      <c r="E534" s="18">
        <v>0.0</v>
      </c>
      <c r="F534" s="3">
        <v>8.0</v>
      </c>
      <c r="G534" s="3">
        <v>8.0</v>
      </c>
      <c r="H534" s="3">
        <v>9.0</v>
      </c>
      <c r="I534" s="14">
        <f t="shared" si="1"/>
        <v>8.333333333</v>
      </c>
      <c r="J534" s="14">
        <f t="shared" si="2"/>
        <v>0.6666666667</v>
      </c>
      <c r="K534" s="11" t="s">
        <v>2673</v>
      </c>
      <c r="L534" s="13" t="s">
        <v>183</v>
      </c>
      <c r="M534" s="15" t="s">
        <v>492</v>
      </c>
      <c r="N534" s="15" t="s">
        <v>2979</v>
      </c>
      <c r="O534" s="16" t="s">
        <v>162</v>
      </c>
      <c r="P534" s="16" t="s">
        <v>2994</v>
      </c>
      <c r="Q534" s="17">
        <v>1.0</v>
      </c>
      <c r="R534" s="11" t="s">
        <v>2995</v>
      </c>
      <c r="S534" s="11">
        <v>0.0</v>
      </c>
      <c r="T534" s="11">
        <v>0.0</v>
      </c>
      <c r="U534" s="11" t="s">
        <v>124</v>
      </c>
      <c r="V534" s="11">
        <v>0.0</v>
      </c>
      <c r="W534" s="11" t="s">
        <v>631</v>
      </c>
      <c r="X534" s="18">
        <v>36.0</v>
      </c>
      <c r="Y534" s="18">
        <v>1.0</v>
      </c>
      <c r="Z534" s="18">
        <v>1.0</v>
      </c>
      <c r="AA534" s="18">
        <v>0.0</v>
      </c>
      <c r="AB534" s="15" t="s">
        <v>2237</v>
      </c>
      <c r="AC534" s="15" t="s">
        <v>2237</v>
      </c>
      <c r="AD534" s="16">
        <v>1.0</v>
      </c>
      <c r="AE534" s="16">
        <v>1.0</v>
      </c>
      <c r="AF534" s="16">
        <v>1.0</v>
      </c>
      <c r="AG534" s="15">
        <v>1.0</v>
      </c>
      <c r="AH534" s="11" t="s">
        <v>2996</v>
      </c>
      <c r="AI534" s="18">
        <v>1.0</v>
      </c>
      <c r="AJ534" s="18">
        <v>2.0</v>
      </c>
      <c r="AK534" s="18">
        <v>1.0</v>
      </c>
      <c r="AL534" s="11">
        <v>0.0</v>
      </c>
      <c r="AM534" s="19">
        <v>1.0</v>
      </c>
      <c r="AN534" s="27" t="s">
        <v>128</v>
      </c>
      <c r="AO534" s="15" t="s">
        <v>2997</v>
      </c>
      <c r="AP534" s="15" t="s">
        <v>200</v>
      </c>
      <c r="AQ534" s="15">
        <v>114.0</v>
      </c>
      <c r="AR534" s="15">
        <v>63.0</v>
      </c>
      <c r="AS534" s="15">
        <v>64.0</v>
      </c>
      <c r="AT534" s="15">
        <v>73.0</v>
      </c>
      <c r="AU534" s="15">
        <v>-11.0</v>
      </c>
      <c r="AV534" s="15">
        <v>1.0</v>
      </c>
      <c r="AW534" s="18">
        <v>0.0</v>
      </c>
      <c r="AX534" s="18">
        <v>0.0</v>
      </c>
      <c r="AY534" s="18">
        <v>1.0</v>
      </c>
      <c r="AZ534" s="18">
        <v>0.0</v>
      </c>
      <c r="BA534" s="18">
        <v>0.0</v>
      </c>
      <c r="BB534" s="18">
        <v>1.0</v>
      </c>
      <c r="BC534" s="11">
        <v>0.0</v>
      </c>
      <c r="BD534" s="11">
        <v>0.0</v>
      </c>
      <c r="BE534" s="11">
        <v>0.0</v>
      </c>
      <c r="BF534" s="11">
        <v>0.0</v>
      </c>
      <c r="BG534" s="11">
        <v>0.0</v>
      </c>
      <c r="BH534" s="11">
        <v>0.0</v>
      </c>
      <c r="BI534" s="11">
        <v>0.0</v>
      </c>
      <c r="BJ534" s="11">
        <v>0.0</v>
      </c>
      <c r="BK534" s="11">
        <v>0.0</v>
      </c>
      <c r="BL534" s="11">
        <v>0.0</v>
      </c>
      <c r="BM534" s="11">
        <v>0.0</v>
      </c>
      <c r="BN534" s="11">
        <v>0.0</v>
      </c>
      <c r="BO534" s="11">
        <v>0.0</v>
      </c>
      <c r="BP534" s="11">
        <v>0.0</v>
      </c>
      <c r="BQ534" s="11">
        <v>0.0</v>
      </c>
      <c r="BR534" s="11">
        <v>0.0</v>
      </c>
      <c r="BS534" s="11">
        <v>0.0</v>
      </c>
      <c r="BT534" s="11">
        <v>0.0</v>
      </c>
      <c r="BU534" s="11">
        <v>0.0</v>
      </c>
      <c r="BV534" s="11" t="s">
        <v>124</v>
      </c>
      <c r="BW534" s="15" t="s">
        <v>168</v>
      </c>
      <c r="BX534" s="15">
        <v>0.0</v>
      </c>
      <c r="BY534" s="26">
        <v>248.0</v>
      </c>
      <c r="BZ534" s="16">
        <v>0.0</v>
      </c>
      <c r="CA534" s="26">
        <v>114.0</v>
      </c>
      <c r="CB534" s="26">
        <v>26.0</v>
      </c>
      <c r="CC534" s="15">
        <v>0.0</v>
      </c>
      <c r="CD534" s="15">
        <v>0.0</v>
      </c>
      <c r="CE534" s="15">
        <v>1.0</v>
      </c>
      <c r="CF534" s="15">
        <v>0.0</v>
      </c>
      <c r="CG534" s="16">
        <v>0.0</v>
      </c>
      <c r="CH534" s="16">
        <v>0.0</v>
      </c>
      <c r="CI534" s="16">
        <v>1.0</v>
      </c>
      <c r="CJ534" s="15">
        <f t="shared" si="3"/>
        <v>1</v>
      </c>
      <c r="CK534" s="29" t="s">
        <v>2998</v>
      </c>
      <c r="CL534" s="11" t="s">
        <v>2999</v>
      </c>
      <c r="CM534" s="11">
        <v>0.0</v>
      </c>
      <c r="CN534" s="11">
        <v>0.0</v>
      </c>
      <c r="CO534" s="18">
        <v>0.0</v>
      </c>
      <c r="CP534" s="18">
        <v>0.0</v>
      </c>
      <c r="CQ534" s="15">
        <v>0.0</v>
      </c>
      <c r="CR534" s="15" t="s">
        <v>124</v>
      </c>
      <c r="CS534" s="15">
        <v>0.0</v>
      </c>
      <c r="CT534" s="15" t="s">
        <v>124</v>
      </c>
      <c r="CU534" s="15">
        <v>0.0</v>
      </c>
      <c r="CV534" s="15" t="s">
        <v>124</v>
      </c>
      <c r="CW534" s="11">
        <v>0.0</v>
      </c>
      <c r="CX534" s="11">
        <v>0.0</v>
      </c>
      <c r="CY534" s="11" t="s">
        <v>124</v>
      </c>
      <c r="CZ534" s="11">
        <v>0.0</v>
      </c>
      <c r="DA534" s="11" t="s">
        <v>270</v>
      </c>
      <c r="DB534" s="31"/>
    </row>
    <row r="535">
      <c r="A535" s="11" t="s">
        <v>3000</v>
      </c>
      <c r="B535" s="11" t="s">
        <v>3001</v>
      </c>
      <c r="C535" s="12">
        <v>30464.0</v>
      </c>
      <c r="D535" s="13">
        <v>6.0</v>
      </c>
      <c r="E535" s="18">
        <v>0.0</v>
      </c>
      <c r="F535" s="3">
        <v>5.0</v>
      </c>
      <c r="G535" s="3">
        <v>7.0</v>
      </c>
      <c r="H535" s="3">
        <v>6.0</v>
      </c>
      <c r="I535" s="14">
        <f t="shared" si="1"/>
        <v>6</v>
      </c>
      <c r="J535" s="14">
        <f t="shared" si="2"/>
        <v>1.333333333</v>
      </c>
      <c r="K535" s="11" t="s">
        <v>2594</v>
      </c>
      <c r="L535" s="13" t="s">
        <v>716</v>
      </c>
      <c r="M535" s="15" t="s">
        <v>137</v>
      </c>
      <c r="N535" s="15" t="s">
        <v>2691</v>
      </c>
      <c r="O535" s="16" t="s">
        <v>3002</v>
      </c>
      <c r="P535" s="16" t="s">
        <v>3003</v>
      </c>
      <c r="Q535" s="17">
        <v>1.0</v>
      </c>
      <c r="R535" s="11" t="s">
        <v>124</v>
      </c>
      <c r="S535" s="11">
        <v>0.0</v>
      </c>
      <c r="T535" s="11">
        <v>0.0</v>
      </c>
      <c r="U535" s="11" t="s">
        <v>124</v>
      </c>
      <c r="V535" s="11">
        <v>0.0</v>
      </c>
      <c r="W535" s="11" t="s">
        <v>125</v>
      </c>
      <c r="X535" s="18">
        <v>24.0</v>
      </c>
      <c r="Y535" s="18">
        <v>0.0</v>
      </c>
      <c r="Z535" s="18">
        <v>0.0</v>
      </c>
      <c r="AA535" s="18">
        <v>1.0</v>
      </c>
      <c r="AB535" s="15" t="s">
        <v>3004</v>
      </c>
      <c r="AC535" s="15" t="s">
        <v>3004</v>
      </c>
      <c r="AD535" s="16">
        <v>2.0</v>
      </c>
      <c r="AE535" s="16">
        <v>2.0</v>
      </c>
      <c r="AF535" s="16">
        <v>1.0</v>
      </c>
      <c r="AG535" s="15">
        <v>0.0</v>
      </c>
      <c r="AH535" s="11" t="s">
        <v>2744</v>
      </c>
      <c r="AI535" s="18">
        <v>1.0</v>
      </c>
      <c r="AJ535" s="18">
        <v>1.0</v>
      </c>
      <c r="AK535" s="18">
        <v>0.0</v>
      </c>
      <c r="AL535" s="11">
        <v>0.0</v>
      </c>
      <c r="AM535" s="19">
        <v>1.0</v>
      </c>
      <c r="AN535" s="27" t="s">
        <v>128</v>
      </c>
      <c r="AO535" s="15" t="s">
        <v>1840</v>
      </c>
      <c r="AP535" s="15" t="s">
        <v>1840</v>
      </c>
      <c r="AQ535" s="15">
        <v>124.0</v>
      </c>
      <c r="AR535" s="15">
        <v>55.0</v>
      </c>
      <c r="AS535" s="15">
        <v>65.0</v>
      </c>
      <c r="AT535" s="15">
        <v>49.0</v>
      </c>
      <c r="AU535" s="15">
        <v>-10.0</v>
      </c>
      <c r="AV535" s="15">
        <v>11.0</v>
      </c>
      <c r="AW535" s="18">
        <v>0.0</v>
      </c>
      <c r="AX535" s="18">
        <v>0.0</v>
      </c>
      <c r="AY535" s="18">
        <v>0.0</v>
      </c>
      <c r="AZ535" s="18">
        <v>1.0</v>
      </c>
      <c r="BA535" s="18">
        <v>0.0</v>
      </c>
      <c r="BB535" s="18">
        <v>0.0</v>
      </c>
      <c r="BC535" s="11">
        <v>0.0</v>
      </c>
      <c r="BD535" s="11">
        <v>0.0</v>
      </c>
      <c r="BE535" s="11">
        <v>0.0</v>
      </c>
      <c r="BF535" s="11">
        <v>0.0</v>
      </c>
      <c r="BG535" s="11">
        <v>0.0</v>
      </c>
      <c r="BH535" s="11">
        <v>0.0</v>
      </c>
      <c r="BI535" s="11">
        <v>0.0</v>
      </c>
      <c r="BJ535" s="11">
        <v>0.0</v>
      </c>
      <c r="BK535" s="11">
        <v>0.0</v>
      </c>
      <c r="BL535" s="11">
        <v>0.0</v>
      </c>
      <c r="BM535" s="11">
        <v>0.0</v>
      </c>
      <c r="BN535" s="11">
        <v>0.0</v>
      </c>
      <c r="BO535" s="11">
        <v>0.0</v>
      </c>
      <c r="BP535" s="11">
        <v>0.0</v>
      </c>
      <c r="BQ535" s="11">
        <v>0.0</v>
      </c>
      <c r="BR535" s="11">
        <v>0.0</v>
      </c>
      <c r="BS535" s="11">
        <v>0.0</v>
      </c>
      <c r="BT535" s="11">
        <v>0.0</v>
      </c>
      <c r="BU535" s="11">
        <v>0.0</v>
      </c>
      <c r="BV535" s="11" t="s">
        <v>124</v>
      </c>
      <c r="BW535" s="15" t="s">
        <v>190</v>
      </c>
      <c r="BX535" s="15">
        <v>0.0</v>
      </c>
      <c r="BY535" s="26">
        <v>233.0</v>
      </c>
      <c r="BZ535" s="16">
        <v>0.0</v>
      </c>
      <c r="CA535" s="26">
        <v>48.0</v>
      </c>
      <c r="CB535" s="26">
        <v>54.0</v>
      </c>
      <c r="CC535" s="15">
        <v>0.0</v>
      </c>
      <c r="CD535" s="15">
        <v>0.0</v>
      </c>
      <c r="CE535" s="15">
        <v>1.0</v>
      </c>
      <c r="CF535" s="15">
        <v>0.0</v>
      </c>
      <c r="CG535" s="16">
        <v>0.0</v>
      </c>
      <c r="CH535" s="16">
        <v>0.0</v>
      </c>
      <c r="CI535" s="16">
        <v>0.0</v>
      </c>
      <c r="CJ535" s="15">
        <f t="shared" si="3"/>
        <v>0</v>
      </c>
      <c r="CK535" s="29" t="s">
        <v>3005</v>
      </c>
      <c r="CL535" s="11" t="s">
        <v>403</v>
      </c>
      <c r="CM535" s="11">
        <v>0.0</v>
      </c>
      <c r="CN535" s="11">
        <v>0.0</v>
      </c>
      <c r="CO535" s="18">
        <v>0.0</v>
      </c>
      <c r="CP535" s="18">
        <v>0.0</v>
      </c>
      <c r="CQ535" s="15">
        <v>0.0</v>
      </c>
      <c r="CR535" s="15" t="s">
        <v>124</v>
      </c>
      <c r="CS535" s="15">
        <v>1.0</v>
      </c>
      <c r="CT535" s="15" t="s">
        <v>3006</v>
      </c>
      <c r="CU535" s="15">
        <v>0.0</v>
      </c>
      <c r="CV535" s="15" t="s">
        <v>124</v>
      </c>
      <c r="CW535" s="11">
        <v>0.0</v>
      </c>
      <c r="CX535" s="11">
        <v>0.0</v>
      </c>
      <c r="CY535" s="11" t="s">
        <v>124</v>
      </c>
      <c r="CZ535" s="11">
        <v>0.0</v>
      </c>
      <c r="DA535" s="11" t="s">
        <v>133</v>
      </c>
      <c r="DB535" s="31"/>
    </row>
    <row r="536">
      <c r="A536" s="11" t="s">
        <v>3007</v>
      </c>
      <c r="B536" s="11" t="s">
        <v>3008</v>
      </c>
      <c r="C536" s="12">
        <v>30506.0</v>
      </c>
      <c r="D536" s="13">
        <v>8.0</v>
      </c>
      <c r="E536" s="18">
        <v>0.0</v>
      </c>
      <c r="F536" s="3">
        <v>8.0</v>
      </c>
      <c r="G536" s="3">
        <v>4.0</v>
      </c>
      <c r="H536" s="3">
        <v>10.0</v>
      </c>
      <c r="I536" s="14">
        <f t="shared" si="1"/>
        <v>7.333333333</v>
      </c>
      <c r="J536" s="14">
        <f t="shared" si="2"/>
        <v>4</v>
      </c>
      <c r="K536" s="11" t="s">
        <v>1349</v>
      </c>
      <c r="L536" s="13" t="s">
        <v>1349</v>
      </c>
      <c r="M536" s="15" t="s">
        <v>137</v>
      </c>
      <c r="N536" s="15" t="s">
        <v>373</v>
      </c>
      <c r="O536" s="16" t="s">
        <v>122</v>
      </c>
      <c r="P536" s="16" t="s">
        <v>3009</v>
      </c>
      <c r="Q536" s="17">
        <v>0.0</v>
      </c>
      <c r="R536" s="11" t="s">
        <v>124</v>
      </c>
      <c r="S536" s="11">
        <v>0.0</v>
      </c>
      <c r="T536" s="11">
        <v>0.0</v>
      </c>
      <c r="U536" s="11" t="s">
        <v>124</v>
      </c>
      <c r="V536" s="11">
        <v>0.0</v>
      </c>
      <c r="W536" s="11" t="s">
        <v>2466</v>
      </c>
      <c r="X536" s="18">
        <v>31.0</v>
      </c>
      <c r="Y536" s="18">
        <v>1.0</v>
      </c>
      <c r="Z536" s="18">
        <v>1.0</v>
      </c>
      <c r="AA536" s="18">
        <v>0.0</v>
      </c>
      <c r="AB536" s="15" t="s">
        <v>3010</v>
      </c>
      <c r="AC536" s="15" t="s">
        <v>3010</v>
      </c>
      <c r="AD536" s="16">
        <v>1.0</v>
      </c>
      <c r="AE536" s="16">
        <v>1.0</v>
      </c>
      <c r="AF536" s="16">
        <v>1.0</v>
      </c>
      <c r="AG536" s="15">
        <v>1.0</v>
      </c>
      <c r="AH536" s="11" t="s">
        <v>3011</v>
      </c>
      <c r="AI536" s="18">
        <v>1.0</v>
      </c>
      <c r="AJ536" s="18">
        <v>1.0</v>
      </c>
      <c r="AK536" s="18">
        <v>1.0</v>
      </c>
      <c r="AL536" s="18">
        <v>0.0</v>
      </c>
      <c r="AM536" s="19">
        <v>1.0</v>
      </c>
      <c r="AN536" s="27" t="s">
        <v>128</v>
      </c>
      <c r="AO536" s="15" t="s">
        <v>3012</v>
      </c>
      <c r="AP536" s="15" t="s">
        <v>200</v>
      </c>
      <c r="AQ536" s="15">
        <v>117.0</v>
      </c>
      <c r="AR536" s="15">
        <v>45.0</v>
      </c>
      <c r="AS536" s="15">
        <v>82.0</v>
      </c>
      <c r="AT536" s="15">
        <v>74.0</v>
      </c>
      <c r="AU536" s="15">
        <v>-10.0</v>
      </c>
      <c r="AV536" s="15">
        <v>54.0</v>
      </c>
      <c r="AW536" s="18">
        <v>0.0</v>
      </c>
      <c r="AX536" s="18">
        <v>0.0</v>
      </c>
      <c r="AY536" s="18">
        <v>1.0</v>
      </c>
      <c r="AZ536" s="18">
        <v>0.0</v>
      </c>
      <c r="BA536" s="18">
        <v>0.0</v>
      </c>
      <c r="BB536" s="18">
        <v>0.0</v>
      </c>
      <c r="BC536" s="11">
        <v>0.0</v>
      </c>
      <c r="BD536" s="11">
        <v>0.0</v>
      </c>
      <c r="BE536" s="11">
        <v>0.0</v>
      </c>
      <c r="BF536" s="11">
        <v>0.0</v>
      </c>
      <c r="BG536" s="11">
        <v>0.0</v>
      </c>
      <c r="BH536" s="11">
        <v>0.0</v>
      </c>
      <c r="BI536" s="11">
        <v>0.0</v>
      </c>
      <c r="BJ536" s="11">
        <v>0.0</v>
      </c>
      <c r="BK536" s="11">
        <v>0.0</v>
      </c>
      <c r="BL536" s="11">
        <v>0.0</v>
      </c>
      <c r="BM536" s="11">
        <v>0.0</v>
      </c>
      <c r="BN536" s="11">
        <v>0.0</v>
      </c>
      <c r="BO536" s="11">
        <v>0.0</v>
      </c>
      <c r="BP536" s="11">
        <v>0.0</v>
      </c>
      <c r="BQ536" s="11">
        <v>0.0</v>
      </c>
      <c r="BR536" s="11">
        <v>0.0</v>
      </c>
      <c r="BS536" s="11">
        <v>0.0</v>
      </c>
      <c r="BT536" s="11">
        <v>0.0</v>
      </c>
      <c r="BU536" s="11">
        <v>0.0</v>
      </c>
      <c r="BV536" s="11" t="s">
        <v>124</v>
      </c>
      <c r="BW536" s="15" t="s">
        <v>1564</v>
      </c>
      <c r="BX536" s="15">
        <v>0.0</v>
      </c>
      <c r="BY536" s="26">
        <v>234.0</v>
      </c>
      <c r="BZ536" s="16">
        <v>0.0</v>
      </c>
      <c r="CA536" s="26">
        <v>66.0</v>
      </c>
      <c r="CB536" s="26">
        <v>15.0</v>
      </c>
      <c r="CC536" s="15">
        <v>0.0</v>
      </c>
      <c r="CD536" s="15">
        <v>0.0</v>
      </c>
      <c r="CE536" s="15">
        <v>1.0</v>
      </c>
      <c r="CF536" s="15">
        <v>0.0</v>
      </c>
      <c r="CG536" s="16">
        <v>0.0</v>
      </c>
      <c r="CH536" s="16">
        <v>0.0</v>
      </c>
      <c r="CI536" s="16">
        <v>0.0</v>
      </c>
      <c r="CJ536" s="15">
        <f t="shared" si="3"/>
        <v>0</v>
      </c>
      <c r="CK536" s="29" t="s">
        <v>3013</v>
      </c>
      <c r="CL536" s="11" t="s">
        <v>359</v>
      </c>
      <c r="CM536" s="11">
        <v>0.0</v>
      </c>
      <c r="CN536" s="11">
        <v>0.0</v>
      </c>
      <c r="CO536" s="18">
        <v>0.0</v>
      </c>
      <c r="CP536" s="18">
        <v>0.0</v>
      </c>
      <c r="CQ536" s="15">
        <v>0.0</v>
      </c>
      <c r="CR536" s="15" t="s">
        <v>124</v>
      </c>
      <c r="CS536" s="15">
        <v>0.0</v>
      </c>
      <c r="CT536" s="15" t="s">
        <v>124</v>
      </c>
      <c r="CU536" s="15">
        <v>0.0</v>
      </c>
      <c r="CV536" s="15" t="s">
        <v>124</v>
      </c>
      <c r="CW536" s="11">
        <v>0.0</v>
      </c>
      <c r="CX536" s="11">
        <v>0.0</v>
      </c>
      <c r="CY536" s="11" t="s">
        <v>124</v>
      </c>
      <c r="CZ536" s="11">
        <v>0.0</v>
      </c>
      <c r="DA536" s="11" t="s">
        <v>1921</v>
      </c>
      <c r="DB536" s="31"/>
    </row>
    <row r="537">
      <c r="A537" s="11" t="s">
        <v>3014</v>
      </c>
      <c r="B537" s="11" t="s">
        <v>3015</v>
      </c>
      <c r="C537" s="12">
        <v>30562.0</v>
      </c>
      <c r="D537" s="13">
        <v>1.0</v>
      </c>
      <c r="E537" s="18">
        <v>0.0</v>
      </c>
      <c r="F537" s="3">
        <v>6.0</v>
      </c>
      <c r="G537" s="3">
        <v>8.0</v>
      </c>
      <c r="H537" s="3">
        <v>5.0</v>
      </c>
      <c r="I537" s="14">
        <f t="shared" si="1"/>
        <v>6.333333333</v>
      </c>
      <c r="J537" s="14">
        <f t="shared" si="2"/>
        <v>2</v>
      </c>
      <c r="K537" s="11" t="s">
        <v>277</v>
      </c>
      <c r="L537" s="11" t="s">
        <v>277</v>
      </c>
      <c r="M537" s="15" t="s">
        <v>2631</v>
      </c>
      <c r="N537" s="15" t="s">
        <v>3016</v>
      </c>
      <c r="O537" s="16" t="s">
        <v>2906</v>
      </c>
      <c r="P537" s="16" t="s">
        <v>2905</v>
      </c>
      <c r="Q537" s="17">
        <v>2.0</v>
      </c>
      <c r="R537" s="11" t="s">
        <v>124</v>
      </c>
      <c r="S537" s="11">
        <v>0.0</v>
      </c>
      <c r="T537" s="11">
        <v>0.0</v>
      </c>
      <c r="U537" s="11" t="s">
        <v>124</v>
      </c>
      <c r="V537" s="11">
        <v>0.0</v>
      </c>
      <c r="W537" s="11" t="s">
        <v>631</v>
      </c>
      <c r="X537" s="18">
        <v>32.0</v>
      </c>
      <c r="Y537" s="18">
        <v>2.0</v>
      </c>
      <c r="Z537" s="18">
        <v>1.0</v>
      </c>
      <c r="AA537" s="18">
        <v>0.0</v>
      </c>
      <c r="AB537" s="15" t="s">
        <v>3017</v>
      </c>
      <c r="AC537" s="15" t="s">
        <v>3017</v>
      </c>
      <c r="AD537" s="16">
        <v>2.0</v>
      </c>
      <c r="AE537" s="16">
        <v>1.0</v>
      </c>
      <c r="AF537" s="16">
        <v>1.0</v>
      </c>
      <c r="AG537" s="16">
        <v>1.0</v>
      </c>
      <c r="AH537" s="11" t="s">
        <v>3018</v>
      </c>
      <c r="AI537" s="18">
        <v>1.0</v>
      </c>
      <c r="AJ537" s="18">
        <v>1.0</v>
      </c>
      <c r="AK537" s="18">
        <v>1.0</v>
      </c>
      <c r="AL537" s="18">
        <v>1.0</v>
      </c>
      <c r="AM537" s="19">
        <v>1.0</v>
      </c>
      <c r="AN537" s="27" t="s">
        <v>128</v>
      </c>
      <c r="AO537" s="15" t="s">
        <v>778</v>
      </c>
      <c r="AP537" s="15" t="s">
        <v>778</v>
      </c>
      <c r="AQ537" s="15">
        <v>125.0</v>
      </c>
      <c r="AR537" s="15">
        <v>71.0</v>
      </c>
      <c r="AS537" s="15">
        <v>69.0</v>
      </c>
      <c r="AT537" s="15">
        <v>88.0</v>
      </c>
      <c r="AU537" s="15">
        <v>-7.0</v>
      </c>
      <c r="AV537" s="15">
        <v>23.0</v>
      </c>
      <c r="AW537" s="18">
        <v>0.0</v>
      </c>
      <c r="AX537" s="18">
        <v>0.0</v>
      </c>
      <c r="AY537" s="18">
        <v>0.0</v>
      </c>
      <c r="AZ537" s="18">
        <v>1.0</v>
      </c>
      <c r="BA537" s="18">
        <v>0.0</v>
      </c>
      <c r="BB537" s="18">
        <v>0.0</v>
      </c>
      <c r="BC537" s="11">
        <v>0.0</v>
      </c>
      <c r="BD537" s="11">
        <v>0.0</v>
      </c>
      <c r="BE537" s="11">
        <v>0.0</v>
      </c>
      <c r="BF537" s="11">
        <v>0.0</v>
      </c>
      <c r="BG537" s="11">
        <v>0.0</v>
      </c>
      <c r="BH537" s="11">
        <v>0.0</v>
      </c>
      <c r="BI537" s="11">
        <v>0.0</v>
      </c>
      <c r="BJ537" s="11">
        <v>0.0</v>
      </c>
      <c r="BK537" s="11">
        <v>0.0</v>
      </c>
      <c r="BL537" s="11">
        <v>0.0</v>
      </c>
      <c r="BM537" s="11">
        <v>0.0</v>
      </c>
      <c r="BN537" s="11">
        <v>0.0</v>
      </c>
      <c r="BO537" s="11">
        <v>0.0</v>
      </c>
      <c r="BP537" s="11">
        <v>0.0</v>
      </c>
      <c r="BQ537" s="11">
        <v>0.0</v>
      </c>
      <c r="BR537" s="11">
        <v>0.0</v>
      </c>
      <c r="BS537" s="11">
        <v>0.0</v>
      </c>
      <c r="BT537" s="11">
        <v>0.0</v>
      </c>
      <c r="BU537" s="11">
        <v>0.0</v>
      </c>
      <c r="BV537" s="11" t="s">
        <v>124</v>
      </c>
      <c r="BW537" s="15" t="s">
        <v>168</v>
      </c>
      <c r="BX537" s="15">
        <v>0.0</v>
      </c>
      <c r="BY537" s="26">
        <v>216.0</v>
      </c>
      <c r="BZ537" s="16">
        <v>0.0</v>
      </c>
      <c r="CA537" s="26">
        <v>60.0</v>
      </c>
      <c r="CB537" s="26">
        <v>10.0</v>
      </c>
      <c r="CC537" s="15">
        <v>0.0</v>
      </c>
      <c r="CD537" s="15">
        <v>0.0</v>
      </c>
      <c r="CE537" s="15">
        <v>1.0</v>
      </c>
      <c r="CF537" s="15">
        <v>0.0</v>
      </c>
      <c r="CG537" s="16">
        <v>0.0</v>
      </c>
      <c r="CH537" s="16">
        <v>0.0</v>
      </c>
      <c r="CI537" s="16">
        <v>0.0</v>
      </c>
      <c r="CJ537" s="15">
        <f t="shared" si="3"/>
        <v>0</v>
      </c>
      <c r="CK537" s="29" t="s">
        <v>3019</v>
      </c>
      <c r="CL537" s="11" t="s">
        <v>3020</v>
      </c>
      <c r="CM537" s="11">
        <v>0.0</v>
      </c>
      <c r="CN537" s="11">
        <v>0.0</v>
      </c>
      <c r="CO537" s="18">
        <v>0.0</v>
      </c>
      <c r="CP537" s="18">
        <v>0.0</v>
      </c>
      <c r="CQ537" s="15">
        <v>0.0</v>
      </c>
      <c r="CR537" s="15" t="s">
        <v>124</v>
      </c>
      <c r="CS537" s="15">
        <v>0.0</v>
      </c>
      <c r="CT537" s="15" t="s">
        <v>124</v>
      </c>
      <c r="CU537" s="15">
        <v>0.0</v>
      </c>
      <c r="CV537" s="15" t="s">
        <v>124</v>
      </c>
      <c r="CW537" s="11">
        <v>0.0</v>
      </c>
      <c r="CX537" s="11">
        <v>0.0</v>
      </c>
      <c r="CY537" s="11" t="s">
        <v>124</v>
      </c>
      <c r="CZ537" s="11">
        <v>0.0</v>
      </c>
      <c r="DA537" s="11" t="s">
        <v>1049</v>
      </c>
      <c r="DB537" s="31"/>
    </row>
    <row r="538">
      <c r="A538" s="11" t="s">
        <v>3021</v>
      </c>
      <c r="B538" s="11" t="s">
        <v>3022</v>
      </c>
      <c r="C538" s="12">
        <v>30569.0</v>
      </c>
      <c r="D538" s="13">
        <v>2.0</v>
      </c>
      <c r="E538" s="18">
        <v>0.0</v>
      </c>
      <c r="F538" s="3">
        <v>5.0</v>
      </c>
      <c r="G538" s="3">
        <v>3.0</v>
      </c>
      <c r="H538" s="3">
        <v>7.0</v>
      </c>
      <c r="I538" s="14">
        <f t="shared" si="1"/>
        <v>5</v>
      </c>
      <c r="J538" s="14">
        <f t="shared" si="2"/>
        <v>2.666666667</v>
      </c>
      <c r="K538" s="11" t="s">
        <v>2594</v>
      </c>
      <c r="L538" s="13" t="s">
        <v>716</v>
      </c>
      <c r="M538" s="15" t="s">
        <v>3023</v>
      </c>
      <c r="N538" s="15" t="s">
        <v>3024</v>
      </c>
      <c r="O538" s="16" t="s">
        <v>2359</v>
      </c>
      <c r="P538" s="16" t="s">
        <v>3025</v>
      </c>
      <c r="Q538" s="17">
        <v>1.0</v>
      </c>
      <c r="R538" s="11" t="s">
        <v>124</v>
      </c>
      <c r="S538" s="11">
        <v>0.0</v>
      </c>
      <c r="T538" s="11">
        <v>0.0</v>
      </c>
      <c r="U538" s="11" t="s">
        <v>124</v>
      </c>
      <c r="V538" s="11">
        <v>0.0</v>
      </c>
      <c r="W538" s="11" t="s">
        <v>125</v>
      </c>
      <c r="X538" s="18">
        <v>29.0</v>
      </c>
      <c r="Y538" s="18">
        <v>1.0</v>
      </c>
      <c r="Z538" s="18">
        <v>1.0</v>
      </c>
      <c r="AA538" s="18">
        <v>0.0</v>
      </c>
      <c r="AB538" s="15" t="s">
        <v>3026</v>
      </c>
      <c r="AC538" s="15" t="s">
        <v>3026</v>
      </c>
      <c r="AD538" s="16">
        <v>1.0</v>
      </c>
      <c r="AE538" s="16">
        <v>1.0</v>
      </c>
      <c r="AF538" s="16">
        <v>1.0</v>
      </c>
      <c r="AG538" s="15">
        <v>0.0</v>
      </c>
      <c r="AH538" s="11" t="s">
        <v>3027</v>
      </c>
      <c r="AI538" s="18">
        <v>1.0</v>
      </c>
      <c r="AJ538" s="18">
        <v>1.0</v>
      </c>
      <c r="AK538" s="18">
        <v>1.0</v>
      </c>
      <c r="AL538" s="11">
        <v>0.0</v>
      </c>
      <c r="AM538" s="19">
        <v>1.0</v>
      </c>
      <c r="AN538" s="27" t="s">
        <v>128</v>
      </c>
      <c r="AO538" s="15" t="s">
        <v>1155</v>
      </c>
      <c r="AP538" s="15" t="s">
        <v>1155</v>
      </c>
      <c r="AQ538" s="15">
        <v>159.0</v>
      </c>
      <c r="AR538" s="15">
        <v>53.0</v>
      </c>
      <c r="AS538" s="15">
        <v>62.0</v>
      </c>
      <c r="AT538" s="15">
        <v>83.0</v>
      </c>
      <c r="AU538" s="15">
        <v>-12.0</v>
      </c>
      <c r="AV538" s="15">
        <v>9.0</v>
      </c>
      <c r="AW538" s="18">
        <v>0.0</v>
      </c>
      <c r="AX538" s="18">
        <v>0.0</v>
      </c>
      <c r="AY538" s="18">
        <v>1.0</v>
      </c>
      <c r="AZ538" s="18">
        <v>1.0</v>
      </c>
      <c r="BA538" s="18">
        <v>0.0</v>
      </c>
      <c r="BB538" s="18">
        <v>0.0</v>
      </c>
      <c r="BC538" s="11">
        <v>0.0</v>
      </c>
      <c r="BD538" s="11">
        <v>0.0</v>
      </c>
      <c r="BE538" s="11">
        <v>0.0</v>
      </c>
      <c r="BF538" s="11">
        <v>0.0</v>
      </c>
      <c r="BG538" s="11">
        <v>0.0</v>
      </c>
      <c r="BH538" s="11">
        <v>1.0</v>
      </c>
      <c r="BI538" s="11">
        <v>0.0</v>
      </c>
      <c r="BJ538" s="11">
        <v>0.0</v>
      </c>
      <c r="BK538" s="11">
        <v>0.0</v>
      </c>
      <c r="BL538" s="11">
        <v>0.0</v>
      </c>
      <c r="BM538" s="11">
        <v>0.0</v>
      </c>
      <c r="BN538" s="11">
        <v>0.0</v>
      </c>
      <c r="BO538" s="11">
        <v>0.0</v>
      </c>
      <c r="BP538" s="11">
        <v>0.0</v>
      </c>
      <c r="BQ538" s="11">
        <v>0.0</v>
      </c>
      <c r="BR538" s="11">
        <v>0.0</v>
      </c>
      <c r="BS538" s="11">
        <v>0.0</v>
      </c>
      <c r="BT538" s="11">
        <v>0.0</v>
      </c>
      <c r="BU538" s="11">
        <v>0.0</v>
      </c>
      <c r="BV538" s="11" t="s">
        <v>124</v>
      </c>
      <c r="BW538" s="15" t="s">
        <v>487</v>
      </c>
      <c r="BX538" s="15">
        <v>0.0</v>
      </c>
      <c r="BY538" s="26">
        <v>244.0</v>
      </c>
      <c r="BZ538" s="16">
        <v>0.0</v>
      </c>
      <c r="CA538" s="26">
        <v>78.0</v>
      </c>
      <c r="CB538" s="26">
        <v>24.0</v>
      </c>
      <c r="CC538" s="15">
        <v>0.0</v>
      </c>
      <c r="CD538" s="15">
        <v>0.0</v>
      </c>
      <c r="CE538" s="15">
        <v>1.0</v>
      </c>
      <c r="CF538" s="15">
        <v>0.0</v>
      </c>
      <c r="CG538" s="16">
        <v>0.0</v>
      </c>
      <c r="CH538" s="16">
        <v>0.0</v>
      </c>
      <c r="CI538" s="16">
        <v>0.0</v>
      </c>
      <c r="CJ538" s="15">
        <f t="shared" si="3"/>
        <v>0</v>
      </c>
      <c r="CK538" s="29" t="s">
        <v>3028</v>
      </c>
      <c r="CL538" s="11" t="s">
        <v>403</v>
      </c>
      <c r="CM538" s="11">
        <v>0.0</v>
      </c>
      <c r="CN538" s="11">
        <v>0.0</v>
      </c>
      <c r="CO538" s="18">
        <v>0.0</v>
      </c>
      <c r="CP538" s="18">
        <v>0.0</v>
      </c>
      <c r="CQ538" s="15">
        <v>0.0</v>
      </c>
      <c r="CR538" s="15" t="s">
        <v>124</v>
      </c>
      <c r="CS538" s="15">
        <v>1.0</v>
      </c>
      <c r="CT538" s="15" t="s">
        <v>3006</v>
      </c>
      <c r="CU538" s="15">
        <v>0.0</v>
      </c>
      <c r="CV538" s="15" t="s">
        <v>124</v>
      </c>
      <c r="CW538" s="11">
        <v>0.0</v>
      </c>
      <c r="CX538" s="11">
        <v>0.0</v>
      </c>
      <c r="CY538" s="11" t="s">
        <v>124</v>
      </c>
      <c r="CZ538" s="11">
        <v>0.0</v>
      </c>
      <c r="DA538" s="11" t="s">
        <v>2670</v>
      </c>
      <c r="DB538" s="31"/>
    </row>
    <row r="539">
      <c r="A539" s="11" t="s">
        <v>3029</v>
      </c>
      <c r="B539" s="11" t="s">
        <v>2756</v>
      </c>
      <c r="C539" s="12">
        <v>30583.0</v>
      </c>
      <c r="D539" s="13">
        <v>1.0</v>
      </c>
      <c r="E539" s="18">
        <v>0.0</v>
      </c>
      <c r="F539" s="3">
        <v>6.0</v>
      </c>
      <c r="G539" s="3">
        <v>3.0</v>
      </c>
      <c r="H539" s="3">
        <v>6.0</v>
      </c>
      <c r="I539" s="14">
        <f t="shared" si="1"/>
        <v>5</v>
      </c>
      <c r="J539" s="14">
        <f t="shared" si="2"/>
        <v>2</v>
      </c>
      <c r="K539" s="11" t="s">
        <v>261</v>
      </c>
      <c r="L539" s="11" t="s">
        <v>262</v>
      </c>
      <c r="M539" s="15" t="s">
        <v>3030</v>
      </c>
      <c r="N539" s="15" t="s">
        <v>729</v>
      </c>
      <c r="O539" s="16" t="s">
        <v>162</v>
      </c>
      <c r="P539" s="16" t="s">
        <v>1941</v>
      </c>
      <c r="Q539" s="17">
        <v>1.0</v>
      </c>
      <c r="R539" s="11" t="s">
        <v>124</v>
      </c>
      <c r="S539" s="11">
        <v>0.0</v>
      </c>
      <c r="T539" s="11">
        <v>0.0</v>
      </c>
      <c r="U539" s="11" t="s">
        <v>124</v>
      </c>
      <c r="V539" s="11">
        <v>0.0</v>
      </c>
      <c r="W539" s="11" t="s">
        <v>125</v>
      </c>
      <c r="X539" s="18">
        <v>34.0</v>
      </c>
      <c r="Y539" s="18">
        <v>1.0</v>
      </c>
      <c r="Z539" s="18">
        <v>1.0</v>
      </c>
      <c r="AA539" s="18">
        <v>0.0</v>
      </c>
      <c r="AB539" s="15" t="s">
        <v>2756</v>
      </c>
      <c r="AC539" s="15" t="s">
        <v>2756</v>
      </c>
      <c r="AD539" s="16">
        <v>1.0</v>
      </c>
      <c r="AE539" s="16">
        <v>1.0</v>
      </c>
      <c r="AF539" s="16">
        <v>1.0</v>
      </c>
      <c r="AG539" s="15">
        <v>1.0</v>
      </c>
      <c r="AH539" s="11" t="s">
        <v>2757</v>
      </c>
      <c r="AI539" s="18">
        <v>1.0</v>
      </c>
      <c r="AJ539" s="18">
        <v>1.0</v>
      </c>
      <c r="AK539" s="18">
        <v>0.0</v>
      </c>
      <c r="AL539" s="11">
        <v>0.0</v>
      </c>
      <c r="AM539" s="19">
        <v>0.0</v>
      </c>
      <c r="AN539" s="27" t="s">
        <v>128</v>
      </c>
      <c r="AO539" s="15" t="s">
        <v>145</v>
      </c>
      <c r="AP539" s="15" t="s">
        <v>145</v>
      </c>
      <c r="AQ539" s="15">
        <v>91.0</v>
      </c>
      <c r="AR539" s="15">
        <v>89.0</v>
      </c>
      <c r="AS539" s="15">
        <v>56.0</v>
      </c>
      <c r="AT539" s="15">
        <v>74.0</v>
      </c>
      <c r="AU539" s="15">
        <v>-5.0</v>
      </c>
      <c r="AV539" s="15">
        <v>1.0</v>
      </c>
      <c r="AW539" s="18">
        <v>0.0</v>
      </c>
      <c r="AX539" s="18">
        <v>0.0</v>
      </c>
      <c r="AY539" s="18">
        <v>1.0</v>
      </c>
      <c r="AZ539" s="18">
        <v>0.0</v>
      </c>
      <c r="BA539" s="18">
        <v>0.0</v>
      </c>
      <c r="BB539" s="18">
        <v>1.0</v>
      </c>
      <c r="BC539" s="11">
        <v>0.0</v>
      </c>
      <c r="BD539" s="11">
        <v>0.0</v>
      </c>
      <c r="BE539" s="11">
        <v>0.0</v>
      </c>
      <c r="BF539" s="11">
        <v>0.0</v>
      </c>
      <c r="BG539" s="11">
        <v>0.0</v>
      </c>
      <c r="BH539" s="11">
        <v>1.0</v>
      </c>
      <c r="BI539" s="11">
        <v>0.0</v>
      </c>
      <c r="BJ539" s="11">
        <v>0.0</v>
      </c>
      <c r="BK539" s="11">
        <v>0.0</v>
      </c>
      <c r="BL539" s="11">
        <v>0.0</v>
      </c>
      <c r="BM539" s="11">
        <v>0.0</v>
      </c>
      <c r="BN539" s="11">
        <v>0.0</v>
      </c>
      <c r="BO539" s="11">
        <v>0.0</v>
      </c>
      <c r="BP539" s="11">
        <v>0.0</v>
      </c>
      <c r="BQ539" s="11">
        <v>0.0</v>
      </c>
      <c r="BR539" s="11">
        <v>0.0</v>
      </c>
      <c r="BS539" s="11">
        <v>0.0</v>
      </c>
      <c r="BT539" s="11">
        <v>0.0</v>
      </c>
      <c r="BU539" s="11">
        <v>0.0</v>
      </c>
      <c r="BV539" s="11" t="s">
        <v>124</v>
      </c>
      <c r="BW539" s="15" t="s">
        <v>146</v>
      </c>
      <c r="BX539" s="15">
        <v>0.0</v>
      </c>
      <c r="BY539" s="26">
        <v>229.0</v>
      </c>
      <c r="BZ539" s="16">
        <v>0.0</v>
      </c>
      <c r="CA539" s="26">
        <v>20.0</v>
      </c>
      <c r="CB539" s="26">
        <v>10.0</v>
      </c>
      <c r="CC539" s="15">
        <v>0.0</v>
      </c>
      <c r="CD539" s="15">
        <v>0.0</v>
      </c>
      <c r="CE539" s="15">
        <v>1.0</v>
      </c>
      <c r="CF539" s="15">
        <v>0.0</v>
      </c>
      <c r="CG539" s="16">
        <v>0.0</v>
      </c>
      <c r="CH539" s="16">
        <v>0.0</v>
      </c>
      <c r="CI539" s="16">
        <v>0.0</v>
      </c>
      <c r="CJ539" s="15">
        <f t="shared" si="3"/>
        <v>0</v>
      </c>
      <c r="CK539" s="29" t="s">
        <v>3031</v>
      </c>
      <c r="CL539" s="11" t="s">
        <v>2104</v>
      </c>
      <c r="CM539" s="11">
        <v>0.0</v>
      </c>
      <c r="CN539" s="11">
        <v>0.0</v>
      </c>
      <c r="CO539" s="18">
        <v>0.0</v>
      </c>
      <c r="CP539" s="18">
        <v>0.0</v>
      </c>
      <c r="CQ539" s="15">
        <v>0.0</v>
      </c>
      <c r="CR539" s="15" t="s">
        <v>124</v>
      </c>
      <c r="CS539" s="15">
        <v>0.0</v>
      </c>
      <c r="CT539" s="15" t="s">
        <v>124</v>
      </c>
      <c r="CU539" s="15">
        <v>0.0</v>
      </c>
      <c r="CV539" s="15" t="s">
        <v>124</v>
      </c>
      <c r="CW539" s="11">
        <v>0.0</v>
      </c>
      <c r="CX539" s="11">
        <v>0.0</v>
      </c>
      <c r="CY539" s="11" t="s">
        <v>124</v>
      </c>
      <c r="CZ539" s="11">
        <v>0.0</v>
      </c>
      <c r="DA539" s="11" t="s">
        <v>235</v>
      </c>
      <c r="DB539" s="31"/>
    </row>
    <row r="540">
      <c r="A540" s="11" t="s">
        <v>3032</v>
      </c>
      <c r="B540" s="11" t="s">
        <v>3033</v>
      </c>
      <c r="C540" s="12">
        <v>30590.0</v>
      </c>
      <c r="D540" s="13">
        <v>4.0</v>
      </c>
      <c r="E540" s="18">
        <v>0.0</v>
      </c>
      <c r="F540" s="3">
        <v>8.0</v>
      </c>
      <c r="G540" s="3">
        <v>8.0</v>
      </c>
      <c r="H540" s="3">
        <v>7.0</v>
      </c>
      <c r="I540" s="14">
        <f t="shared" si="1"/>
        <v>7.666666667</v>
      </c>
      <c r="J540" s="14">
        <f t="shared" si="2"/>
        <v>0.6666666667</v>
      </c>
      <c r="K540" s="11" t="s">
        <v>261</v>
      </c>
      <c r="L540" s="11" t="s">
        <v>262</v>
      </c>
      <c r="M540" s="15" t="s">
        <v>122</v>
      </c>
      <c r="N540" s="15" t="s">
        <v>2815</v>
      </c>
      <c r="O540" s="16" t="s">
        <v>2359</v>
      </c>
      <c r="P540" s="16" t="s">
        <v>2691</v>
      </c>
      <c r="Q540" s="17">
        <v>1.0</v>
      </c>
      <c r="R540" s="11" t="s">
        <v>3034</v>
      </c>
      <c r="S540" s="11">
        <v>1.0</v>
      </c>
      <c r="T540" s="11">
        <v>0.0</v>
      </c>
      <c r="U540" s="11" t="s">
        <v>124</v>
      </c>
      <c r="V540" s="11">
        <v>0.0</v>
      </c>
      <c r="W540" s="11" t="s">
        <v>631</v>
      </c>
      <c r="X540" s="18">
        <v>32.0</v>
      </c>
      <c r="Y540" s="18">
        <v>0.0</v>
      </c>
      <c r="Z540" s="18">
        <v>1.0</v>
      </c>
      <c r="AA540" s="18">
        <v>0.0</v>
      </c>
      <c r="AB540" s="15" t="s">
        <v>3035</v>
      </c>
      <c r="AC540" s="15" t="s">
        <v>3035</v>
      </c>
      <c r="AD540" s="16">
        <v>1.0</v>
      </c>
      <c r="AE540" s="16">
        <v>1.0</v>
      </c>
      <c r="AF540" s="16">
        <v>0.0</v>
      </c>
      <c r="AG540" s="15">
        <v>0.0</v>
      </c>
      <c r="AH540" s="11" t="s">
        <v>3035</v>
      </c>
      <c r="AI540" s="18">
        <v>1.0</v>
      </c>
      <c r="AJ540" s="18">
        <v>1.0</v>
      </c>
      <c r="AK540" s="18">
        <v>0.0</v>
      </c>
      <c r="AL540" s="11">
        <v>0.0</v>
      </c>
      <c r="AM540" s="19">
        <v>1.0</v>
      </c>
      <c r="AN540" s="27" t="s">
        <v>128</v>
      </c>
      <c r="AO540" s="15" t="s">
        <v>210</v>
      </c>
      <c r="AP540" s="15" t="s">
        <v>210</v>
      </c>
      <c r="AQ540" s="15">
        <v>131.0</v>
      </c>
      <c r="AR540" s="15">
        <v>72.0</v>
      </c>
      <c r="AS540" s="15">
        <v>43.0</v>
      </c>
      <c r="AT540" s="15">
        <v>19.0</v>
      </c>
      <c r="AU540" s="15">
        <v>-6.0</v>
      </c>
      <c r="AV540" s="15">
        <v>14.0</v>
      </c>
      <c r="AW540" s="18">
        <v>0.0</v>
      </c>
      <c r="AX540" s="18">
        <v>0.0</v>
      </c>
      <c r="AY540" s="18">
        <v>0.0</v>
      </c>
      <c r="AZ540" s="18">
        <v>1.0</v>
      </c>
      <c r="BA540" s="18">
        <v>0.0</v>
      </c>
      <c r="BB540" s="18">
        <v>0.0</v>
      </c>
      <c r="BC540" s="11">
        <v>0.0</v>
      </c>
      <c r="BD540" s="11">
        <v>0.0</v>
      </c>
      <c r="BE540" s="11">
        <v>0.0</v>
      </c>
      <c r="BF540" s="11">
        <v>0.0</v>
      </c>
      <c r="BG540" s="11">
        <v>0.0</v>
      </c>
      <c r="BH540" s="11">
        <v>0.0</v>
      </c>
      <c r="BI540" s="11">
        <v>0.0</v>
      </c>
      <c r="BJ540" s="11">
        <v>0.0</v>
      </c>
      <c r="BK540" s="11">
        <v>0.0</v>
      </c>
      <c r="BL540" s="11">
        <v>0.0</v>
      </c>
      <c r="BM540" s="11">
        <v>0.0</v>
      </c>
      <c r="BN540" s="11">
        <v>0.0</v>
      </c>
      <c r="BO540" s="11">
        <v>0.0</v>
      </c>
      <c r="BP540" s="11">
        <v>0.0</v>
      </c>
      <c r="BQ540" s="11">
        <v>0.0</v>
      </c>
      <c r="BR540" s="11">
        <v>0.0</v>
      </c>
      <c r="BS540" s="11">
        <v>0.0</v>
      </c>
      <c r="BT540" s="11">
        <v>0.0</v>
      </c>
      <c r="BU540" s="11">
        <v>0.0</v>
      </c>
      <c r="BV540" s="11" t="s">
        <v>3036</v>
      </c>
      <c r="BW540" s="15" t="s">
        <v>319</v>
      </c>
      <c r="BX540" s="15">
        <v>0.0</v>
      </c>
      <c r="BY540" s="26">
        <v>267.0</v>
      </c>
      <c r="BZ540" s="16">
        <v>0.0</v>
      </c>
      <c r="CA540" s="26">
        <v>52.0</v>
      </c>
      <c r="CB540" s="26">
        <v>7.0</v>
      </c>
      <c r="CC540" s="15">
        <v>0.0</v>
      </c>
      <c r="CD540" s="15">
        <v>0.0</v>
      </c>
      <c r="CE540" s="15">
        <v>1.0</v>
      </c>
      <c r="CF540" s="15">
        <v>0.0</v>
      </c>
      <c r="CG540" s="16">
        <v>0.0</v>
      </c>
      <c r="CH540" s="16">
        <v>0.0</v>
      </c>
      <c r="CI540" s="16">
        <v>0.0</v>
      </c>
      <c r="CJ540" s="15">
        <f t="shared" si="3"/>
        <v>0</v>
      </c>
      <c r="CK540" s="29" t="s">
        <v>3037</v>
      </c>
      <c r="CL540" s="11" t="s">
        <v>444</v>
      </c>
      <c r="CM540" s="11">
        <v>0.0</v>
      </c>
      <c r="CN540" s="11">
        <v>0.0</v>
      </c>
      <c r="CO540" s="18">
        <v>0.0</v>
      </c>
      <c r="CP540" s="18">
        <v>0.0</v>
      </c>
      <c r="CQ540" s="15">
        <v>0.0</v>
      </c>
      <c r="CR540" s="15" t="s">
        <v>124</v>
      </c>
      <c r="CS540" s="15">
        <v>0.0</v>
      </c>
      <c r="CT540" s="15" t="s">
        <v>124</v>
      </c>
      <c r="CU540" s="15">
        <v>0.0</v>
      </c>
      <c r="CV540" s="15" t="s">
        <v>124</v>
      </c>
      <c r="CW540" s="11">
        <v>0.0</v>
      </c>
      <c r="CX540" s="11">
        <v>0.0</v>
      </c>
      <c r="CY540" s="11" t="s">
        <v>124</v>
      </c>
      <c r="CZ540" s="11">
        <v>0.0</v>
      </c>
      <c r="DA540" s="11" t="s">
        <v>133</v>
      </c>
      <c r="DB540" s="31"/>
    </row>
    <row r="541">
      <c r="A541" s="11" t="s">
        <v>3038</v>
      </c>
      <c r="B541" s="11" t="s">
        <v>3039</v>
      </c>
      <c r="C541" s="12">
        <v>30618.0</v>
      </c>
      <c r="D541" s="13">
        <v>2.0</v>
      </c>
      <c r="E541" s="18">
        <v>0.0</v>
      </c>
      <c r="F541" s="3">
        <v>6.0</v>
      </c>
      <c r="G541" s="3">
        <v>6.0</v>
      </c>
      <c r="H541" s="3">
        <v>7.0</v>
      </c>
      <c r="I541" s="14">
        <f t="shared" si="1"/>
        <v>6.333333333</v>
      </c>
      <c r="J541" s="14">
        <f t="shared" si="2"/>
        <v>0.6666666667</v>
      </c>
      <c r="K541" s="11" t="s">
        <v>277</v>
      </c>
      <c r="L541" s="11" t="s">
        <v>277</v>
      </c>
      <c r="M541" s="15" t="s">
        <v>137</v>
      </c>
      <c r="N541" s="15" t="s">
        <v>138</v>
      </c>
      <c r="O541" s="16" t="s">
        <v>139</v>
      </c>
      <c r="P541" s="16" t="s">
        <v>265</v>
      </c>
      <c r="Q541" s="17">
        <v>2.0</v>
      </c>
      <c r="R541" s="11" t="s">
        <v>124</v>
      </c>
      <c r="S541" s="11">
        <v>1.0</v>
      </c>
      <c r="T541" s="11">
        <v>0.0</v>
      </c>
      <c r="U541" s="11" t="s">
        <v>124</v>
      </c>
      <c r="V541" s="11">
        <v>0.0</v>
      </c>
      <c r="W541" s="11" t="s">
        <v>125</v>
      </c>
      <c r="X541" s="18">
        <f>(37+45)/2</f>
        <v>41</v>
      </c>
      <c r="Y541" s="18">
        <v>2.0</v>
      </c>
      <c r="Z541" s="18">
        <v>1.0</v>
      </c>
      <c r="AA541" s="18">
        <v>0.0</v>
      </c>
      <c r="AB541" s="15" t="s">
        <v>2216</v>
      </c>
      <c r="AC541" s="15" t="s">
        <v>2216</v>
      </c>
      <c r="AD541" s="16">
        <v>1.0</v>
      </c>
      <c r="AE541" s="16">
        <v>1.0</v>
      </c>
      <c r="AF541" s="16">
        <v>0.0</v>
      </c>
      <c r="AG541" s="15">
        <v>0.0</v>
      </c>
      <c r="AH541" s="11" t="s">
        <v>2497</v>
      </c>
      <c r="AI541" s="18">
        <v>1.0</v>
      </c>
      <c r="AJ541" s="18">
        <v>1.0</v>
      </c>
      <c r="AK541" s="18">
        <v>0.0</v>
      </c>
      <c r="AL541" s="11">
        <v>0.0</v>
      </c>
      <c r="AM541" s="19">
        <v>1.0</v>
      </c>
      <c r="AN541" s="27" t="s">
        <v>128</v>
      </c>
      <c r="AO541" s="15" t="s">
        <v>3040</v>
      </c>
      <c r="AP541" s="15" t="s">
        <v>200</v>
      </c>
      <c r="AQ541" s="15">
        <v>102.0</v>
      </c>
      <c r="AR541" s="15">
        <v>41.0</v>
      </c>
      <c r="AS541" s="15">
        <v>62.0</v>
      </c>
      <c r="AT541" s="15">
        <v>74.0</v>
      </c>
      <c r="AU541" s="15">
        <v>-12.0</v>
      </c>
      <c r="AV541" s="15">
        <v>68.0</v>
      </c>
      <c r="AW541" s="18">
        <v>0.0</v>
      </c>
      <c r="AX541" s="18">
        <v>0.0</v>
      </c>
      <c r="AY541" s="18">
        <v>0.0</v>
      </c>
      <c r="AZ541" s="18">
        <v>1.0</v>
      </c>
      <c r="BA541" s="18">
        <v>1.0</v>
      </c>
      <c r="BB541" s="18">
        <v>1.0</v>
      </c>
      <c r="BC541" s="11">
        <v>0.0</v>
      </c>
      <c r="BD541" s="11">
        <v>0.0</v>
      </c>
      <c r="BE541" s="11">
        <v>0.0</v>
      </c>
      <c r="BF541" s="11">
        <v>0.0</v>
      </c>
      <c r="BG541" s="11">
        <v>0.0</v>
      </c>
      <c r="BH541" s="11">
        <v>0.0</v>
      </c>
      <c r="BI541" s="11">
        <v>0.0</v>
      </c>
      <c r="BJ541" s="11">
        <v>0.0</v>
      </c>
      <c r="BK541" s="11">
        <v>0.0</v>
      </c>
      <c r="BL541" s="11">
        <v>0.0</v>
      </c>
      <c r="BM541" s="11">
        <v>0.0</v>
      </c>
      <c r="BN541" s="11">
        <v>0.0</v>
      </c>
      <c r="BO541" s="11">
        <v>0.0</v>
      </c>
      <c r="BP541" s="11">
        <v>0.0</v>
      </c>
      <c r="BQ541" s="11">
        <v>0.0</v>
      </c>
      <c r="BR541" s="11">
        <v>0.0</v>
      </c>
      <c r="BS541" s="11">
        <v>0.0</v>
      </c>
      <c r="BT541" s="11">
        <v>0.0</v>
      </c>
      <c r="BU541" s="11">
        <v>0.0</v>
      </c>
      <c r="BV541" s="11" t="s">
        <v>124</v>
      </c>
      <c r="BW541" s="15" t="s">
        <v>487</v>
      </c>
      <c r="BX541" s="15">
        <v>0.0</v>
      </c>
      <c r="BY541" s="26">
        <v>251.0</v>
      </c>
      <c r="BZ541" s="16">
        <v>0.0</v>
      </c>
      <c r="CA541" s="26">
        <v>33.0</v>
      </c>
      <c r="CB541" s="26">
        <v>9.0</v>
      </c>
      <c r="CC541" s="15">
        <v>0.0</v>
      </c>
      <c r="CD541" s="15">
        <v>0.0</v>
      </c>
      <c r="CE541" s="15">
        <v>1.0</v>
      </c>
      <c r="CF541" s="15">
        <v>0.0</v>
      </c>
      <c r="CG541" s="16">
        <v>0.0</v>
      </c>
      <c r="CH541" s="16">
        <v>0.0</v>
      </c>
      <c r="CI541" s="16">
        <v>0.0</v>
      </c>
      <c r="CJ541" s="15">
        <f t="shared" si="3"/>
        <v>0</v>
      </c>
      <c r="CK541" s="29" t="s">
        <v>3041</v>
      </c>
      <c r="CL541" s="11" t="s">
        <v>170</v>
      </c>
      <c r="CM541" s="11">
        <v>0.0</v>
      </c>
      <c r="CN541" s="11">
        <v>0.0</v>
      </c>
      <c r="CO541" s="18">
        <v>0.0</v>
      </c>
      <c r="CP541" s="18">
        <v>0.0</v>
      </c>
      <c r="CQ541" s="15">
        <v>0.0</v>
      </c>
      <c r="CR541" s="15" t="s">
        <v>124</v>
      </c>
      <c r="CS541" s="15">
        <v>0.0</v>
      </c>
      <c r="CT541" s="15" t="s">
        <v>124</v>
      </c>
      <c r="CU541" s="15">
        <v>0.0</v>
      </c>
      <c r="CV541" s="15" t="s">
        <v>124</v>
      </c>
      <c r="CW541" s="11">
        <v>0.0</v>
      </c>
      <c r="CX541" s="11">
        <v>0.0</v>
      </c>
      <c r="CY541" s="11" t="s">
        <v>124</v>
      </c>
      <c r="CZ541" s="11">
        <v>0.0</v>
      </c>
      <c r="DA541" s="11" t="s">
        <v>235</v>
      </c>
      <c r="DB541" s="31"/>
    </row>
    <row r="542">
      <c r="A542" s="11" t="s">
        <v>3042</v>
      </c>
      <c r="B542" s="11" t="s">
        <v>2565</v>
      </c>
      <c r="C542" s="12">
        <v>30632.0</v>
      </c>
      <c r="D542" s="13">
        <v>4.0</v>
      </c>
      <c r="E542" s="18">
        <v>0.0</v>
      </c>
      <c r="F542" s="3">
        <v>9.0</v>
      </c>
      <c r="G542" s="3">
        <v>9.0</v>
      </c>
      <c r="H542" s="3">
        <v>7.0</v>
      </c>
      <c r="I542" s="14">
        <f t="shared" si="1"/>
        <v>8.333333333</v>
      </c>
      <c r="J542" s="14">
        <f t="shared" si="2"/>
        <v>1.333333333</v>
      </c>
      <c r="K542" s="11" t="s">
        <v>456</v>
      </c>
      <c r="L542" s="11" t="s">
        <v>456</v>
      </c>
      <c r="M542" s="15" t="s">
        <v>3043</v>
      </c>
      <c r="N542" s="15" t="s">
        <v>2244</v>
      </c>
      <c r="O542" s="16" t="s">
        <v>216</v>
      </c>
      <c r="P542" s="16" t="s">
        <v>1819</v>
      </c>
      <c r="Q542" s="17">
        <v>1.0</v>
      </c>
      <c r="R542" s="11" t="s">
        <v>3044</v>
      </c>
      <c r="S542" s="11">
        <v>0.0</v>
      </c>
      <c r="T542" s="11">
        <v>0.0</v>
      </c>
      <c r="U542" s="11" t="s">
        <v>124</v>
      </c>
      <c r="V542" s="11">
        <v>0.0</v>
      </c>
      <c r="W542" s="11" t="s">
        <v>125</v>
      </c>
      <c r="X542" s="18">
        <v>34.0</v>
      </c>
      <c r="Y542" s="18">
        <v>1.0</v>
      </c>
      <c r="Z542" s="18">
        <v>0.0</v>
      </c>
      <c r="AA542" s="18">
        <v>1.0</v>
      </c>
      <c r="AB542" s="15" t="s">
        <v>2565</v>
      </c>
      <c r="AC542" s="15" t="s">
        <v>2565</v>
      </c>
      <c r="AD542" s="16">
        <v>1.0</v>
      </c>
      <c r="AE542" s="16">
        <v>0.0</v>
      </c>
      <c r="AF542" s="16">
        <v>1.0</v>
      </c>
      <c r="AG542" s="15">
        <v>1.0</v>
      </c>
      <c r="AH542" s="11" t="s">
        <v>2950</v>
      </c>
      <c r="AI542" s="18">
        <v>1.0</v>
      </c>
      <c r="AJ542" s="18">
        <v>0.0</v>
      </c>
      <c r="AK542" s="18">
        <v>1.0</v>
      </c>
      <c r="AL542" s="11">
        <v>0.0</v>
      </c>
      <c r="AM542" s="19">
        <v>1.0</v>
      </c>
      <c r="AN542" s="27" t="s">
        <v>128</v>
      </c>
      <c r="AO542" s="15" t="s">
        <v>210</v>
      </c>
      <c r="AP542" s="15" t="s">
        <v>210</v>
      </c>
      <c r="AQ542" s="15">
        <v>109.0</v>
      </c>
      <c r="AR542" s="15">
        <v>58.0</v>
      </c>
      <c r="AS542" s="15">
        <v>74.0</v>
      </c>
      <c r="AT542" s="15">
        <v>78.0</v>
      </c>
      <c r="AU542" s="15">
        <v>-12.0</v>
      </c>
      <c r="AV542" s="15">
        <v>12.0</v>
      </c>
      <c r="AW542" s="18">
        <v>0.0</v>
      </c>
      <c r="AX542" s="18">
        <v>1.0</v>
      </c>
      <c r="AY542" s="18">
        <v>0.0</v>
      </c>
      <c r="AZ542" s="18">
        <v>0.0</v>
      </c>
      <c r="BA542" s="18">
        <v>1.0</v>
      </c>
      <c r="BB542" s="18">
        <v>1.0</v>
      </c>
      <c r="BC542" s="11">
        <v>0.0</v>
      </c>
      <c r="BD542" s="11">
        <v>0.0</v>
      </c>
      <c r="BE542" s="11">
        <v>0.0</v>
      </c>
      <c r="BF542" s="11">
        <v>0.0</v>
      </c>
      <c r="BG542" s="11">
        <v>0.0</v>
      </c>
      <c r="BH542" s="11">
        <v>0.0</v>
      </c>
      <c r="BI542" s="11">
        <v>0.0</v>
      </c>
      <c r="BJ542" s="11">
        <v>0.0</v>
      </c>
      <c r="BK542" s="11">
        <v>0.0</v>
      </c>
      <c r="BL542" s="11">
        <v>0.0</v>
      </c>
      <c r="BM542" s="11">
        <v>0.0</v>
      </c>
      <c r="BN542" s="11">
        <v>0.0</v>
      </c>
      <c r="BO542" s="11">
        <v>0.0</v>
      </c>
      <c r="BP542" s="11">
        <v>0.0</v>
      </c>
      <c r="BQ542" s="11">
        <v>0.0</v>
      </c>
      <c r="BR542" s="11">
        <v>0.0</v>
      </c>
      <c r="BS542" s="11">
        <v>0.0</v>
      </c>
      <c r="BT542" s="11">
        <v>0.0</v>
      </c>
      <c r="BU542" s="11">
        <v>0.0</v>
      </c>
      <c r="BV542" s="11" t="s">
        <v>1980</v>
      </c>
      <c r="BW542" s="15" t="s">
        <v>3045</v>
      </c>
      <c r="BX542" s="15">
        <v>0.0</v>
      </c>
      <c r="BY542" s="26">
        <v>260.0</v>
      </c>
      <c r="BZ542" s="16">
        <v>0.0</v>
      </c>
      <c r="CA542" s="26">
        <v>48.0</v>
      </c>
      <c r="CB542" s="26">
        <v>19.0</v>
      </c>
      <c r="CC542" s="15">
        <v>0.0</v>
      </c>
      <c r="CD542" s="15">
        <v>0.0</v>
      </c>
      <c r="CE542" s="15">
        <v>1.0</v>
      </c>
      <c r="CF542" s="15">
        <v>0.0</v>
      </c>
      <c r="CG542" s="16">
        <v>0.0</v>
      </c>
      <c r="CH542" s="16">
        <v>0.0</v>
      </c>
      <c r="CI542" s="16">
        <v>0.0</v>
      </c>
      <c r="CJ542" s="15">
        <f t="shared" si="3"/>
        <v>0</v>
      </c>
      <c r="CK542" s="29" t="s">
        <v>3046</v>
      </c>
      <c r="CL542" s="11" t="s">
        <v>2150</v>
      </c>
      <c r="CM542" s="11">
        <v>0.0</v>
      </c>
      <c r="CN542" s="11">
        <v>0.0</v>
      </c>
      <c r="CO542" s="18">
        <v>0.0</v>
      </c>
      <c r="CP542" s="18">
        <v>0.0</v>
      </c>
      <c r="CQ542" s="15">
        <v>0.0</v>
      </c>
      <c r="CR542" s="15" t="s">
        <v>124</v>
      </c>
      <c r="CS542" s="15">
        <v>0.0</v>
      </c>
      <c r="CT542" s="15" t="s">
        <v>124</v>
      </c>
      <c r="CU542" s="15">
        <v>0.0</v>
      </c>
      <c r="CV542" s="15" t="s">
        <v>124</v>
      </c>
      <c r="CW542" s="11">
        <v>0.0</v>
      </c>
      <c r="CX542" s="11">
        <v>0.0</v>
      </c>
      <c r="CY542" s="11" t="s">
        <v>124</v>
      </c>
      <c r="CZ542" s="11">
        <v>0.0</v>
      </c>
      <c r="DA542" s="11" t="s">
        <v>133</v>
      </c>
      <c r="DB542" s="31"/>
    </row>
    <row r="543">
      <c r="A543" s="11" t="s">
        <v>3047</v>
      </c>
      <c r="B543" s="11" t="s">
        <v>3048</v>
      </c>
      <c r="C543" s="12">
        <v>30660.0</v>
      </c>
      <c r="D543" s="13">
        <v>6.0</v>
      </c>
      <c r="E543" s="18">
        <v>0.0</v>
      </c>
      <c r="F543" s="3">
        <v>7.0</v>
      </c>
      <c r="G543" s="3">
        <v>4.0</v>
      </c>
      <c r="H543" s="3">
        <v>4.0</v>
      </c>
      <c r="I543" s="14">
        <f t="shared" si="1"/>
        <v>5</v>
      </c>
      <c r="J543" s="14">
        <f t="shared" si="2"/>
        <v>2</v>
      </c>
      <c r="K543" s="11" t="s">
        <v>261</v>
      </c>
      <c r="L543" s="11" t="s">
        <v>262</v>
      </c>
      <c r="M543" s="15" t="s">
        <v>3030</v>
      </c>
      <c r="N543" s="15" t="s">
        <v>3049</v>
      </c>
      <c r="O543" s="16" t="s">
        <v>2359</v>
      </c>
      <c r="P543" s="16" t="s">
        <v>3050</v>
      </c>
      <c r="Q543" s="17">
        <v>2.0</v>
      </c>
      <c r="R543" s="11" t="s">
        <v>124</v>
      </c>
      <c r="S543" s="11">
        <v>1.0</v>
      </c>
      <c r="T543" s="11">
        <v>0.0</v>
      </c>
      <c r="U543" s="11" t="s">
        <v>124</v>
      </c>
      <c r="V543" s="11">
        <v>0.0</v>
      </c>
      <c r="W543" s="11" t="s">
        <v>2466</v>
      </c>
      <c r="X543" s="18">
        <f>(41+25)/2</f>
        <v>33</v>
      </c>
      <c r="Y543" s="18">
        <v>1.0</v>
      </c>
      <c r="Z543" s="18">
        <v>2.0</v>
      </c>
      <c r="AA543" s="44">
        <v>2.0</v>
      </c>
      <c r="AB543" s="15" t="s">
        <v>3051</v>
      </c>
      <c r="AC543" s="15" t="s">
        <v>3051</v>
      </c>
      <c r="AD543" s="16">
        <v>1.0</v>
      </c>
      <c r="AE543" s="16">
        <v>2.0</v>
      </c>
      <c r="AF543" s="16">
        <v>1.0</v>
      </c>
      <c r="AG543" s="16">
        <v>1.0</v>
      </c>
      <c r="AH543" s="11" t="s">
        <v>824</v>
      </c>
      <c r="AI543" s="18">
        <v>1.0</v>
      </c>
      <c r="AJ543" s="18">
        <v>1.0</v>
      </c>
      <c r="AK543" s="18">
        <v>0.0</v>
      </c>
      <c r="AL543" s="11">
        <v>0.0</v>
      </c>
      <c r="AM543" s="19">
        <v>0.0</v>
      </c>
      <c r="AN543" s="27" t="s">
        <v>128</v>
      </c>
      <c r="AO543" s="15" t="s">
        <v>1780</v>
      </c>
      <c r="AP543" s="15" t="s">
        <v>1780</v>
      </c>
      <c r="AQ543" s="15">
        <v>118.0</v>
      </c>
      <c r="AR543" s="15">
        <v>53.0</v>
      </c>
      <c r="AS543" s="15">
        <v>81.0</v>
      </c>
      <c r="AT543" s="15">
        <v>84.0</v>
      </c>
      <c r="AU543" s="15">
        <v>-16.0</v>
      </c>
      <c r="AV543" s="15">
        <v>5.0</v>
      </c>
      <c r="AW543" s="18">
        <v>0.0</v>
      </c>
      <c r="AX543" s="18">
        <v>1.0</v>
      </c>
      <c r="AY543" s="18">
        <v>1.0</v>
      </c>
      <c r="AZ543" s="18">
        <v>0.0</v>
      </c>
      <c r="BA543" s="18">
        <v>0.0</v>
      </c>
      <c r="BB543" s="18">
        <v>1.0</v>
      </c>
      <c r="BC543" s="11">
        <v>0.0</v>
      </c>
      <c r="BD543" s="11">
        <v>0.0</v>
      </c>
      <c r="BE543" s="11">
        <v>0.0</v>
      </c>
      <c r="BF543" s="11">
        <v>0.0</v>
      </c>
      <c r="BG543" s="11">
        <v>0.0</v>
      </c>
      <c r="BH543" s="11">
        <v>0.0</v>
      </c>
      <c r="BI543" s="11">
        <v>0.0</v>
      </c>
      <c r="BJ543" s="11">
        <v>0.0</v>
      </c>
      <c r="BK543" s="11">
        <v>1.0</v>
      </c>
      <c r="BL543" s="11">
        <v>0.0</v>
      </c>
      <c r="BM543" s="11">
        <v>0.0</v>
      </c>
      <c r="BN543" s="11">
        <v>0.0</v>
      </c>
      <c r="BO543" s="11">
        <v>0.0</v>
      </c>
      <c r="BP543" s="11">
        <v>0.0</v>
      </c>
      <c r="BQ543" s="11">
        <v>0.0</v>
      </c>
      <c r="BR543" s="11">
        <v>0.0</v>
      </c>
      <c r="BS543" s="11">
        <v>0.0</v>
      </c>
      <c r="BT543" s="11">
        <v>0.0</v>
      </c>
      <c r="BU543" s="11">
        <v>0.0</v>
      </c>
      <c r="BV543" s="11" t="s">
        <v>124</v>
      </c>
      <c r="BW543" s="15" t="s">
        <v>1564</v>
      </c>
      <c r="BX543" s="15">
        <v>0.0</v>
      </c>
      <c r="BY543" s="26">
        <v>234.0</v>
      </c>
      <c r="BZ543" s="16">
        <v>0.0</v>
      </c>
      <c r="CA543" s="26">
        <v>120.0</v>
      </c>
      <c r="CB543" s="26">
        <v>16.0</v>
      </c>
      <c r="CC543" s="15">
        <v>0.0</v>
      </c>
      <c r="CD543" s="15">
        <v>0.0</v>
      </c>
      <c r="CE543" s="15">
        <v>1.0</v>
      </c>
      <c r="CF543" s="15">
        <v>0.0</v>
      </c>
      <c r="CG543" s="16">
        <v>0.0</v>
      </c>
      <c r="CH543" s="16">
        <v>0.0</v>
      </c>
      <c r="CI543" s="16">
        <v>0.0</v>
      </c>
      <c r="CJ543" s="15">
        <f t="shared" si="3"/>
        <v>0</v>
      </c>
      <c r="CK543" s="29" t="s">
        <v>3052</v>
      </c>
      <c r="CL543" s="11" t="s">
        <v>158</v>
      </c>
      <c r="CM543" s="11">
        <v>0.0</v>
      </c>
      <c r="CN543" s="11">
        <v>0.0</v>
      </c>
      <c r="CO543" s="18">
        <v>0.0</v>
      </c>
      <c r="CP543" s="18">
        <v>0.0</v>
      </c>
      <c r="CQ543" s="15">
        <v>0.0</v>
      </c>
      <c r="CR543" s="15" t="s">
        <v>124</v>
      </c>
      <c r="CS543" s="15">
        <v>0.0</v>
      </c>
      <c r="CT543" s="15" t="s">
        <v>124</v>
      </c>
      <c r="CU543" s="15">
        <v>0.0</v>
      </c>
      <c r="CV543" s="15" t="s">
        <v>124</v>
      </c>
      <c r="CW543" s="11">
        <v>0.0</v>
      </c>
      <c r="CX543" s="11">
        <v>0.0</v>
      </c>
      <c r="CY543" s="11" t="s">
        <v>124</v>
      </c>
      <c r="CZ543" s="11">
        <v>0.0</v>
      </c>
      <c r="DA543" s="11" t="s">
        <v>1049</v>
      </c>
      <c r="DB543" s="31"/>
    </row>
    <row r="544">
      <c r="A544" s="11" t="s">
        <v>3053</v>
      </c>
      <c r="B544" s="11" t="s">
        <v>3054</v>
      </c>
      <c r="C544" s="12">
        <v>30702.0</v>
      </c>
      <c r="D544" s="13">
        <v>2.0</v>
      </c>
      <c r="E544" s="18">
        <v>0.0</v>
      </c>
      <c r="F544" s="3">
        <v>6.0</v>
      </c>
      <c r="G544" s="3">
        <v>5.0</v>
      </c>
      <c r="H544" s="3">
        <v>4.0</v>
      </c>
      <c r="I544" s="14">
        <f t="shared" si="1"/>
        <v>5</v>
      </c>
      <c r="J544" s="14">
        <f t="shared" si="2"/>
        <v>1.333333333</v>
      </c>
      <c r="K544" s="11" t="s">
        <v>302</v>
      </c>
      <c r="L544" s="13" t="s">
        <v>355</v>
      </c>
      <c r="M544" s="15" t="s">
        <v>122</v>
      </c>
      <c r="N544" s="15" t="s">
        <v>3055</v>
      </c>
      <c r="O544" s="16" t="s">
        <v>162</v>
      </c>
      <c r="P544" s="16" t="s">
        <v>373</v>
      </c>
      <c r="Q544" s="17">
        <v>0.0</v>
      </c>
      <c r="R544" s="11" t="s">
        <v>124</v>
      </c>
      <c r="S544" s="11">
        <v>0.0</v>
      </c>
      <c r="T544" s="11">
        <v>0.0</v>
      </c>
      <c r="U544" s="11" t="s">
        <v>124</v>
      </c>
      <c r="V544" s="11">
        <v>0.0</v>
      </c>
      <c r="W544" s="11" t="s">
        <v>631</v>
      </c>
      <c r="X544" s="18">
        <v>39.0</v>
      </c>
      <c r="Y544" s="18">
        <v>1.0</v>
      </c>
      <c r="Z544" s="18">
        <v>1.0</v>
      </c>
      <c r="AA544" s="18">
        <v>0.0</v>
      </c>
      <c r="AB544" s="15" t="s">
        <v>3056</v>
      </c>
      <c r="AC544" s="15" t="s">
        <v>3056</v>
      </c>
      <c r="AD544" s="16">
        <v>1.0</v>
      </c>
      <c r="AE544" s="16">
        <v>1.0</v>
      </c>
      <c r="AF544" s="16">
        <v>1.0</v>
      </c>
      <c r="AG544" s="16">
        <v>1.0</v>
      </c>
      <c r="AH544" s="11" t="s">
        <v>3057</v>
      </c>
      <c r="AI544" s="18">
        <v>1.0</v>
      </c>
      <c r="AJ544" s="18">
        <v>1.0</v>
      </c>
      <c r="AK544" s="18">
        <v>1.0</v>
      </c>
      <c r="AL544" s="18">
        <v>1.0</v>
      </c>
      <c r="AM544" s="19">
        <v>1.0</v>
      </c>
      <c r="AN544" s="27" t="s">
        <v>128</v>
      </c>
      <c r="AO544" s="15" t="s">
        <v>893</v>
      </c>
      <c r="AP544" s="15" t="s">
        <v>893</v>
      </c>
      <c r="AQ544" s="15">
        <v>125.0</v>
      </c>
      <c r="AR544" s="15">
        <v>80.0</v>
      </c>
      <c r="AS544" s="15">
        <v>74.0</v>
      </c>
      <c r="AT544" s="15">
        <v>89.0</v>
      </c>
      <c r="AU544" s="15">
        <v>-6.0</v>
      </c>
      <c r="AV544" s="15">
        <v>17.0</v>
      </c>
      <c r="AW544" s="18">
        <v>0.0</v>
      </c>
      <c r="AX544" s="18">
        <v>0.0</v>
      </c>
      <c r="AY544" s="18">
        <v>1.0</v>
      </c>
      <c r="AZ544" s="18">
        <v>0.0</v>
      </c>
      <c r="BA544" s="18">
        <v>0.0</v>
      </c>
      <c r="BB544" s="18">
        <v>0.0</v>
      </c>
      <c r="BC544" s="11">
        <v>0.0</v>
      </c>
      <c r="BD544" s="11">
        <v>0.0</v>
      </c>
      <c r="BE544" s="11">
        <v>0.0</v>
      </c>
      <c r="BF544" s="11">
        <v>0.0</v>
      </c>
      <c r="BG544" s="11">
        <v>0.0</v>
      </c>
      <c r="BH544" s="11">
        <v>0.0</v>
      </c>
      <c r="BI544" s="11">
        <v>0.0</v>
      </c>
      <c r="BJ544" s="11">
        <v>0.0</v>
      </c>
      <c r="BK544" s="11">
        <v>0.0</v>
      </c>
      <c r="BL544" s="11">
        <v>0.0</v>
      </c>
      <c r="BM544" s="11">
        <v>0.0</v>
      </c>
      <c r="BN544" s="11">
        <v>0.0</v>
      </c>
      <c r="BO544" s="11">
        <v>0.0</v>
      </c>
      <c r="BP544" s="11">
        <v>0.0</v>
      </c>
      <c r="BQ544" s="11">
        <v>0.0</v>
      </c>
      <c r="BR544" s="11">
        <v>0.0</v>
      </c>
      <c r="BS544" s="11">
        <v>0.0</v>
      </c>
      <c r="BT544" s="11">
        <v>0.0</v>
      </c>
      <c r="BU544" s="11">
        <v>0.0</v>
      </c>
      <c r="BV544" s="11" t="s">
        <v>124</v>
      </c>
      <c r="BW544" s="15" t="s">
        <v>146</v>
      </c>
      <c r="BX544" s="15">
        <v>0.0</v>
      </c>
      <c r="BY544" s="26">
        <v>230.0</v>
      </c>
      <c r="BZ544" s="16">
        <v>0.0</v>
      </c>
      <c r="CA544" s="26">
        <v>96.0</v>
      </c>
      <c r="CB544" s="26">
        <v>25.0</v>
      </c>
      <c r="CC544" s="15">
        <v>0.0</v>
      </c>
      <c r="CD544" s="15">
        <v>0.0</v>
      </c>
      <c r="CE544" s="15">
        <v>1.0</v>
      </c>
      <c r="CF544" s="15">
        <v>0.0</v>
      </c>
      <c r="CG544" s="16">
        <v>0.0</v>
      </c>
      <c r="CH544" s="16">
        <v>1.0</v>
      </c>
      <c r="CI544" s="16">
        <v>0.0</v>
      </c>
      <c r="CJ544" s="15">
        <f t="shared" si="3"/>
        <v>1</v>
      </c>
      <c r="CK544" s="29" t="s">
        <v>3058</v>
      </c>
      <c r="CL544" s="11" t="s">
        <v>132</v>
      </c>
      <c r="CM544" s="11">
        <v>0.0</v>
      </c>
      <c r="CN544" s="11">
        <v>0.0</v>
      </c>
      <c r="CO544" s="18">
        <v>0.0</v>
      </c>
      <c r="CP544" s="18">
        <v>0.0</v>
      </c>
      <c r="CQ544" s="15">
        <v>0.0</v>
      </c>
      <c r="CR544" s="15" t="s">
        <v>124</v>
      </c>
      <c r="CS544" s="15">
        <v>0.0</v>
      </c>
      <c r="CT544" s="15" t="s">
        <v>124</v>
      </c>
      <c r="CU544" s="15">
        <v>0.0</v>
      </c>
      <c r="CV544" s="15" t="s">
        <v>124</v>
      </c>
      <c r="CW544" s="11">
        <v>0.0</v>
      </c>
      <c r="CX544" s="11">
        <v>0.0</v>
      </c>
      <c r="CY544" s="11" t="s">
        <v>124</v>
      </c>
      <c r="CZ544" s="11">
        <v>0.0</v>
      </c>
      <c r="DA544" s="11" t="s">
        <v>1921</v>
      </c>
      <c r="DB544" s="31"/>
    </row>
    <row r="545">
      <c r="A545" s="11" t="s">
        <v>3059</v>
      </c>
      <c r="B545" s="11" t="s">
        <v>3060</v>
      </c>
      <c r="C545" s="12">
        <v>30716.0</v>
      </c>
      <c r="D545" s="13">
        <v>3.0</v>
      </c>
      <c r="E545" s="18">
        <v>0.0</v>
      </c>
      <c r="F545" s="3">
        <v>4.0</v>
      </c>
      <c r="G545" s="3">
        <v>5.0</v>
      </c>
      <c r="H545" s="3">
        <v>8.0</v>
      </c>
      <c r="I545" s="14">
        <f t="shared" si="1"/>
        <v>5.666666667</v>
      </c>
      <c r="J545" s="14">
        <f t="shared" si="2"/>
        <v>2.666666667</v>
      </c>
      <c r="K545" s="11" t="s">
        <v>3061</v>
      </c>
      <c r="L545" s="13" t="s">
        <v>3062</v>
      </c>
      <c r="M545" s="15" t="s">
        <v>137</v>
      </c>
      <c r="N545" s="15" t="s">
        <v>373</v>
      </c>
      <c r="O545" s="16" t="s">
        <v>137</v>
      </c>
      <c r="P545" s="16" t="s">
        <v>2691</v>
      </c>
      <c r="Q545" s="17">
        <v>0.0</v>
      </c>
      <c r="R545" s="11" t="s">
        <v>124</v>
      </c>
      <c r="S545" s="11">
        <v>0.0</v>
      </c>
      <c r="T545" s="11">
        <v>0.0</v>
      </c>
      <c r="U545" s="11" t="s">
        <v>124</v>
      </c>
      <c r="V545" s="11">
        <v>0.0</v>
      </c>
      <c r="W545" s="11" t="s">
        <v>631</v>
      </c>
      <c r="X545" s="18">
        <v>22.0</v>
      </c>
      <c r="Y545" s="18">
        <v>1.0</v>
      </c>
      <c r="Z545" s="18">
        <v>2.0</v>
      </c>
      <c r="AA545" s="18">
        <v>2.0</v>
      </c>
      <c r="AB545" s="45" t="s">
        <v>3063</v>
      </c>
      <c r="AC545" s="45" t="s">
        <v>3063</v>
      </c>
      <c r="AD545" s="16">
        <v>1.0</v>
      </c>
      <c r="AE545" s="16">
        <v>2.0</v>
      </c>
      <c r="AF545" s="16">
        <v>1.0</v>
      </c>
      <c r="AG545" s="16">
        <v>1.0</v>
      </c>
      <c r="AH545" s="11" t="s">
        <v>3064</v>
      </c>
      <c r="AI545" s="18">
        <v>1.0</v>
      </c>
      <c r="AJ545" s="18">
        <v>1.0</v>
      </c>
      <c r="AK545" s="18">
        <v>0.0</v>
      </c>
      <c r="AL545" s="11">
        <v>0.0</v>
      </c>
      <c r="AM545" s="19">
        <v>0.0</v>
      </c>
      <c r="AN545" s="27" t="s">
        <v>128</v>
      </c>
      <c r="AO545" s="15" t="s">
        <v>145</v>
      </c>
      <c r="AP545" s="15" t="s">
        <v>145</v>
      </c>
      <c r="AQ545" s="15">
        <v>92.0</v>
      </c>
      <c r="AR545" s="15">
        <v>67.0</v>
      </c>
      <c r="AS545" s="15">
        <v>67.0</v>
      </c>
      <c r="AT545" s="15">
        <v>94.0</v>
      </c>
      <c r="AU545" s="15">
        <v>-9.0</v>
      </c>
      <c r="AV545" s="15">
        <v>20.0</v>
      </c>
      <c r="AW545" s="18">
        <v>0.0</v>
      </c>
      <c r="AX545" s="18">
        <v>0.0</v>
      </c>
      <c r="AY545" s="18">
        <v>1.0</v>
      </c>
      <c r="AZ545" s="18">
        <v>0.0</v>
      </c>
      <c r="BA545" s="18">
        <v>0.0</v>
      </c>
      <c r="BB545" s="18">
        <v>0.0</v>
      </c>
      <c r="BC545" s="11">
        <v>0.0</v>
      </c>
      <c r="BD545" s="11">
        <v>0.0</v>
      </c>
      <c r="BE545" s="11">
        <v>0.0</v>
      </c>
      <c r="BF545" s="11">
        <v>0.0</v>
      </c>
      <c r="BG545" s="11">
        <v>0.0</v>
      </c>
      <c r="BH545" s="11">
        <v>0.0</v>
      </c>
      <c r="BI545" s="11">
        <v>0.0</v>
      </c>
      <c r="BJ545" s="11">
        <v>0.0</v>
      </c>
      <c r="BK545" s="11">
        <v>1.0</v>
      </c>
      <c r="BL545" s="11">
        <v>0.0</v>
      </c>
      <c r="BM545" s="11">
        <v>0.0</v>
      </c>
      <c r="BN545" s="11">
        <v>0.0</v>
      </c>
      <c r="BO545" s="11">
        <v>0.0</v>
      </c>
      <c r="BP545" s="11">
        <v>0.0</v>
      </c>
      <c r="BQ545" s="11">
        <v>0.0</v>
      </c>
      <c r="BR545" s="11">
        <v>0.0</v>
      </c>
      <c r="BS545" s="11">
        <v>0.0</v>
      </c>
      <c r="BT545" s="11">
        <v>0.0</v>
      </c>
      <c r="BU545" s="11">
        <v>0.0</v>
      </c>
      <c r="BV545" s="11" t="s">
        <v>124</v>
      </c>
      <c r="BW545" s="15" t="s">
        <v>1609</v>
      </c>
      <c r="BX545" s="15">
        <v>0.0</v>
      </c>
      <c r="BY545" s="26">
        <v>238.0</v>
      </c>
      <c r="BZ545" s="16">
        <v>0.0</v>
      </c>
      <c r="CA545" s="26">
        <v>22.0</v>
      </c>
      <c r="CB545" s="26">
        <v>13.0</v>
      </c>
      <c r="CC545" s="15">
        <v>0.0</v>
      </c>
      <c r="CD545" s="15">
        <v>0.0</v>
      </c>
      <c r="CE545" s="15">
        <v>1.0</v>
      </c>
      <c r="CF545" s="15">
        <v>0.0</v>
      </c>
      <c r="CG545" s="16">
        <v>0.0</v>
      </c>
      <c r="CH545" s="16">
        <v>0.0</v>
      </c>
      <c r="CI545" s="16">
        <v>0.0</v>
      </c>
      <c r="CJ545" s="15">
        <f t="shared" si="3"/>
        <v>0</v>
      </c>
      <c r="CK545" s="29" t="s">
        <v>3065</v>
      </c>
      <c r="CL545" s="11" t="s">
        <v>132</v>
      </c>
      <c r="CM545" s="11">
        <v>0.0</v>
      </c>
      <c r="CN545" s="11">
        <v>0.0</v>
      </c>
      <c r="CO545" s="18">
        <v>0.0</v>
      </c>
      <c r="CP545" s="18">
        <v>0.0</v>
      </c>
      <c r="CQ545" s="15">
        <v>0.0</v>
      </c>
      <c r="CR545" s="15" t="s">
        <v>124</v>
      </c>
      <c r="CS545" s="15">
        <v>0.0</v>
      </c>
      <c r="CT545" s="15" t="s">
        <v>124</v>
      </c>
      <c r="CU545" s="15">
        <v>0.0</v>
      </c>
      <c r="CV545" s="15" t="s">
        <v>124</v>
      </c>
      <c r="CW545" s="11">
        <v>0.0</v>
      </c>
      <c r="CX545" s="11">
        <v>0.0</v>
      </c>
      <c r="CY545" s="11" t="s">
        <v>124</v>
      </c>
      <c r="CZ545" s="11">
        <v>0.0</v>
      </c>
      <c r="DA545" s="11" t="s">
        <v>2694</v>
      </c>
      <c r="DB545" s="31"/>
    </row>
    <row r="546">
      <c r="A546" s="11" t="s">
        <v>3066</v>
      </c>
      <c r="B546" s="11" t="s">
        <v>3067</v>
      </c>
      <c r="C546" s="12">
        <v>30737.0</v>
      </c>
      <c r="D546" s="13">
        <v>5.0</v>
      </c>
      <c r="E546" s="18">
        <v>0.0</v>
      </c>
      <c r="F546" s="3">
        <v>8.0</v>
      </c>
      <c r="G546" s="3">
        <v>5.0</v>
      </c>
      <c r="H546" s="3">
        <v>7.0</v>
      </c>
      <c r="I546" s="14">
        <f t="shared" si="1"/>
        <v>6.666666667</v>
      </c>
      <c r="J546" s="14">
        <f t="shared" si="2"/>
        <v>2</v>
      </c>
      <c r="K546" s="11" t="s">
        <v>355</v>
      </c>
      <c r="L546" s="11" t="s">
        <v>355</v>
      </c>
      <c r="M546" s="15" t="s">
        <v>122</v>
      </c>
      <c r="N546" s="15" t="s">
        <v>3024</v>
      </c>
      <c r="O546" s="16" t="s">
        <v>122</v>
      </c>
      <c r="P546" s="16" t="s">
        <v>1836</v>
      </c>
      <c r="Q546" s="17">
        <v>0.0</v>
      </c>
      <c r="R546" s="11" t="s">
        <v>124</v>
      </c>
      <c r="S546" s="11">
        <v>0.0</v>
      </c>
      <c r="T546" s="11">
        <v>0.0</v>
      </c>
      <c r="U546" s="11" t="s">
        <v>124</v>
      </c>
      <c r="V546" s="11">
        <v>0.0</v>
      </c>
      <c r="W546" s="11" t="s">
        <v>125</v>
      </c>
      <c r="X546" s="18">
        <v>29.0</v>
      </c>
      <c r="Y546" s="18">
        <v>1.0</v>
      </c>
      <c r="Z546" s="18">
        <v>1.0</v>
      </c>
      <c r="AA546" s="18">
        <v>0.0</v>
      </c>
      <c r="AB546" s="15" t="s">
        <v>3068</v>
      </c>
      <c r="AC546" s="15" t="s">
        <v>3068</v>
      </c>
      <c r="AD546" s="16">
        <v>1.0</v>
      </c>
      <c r="AE546" s="16">
        <v>1.0</v>
      </c>
      <c r="AF546" s="16">
        <v>1.0</v>
      </c>
      <c r="AG546" s="16">
        <v>1.0</v>
      </c>
      <c r="AH546" s="11" t="s">
        <v>2148</v>
      </c>
      <c r="AI546" s="18">
        <v>1.0</v>
      </c>
      <c r="AJ546" s="18">
        <v>1.0</v>
      </c>
      <c r="AK546" s="18">
        <v>0.0</v>
      </c>
      <c r="AL546" s="11">
        <v>0.0</v>
      </c>
      <c r="AM546" s="19">
        <v>0.0</v>
      </c>
      <c r="AN546" s="27" t="s">
        <v>128</v>
      </c>
      <c r="AO546" s="15" t="s">
        <v>3069</v>
      </c>
      <c r="AP546" s="15" t="s">
        <v>200</v>
      </c>
      <c r="AQ546" s="15">
        <v>130.0</v>
      </c>
      <c r="AR546" s="15">
        <v>83.0</v>
      </c>
      <c r="AS546" s="15">
        <v>57.0</v>
      </c>
      <c r="AT546" s="15">
        <v>80.0</v>
      </c>
      <c r="AU546" s="15">
        <v>-6.0</v>
      </c>
      <c r="AV546" s="15">
        <v>17.0</v>
      </c>
      <c r="AW546" s="18">
        <v>0.0</v>
      </c>
      <c r="AX546" s="18">
        <v>0.0</v>
      </c>
      <c r="AY546" s="18">
        <v>1.0</v>
      </c>
      <c r="AZ546" s="18">
        <v>1.0</v>
      </c>
      <c r="BA546" s="18">
        <v>0.0</v>
      </c>
      <c r="BB546" s="18">
        <v>0.0</v>
      </c>
      <c r="BC546" s="11">
        <v>0.0</v>
      </c>
      <c r="BD546" s="11">
        <v>0.0</v>
      </c>
      <c r="BE546" s="11">
        <v>0.0</v>
      </c>
      <c r="BF546" s="11">
        <v>0.0</v>
      </c>
      <c r="BG546" s="11">
        <v>0.0</v>
      </c>
      <c r="BH546" s="11">
        <v>0.0</v>
      </c>
      <c r="BI546" s="11">
        <v>0.0</v>
      </c>
      <c r="BJ546" s="11">
        <v>0.0</v>
      </c>
      <c r="BK546" s="11">
        <v>0.0</v>
      </c>
      <c r="BL546" s="11">
        <v>0.0</v>
      </c>
      <c r="BM546" s="11">
        <v>0.0</v>
      </c>
      <c r="BN546" s="11">
        <v>0.0</v>
      </c>
      <c r="BO546" s="11">
        <v>0.0</v>
      </c>
      <c r="BP546" s="11">
        <v>0.0</v>
      </c>
      <c r="BQ546" s="11">
        <v>0.0</v>
      </c>
      <c r="BR546" s="11">
        <v>0.0</v>
      </c>
      <c r="BS546" s="11">
        <v>0.0</v>
      </c>
      <c r="BT546" s="11">
        <v>0.0</v>
      </c>
      <c r="BU546" s="11">
        <v>0.0</v>
      </c>
      <c r="BV546" s="11" t="s">
        <v>124</v>
      </c>
      <c r="BW546" s="15" t="s">
        <v>487</v>
      </c>
      <c r="BX546" s="15">
        <v>0.0</v>
      </c>
      <c r="BY546" s="26">
        <v>240.0</v>
      </c>
      <c r="BZ546" s="16">
        <v>0.0</v>
      </c>
      <c r="CA546" s="26">
        <v>92.0</v>
      </c>
      <c r="CB546" s="26">
        <v>28.0</v>
      </c>
      <c r="CC546" s="15">
        <v>0.0</v>
      </c>
      <c r="CD546" s="15">
        <v>0.0</v>
      </c>
      <c r="CE546" s="15">
        <v>1.0</v>
      </c>
      <c r="CF546" s="15">
        <v>0.0</v>
      </c>
      <c r="CG546" s="16">
        <v>0.0</v>
      </c>
      <c r="CH546" s="16">
        <v>0.0</v>
      </c>
      <c r="CI546" s="16">
        <v>0.0</v>
      </c>
      <c r="CJ546" s="15">
        <f t="shared" si="3"/>
        <v>0</v>
      </c>
      <c r="CK546" s="29" t="s">
        <v>3070</v>
      </c>
      <c r="CL546" s="11" t="s">
        <v>588</v>
      </c>
      <c r="CM546" s="11">
        <v>0.0</v>
      </c>
      <c r="CN546" s="11">
        <v>0.0</v>
      </c>
      <c r="CO546" s="18">
        <v>0.0</v>
      </c>
      <c r="CP546" s="18">
        <v>0.0</v>
      </c>
      <c r="CQ546" s="15">
        <v>0.0</v>
      </c>
      <c r="CR546" s="15" t="s">
        <v>124</v>
      </c>
      <c r="CS546" s="15">
        <v>0.0</v>
      </c>
      <c r="CT546" s="15" t="s">
        <v>124</v>
      </c>
      <c r="CU546" s="15">
        <v>0.0</v>
      </c>
      <c r="CV546" s="15" t="s">
        <v>124</v>
      </c>
      <c r="CW546" s="11">
        <v>0.0</v>
      </c>
      <c r="CX546" s="11">
        <v>0.0</v>
      </c>
      <c r="CY546" s="11" t="s">
        <v>124</v>
      </c>
      <c r="CZ546" s="11">
        <v>0.0</v>
      </c>
      <c r="DA546" s="11" t="s">
        <v>2694</v>
      </c>
      <c r="DB546" s="31"/>
    </row>
    <row r="547">
      <c r="A547" s="11" t="s">
        <v>3071</v>
      </c>
      <c r="B547" s="11" t="s">
        <v>3072</v>
      </c>
      <c r="C547" s="12">
        <v>30772.0</v>
      </c>
      <c r="D547" s="13">
        <v>3.0</v>
      </c>
      <c r="E547" s="18">
        <v>0.0</v>
      </c>
      <c r="F547" s="3">
        <v>7.0</v>
      </c>
      <c r="G547" s="3">
        <v>4.0</v>
      </c>
      <c r="H547" s="3">
        <v>10.0</v>
      </c>
      <c r="I547" s="14">
        <f t="shared" si="1"/>
        <v>7</v>
      </c>
      <c r="J547" s="14">
        <f t="shared" si="2"/>
        <v>4</v>
      </c>
      <c r="K547" s="11" t="s">
        <v>261</v>
      </c>
      <c r="L547" s="11" t="s">
        <v>262</v>
      </c>
      <c r="M547" s="15" t="s">
        <v>122</v>
      </c>
      <c r="N547" s="15" t="s">
        <v>373</v>
      </c>
      <c r="O547" s="16" t="s">
        <v>1342</v>
      </c>
      <c r="P547" s="16" t="s">
        <v>373</v>
      </c>
      <c r="Q547" s="17">
        <v>1.0</v>
      </c>
      <c r="R547" s="11" t="s">
        <v>124</v>
      </c>
      <c r="S547" s="11">
        <v>0.0</v>
      </c>
      <c r="T547" s="11">
        <v>0.0</v>
      </c>
      <c r="U547" s="11" t="s">
        <v>124</v>
      </c>
      <c r="V547" s="11">
        <v>0.0</v>
      </c>
      <c r="W547" s="11" t="s">
        <v>125</v>
      </c>
      <c r="X547" s="18">
        <v>36.0</v>
      </c>
      <c r="Y547" s="18">
        <v>1.0</v>
      </c>
      <c r="Z547" s="18">
        <v>1.0</v>
      </c>
      <c r="AA547" s="18">
        <v>0.0</v>
      </c>
      <c r="AB547" s="15" t="s">
        <v>3073</v>
      </c>
      <c r="AC547" s="15" t="s">
        <v>3073</v>
      </c>
      <c r="AD547" s="16">
        <v>1.0</v>
      </c>
      <c r="AE547" s="16">
        <v>1.0</v>
      </c>
      <c r="AF547" s="16">
        <v>1.0</v>
      </c>
      <c r="AG547" s="15">
        <v>0.0</v>
      </c>
      <c r="AH547" s="11" t="s">
        <v>3074</v>
      </c>
      <c r="AI547" s="18">
        <v>1.0</v>
      </c>
      <c r="AJ547" s="18">
        <v>1.0</v>
      </c>
      <c r="AK547" s="18">
        <v>1.0</v>
      </c>
      <c r="AL547" s="11">
        <v>0.0</v>
      </c>
      <c r="AM547" s="19">
        <v>1.0</v>
      </c>
      <c r="AN547" s="27" t="s">
        <v>128</v>
      </c>
      <c r="AO547" s="15" t="s">
        <v>145</v>
      </c>
      <c r="AP547" s="15" t="s">
        <v>145</v>
      </c>
      <c r="AQ547" s="15">
        <v>174.0</v>
      </c>
      <c r="AR547" s="15">
        <v>90.0</v>
      </c>
      <c r="AS547" s="15">
        <v>58.0</v>
      </c>
      <c r="AT547" s="15">
        <v>65.0</v>
      </c>
      <c r="AU547" s="15">
        <v>-6.0</v>
      </c>
      <c r="AV547" s="15">
        <v>10.0</v>
      </c>
      <c r="AW547" s="18">
        <v>0.0</v>
      </c>
      <c r="AX547" s="18">
        <v>0.0</v>
      </c>
      <c r="AY547" s="18">
        <v>1.0</v>
      </c>
      <c r="AZ547" s="18">
        <v>0.0</v>
      </c>
      <c r="BA547" s="18">
        <v>0.0</v>
      </c>
      <c r="BB547" s="18">
        <v>0.0</v>
      </c>
      <c r="BC547" s="11">
        <v>0.0</v>
      </c>
      <c r="BD547" s="11">
        <v>0.0</v>
      </c>
      <c r="BE547" s="11">
        <v>0.0</v>
      </c>
      <c r="BF547" s="11">
        <v>0.0</v>
      </c>
      <c r="BG547" s="11">
        <v>0.0</v>
      </c>
      <c r="BH547" s="11">
        <v>0.0</v>
      </c>
      <c r="BI547" s="11">
        <v>0.0</v>
      </c>
      <c r="BJ547" s="11">
        <v>0.0</v>
      </c>
      <c r="BK547" s="11">
        <v>0.0</v>
      </c>
      <c r="BL547" s="11">
        <v>0.0</v>
      </c>
      <c r="BM547" s="11">
        <v>0.0</v>
      </c>
      <c r="BN547" s="11">
        <v>0.0</v>
      </c>
      <c r="BO547" s="11">
        <v>0.0</v>
      </c>
      <c r="BP547" s="11">
        <v>0.0</v>
      </c>
      <c r="BQ547" s="11">
        <v>0.0</v>
      </c>
      <c r="BR547" s="11">
        <v>0.0</v>
      </c>
      <c r="BS547" s="11">
        <v>0.0</v>
      </c>
      <c r="BT547" s="11">
        <v>0.0</v>
      </c>
      <c r="BU547" s="11">
        <v>0.0</v>
      </c>
      <c r="BV547" s="11" t="s">
        <v>124</v>
      </c>
      <c r="BW547" s="15" t="s">
        <v>1609</v>
      </c>
      <c r="BX547" s="15">
        <v>0.0</v>
      </c>
      <c r="BY547" s="26">
        <v>226.0</v>
      </c>
      <c r="BZ547" s="16">
        <v>0.0</v>
      </c>
      <c r="CA547" s="26">
        <v>60.0</v>
      </c>
      <c r="CB547" s="26">
        <v>31.0</v>
      </c>
      <c r="CC547" s="15">
        <v>0.0</v>
      </c>
      <c r="CD547" s="15">
        <v>0.0</v>
      </c>
      <c r="CE547" s="15">
        <v>0.0</v>
      </c>
      <c r="CF547" s="15">
        <v>0.0</v>
      </c>
      <c r="CG547" s="16">
        <v>0.0</v>
      </c>
      <c r="CH547" s="16">
        <v>0.0</v>
      </c>
      <c r="CI547" s="16">
        <v>0.0</v>
      </c>
      <c r="CJ547" s="15">
        <f t="shared" si="3"/>
        <v>0</v>
      </c>
      <c r="CK547" s="29" t="s">
        <v>3075</v>
      </c>
      <c r="CL547" s="11" t="s">
        <v>403</v>
      </c>
      <c r="CM547" s="11">
        <v>0.0</v>
      </c>
      <c r="CN547" s="11">
        <v>0.0</v>
      </c>
      <c r="CO547" s="18">
        <v>0.0</v>
      </c>
      <c r="CP547" s="18">
        <v>0.0</v>
      </c>
      <c r="CQ547" s="15">
        <v>0.0</v>
      </c>
      <c r="CR547" s="15" t="s">
        <v>124</v>
      </c>
      <c r="CS547" s="15">
        <v>1.0</v>
      </c>
      <c r="CT547" s="15" t="s">
        <v>3071</v>
      </c>
      <c r="CU547" s="15">
        <v>0.0</v>
      </c>
      <c r="CV547" s="15" t="s">
        <v>124</v>
      </c>
      <c r="CW547" s="11">
        <v>0.0</v>
      </c>
      <c r="CX547" s="11">
        <v>0.0</v>
      </c>
      <c r="CY547" s="11" t="s">
        <v>124</v>
      </c>
      <c r="CZ547" s="11">
        <v>0.0</v>
      </c>
      <c r="DA547" s="11" t="s">
        <v>235</v>
      </c>
      <c r="DB547" s="31"/>
    </row>
    <row r="548">
      <c r="A548" s="11" t="s">
        <v>3076</v>
      </c>
      <c r="B548" s="11" t="s">
        <v>3077</v>
      </c>
      <c r="C548" s="12">
        <v>30793.0</v>
      </c>
      <c r="D548" s="13">
        <v>3.0</v>
      </c>
      <c r="E548" s="18">
        <v>0.0</v>
      </c>
      <c r="F548" s="3">
        <v>6.0</v>
      </c>
      <c r="G548" s="3">
        <v>5.0</v>
      </c>
      <c r="H548" s="3">
        <v>7.0</v>
      </c>
      <c r="I548" s="14">
        <f t="shared" si="1"/>
        <v>6</v>
      </c>
      <c r="J548" s="14">
        <f t="shared" si="2"/>
        <v>1.333333333</v>
      </c>
      <c r="K548" s="11" t="s">
        <v>303</v>
      </c>
      <c r="L548" s="13" t="s">
        <v>355</v>
      </c>
      <c r="M548" s="15" t="s">
        <v>137</v>
      </c>
      <c r="N548" s="15" t="s">
        <v>2815</v>
      </c>
      <c r="O548" s="16" t="s">
        <v>1342</v>
      </c>
      <c r="P548" s="16" t="s">
        <v>1174</v>
      </c>
      <c r="Q548" s="17">
        <v>1.0</v>
      </c>
      <c r="R548" s="11" t="s">
        <v>124</v>
      </c>
      <c r="S548" s="11">
        <v>0.0</v>
      </c>
      <c r="T548" s="11">
        <v>0.0</v>
      </c>
      <c r="U548" s="11" t="s">
        <v>124</v>
      </c>
      <c r="V548" s="11">
        <v>0.0</v>
      </c>
      <c r="W548" s="11" t="s">
        <v>631</v>
      </c>
      <c r="X548" s="18">
        <v>33.0</v>
      </c>
      <c r="Y548" s="18">
        <v>1.0</v>
      </c>
      <c r="Z548" s="18">
        <v>1.0</v>
      </c>
      <c r="AA548" s="18">
        <v>0.0</v>
      </c>
      <c r="AB548" s="15" t="s">
        <v>3077</v>
      </c>
      <c r="AC548" s="15" t="s">
        <v>3077</v>
      </c>
      <c r="AD548" s="16">
        <v>1.0</v>
      </c>
      <c r="AE548" s="16">
        <v>1.0</v>
      </c>
      <c r="AF548" s="16">
        <v>1.0</v>
      </c>
      <c r="AG548" s="15">
        <v>1.0</v>
      </c>
      <c r="AH548" s="11" t="s">
        <v>2132</v>
      </c>
      <c r="AI548" s="18">
        <v>1.0</v>
      </c>
      <c r="AJ548" s="18">
        <v>1.0</v>
      </c>
      <c r="AK548" s="18">
        <v>0.0</v>
      </c>
      <c r="AL548" s="11">
        <v>0.0</v>
      </c>
      <c r="AM548" s="19">
        <v>0.0</v>
      </c>
      <c r="AN548" s="27" t="s">
        <v>128</v>
      </c>
      <c r="AO548" s="15" t="s">
        <v>243</v>
      </c>
      <c r="AP548" s="15" t="s">
        <v>243</v>
      </c>
      <c r="AQ548" s="15">
        <v>16.0</v>
      </c>
      <c r="AR548" s="15">
        <v>50.0</v>
      </c>
      <c r="AS548" s="15">
        <v>58.0</v>
      </c>
      <c r="AT548" s="15">
        <v>11.0</v>
      </c>
      <c r="AU548" s="15">
        <v>-7.0</v>
      </c>
      <c r="AV548" s="15">
        <v>20.0</v>
      </c>
      <c r="AW548" s="18">
        <v>0.0</v>
      </c>
      <c r="AX548" s="18">
        <v>0.0</v>
      </c>
      <c r="AY548" s="18">
        <v>0.0</v>
      </c>
      <c r="AZ548" s="18">
        <v>1.0</v>
      </c>
      <c r="BA548" s="18">
        <v>1.0</v>
      </c>
      <c r="BB548" s="18">
        <v>0.0</v>
      </c>
      <c r="BC548" s="11">
        <v>0.0</v>
      </c>
      <c r="BD548" s="11">
        <v>0.0</v>
      </c>
      <c r="BE548" s="11">
        <v>0.0</v>
      </c>
      <c r="BF548" s="11">
        <v>0.0</v>
      </c>
      <c r="BG548" s="11">
        <v>0.0</v>
      </c>
      <c r="BH548" s="11">
        <v>0.0</v>
      </c>
      <c r="BI548" s="11">
        <v>0.0</v>
      </c>
      <c r="BJ548" s="11">
        <v>0.0</v>
      </c>
      <c r="BK548" s="11">
        <v>0.0</v>
      </c>
      <c r="BL548" s="11">
        <v>0.0</v>
      </c>
      <c r="BM548" s="11">
        <v>0.0</v>
      </c>
      <c r="BN548" s="11">
        <v>0.0</v>
      </c>
      <c r="BO548" s="11">
        <v>0.0</v>
      </c>
      <c r="BP548" s="11">
        <v>0.0</v>
      </c>
      <c r="BQ548" s="11">
        <v>0.0</v>
      </c>
      <c r="BR548" s="11">
        <v>0.0</v>
      </c>
      <c r="BS548" s="11">
        <v>0.0</v>
      </c>
      <c r="BT548" s="11">
        <v>0.0</v>
      </c>
      <c r="BU548" s="11">
        <v>0.0</v>
      </c>
      <c r="BV548" s="11" t="s">
        <v>124</v>
      </c>
      <c r="BW548" s="15" t="s">
        <v>319</v>
      </c>
      <c r="BX548" s="15">
        <v>0.0</v>
      </c>
      <c r="BY548" s="26">
        <v>206.0</v>
      </c>
      <c r="BZ548" s="16">
        <v>0.0</v>
      </c>
      <c r="CA548" s="26">
        <v>44.0</v>
      </c>
      <c r="CB548" s="26">
        <v>8.0</v>
      </c>
      <c r="CC548" s="15">
        <v>0.0</v>
      </c>
      <c r="CD548" s="15">
        <v>0.0</v>
      </c>
      <c r="CE548" s="15">
        <v>0.0</v>
      </c>
      <c r="CF548" s="15">
        <v>0.0</v>
      </c>
      <c r="CG548" s="16">
        <v>0.0</v>
      </c>
      <c r="CH548" s="16">
        <v>0.0</v>
      </c>
      <c r="CI548" s="16">
        <v>0.0</v>
      </c>
      <c r="CJ548" s="15">
        <f t="shared" si="3"/>
        <v>0</v>
      </c>
      <c r="CK548" s="29" t="s">
        <v>3078</v>
      </c>
      <c r="CL548" s="11" t="s">
        <v>444</v>
      </c>
      <c r="CM548" s="11">
        <v>0.0</v>
      </c>
      <c r="CN548" s="11">
        <v>0.0</v>
      </c>
      <c r="CO548" s="18">
        <v>0.0</v>
      </c>
      <c r="CP548" s="18">
        <v>0.0</v>
      </c>
      <c r="CQ548" s="15">
        <v>0.0</v>
      </c>
      <c r="CR548" s="15" t="s">
        <v>124</v>
      </c>
      <c r="CS548" s="15">
        <v>1.0</v>
      </c>
      <c r="CT548" s="15" t="s">
        <v>3079</v>
      </c>
      <c r="CU548" s="15">
        <v>0.0</v>
      </c>
      <c r="CV548" s="15" t="s">
        <v>124</v>
      </c>
      <c r="CW548" s="11">
        <v>0.0</v>
      </c>
      <c r="CX548" s="11">
        <v>0.0</v>
      </c>
      <c r="CY548" s="11" t="s">
        <v>124</v>
      </c>
      <c r="CZ548" s="11">
        <v>0.0</v>
      </c>
      <c r="DA548" s="11" t="s">
        <v>2670</v>
      </c>
      <c r="DB548" s="31"/>
    </row>
    <row r="549">
      <c r="A549" s="11" t="s">
        <v>3080</v>
      </c>
      <c r="B549" s="11" t="s">
        <v>2565</v>
      </c>
      <c r="C549" s="12">
        <v>30814.0</v>
      </c>
      <c r="D549" s="13">
        <v>2.0</v>
      </c>
      <c r="E549" s="18">
        <v>0.0</v>
      </c>
      <c r="F549" s="3">
        <v>4.0</v>
      </c>
      <c r="G549" s="3">
        <v>5.0</v>
      </c>
      <c r="H549" s="3">
        <v>5.0</v>
      </c>
      <c r="I549" s="14">
        <f t="shared" si="1"/>
        <v>4.666666667</v>
      </c>
      <c r="J549" s="14">
        <f t="shared" si="2"/>
        <v>0.6666666667</v>
      </c>
      <c r="K549" s="11" t="s">
        <v>456</v>
      </c>
      <c r="L549" s="11" t="s">
        <v>456</v>
      </c>
      <c r="M549" s="15" t="s">
        <v>137</v>
      </c>
      <c r="N549" s="15" t="s">
        <v>196</v>
      </c>
      <c r="O549" s="16" t="s">
        <v>216</v>
      </c>
      <c r="P549" s="16" t="s">
        <v>3081</v>
      </c>
      <c r="Q549" s="17">
        <v>1.0</v>
      </c>
      <c r="R549" s="11" t="s">
        <v>124</v>
      </c>
      <c r="S549" s="11">
        <v>0.0</v>
      </c>
      <c r="T549" s="11">
        <v>0.0</v>
      </c>
      <c r="U549" s="11" t="s">
        <v>124</v>
      </c>
      <c r="V549" s="11">
        <v>0.0</v>
      </c>
      <c r="W549" s="11" t="s">
        <v>125</v>
      </c>
      <c r="X549" s="18">
        <v>34.0</v>
      </c>
      <c r="Y549" s="18">
        <v>1.0</v>
      </c>
      <c r="Z549" s="18">
        <v>0.0</v>
      </c>
      <c r="AA549" s="18">
        <v>1.0</v>
      </c>
      <c r="AB549" s="15" t="s">
        <v>2565</v>
      </c>
      <c r="AC549" s="15" t="s">
        <v>2565</v>
      </c>
      <c r="AD549" s="16">
        <v>1.0</v>
      </c>
      <c r="AE549" s="16">
        <v>0.0</v>
      </c>
      <c r="AF549" s="16">
        <v>1.0</v>
      </c>
      <c r="AG549" s="15">
        <v>1.0</v>
      </c>
      <c r="AH549" s="11" t="s">
        <v>2950</v>
      </c>
      <c r="AI549" s="18">
        <v>1.0</v>
      </c>
      <c r="AJ549" s="18">
        <v>0.0</v>
      </c>
      <c r="AK549" s="18">
        <v>1.0</v>
      </c>
      <c r="AL549" s="11">
        <v>0.0</v>
      </c>
      <c r="AM549" s="19">
        <v>1.0</v>
      </c>
      <c r="AN549" s="27" t="s">
        <v>128</v>
      </c>
      <c r="AO549" s="15" t="s">
        <v>893</v>
      </c>
      <c r="AP549" s="15" t="s">
        <v>893</v>
      </c>
      <c r="AQ549" s="15">
        <v>61.0</v>
      </c>
      <c r="AR549" s="15">
        <v>25.0</v>
      </c>
      <c r="AS549" s="15">
        <v>49.0</v>
      </c>
      <c r="AT549" s="15">
        <v>6.0</v>
      </c>
      <c r="AU549" s="15">
        <v>-14.0</v>
      </c>
      <c r="AV549" s="15">
        <v>41.0</v>
      </c>
      <c r="AW549" s="18">
        <v>0.0</v>
      </c>
      <c r="AX549" s="18">
        <v>0.0</v>
      </c>
      <c r="AY549" s="18">
        <v>0.0</v>
      </c>
      <c r="AZ549" s="18">
        <v>1.0</v>
      </c>
      <c r="BA549" s="18">
        <v>1.0</v>
      </c>
      <c r="BB549" s="18">
        <v>1.0</v>
      </c>
      <c r="BC549" s="11">
        <v>0.0</v>
      </c>
      <c r="BD549" s="11">
        <v>0.0</v>
      </c>
      <c r="BE549" s="11">
        <v>0.0</v>
      </c>
      <c r="BF549" s="11">
        <v>0.0</v>
      </c>
      <c r="BG549" s="11">
        <v>0.0</v>
      </c>
      <c r="BH549" s="11">
        <v>0.0</v>
      </c>
      <c r="BI549" s="11">
        <v>0.0</v>
      </c>
      <c r="BJ549" s="11">
        <v>0.0</v>
      </c>
      <c r="BK549" s="11">
        <v>0.0</v>
      </c>
      <c r="BL549" s="11">
        <v>0.0</v>
      </c>
      <c r="BM549" s="11">
        <v>0.0</v>
      </c>
      <c r="BN549" s="11">
        <v>0.0</v>
      </c>
      <c r="BO549" s="11">
        <v>0.0</v>
      </c>
      <c r="BP549" s="11">
        <v>0.0</v>
      </c>
      <c r="BQ549" s="11">
        <v>0.0</v>
      </c>
      <c r="BR549" s="11">
        <v>0.0</v>
      </c>
      <c r="BS549" s="11">
        <v>0.0</v>
      </c>
      <c r="BT549" s="11">
        <v>0.0</v>
      </c>
      <c r="BU549" s="11">
        <v>0.0</v>
      </c>
      <c r="BV549" s="11" t="s">
        <v>124</v>
      </c>
      <c r="BW549" s="15" t="s">
        <v>319</v>
      </c>
      <c r="BX549" s="15">
        <v>0.0</v>
      </c>
      <c r="BY549" s="26">
        <v>254.0</v>
      </c>
      <c r="BZ549" s="16">
        <v>0.0</v>
      </c>
      <c r="CA549" s="26">
        <v>88.0</v>
      </c>
      <c r="CB549" s="26">
        <v>16.0</v>
      </c>
      <c r="CC549" s="15">
        <v>0.0</v>
      </c>
      <c r="CD549" s="15">
        <v>0.0</v>
      </c>
      <c r="CE549" s="15">
        <v>0.0</v>
      </c>
      <c r="CF549" s="15">
        <v>0.0</v>
      </c>
      <c r="CG549" s="16">
        <v>0.0</v>
      </c>
      <c r="CH549" s="16">
        <v>0.0</v>
      </c>
      <c r="CI549" s="16">
        <v>0.0</v>
      </c>
      <c r="CJ549" s="15">
        <f t="shared" si="3"/>
        <v>0</v>
      </c>
      <c r="CK549" s="29" t="s">
        <v>3082</v>
      </c>
      <c r="CL549" s="11" t="s">
        <v>132</v>
      </c>
      <c r="CM549" s="11">
        <v>0.0</v>
      </c>
      <c r="CN549" s="11">
        <v>0.0</v>
      </c>
      <c r="CO549" s="18">
        <v>0.0</v>
      </c>
      <c r="CP549" s="18">
        <v>0.0</v>
      </c>
      <c r="CQ549" s="15">
        <v>0.0</v>
      </c>
      <c r="CR549" s="15" t="s">
        <v>124</v>
      </c>
      <c r="CS549" s="15">
        <v>0.0</v>
      </c>
      <c r="CT549" s="15" t="s">
        <v>124</v>
      </c>
      <c r="CU549" s="15">
        <v>0.0</v>
      </c>
      <c r="CV549" s="15" t="s">
        <v>124</v>
      </c>
      <c r="CW549" s="11">
        <v>0.0</v>
      </c>
      <c r="CX549" s="11">
        <v>0.0</v>
      </c>
      <c r="CY549" s="11" t="s">
        <v>124</v>
      </c>
      <c r="CZ549" s="11">
        <v>0.0</v>
      </c>
      <c r="DA549" s="11" t="s">
        <v>133</v>
      </c>
      <c r="DB549" s="31"/>
    </row>
    <row r="550">
      <c r="A550" s="11" t="s">
        <v>3083</v>
      </c>
      <c r="B550" s="11" t="s">
        <v>3084</v>
      </c>
      <c r="C550" s="12">
        <v>30828.0</v>
      </c>
      <c r="D550" s="13">
        <v>2.0</v>
      </c>
      <c r="E550" s="18">
        <v>0.0</v>
      </c>
      <c r="F550" s="3">
        <v>5.0</v>
      </c>
      <c r="G550" s="3">
        <v>6.0</v>
      </c>
      <c r="H550" s="3">
        <v>7.0</v>
      </c>
      <c r="I550" s="14">
        <f t="shared" si="1"/>
        <v>6</v>
      </c>
      <c r="J550" s="14">
        <f t="shared" si="2"/>
        <v>1.333333333</v>
      </c>
      <c r="K550" s="11" t="s">
        <v>261</v>
      </c>
      <c r="L550" s="11" t="s">
        <v>262</v>
      </c>
      <c r="M550" s="15" t="s">
        <v>137</v>
      </c>
      <c r="N550" s="15" t="s">
        <v>2691</v>
      </c>
      <c r="O550" s="16" t="s">
        <v>2359</v>
      </c>
      <c r="P550" s="16" t="s">
        <v>2691</v>
      </c>
      <c r="Q550" s="17">
        <v>1.0</v>
      </c>
      <c r="R550" s="11" t="s">
        <v>124</v>
      </c>
      <c r="S550" s="11">
        <v>0.0</v>
      </c>
      <c r="T550" s="11">
        <v>0.0</v>
      </c>
      <c r="U550" s="11" t="s">
        <v>124</v>
      </c>
      <c r="V550" s="11">
        <v>0.0</v>
      </c>
      <c r="W550" s="11" t="s">
        <v>125</v>
      </c>
      <c r="X550" s="18">
        <v>32.0</v>
      </c>
      <c r="Y550" s="18">
        <v>0.0</v>
      </c>
      <c r="Z550" s="18">
        <v>0.0</v>
      </c>
      <c r="AA550" s="18">
        <v>1.0</v>
      </c>
      <c r="AB550" s="15" t="s">
        <v>3085</v>
      </c>
      <c r="AC550" s="15" t="s">
        <v>3085</v>
      </c>
      <c r="AD550" s="16">
        <v>1.0</v>
      </c>
      <c r="AE550" s="16">
        <v>1.0</v>
      </c>
      <c r="AF550" s="16">
        <v>0.0</v>
      </c>
      <c r="AG550" s="15">
        <v>0.0</v>
      </c>
      <c r="AH550" s="11" t="s">
        <v>3086</v>
      </c>
      <c r="AI550" s="18">
        <v>1.0</v>
      </c>
      <c r="AJ550" s="18">
        <v>0.0</v>
      </c>
      <c r="AK550" s="18">
        <v>0.0</v>
      </c>
      <c r="AL550" s="11">
        <v>0.0</v>
      </c>
      <c r="AM550" s="19">
        <v>0.0</v>
      </c>
      <c r="AN550" s="27" t="s">
        <v>128</v>
      </c>
      <c r="AO550" s="15" t="s">
        <v>2987</v>
      </c>
      <c r="AP550" s="15" t="s">
        <v>129</v>
      </c>
      <c r="AQ550" s="15">
        <v>123.0</v>
      </c>
      <c r="AR550" s="15">
        <v>49.0</v>
      </c>
      <c r="AS550" s="15">
        <v>81.0</v>
      </c>
      <c r="AT550" s="15">
        <v>71.0</v>
      </c>
      <c r="AU550" s="15">
        <v>-9.0</v>
      </c>
      <c r="AV550" s="15">
        <v>8.0</v>
      </c>
      <c r="AW550" s="18">
        <v>0.0</v>
      </c>
      <c r="AX550" s="18">
        <v>0.0</v>
      </c>
      <c r="AY550" s="18">
        <v>0.0</v>
      </c>
      <c r="AZ550" s="18">
        <v>0.0</v>
      </c>
      <c r="BA550" s="18">
        <v>0.0</v>
      </c>
      <c r="BB550" s="18">
        <v>0.0</v>
      </c>
      <c r="BC550" s="11">
        <v>0.0</v>
      </c>
      <c r="BD550" s="11">
        <v>0.0</v>
      </c>
      <c r="BE550" s="11">
        <v>0.0</v>
      </c>
      <c r="BF550" s="11">
        <v>0.0</v>
      </c>
      <c r="BG550" s="11">
        <v>0.0</v>
      </c>
      <c r="BH550" s="11">
        <v>1.0</v>
      </c>
      <c r="BI550" s="11">
        <v>0.0</v>
      </c>
      <c r="BJ550" s="11">
        <v>0.0</v>
      </c>
      <c r="BK550" s="11">
        <v>0.0</v>
      </c>
      <c r="BL550" s="11">
        <v>0.0</v>
      </c>
      <c r="BM550" s="11">
        <v>0.0</v>
      </c>
      <c r="BN550" s="11">
        <v>0.0</v>
      </c>
      <c r="BO550" s="11">
        <v>0.0</v>
      </c>
      <c r="BP550" s="11">
        <v>0.0</v>
      </c>
      <c r="BQ550" s="11">
        <v>0.0</v>
      </c>
      <c r="BR550" s="11">
        <v>0.0</v>
      </c>
      <c r="BS550" s="11">
        <v>0.0</v>
      </c>
      <c r="BT550" s="11">
        <v>0.0</v>
      </c>
      <c r="BU550" s="11">
        <v>0.0</v>
      </c>
      <c r="BV550" s="11" t="s">
        <v>124</v>
      </c>
      <c r="BW550" s="15" t="s">
        <v>487</v>
      </c>
      <c r="BX550" s="15">
        <v>0.0</v>
      </c>
      <c r="BY550" s="26">
        <v>262.0</v>
      </c>
      <c r="BZ550" s="16">
        <v>0.0</v>
      </c>
      <c r="CA550" s="26">
        <v>93.0</v>
      </c>
      <c r="CB550" s="26">
        <v>23.0</v>
      </c>
      <c r="CC550" s="15">
        <v>0.0</v>
      </c>
      <c r="CD550" s="15">
        <v>0.0</v>
      </c>
      <c r="CE550" s="15">
        <v>1.0</v>
      </c>
      <c r="CF550" s="15">
        <v>0.0</v>
      </c>
      <c r="CG550" s="16">
        <v>0.0</v>
      </c>
      <c r="CH550" s="16">
        <v>0.0</v>
      </c>
      <c r="CI550" s="16">
        <v>0.0</v>
      </c>
      <c r="CJ550" s="15">
        <f t="shared" si="3"/>
        <v>0</v>
      </c>
      <c r="CK550" s="29" t="s">
        <v>3087</v>
      </c>
      <c r="CL550" s="11" t="s">
        <v>2104</v>
      </c>
      <c r="CM550" s="11">
        <v>0.0</v>
      </c>
      <c r="CN550" s="11">
        <v>0.0</v>
      </c>
      <c r="CO550" s="18">
        <v>0.0</v>
      </c>
      <c r="CP550" s="18">
        <v>0.0</v>
      </c>
      <c r="CQ550" s="15">
        <v>0.0</v>
      </c>
      <c r="CR550" s="15" t="s">
        <v>124</v>
      </c>
      <c r="CS550" s="15">
        <v>1.0</v>
      </c>
      <c r="CT550" s="15" t="s">
        <v>3071</v>
      </c>
      <c r="CU550" s="15">
        <v>0.0</v>
      </c>
      <c r="CV550" s="15" t="s">
        <v>124</v>
      </c>
      <c r="CW550" s="11">
        <v>0.0</v>
      </c>
      <c r="CX550" s="11">
        <v>0.0</v>
      </c>
      <c r="CY550" s="11" t="s">
        <v>124</v>
      </c>
      <c r="CZ550" s="11">
        <v>0.0</v>
      </c>
      <c r="DA550" s="11" t="s">
        <v>235</v>
      </c>
      <c r="DB550" s="31"/>
    </row>
    <row r="551">
      <c r="A551" s="11" t="s">
        <v>3088</v>
      </c>
      <c r="B551" s="11" t="s">
        <v>3089</v>
      </c>
      <c r="C551" s="12">
        <v>30842.0</v>
      </c>
      <c r="D551" s="13">
        <v>2.0</v>
      </c>
      <c r="E551" s="18">
        <v>0.0</v>
      </c>
      <c r="F551" s="3">
        <v>7.0</v>
      </c>
      <c r="G551" s="3">
        <v>8.0</v>
      </c>
      <c r="H551" s="3">
        <v>6.0</v>
      </c>
      <c r="I551" s="14">
        <f t="shared" si="1"/>
        <v>7</v>
      </c>
      <c r="J551" s="14">
        <f t="shared" si="2"/>
        <v>1.333333333</v>
      </c>
      <c r="K551" s="11" t="s">
        <v>3090</v>
      </c>
      <c r="L551" s="13" t="s">
        <v>262</v>
      </c>
      <c r="M551" s="15" t="s">
        <v>137</v>
      </c>
      <c r="N551" s="15" t="s">
        <v>138</v>
      </c>
      <c r="O551" s="16" t="s">
        <v>162</v>
      </c>
      <c r="P551" s="16" t="s">
        <v>373</v>
      </c>
      <c r="Q551" s="17">
        <v>1.0</v>
      </c>
      <c r="R551" s="11" t="s">
        <v>3091</v>
      </c>
      <c r="S551" s="11">
        <v>0.0</v>
      </c>
      <c r="T551" s="11">
        <v>0.0</v>
      </c>
      <c r="U551" s="11" t="s">
        <v>124</v>
      </c>
      <c r="V551" s="11">
        <v>0.0</v>
      </c>
      <c r="W551" s="11" t="s">
        <v>125</v>
      </c>
      <c r="X551" s="18">
        <v>30.0</v>
      </c>
      <c r="Y551" s="18">
        <v>0.0</v>
      </c>
      <c r="Z551" s="18">
        <v>1.0</v>
      </c>
      <c r="AA551" s="18">
        <v>0.0</v>
      </c>
      <c r="AB551" s="15" t="s">
        <v>3092</v>
      </c>
      <c r="AC551" s="15" t="s">
        <v>3092</v>
      </c>
      <c r="AD551" s="16">
        <v>2.0</v>
      </c>
      <c r="AE551" s="16">
        <v>1.0</v>
      </c>
      <c r="AF551" s="16">
        <v>1.0</v>
      </c>
      <c r="AG551" s="15">
        <v>0.0</v>
      </c>
      <c r="AH551" s="11" t="s">
        <v>3093</v>
      </c>
      <c r="AI551" s="18">
        <v>1.0</v>
      </c>
      <c r="AJ551" s="18">
        <v>1.0</v>
      </c>
      <c r="AK551" s="18">
        <v>0.0</v>
      </c>
      <c r="AL551" s="11">
        <v>0.0</v>
      </c>
      <c r="AM551" s="19">
        <v>0.0</v>
      </c>
      <c r="AN551" s="27" t="s">
        <v>128</v>
      </c>
      <c r="AO551" s="15" t="s">
        <v>129</v>
      </c>
      <c r="AP551" s="15" t="s">
        <v>129</v>
      </c>
      <c r="AQ551" s="15">
        <v>130.0</v>
      </c>
      <c r="AR551" s="15">
        <v>45.0</v>
      </c>
      <c r="AS551" s="15">
        <v>73.0</v>
      </c>
      <c r="AT551" s="15">
        <v>29.0</v>
      </c>
      <c r="AU551" s="15">
        <v>-9.0</v>
      </c>
      <c r="AV551" s="15">
        <v>49.0</v>
      </c>
      <c r="AW551" s="18">
        <v>0.0</v>
      </c>
      <c r="AX551" s="18">
        <v>0.0</v>
      </c>
      <c r="AY551" s="18">
        <v>1.0</v>
      </c>
      <c r="AZ551" s="18">
        <v>1.0</v>
      </c>
      <c r="BA551" s="18">
        <v>0.0</v>
      </c>
      <c r="BB551" s="18">
        <v>0.0</v>
      </c>
      <c r="BC551" s="11">
        <v>0.0</v>
      </c>
      <c r="BD551" s="11">
        <v>0.0</v>
      </c>
      <c r="BE551" s="11">
        <v>0.0</v>
      </c>
      <c r="BF551" s="11">
        <v>0.0</v>
      </c>
      <c r="BG551" s="11">
        <v>0.0</v>
      </c>
      <c r="BH551" s="11">
        <v>0.0</v>
      </c>
      <c r="BI551" s="11">
        <v>0.0</v>
      </c>
      <c r="BJ551" s="11">
        <v>0.0</v>
      </c>
      <c r="BK551" s="11">
        <v>0.0</v>
      </c>
      <c r="BL551" s="11">
        <v>0.0</v>
      </c>
      <c r="BM551" s="11">
        <v>0.0</v>
      </c>
      <c r="BN551" s="11">
        <v>0.0</v>
      </c>
      <c r="BO551" s="11">
        <v>0.0</v>
      </c>
      <c r="BP551" s="11">
        <v>0.0</v>
      </c>
      <c r="BQ551" s="11">
        <v>0.0</v>
      </c>
      <c r="BR551" s="11">
        <v>0.0</v>
      </c>
      <c r="BS551" s="11">
        <v>0.0</v>
      </c>
      <c r="BT551" s="11">
        <v>0.0</v>
      </c>
      <c r="BU551" s="11">
        <v>0.0</v>
      </c>
      <c r="BV551" s="11" t="s">
        <v>124</v>
      </c>
      <c r="BW551" s="15" t="s">
        <v>487</v>
      </c>
      <c r="BX551" s="15">
        <v>0.0</v>
      </c>
      <c r="BY551" s="26">
        <v>241.0</v>
      </c>
      <c r="BZ551" s="16">
        <v>0.0</v>
      </c>
      <c r="CA551" s="26">
        <v>45.0</v>
      </c>
      <c r="CB551" s="26">
        <v>14.0</v>
      </c>
      <c r="CC551" s="15">
        <v>0.0</v>
      </c>
      <c r="CD551" s="15">
        <v>0.0</v>
      </c>
      <c r="CE551" s="15">
        <v>1.0</v>
      </c>
      <c r="CF551" s="15">
        <v>0.0</v>
      </c>
      <c r="CG551" s="16">
        <v>0.0</v>
      </c>
      <c r="CH551" s="16">
        <v>0.0</v>
      </c>
      <c r="CI551" s="16">
        <v>0.0</v>
      </c>
      <c r="CJ551" s="15">
        <f t="shared" si="3"/>
        <v>0</v>
      </c>
      <c r="CK551" s="29" t="s">
        <v>3094</v>
      </c>
      <c r="CL551" s="11" t="s">
        <v>844</v>
      </c>
      <c r="CM551" s="11">
        <v>0.0</v>
      </c>
      <c r="CN551" s="11">
        <v>0.0</v>
      </c>
      <c r="CO551" s="18">
        <v>0.0</v>
      </c>
      <c r="CP551" s="18">
        <v>0.0</v>
      </c>
      <c r="CQ551" s="15">
        <v>0.0</v>
      </c>
      <c r="CR551" s="15" t="s">
        <v>124</v>
      </c>
      <c r="CS551" s="15">
        <v>0.0</v>
      </c>
      <c r="CT551" s="15" t="s">
        <v>124</v>
      </c>
      <c r="CU551" s="15">
        <v>0.0</v>
      </c>
      <c r="CV551" s="15" t="s">
        <v>124</v>
      </c>
      <c r="CW551" s="11">
        <v>0.0</v>
      </c>
      <c r="CX551" s="11">
        <v>0.0</v>
      </c>
      <c r="CY551" s="11" t="s">
        <v>124</v>
      </c>
      <c r="CZ551" s="11">
        <v>0.0</v>
      </c>
      <c r="DA551" s="11" t="s">
        <v>133</v>
      </c>
      <c r="DB551" s="31"/>
    </row>
    <row r="552">
      <c r="A552" s="11" t="s">
        <v>3095</v>
      </c>
      <c r="B552" s="11" t="s">
        <v>3096</v>
      </c>
      <c r="C552" s="12">
        <v>30856.0</v>
      </c>
      <c r="D552" s="13">
        <v>2.0</v>
      </c>
      <c r="E552" s="18">
        <v>0.0</v>
      </c>
      <c r="F552" s="3">
        <v>4.0</v>
      </c>
      <c r="G552" s="3">
        <v>1.0</v>
      </c>
      <c r="H552" s="3">
        <v>6.0</v>
      </c>
      <c r="I552" s="14">
        <f t="shared" si="1"/>
        <v>3.666666667</v>
      </c>
      <c r="J552" s="14">
        <f t="shared" si="2"/>
        <v>3.333333333</v>
      </c>
      <c r="K552" s="11" t="s">
        <v>182</v>
      </c>
      <c r="L552" s="13" t="s">
        <v>183</v>
      </c>
      <c r="M552" s="15" t="s">
        <v>122</v>
      </c>
      <c r="N552" s="15" t="s">
        <v>3024</v>
      </c>
      <c r="O552" s="16" t="s">
        <v>162</v>
      </c>
      <c r="P552" s="16" t="s">
        <v>2905</v>
      </c>
      <c r="Q552" s="17">
        <v>0.0</v>
      </c>
      <c r="R552" s="11" t="s">
        <v>124</v>
      </c>
      <c r="S552" s="11">
        <v>0.0</v>
      </c>
      <c r="T552" s="11">
        <v>0.0</v>
      </c>
      <c r="U552" s="11" t="s">
        <v>124</v>
      </c>
      <c r="V552" s="11">
        <v>0.0</v>
      </c>
      <c r="W552" s="11" t="s">
        <v>631</v>
      </c>
      <c r="X552" s="18">
        <v>25.0</v>
      </c>
      <c r="Y552" s="18">
        <v>1.0</v>
      </c>
      <c r="Z552" s="18">
        <v>1.0</v>
      </c>
      <c r="AA552" s="18">
        <v>0.0</v>
      </c>
      <c r="AB552" s="15" t="s">
        <v>3097</v>
      </c>
      <c r="AC552" s="15" t="s">
        <v>3097</v>
      </c>
      <c r="AD552" s="16">
        <v>1.0</v>
      </c>
      <c r="AE552" s="16">
        <v>1.0</v>
      </c>
      <c r="AF552" s="16">
        <v>1.0</v>
      </c>
      <c r="AG552" s="16">
        <v>1.0</v>
      </c>
      <c r="AH552" s="11" t="s">
        <v>3098</v>
      </c>
      <c r="AI552" s="18">
        <v>1.0</v>
      </c>
      <c r="AJ552" s="18">
        <v>1.0</v>
      </c>
      <c r="AK552" s="18">
        <v>1.0</v>
      </c>
      <c r="AL552" s="18">
        <v>0.0</v>
      </c>
      <c r="AM552" s="19">
        <v>1.0</v>
      </c>
      <c r="AN552" s="27" t="s">
        <v>128</v>
      </c>
      <c r="AO552" s="15" t="s">
        <v>129</v>
      </c>
      <c r="AP552" s="15" t="s">
        <v>129</v>
      </c>
      <c r="AQ552" s="15">
        <v>127.0</v>
      </c>
      <c r="AR552" s="15">
        <v>89.0</v>
      </c>
      <c r="AS552" s="15">
        <v>55.0</v>
      </c>
      <c r="AT552" s="15">
        <v>82.0</v>
      </c>
      <c r="AU552" s="15">
        <v>-7.0</v>
      </c>
      <c r="AV552" s="15">
        <v>11.0</v>
      </c>
      <c r="AW552" s="18">
        <v>0.0</v>
      </c>
      <c r="AX552" s="18">
        <v>0.0</v>
      </c>
      <c r="AY552" s="18">
        <v>1.0</v>
      </c>
      <c r="AZ552" s="18">
        <v>1.0</v>
      </c>
      <c r="BA552" s="18">
        <v>0.0</v>
      </c>
      <c r="BB552" s="18">
        <v>0.0</v>
      </c>
      <c r="BC552" s="11">
        <v>0.0</v>
      </c>
      <c r="BD552" s="11">
        <v>0.0</v>
      </c>
      <c r="BE552" s="11">
        <v>0.0</v>
      </c>
      <c r="BF552" s="11">
        <v>0.0</v>
      </c>
      <c r="BG552" s="11">
        <v>0.0</v>
      </c>
      <c r="BH552" s="11">
        <v>0.0</v>
      </c>
      <c r="BI552" s="11">
        <v>0.0</v>
      </c>
      <c r="BJ552" s="11">
        <v>0.0</v>
      </c>
      <c r="BK552" s="11">
        <v>0.0</v>
      </c>
      <c r="BL552" s="11">
        <v>0.0</v>
      </c>
      <c r="BM552" s="11">
        <v>0.0</v>
      </c>
      <c r="BN552" s="11">
        <v>0.0</v>
      </c>
      <c r="BO552" s="11">
        <v>0.0</v>
      </c>
      <c r="BP552" s="11">
        <v>0.0</v>
      </c>
      <c r="BQ552" s="11">
        <v>0.0</v>
      </c>
      <c r="BR552" s="11">
        <v>0.0</v>
      </c>
      <c r="BS552" s="11">
        <v>0.0</v>
      </c>
      <c r="BT552" s="11">
        <v>0.0</v>
      </c>
      <c r="BU552" s="11">
        <v>0.0</v>
      </c>
      <c r="BV552" s="11" t="s">
        <v>124</v>
      </c>
      <c r="BW552" s="15" t="s">
        <v>487</v>
      </c>
      <c r="BX552" s="15">
        <v>0.0</v>
      </c>
      <c r="BY552" s="26">
        <v>266.0</v>
      </c>
      <c r="BZ552" s="16">
        <v>0.0</v>
      </c>
      <c r="CA552" s="26">
        <v>40.0</v>
      </c>
      <c r="CB552" s="26">
        <v>16.0</v>
      </c>
      <c r="CC552" s="15">
        <v>0.0</v>
      </c>
      <c r="CD552" s="15">
        <v>0.0</v>
      </c>
      <c r="CE552" s="15">
        <v>1.0</v>
      </c>
      <c r="CF552" s="15">
        <v>0.0</v>
      </c>
      <c r="CG552" s="16">
        <v>0.0</v>
      </c>
      <c r="CH552" s="16">
        <v>0.0</v>
      </c>
      <c r="CI552" s="16">
        <v>0.0</v>
      </c>
      <c r="CJ552" s="15">
        <f t="shared" si="3"/>
        <v>0</v>
      </c>
      <c r="CK552" s="29" t="s">
        <v>3099</v>
      </c>
      <c r="CL552" s="11" t="s">
        <v>588</v>
      </c>
      <c r="CM552" s="11">
        <v>0.0</v>
      </c>
      <c r="CN552" s="11">
        <v>0.0</v>
      </c>
      <c r="CO552" s="18">
        <v>0.0</v>
      </c>
      <c r="CP552" s="18">
        <v>0.0</v>
      </c>
      <c r="CQ552" s="15">
        <v>0.0</v>
      </c>
      <c r="CR552" s="15" t="s">
        <v>124</v>
      </c>
      <c r="CS552" s="15">
        <v>0.0</v>
      </c>
      <c r="CT552" s="15" t="s">
        <v>124</v>
      </c>
      <c r="CU552" s="15">
        <v>0.0</v>
      </c>
      <c r="CV552" s="15" t="s">
        <v>124</v>
      </c>
      <c r="CW552" s="11">
        <v>0.0</v>
      </c>
      <c r="CX552" s="11">
        <v>0.0</v>
      </c>
      <c r="CY552" s="11" t="s">
        <v>124</v>
      </c>
      <c r="CZ552" s="11">
        <v>0.0</v>
      </c>
      <c r="DA552" s="11" t="s">
        <v>1049</v>
      </c>
      <c r="DB552" s="31"/>
    </row>
    <row r="553">
      <c r="A553" s="11" t="s">
        <v>3100</v>
      </c>
      <c r="B553" s="11" t="s">
        <v>3101</v>
      </c>
      <c r="C553" s="12">
        <v>30870.0</v>
      </c>
      <c r="D553" s="13">
        <v>5.0</v>
      </c>
      <c r="E553" s="18">
        <v>0.0</v>
      </c>
      <c r="F553" s="3">
        <v>8.0</v>
      </c>
      <c r="G553" s="3">
        <v>7.0</v>
      </c>
      <c r="H553" s="3">
        <v>8.0</v>
      </c>
      <c r="I553" s="14">
        <f t="shared" si="1"/>
        <v>7.666666667</v>
      </c>
      <c r="J553" s="14">
        <f t="shared" si="2"/>
        <v>0.6666666667</v>
      </c>
      <c r="K553" s="11" t="s">
        <v>355</v>
      </c>
      <c r="L553" s="13" t="s">
        <v>355</v>
      </c>
      <c r="M553" s="15" t="s">
        <v>216</v>
      </c>
      <c r="N553" s="15" t="s">
        <v>3102</v>
      </c>
      <c r="O553" s="16" t="s">
        <v>1408</v>
      </c>
      <c r="P553" s="16" t="s">
        <v>3103</v>
      </c>
      <c r="Q553" s="17">
        <v>1.0</v>
      </c>
      <c r="R553" s="11" t="s">
        <v>124</v>
      </c>
      <c r="S553" s="11">
        <v>0.0</v>
      </c>
      <c r="T553" s="11">
        <v>0.0</v>
      </c>
      <c r="U553" s="11" t="s">
        <v>124</v>
      </c>
      <c r="V553" s="11">
        <v>0.0</v>
      </c>
      <c r="W553" s="11" t="s">
        <v>125</v>
      </c>
      <c r="X553" s="18">
        <v>26.0</v>
      </c>
      <c r="Y553" s="18">
        <v>1.0</v>
      </c>
      <c r="Z553" s="18">
        <v>0.0</v>
      </c>
      <c r="AA553" s="18">
        <v>1.0</v>
      </c>
      <c r="AB553" s="15" t="s">
        <v>3101</v>
      </c>
      <c r="AC553" s="15" t="s">
        <v>3101</v>
      </c>
      <c r="AD553" s="16">
        <v>1.0</v>
      </c>
      <c r="AE553" s="16">
        <v>0.0</v>
      </c>
      <c r="AF553" s="16">
        <v>1.0</v>
      </c>
      <c r="AG553" s="15">
        <v>1.0</v>
      </c>
      <c r="AH553" s="11" t="s">
        <v>3101</v>
      </c>
      <c r="AI553" s="18">
        <v>1.0</v>
      </c>
      <c r="AJ553" s="18">
        <v>0.0</v>
      </c>
      <c r="AK553" s="18">
        <v>1.0</v>
      </c>
      <c r="AL553" s="11">
        <v>1.0</v>
      </c>
      <c r="AM553" s="19">
        <v>1.0</v>
      </c>
      <c r="AN553" s="27" t="s">
        <v>128</v>
      </c>
      <c r="AO553" s="15" t="s">
        <v>893</v>
      </c>
      <c r="AP553" s="15" t="s">
        <v>893</v>
      </c>
      <c r="AQ553" s="15">
        <v>127.0</v>
      </c>
      <c r="AR553" s="15">
        <v>89.0</v>
      </c>
      <c r="AS553" s="15">
        <v>88.0</v>
      </c>
      <c r="AT553" s="15">
        <v>89.0</v>
      </c>
      <c r="AU553" s="15">
        <v>-10.0</v>
      </c>
      <c r="AV553" s="15">
        <v>1.0</v>
      </c>
      <c r="AW553" s="18">
        <v>0.0</v>
      </c>
      <c r="AX553" s="18">
        <v>0.0</v>
      </c>
      <c r="AY553" s="18">
        <v>1.0</v>
      </c>
      <c r="AZ553" s="18">
        <v>1.0</v>
      </c>
      <c r="BA553" s="18">
        <v>0.0</v>
      </c>
      <c r="BB553" s="18">
        <v>0.0</v>
      </c>
      <c r="BC553" s="11">
        <v>0.0</v>
      </c>
      <c r="BD553" s="11">
        <v>0.0</v>
      </c>
      <c r="BE553" s="11">
        <v>0.0</v>
      </c>
      <c r="BF553" s="11">
        <v>0.0</v>
      </c>
      <c r="BG553" s="11">
        <v>0.0</v>
      </c>
      <c r="BH553" s="11">
        <v>1.0</v>
      </c>
      <c r="BI553" s="11">
        <v>0.0</v>
      </c>
      <c r="BJ553" s="11">
        <v>0.0</v>
      </c>
      <c r="BK553" s="11">
        <v>0.0</v>
      </c>
      <c r="BL553" s="11">
        <v>0.0</v>
      </c>
      <c r="BM553" s="11">
        <v>0.0</v>
      </c>
      <c r="BN553" s="11">
        <v>0.0</v>
      </c>
      <c r="BO553" s="11">
        <v>0.0</v>
      </c>
      <c r="BP553" s="11">
        <v>0.0</v>
      </c>
      <c r="BQ553" s="11">
        <v>0.0</v>
      </c>
      <c r="BR553" s="11">
        <v>0.0</v>
      </c>
      <c r="BS553" s="11">
        <v>0.0</v>
      </c>
      <c r="BT553" s="11">
        <v>0.0</v>
      </c>
      <c r="BU553" s="11">
        <v>0.0</v>
      </c>
      <c r="BV553" s="11" t="s">
        <v>124</v>
      </c>
      <c r="BW553" s="15" t="s">
        <v>319</v>
      </c>
      <c r="BX553" s="15">
        <v>0.0</v>
      </c>
      <c r="BY553" s="26">
        <v>228.0</v>
      </c>
      <c r="BZ553" s="16">
        <v>0.0</v>
      </c>
      <c r="CA553" s="26">
        <v>80.0</v>
      </c>
      <c r="CB553" s="26">
        <v>33.0</v>
      </c>
      <c r="CC553" s="15">
        <v>0.0</v>
      </c>
      <c r="CD553" s="15">
        <v>0.0</v>
      </c>
      <c r="CE553" s="15">
        <v>1.0</v>
      </c>
      <c r="CF553" s="15">
        <v>0.0</v>
      </c>
      <c r="CG553" s="16">
        <v>0.0</v>
      </c>
      <c r="CH553" s="16">
        <v>0.0</v>
      </c>
      <c r="CI553" s="16">
        <v>0.0</v>
      </c>
      <c r="CJ553" s="15">
        <f t="shared" si="3"/>
        <v>0</v>
      </c>
      <c r="CK553" s="29" t="s">
        <v>3104</v>
      </c>
      <c r="CL553" s="11" t="s">
        <v>985</v>
      </c>
      <c r="CM553" s="11">
        <v>0.0</v>
      </c>
      <c r="CN553" s="11">
        <v>0.0</v>
      </c>
      <c r="CO553" s="18">
        <v>0.0</v>
      </c>
      <c r="CP553" s="18">
        <v>0.0</v>
      </c>
      <c r="CQ553" s="15">
        <v>0.0</v>
      </c>
      <c r="CR553" s="15" t="s">
        <v>124</v>
      </c>
      <c r="CS553" s="15">
        <v>1.0</v>
      </c>
      <c r="CT553" s="15" t="s">
        <v>3105</v>
      </c>
      <c r="CU553" s="15">
        <v>0.0</v>
      </c>
      <c r="CV553" s="15" t="s">
        <v>124</v>
      </c>
      <c r="CW553" s="11">
        <v>0.0</v>
      </c>
      <c r="CX553" s="11">
        <v>0.0</v>
      </c>
      <c r="CY553" s="11" t="s">
        <v>124</v>
      </c>
      <c r="CZ553" s="11">
        <v>0.0</v>
      </c>
      <c r="DA553" s="11" t="s">
        <v>235</v>
      </c>
      <c r="DB553" s="31"/>
    </row>
    <row r="554">
      <c r="A554" s="11" t="s">
        <v>3106</v>
      </c>
      <c r="B554" s="11" t="s">
        <v>3107</v>
      </c>
      <c r="C554" s="12">
        <v>30905.0</v>
      </c>
      <c r="D554" s="13">
        <v>3.0</v>
      </c>
      <c r="E554" s="18">
        <v>0.0</v>
      </c>
      <c r="F554" s="3">
        <v>2.0</v>
      </c>
      <c r="G554" s="3">
        <v>4.0</v>
      </c>
      <c r="H554" s="3">
        <v>2.0</v>
      </c>
      <c r="I554" s="14">
        <f t="shared" si="1"/>
        <v>2.666666667</v>
      </c>
      <c r="J554" s="14">
        <f t="shared" si="2"/>
        <v>1.333333333</v>
      </c>
      <c r="K554" s="11" t="s">
        <v>2265</v>
      </c>
      <c r="L554" s="13" t="s">
        <v>2410</v>
      </c>
      <c r="M554" s="15" t="s">
        <v>122</v>
      </c>
      <c r="N554" s="15" t="s">
        <v>3024</v>
      </c>
      <c r="O554" s="16" t="s">
        <v>2359</v>
      </c>
      <c r="P554" s="16" t="s">
        <v>2691</v>
      </c>
      <c r="Q554" s="17">
        <v>1.0</v>
      </c>
      <c r="R554" s="11" t="s">
        <v>124</v>
      </c>
      <c r="S554" s="11">
        <v>0.0</v>
      </c>
      <c r="T554" s="11">
        <v>0.0</v>
      </c>
      <c r="U554" s="11" t="s">
        <v>124</v>
      </c>
      <c r="V554" s="11">
        <v>0.0</v>
      </c>
      <c r="W554" s="11" t="s">
        <v>125</v>
      </c>
      <c r="X554" s="18">
        <v>30.0</v>
      </c>
      <c r="Y554" s="18">
        <v>1.0</v>
      </c>
      <c r="Z554" s="18">
        <v>0.0</v>
      </c>
      <c r="AA554" s="18">
        <v>1.0</v>
      </c>
      <c r="AB554" s="15" t="s">
        <v>3108</v>
      </c>
      <c r="AC554" s="15" t="s">
        <v>3108</v>
      </c>
      <c r="AD554" s="16">
        <v>1.0</v>
      </c>
      <c r="AE554" s="16">
        <v>0.0</v>
      </c>
      <c r="AF554" s="16">
        <v>1.0</v>
      </c>
      <c r="AG554" s="15">
        <v>1.0</v>
      </c>
      <c r="AH554" s="11" t="s">
        <v>3108</v>
      </c>
      <c r="AI554" s="18">
        <v>1.0</v>
      </c>
      <c r="AJ554" s="18">
        <v>0.0</v>
      </c>
      <c r="AK554" s="18">
        <v>1.0</v>
      </c>
      <c r="AL554" s="11">
        <v>1.0</v>
      </c>
      <c r="AM554" s="19">
        <v>1.0</v>
      </c>
      <c r="AN554" s="15" t="s">
        <v>154</v>
      </c>
      <c r="AO554" s="15" t="s">
        <v>3109</v>
      </c>
      <c r="AP554" s="15" t="s">
        <v>200</v>
      </c>
      <c r="AQ554" s="15">
        <v>115.0</v>
      </c>
      <c r="AR554" s="15">
        <v>72.0</v>
      </c>
      <c r="AS554" s="15">
        <v>78.0</v>
      </c>
      <c r="AT554" s="15">
        <v>79.0</v>
      </c>
      <c r="AU554" s="15">
        <v>-10.0</v>
      </c>
      <c r="AV554" s="15">
        <v>1.0</v>
      </c>
      <c r="AW554" s="18">
        <v>0.0</v>
      </c>
      <c r="AX554" s="18">
        <v>0.0</v>
      </c>
      <c r="AY554" s="18">
        <v>1.0</v>
      </c>
      <c r="AZ554" s="18">
        <v>1.0</v>
      </c>
      <c r="BA554" s="18">
        <v>0.0</v>
      </c>
      <c r="BB554" s="18">
        <v>0.0</v>
      </c>
      <c r="BC554" s="11">
        <v>0.0</v>
      </c>
      <c r="BD554" s="11">
        <v>0.0</v>
      </c>
      <c r="BE554" s="11">
        <v>0.0</v>
      </c>
      <c r="BF554" s="11">
        <v>0.0</v>
      </c>
      <c r="BG554" s="11">
        <v>0.0</v>
      </c>
      <c r="BH554" s="11">
        <v>1.0</v>
      </c>
      <c r="BI554" s="11">
        <v>0.0</v>
      </c>
      <c r="BJ554" s="11">
        <v>0.0</v>
      </c>
      <c r="BK554" s="11">
        <v>0.0</v>
      </c>
      <c r="BL554" s="11">
        <v>0.0</v>
      </c>
      <c r="BM554" s="11">
        <v>0.0</v>
      </c>
      <c r="BN554" s="11">
        <v>0.0</v>
      </c>
      <c r="BO554" s="11">
        <v>0.0</v>
      </c>
      <c r="BP554" s="11">
        <v>0.0</v>
      </c>
      <c r="BQ554" s="11">
        <v>0.0</v>
      </c>
      <c r="BR554" s="11">
        <v>0.0</v>
      </c>
      <c r="BS554" s="11">
        <v>0.0</v>
      </c>
      <c r="BT554" s="11">
        <v>0.0</v>
      </c>
      <c r="BU554" s="11">
        <v>0.0</v>
      </c>
      <c r="BV554" s="11" t="s">
        <v>124</v>
      </c>
      <c r="BW554" s="15" t="s">
        <v>168</v>
      </c>
      <c r="BX554" s="15">
        <v>0.0</v>
      </c>
      <c r="BY554" s="26">
        <v>241.0</v>
      </c>
      <c r="BZ554" s="16">
        <v>0.0</v>
      </c>
      <c r="CA554" s="26">
        <v>130.0</v>
      </c>
      <c r="CB554" s="26">
        <v>31.0</v>
      </c>
      <c r="CC554" s="15">
        <v>0.0</v>
      </c>
      <c r="CD554" s="15">
        <v>0.0</v>
      </c>
      <c r="CE554" s="15">
        <v>1.0</v>
      </c>
      <c r="CF554" s="15">
        <v>0.0</v>
      </c>
      <c r="CG554" s="16">
        <v>0.0</v>
      </c>
      <c r="CH554" s="16">
        <v>0.0</v>
      </c>
      <c r="CI554" s="16">
        <v>1.0</v>
      </c>
      <c r="CJ554" s="15">
        <f t="shared" si="3"/>
        <v>1</v>
      </c>
      <c r="CK554" s="29" t="s">
        <v>3110</v>
      </c>
      <c r="CL554" s="11" t="s">
        <v>3111</v>
      </c>
      <c r="CM554" s="11">
        <v>0.0</v>
      </c>
      <c r="CN554" s="11">
        <v>1.0</v>
      </c>
      <c r="CO554" s="18">
        <v>0.0</v>
      </c>
      <c r="CP554" s="18">
        <v>0.0</v>
      </c>
      <c r="CQ554" s="15">
        <v>0.0</v>
      </c>
      <c r="CR554" s="15" t="s">
        <v>124</v>
      </c>
      <c r="CS554" s="15">
        <v>1.0</v>
      </c>
      <c r="CT554" s="15" t="s">
        <v>3106</v>
      </c>
      <c r="CU554" s="15">
        <v>0.0</v>
      </c>
      <c r="CV554" s="15" t="s">
        <v>124</v>
      </c>
      <c r="CW554" s="11">
        <v>0.0</v>
      </c>
      <c r="CX554" s="11">
        <v>0.0</v>
      </c>
      <c r="CY554" s="11" t="s">
        <v>124</v>
      </c>
      <c r="CZ554" s="11">
        <v>0.0</v>
      </c>
      <c r="DA554" s="11" t="s">
        <v>133</v>
      </c>
      <c r="DB554" s="31"/>
    </row>
    <row r="555">
      <c r="A555" s="11" t="s">
        <v>3112</v>
      </c>
      <c r="B555" s="11" t="s">
        <v>3113</v>
      </c>
      <c r="C555" s="12">
        <v>30926.0</v>
      </c>
      <c r="D555" s="13">
        <v>3.0</v>
      </c>
      <c r="E555" s="18">
        <v>0.0</v>
      </c>
      <c r="F555" s="3">
        <v>5.0</v>
      </c>
      <c r="G555" s="3">
        <v>7.0</v>
      </c>
      <c r="H555" s="3">
        <v>6.0</v>
      </c>
      <c r="I555" s="14">
        <f t="shared" si="1"/>
        <v>6</v>
      </c>
      <c r="J555" s="14">
        <f t="shared" si="2"/>
        <v>1.333333333</v>
      </c>
      <c r="K555" s="11" t="s">
        <v>182</v>
      </c>
      <c r="L555" s="13" t="s">
        <v>183</v>
      </c>
      <c r="M555" s="15" t="s">
        <v>122</v>
      </c>
      <c r="N555" s="15" t="s">
        <v>1173</v>
      </c>
      <c r="O555" s="16" t="s">
        <v>604</v>
      </c>
      <c r="P555" s="16" t="s">
        <v>729</v>
      </c>
      <c r="Q555" s="17">
        <v>1.0</v>
      </c>
      <c r="R555" s="11" t="s">
        <v>124</v>
      </c>
      <c r="S555" s="11">
        <v>0.0</v>
      </c>
      <c r="T555" s="11">
        <v>0.0</v>
      </c>
      <c r="U555" s="11" t="s">
        <v>124</v>
      </c>
      <c r="V555" s="11">
        <v>0.0</v>
      </c>
      <c r="W555" s="11" t="s">
        <v>125</v>
      </c>
      <c r="X555" s="18">
        <v>44.0</v>
      </c>
      <c r="Y555" s="18">
        <v>0.0</v>
      </c>
      <c r="Z555" s="18">
        <v>1.0</v>
      </c>
      <c r="AA555" s="18">
        <v>0.0</v>
      </c>
      <c r="AB555" s="15" t="s">
        <v>3114</v>
      </c>
      <c r="AC555" s="15" t="s">
        <v>3114</v>
      </c>
      <c r="AD555" s="16">
        <v>1.0</v>
      </c>
      <c r="AE555" s="16">
        <v>1.0</v>
      </c>
      <c r="AF555" s="16">
        <v>0.0</v>
      </c>
      <c r="AG555" s="15">
        <v>0.0</v>
      </c>
      <c r="AH555" s="11" t="s">
        <v>3115</v>
      </c>
      <c r="AI555" s="18">
        <v>1.0</v>
      </c>
      <c r="AJ555" s="18">
        <v>1.0</v>
      </c>
      <c r="AK555" s="18">
        <v>0.0</v>
      </c>
      <c r="AL555" s="11">
        <v>0.0</v>
      </c>
      <c r="AM555" s="19">
        <v>1.0</v>
      </c>
      <c r="AN555" s="27" t="s">
        <v>128</v>
      </c>
      <c r="AO555" s="15" t="s">
        <v>3116</v>
      </c>
      <c r="AP555" s="15" t="s">
        <v>177</v>
      </c>
      <c r="AQ555" s="15">
        <v>98.0</v>
      </c>
      <c r="AR555" s="15">
        <v>41.0</v>
      </c>
      <c r="AS555" s="15">
        <v>85.0</v>
      </c>
      <c r="AT555" s="15">
        <v>79.0</v>
      </c>
      <c r="AU555" s="15">
        <v>-12.0</v>
      </c>
      <c r="AV555" s="15">
        <v>22.0</v>
      </c>
      <c r="AW555" s="18">
        <v>0.0</v>
      </c>
      <c r="AX555" s="18">
        <v>1.0</v>
      </c>
      <c r="AY555" s="18">
        <v>1.0</v>
      </c>
      <c r="AZ555" s="18">
        <v>0.0</v>
      </c>
      <c r="BA555" s="18">
        <v>1.0</v>
      </c>
      <c r="BB555" s="18">
        <v>0.0</v>
      </c>
      <c r="BC555" s="11">
        <v>0.0</v>
      </c>
      <c r="BD555" s="11">
        <v>0.0</v>
      </c>
      <c r="BE555" s="11">
        <v>0.0</v>
      </c>
      <c r="BF555" s="11">
        <v>0.0</v>
      </c>
      <c r="BG555" s="11">
        <v>0.0</v>
      </c>
      <c r="BH555" s="11">
        <v>0.0</v>
      </c>
      <c r="BI555" s="11">
        <v>0.0</v>
      </c>
      <c r="BJ555" s="11">
        <v>0.0</v>
      </c>
      <c r="BK555" s="11">
        <v>0.0</v>
      </c>
      <c r="BL555" s="11">
        <v>0.0</v>
      </c>
      <c r="BM555" s="11">
        <v>0.0</v>
      </c>
      <c r="BN555" s="11">
        <v>0.0</v>
      </c>
      <c r="BO555" s="11">
        <v>0.0</v>
      </c>
      <c r="BP555" s="11">
        <v>0.0</v>
      </c>
      <c r="BQ555" s="11">
        <v>0.0</v>
      </c>
      <c r="BR555" s="11">
        <v>0.0</v>
      </c>
      <c r="BS555" s="11">
        <v>0.0</v>
      </c>
      <c r="BT555" s="11">
        <v>0.0</v>
      </c>
      <c r="BU555" s="11">
        <v>0.0</v>
      </c>
      <c r="BV555" s="11" t="s">
        <v>124</v>
      </c>
      <c r="BW555" s="15" t="s">
        <v>1609</v>
      </c>
      <c r="BX555" s="15">
        <v>0.0</v>
      </c>
      <c r="BY555" s="26">
        <v>226.0</v>
      </c>
      <c r="BZ555" s="16">
        <v>0.0</v>
      </c>
      <c r="CA555" s="26">
        <v>42.0</v>
      </c>
      <c r="CB555" s="26">
        <v>19.0</v>
      </c>
      <c r="CC555" s="15">
        <v>0.0</v>
      </c>
      <c r="CD555" s="15">
        <v>0.0</v>
      </c>
      <c r="CE555" s="15">
        <v>1.0</v>
      </c>
      <c r="CF555" s="15">
        <v>0.0</v>
      </c>
      <c r="CG555" s="16">
        <v>0.0</v>
      </c>
      <c r="CH555" s="16">
        <v>0.0</v>
      </c>
      <c r="CI555" s="16">
        <v>0.0</v>
      </c>
      <c r="CJ555" s="15">
        <f t="shared" si="3"/>
        <v>0</v>
      </c>
      <c r="CK555" s="29" t="s">
        <v>3117</v>
      </c>
      <c r="CL555" s="11" t="s">
        <v>258</v>
      </c>
      <c r="CM555" s="11">
        <v>0.0</v>
      </c>
      <c r="CN555" s="11">
        <v>0.0</v>
      </c>
      <c r="CO555" s="18">
        <v>0.0</v>
      </c>
      <c r="CP555" s="18">
        <v>0.0</v>
      </c>
      <c r="CQ555" s="15">
        <v>0.0</v>
      </c>
      <c r="CR555" s="15" t="s">
        <v>124</v>
      </c>
      <c r="CS555" s="15">
        <v>0.0</v>
      </c>
      <c r="CT555" s="15" t="s">
        <v>124</v>
      </c>
      <c r="CU555" s="15">
        <v>0.0</v>
      </c>
      <c r="CV555" s="15" t="s">
        <v>124</v>
      </c>
      <c r="CW555" s="11">
        <v>0.0</v>
      </c>
      <c r="CX555" s="11">
        <v>0.0</v>
      </c>
      <c r="CY555" s="11" t="s">
        <v>124</v>
      </c>
      <c r="CZ555" s="11">
        <v>0.0</v>
      </c>
      <c r="DA555" s="11" t="s">
        <v>235</v>
      </c>
      <c r="DB555" s="31"/>
    </row>
    <row r="556">
      <c r="A556" s="11" t="s">
        <v>3118</v>
      </c>
      <c r="B556" s="11" t="s">
        <v>3119</v>
      </c>
      <c r="C556" s="12">
        <v>30947.0</v>
      </c>
      <c r="D556" s="13">
        <v>1.0</v>
      </c>
      <c r="E556" s="18">
        <v>0.0</v>
      </c>
      <c r="F556" s="3">
        <v>8.0</v>
      </c>
      <c r="G556" s="3">
        <v>6.0</v>
      </c>
      <c r="H556" s="3">
        <v>8.0</v>
      </c>
      <c r="I556" s="14">
        <f t="shared" si="1"/>
        <v>7.333333333</v>
      </c>
      <c r="J556" s="14">
        <f t="shared" si="2"/>
        <v>1.333333333</v>
      </c>
      <c r="K556" s="11" t="s">
        <v>2673</v>
      </c>
      <c r="L556" s="13" t="s">
        <v>183</v>
      </c>
      <c r="M556" s="15" t="s">
        <v>137</v>
      </c>
      <c r="N556" s="15" t="s">
        <v>373</v>
      </c>
      <c r="O556" s="16" t="s">
        <v>122</v>
      </c>
      <c r="P556" s="16" t="s">
        <v>1173</v>
      </c>
      <c r="Q556" s="17">
        <v>1.0</v>
      </c>
      <c r="R556" s="11" t="s">
        <v>124</v>
      </c>
      <c r="S556" s="11">
        <v>0.0</v>
      </c>
      <c r="T556" s="11">
        <v>0.0</v>
      </c>
      <c r="U556" s="11" t="s">
        <v>124</v>
      </c>
      <c r="V556" s="11">
        <v>0.0</v>
      </c>
      <c r="W556" s="11" t="s">
        <v>631</v>
      </c>
      <c r="X556" s="18">
        <v>32.0</v>
      </c>
      <c r="Y556" s="18">
        <v>1.0</v>
      </c>
      <c r="Z556" s="18">
        <v>1.0</v>
      </c>
      <c r="AA556" s="18">
        <v>0.0</v>
      </c>
      <c r="AB556" s="15" t="s">
        <v>3120</v>
      </c>
      <c r="AC556" s="15" t="s">
        <v>3120</v>
      </c>
      <c r="AD556" s="16">
        <v>1.0</v>
      </c>
      <c r="AE556" s="16">
        <v>1.0</v>
      </c>
      <c r="AF556" s="16">
        <v>1.0</v>
      </c>
      <c r="AG556" s="15">
        <v>0.0</v>
      </c>
      <c r="AH556" s="11" t="s">
        <v>3121</v>
      </c>
      <c r="AI556" s="18">
        <v>1.0</v>
      </c>
      <c r="AJ556" s="18">
        <v>1.0</v>
      </c>
      <c r="AK556" s="18">
        <v>1.0</v>
      </c>
      <c r="AL556" s="11">
        <v>0.0</v>
      </c>
      <c r="AM556" s="19">
        <v>1.0</v>
      </c>
      <c r="AN556" s="27" t="s">
        <v>128</v>
      </c>
      <c r="AO556" s="15" t="s">
        <v>367</v>
      </c>
      <c r="AP556" s="15" t="s">
        <v>367</v>
      </c>
      <c r="AQ556" s="15">
        <v>104.0</v>
      </c>
      <c r="AR556" s="15">
        <v>55.0</v>
      </c>
      <c r="AS556" s="15">
        <v>55.0</v>
      </c>
      <c r="AT556" s="15">
        <v>59.0</v>
      </c>
      <c r="AU556" s="15">
        <v>-10.0</v>
      </c>
      <c r="AV556" s="15">
        <v>5.0</v>
      </c>
      <c r="AW556" s="18">
        <v>0.0</v>
      </c>
      <c r="AX556" s="18">
        <v>0.0</v>
      </c>
      <c r="AY556" s="18">
        <v>1.0</v>
      </c>
      <c r="AZ556" s="18">
        <v>0.0</v>
      </c>
      <c r="BA556" s="18">
        <v>0.0</v>
      </c>
      <c r="BB556" s="18">
        <v>0.0</v>
      </c>
      <c r="BC556" s="11">
        <v>0.0</v>
      </c>
      <c r="BD556" s="11">
        <v>0.0</v>
      </c>
      <c r="BE556" s="11">
        <v>0.0</v>
      </c>
      <c r="BF556" s="11">
        <v>0.0</v>
      </c>
      <c r="BG556" s="11">
        <v>0.0</v>
      </c>
      <c r="BH556" s="11">
        <v>0.0</v>
      </c>
      <c r="BI556" s="11">
        <v>0.0</v>
      </c>
      <c r="BJ556" s="11">
        <v>0.0</v>
      </c>
      <c r="BK556" s="11">
        <v>0.0</v>
      </c>
      <c r="BL556" s="11">
        <v>0.0</v>
      </c>
      <c r="BM556" s="11">
        <v>0.0</v>
      </c>
      <c r="BN556" s="11">
        <v>0.0</v>
      </c>
      <c r="BO556" s="11">
        <v>0.0</v>
      </c>
      <c r="BP556" s="11">
        <v>0.0</v>
      </c>
      <c r="BQ556" s="11">
        <v>0.0</v>
      </c>
      <c r="BR556" s="11">
        <v>0.0</v>
      </c>
      <c r="BS556" s="11">
        <v>0.0</v>
      </c>
      <c r="BT556" s="11">
        <v>0.0</v>
      </c>
      <c r="BU556" s="11">
        <v>0.0</v>
      </c>
      <c r="BV556" s="11" t="s">
        <v>124</v>
      </c>
      <c r="BW556" s="15" t="s">
        <v>487</v>
      </c>
      <c r="BX556" s="15">
        <v>0.0</v>
      </c>
      <c r="BY556" s="26">
        <v>270.0</v>
      </c>
      <c r="BZ556" s="16">
        <v>0.0</v>
      </c>
      <c r="CA556" s="26">
        <v>19.0</v>
      </c>
      <c r="CB556" s="26">
        <v>19.0</v>
      </c>
      <c r="CC556" s="15">
        <v>0.0</v>
      </c>
      <c r="CD556" s="15">
        <v>0.0</v>
      </c>
      <c r="CE556" s="15">
        <v>1.0</v>
      </c>
      <c r="CF556" s="15">
        <v>0.0</v>
      </c>
      <c r="CG556" s="16">
        <v>0.0</v>
      </c>
      <c r="CH556" s="16">
        <v>0.0</v>
      </c>
      <c r="CI556" s="16">
        <v>0.0</v>
      </c>
      <c r="CJ556" s="15">
        <f t="shared" si="3"/>
        <v>0</v>
      </c>
      <c r="CK556" s="29" t="s">
        <v>3122</v>
      </c>
      <c r="CL556" s="11" t="s">
        <v>444</v>
      </c>
      <c r="CM556" s="11">
        <v>0.0</v>
      </c>
      <c r="CN556" s="11">
        <v>0.0</v>
      </c>
      <c r="CO556" s="18">
        <v>0.0</v>
      </c>
      <c r="CP556" s="18">
        <v>0.0</v>
      </c>
      <c r="CQ556" s="15">
        <v>0.0</v>
      </c>
      <c r="CR556" s="15" t="s">
        <v>124</v>
      </c>
      <c r="CS556" s="15">
        <v>0.0</v>
      </c>
      <c r="CT556" s="15" t="s">
        <v>124</v>
      </c>
      <c r="CU556" s="15">
        <v>0.0</v>
      </c>
      <c r="CV556" s="15" t="s">
        <v>3123</v>
      </c>
      <c r="CW556" s="11">
        <v>0.0</v>
      </c>
      <c r="CX556" s="11">
        <v>0.0</v>
      </c>
      <c r="CY556" s="11" t="s">
        <v>124</v>
      </c>
      <c r="CZ556" s="11">
        <v>0.0</v>
      </c>
      <c r="DA556" s="11" t="s">
        <v>235</v>
      </c>
      <c r="DB556" s="31"/>
    </row>
    <row r="557">
      <c r="A557" s="11" t="s">
        <v>3124</v>
      </c>
      <c r="B557" s="11" t="s">
        <v>3101</v>
      </c>
      <c r="C557" s="12">
        <v>30954.0</v>
      </c>
      <c r="D557" s="13">
        <v>2.0</v>
      </c>
      <c r="E557" s="18">
        <v>0.0</v>
      </c>
      <c r="F557" s="3">
        <v>6.0</v>
      </c>
      <c r="G557" s="3">
        <v>7.0</v>
      </c>
      <c r="H557" s="3">
        <v>10.0</v>
      </c>
      <c r="I557" s="14">
        <f t="shared" si="1"/>
        <v>7.666666667</v>
      </c>
      <c r="J557" s="14">
        <f t="shared" si="2"/>
        <v>2.666666667</v>
      </c>
      <c r="K557" s="11" t="s">
        <v>355</v>
      </c>
      <c r="L557" s="11" t="s">
        <v>355</v>
      </c>
      <c r="M557" s="15" t="s">
        <v>122</v>
      </c>
      <c r="N557" s="15" t="s">
        <v>3024</v>
      </c>
      <c r="O557" s="16" t="s">
        <v>2959</v>
      </c>
      <c r="P557" s="16" t="s">
        <v>3125</v>
      </c>
      <c r="Q557" s="17">
        <v>1.0</v>
      </c>
      <c r="R557" s="11" t="s">
        <v>124</v>
      </c>
      <c r="S557" s="11">
        <v>0.0</v>
      </c>
      <c r="T557" s="11">
        <v>0.0</v>
      </c>
      <c r="U557" s="11" t="s">
        <v>124</v>
      </c>
      <c r="V557" s="11">
        <v>0.0</v>
      </c>
      <c r="W557" s="11" t="s">
        <v>125</v>
      </c>
      <c r="X557" s="18">
        <v>26.0</v>
      </c>
      <c r="Y557" s="18">
        <v>1.0</v>
      </c>
      <c r="Z557" s="18">
        <v>0.0</v>
      </c>
      <c r="AA557" s="18">
        <v>1.0</v>
      </c>
      <c r="AB557" s="15" t="s">
        <v>3126</v>
      </c>
      <c r="AC557" s="15" t="s">
        <v>3126</v>
      </c>
      <c r="AD557" s="16">
        <v>2.0</v>
      </c>
      <c r="AE557" s="16">
        <v>2.0</v>
      </c>
      <c r="AF557" s="16">
        <v>1.0</v>
      </c>
      <c r="AG557" s="15">
        <v>0.0</v>
      </c>
      <c r="AH557" s="11" t="s">
        <v>3126</v>
      </c>
      <c r="AI557" s="18">
        <v>2.0</v>
      </c>
      <c r="AJ557" s="18">
        <v>2.0</v>
      </c>
      <c r="AK557" s="18">
        <v>1.0</v>
      </c>
      <c r="AL557" s="11">
        <v>0.0</v>
      </c>
      <c r="AM557" s="19">
        <v>1.0</v>
      </c>
      <c r="AN557" s="15" t="s">
        <v>568</v>
      </c>
      <c r="AO557" s="15" t="s">
        <v>367</v>
      </c>
      <c r="AP557" s="15" t="s">
        <v>367</v>
      </c>
      <c r="AQ557" s="15">
        <v>98.0</v>
      </c>
      <c r="AR557" s="15">
        <v>92.0</v>
      </c>
      <c r="AS557" s="15">
        <v>52.0</v>
      </c>
      <c r="AT557" s="15">
        <v>49.0</v>
      </c>
      <c r="AU557" s="15">
        <v>-8.0</v>
      </c>
      <c r="AV557" s="15">
        <v>1.0</v>
      </c>
      <c r="AW557" s="18">
        <v>0.0</v>
      </c>
      <c r="AX557" s="18">
        <v>0.0</v>
      </c>
      <c r="AY557" s="18">
        <v>1.0</v>
      </c>
      <c r="AZ557" s="18">
        <v>1.0</v>
      </c>
      <c r="BA557" s="18">
        <v>0.0</v>
      </c>
      <c r="BB557" s="18">
        <v>0.0</v>
      </c>
      <c r="BC557" s="11">
        <v>0.0</v>
      </c>
      <c r="BD557" s="11">
        <v>0.0</v>
      </c>
      <c r="BE557" s="11">
        <v>0.0</v>
      </c>
      <c r="BF557" s="11">
        <v>0.0</v>
      </c>
      <c r="BG557" s="11">
        <v>0.0</v>
      </c>
      <c r="BH557" s="11">
        <v>0.0</v>
      </c>
      <c r="BI557" s="11">
        <v>0.0</v>
      </c>
      <c r="BJ557" s="11">
        <v>0.0</v>
      </c>
      <c r="BK557" s="11">
        <v>0.0</v>
      </c>
      <c r="BL557" s="11">
        <v>0.0</v>
      </c>
      <c r="BM557" s="11">
        <v>0.0</v>
      </c>
      <c r="BN557" s="11">
        <v>0.0</v>
      </c>
      <c r="BO557" s="11">
        <v>0.0</v>
      </c>
      <c r="BP557" s="11">
        <v>0.0</v>
      </c>
      <c r="BQ557" s="11">
        <v>0.0</v>
      </c>
      <c r="BR557" s="11">
        <v>0.0</v>
      </c>
      <c r="BS557" s="11">
        <v>0.0</v>
      </c>
      <c r="BT557" s="11">
        <v>0.0</v>
      </c>
      <c r="BU557" s="11">
        <v>0.0</v>
      </c>
      <c r="BV557" s="11" t="s">
        <v>124</v>
      </c>
      <c r="BW557" s="15" t="s">
        <v>487</v>
      </c>
      <c r="BX557" s="15">
        <v>0.0</v>
      </c>
      <c r="BY557" s="26">
        <v>227.0</v>
      </c>
      <c r="BZ557" s="16">
        <v>0.0</v>
      </c>
      <c r="CA557" s="26">
        <v>110.0</v>
      </c>
      <c r="CB557" s="26">
        <v>29.0</v>
      </c>
      <c r="CC557" s="15">
        <v>0.0</v>
      </c>
      <c r="CD557" s="15">
        <v>0.0</v>
      </c>
      <c r="CE557" s="15">
        <v>0.0</v>
      </c>
      <c r="CF557" s="15">
        <v>0.0</v>
      </c>
      <c r="CG557" s="16">
        <v>0.0</v>
      </c>
      <c r="CH557" s="16">
        <v>0.0</v>
      </c>
      <c r="CI557" s="16">
        <v>0.0</v>
      </c>
      <c r="CJ557" s="15">
        <f t="shared" si="3"/>
        <v>0</v>
      </c>
      <c r="CK557" s="29" t="s">
        <v>3127</v>
      </c>
      <c r="CL557" s="11" t="s">
        <v>522</v>
      </c>
      <c r="CM557" s="11">
        <v>0.0</v>
      </c>
      <c r="CN557" s="11">
        <v>0.0</v>
      </c>
      <c r="CO557" s="18">
        <v>1.0</v>
      </c>
      <c r="CP557" s="18">
        <v>0.0</v>
      </c>
      <c r="CQ557" s="15">
        <v>0.0</v>
      </c>
      <c r="CR557" s="15" t="s">
        <v>124</v>
      </c>
      <c r="CS557" s="15">
        <v>1.0</v>
      </c>
      <c r="CT557" s="15" t="s">
        <v>3105</v>
      </c>
      <c r="CU557" s="15">
        <v>0.0</v>
      </c>
      <c r="CV557" s="15" t="s">
        <v>124</v>
      </c>
      <c r="CW557" s="11">
        <v>0.0</v>
      </c>
      <c r="CX557" s="11">
        <v>0.0</v>
      </c>
      <c r="CY557" s="11" t="s">
        <v>124</v>
      </c>
      <c r="CZ557" s="11">
        <v>0.0</v>
      </c>
      <c r="DA557" s="11" t="s">
        <v>235</v>
      </c>
      <c r="DB557" s="31"/>
    </row>
    <row r="558">
      <c r="A558" s="11" t="s">
        <v>3128</v>
      </c>
      <c r="B558" s="11" t="s">
        <v>773</v>
      </c>
      <c r="C558" s="12">
        <v>30968.0</v>
      </c>
      <c r="D558" s="13">
        <v>3.0</v>
      </c>
      <c r="E558" s="18">
        <v>0.0</v>
      </c>
      <c r="F558" s="3">
        <v>6.0</v>
      </c>
      <c r="G558" s="3">
        <v>7.0</v>
      </c>
      <c r="H558" s="3">
        <v>7.0</v>
      </c>
      <c r="I558" s="14">
        <f t="shared" si="1"/>
        <v>6.666666667</v>
      </c>
      <c r="J558" s="14">
        <f t="shared" si="2"/>
        <v>0.6666666667</v>
      </c>
      <c r="K558" s="11" t="s">
        <v>456</v>
      </c>
      <c r="L558" s="11" t="s">
        <v>456</v>
      </c>
      <c r="M558" s="15" t="s">
        <v>137</v>
      </c>
      <c r="N558" s="15" t="s">
        <v>138</v>
      </c>
      <c r="O558" s="16" t="s">
        <v>3129</v>
      </c>
      <c r="P558" s="16" t="s">
        <v>3130</v>
      </c>
      <c r="Q558" s="17">
        <v>1.0</v>
      </c>
      <c r="R558" s="11" t="s">
        <v>124</v>
      </c>
      <c r="S558" s="11">
        <v>0.0</v>
      </c>
      <c r="T558" s="11">
        <v>0.0</v>
      </c>
      <c r="U558" s="11" t="s">
        <v>124</v>
      </c>
      <c r="V558" s="11">
        <v>0.0</v>
      </c>
      <c r="W558" s="11" t="s">
        <v>125</v>
      </c>
      <c r="X558" s="18">
        <v>34.0</v>
      </c>
      <c r="Y558" s="18">
        <v>1.0</v>
      </c>
      <c r="Z558" s="18">
        <v>0.0</v>
      </c>
      <c r="AA558" s="18">
        <v>1.0</v>
      </c>
      <c r="AB558" s="15" t="s">
        <v>773</v>
      </c>
      <c r="AC558" s="15" t="s">
        <v>773</v>
      </c>
      <c r="AD558" s="16">
        <v>1.0</v>
      </c>
      <c r="AE558" s="16">
        <v>0.0</v>
      </c>
      <c r="AF558" s="16">
        <v>1.0</v>
      </c>
      <c r="AG558" s="15">
        <v>1.0</v>
      </c>
      <c r="AH558" s="11" t="s">
        <v>773</v>
      </c>
      <c r="AI558" s="18">
        <v>1.0</v>
      </c>
      <c r="AJ558" s="18">
        <v>0.0</v>
      </c>
      <c r="AK558" s="18">
        <v>1.0</v>
      </c>
      <c r="AL558" s="11">
        <v>1.0</v>
      </c>
      <c r="AM558" s="19">
        <v>1.0</v>
      </c>
      <c r="AN558" s="27" t="s">
        <v>128</v>
      </c>
      <c r="AO558" s="15" t="s">
        <v>2644</v>
      </c>
      <c r="AP558" s="15" t="s">
        <v>243</v>
      </c>
      <c r="AQ558" s="15">
        <v>114.0</v>
      </c>
      <c r="AR558" s="15">
        <v>56.0</v>
      </c>
      <c r="AS558" s="15">
        <v>75.0</v>
      </c>
      <c r="AT558" s="15">
        <v>67.0</v>
      </c>
      <c r="AU558" s="15">
        <v>-9.0</v>
      </c>
      <c r="AV558" s="15">
        <v>18.0</v>
      </c>
      <c r="AW558" s="18">
        <v>0.0</v>
      </c>
      <c r="AX558" s="18">
        <v>0.0</v>
      </c>
      <c r="AY558" s="18">
        <v>0.0</v>
      </c>
      <c r="AZ558" s="18">
        <v>1.0</v>
      </c>
      <c r="BA558" s="18">
        <v>0.0</v>
      </c>
      <c r="BB558" s="18">
        <v>0.0</v>
      </c>
      <c r="BC558" s="11">
        <v>0.0</v>
      </c>
      <c r="BD558" s="11">
        <v>0.0</v>
      </c>
      <c r="BE558" s="11">
        <v>0.0</v>
      </c>
      <c r="BF558" s="11">
        <v>0.0</v>
      </c>
      <c r="BG558" s="11">
        <v>0.0</v>
      </c>
      <c r="BH558" s="11">
        <v>0.0</v>
      </c>
      <c r="BI558" s="11">
        <v>0.0</v>
      </c>
      <c r="BJ558" s="11">
        <v>0.0</v>
      </c>
      <c r="BK558" s="11">
        <v>0.0</v>
      </c>
      <c r="BL558" s="11">
        <v>0.0</v>
      </c>
      <c r="BM558" s="11">
        <v>0.0</v>
      </c>
      <c r="BN558" s="11">
        <v>0.0</v>
      </c>
      <c r="BO558" s="11">
        <v>0.0</v>
      </c>
      <c r="BP558" s="11">
        <v>0.0</v>
      </c>
      <c r="BQ558" s="11">
        <v>0.0</v>
      </c>
      <c r="BR558" s="11">
        <v>0.0</v>
      </c>
      <c r="BS558" s="11">
        <v>0.0</v>
      </c>
      <c r="BT558" s="11">
        <v>0.0</v>
      </c>
      <c r="BU558" s="11">
        <v>0.0</v>
      </c>
      <c r="BV558" s="11" t="s">
        <v>124</v>
      </c>
      <c r="BW558" s="15" t="s">
        <v>487</v>
      </c>
      <c r="BX558" s="15">
        <v>0.0</v>
      </c>
      <c r="BY558" s="26">
        <v>260.0</v>
      </c>
      <c r="BZ558" s="16">
        <v>0.0</v>
      </c>
      <c r="CA558" s="26">
        <v>7.0</v>
      </c>
      <c r="CB558" s="26">
        <v>7.0</v>
      </c>
      <c r="CC558" s="15">
        <v>0.0</v>
      </c>
      <c r="CD558" s="15">
        <v>0.0</v>
      </c>
      <c r="CE558" s="15">
        <v>0.0</v>
      </c>
      <c r="CF558" s="15">
        <v>0.0</v>
      </c>
      <c r="CG558" s="16">
        <v>0.0</v>
      </c>
      <c r="CH558" s="16">
        <v>0.0</v>
      </c>
      <c r="CI558" s="16">
        <v>0.0</v>
      </c>
      <c r="CJ558" s="15">
        <f t="shared" si="3"/>
        <v>0</v>
      </c>
      <c r="CK558" s="29" t="s">
        <v>3131</v>
      </c>
      <c r="CL558" s="11" t="s">
        <v>170</v>
      </c>
      <c r="CM558" s="11">
        <v>0.0</v>
      </c>
      <c r="CN558" s="11">
        <v>0.0</v>
      </c>
      <c r="CO558" s="18">
        <v>0.0</v>
      </c>
      <c r="CP558" s="18">
        <v>0.0</v>
      </c>
      <c r="CQ558" s="15">
        <v>0.0</v>
      </c>
      <c r="CR558" s="15" t="s">
        <v>124</v>
      </c>
      <c r="CS558" s="15">
        <v>1.0</v>
      </c>
      <c r="CT558" s="15" t="s">
        <v>3132</v>
      </c>
      <c r="CU558" s="15">
        <v>0.0</v>
      </c>
      <c r="CV558" s="15" t="s">
        <v>124</v>
      </c>
      <c r="CW558" s="11">
        <v>0.0</v>
      </c>
      <c r="CX558" s="11">
        <v>0.0</v>
      </c>
      <c r="CY558" s="11" t="s">
        <v>124</v>
      </c>
      <c r="CZ558" s="11">
        <v>0.0</v>
      </c>
      <c r="DA558" s="11" t="s">
        <v>2670</v>
      </c>
      <c r="DB558" s="31"/>
    </row>
    <row r="559">
      <c r="A559" s="11" t="s">
        <v>3133</v>
      </c>
      <c r="B559" s="11" t="s">
        <v>3134</v>
      </c>
      <c r="C559" s="12">
        <v>30989.0</v>
      </c>
      <c r="D559" s="13">
        <v>2.0</v>
      </c>
      <c r="E559" s="18">
        <v>0.0</v>
      </c>
      <c r="F559" s="3">
        <v>5.0</v>
      </c>
      <c r="G559" s="3">
        <v>3.0</v>
      </c>
      <c r="H559" s="3">
        <v>7.0</v>
      </c>
      <c r="I559" s="14">
        <f t="shared" si="1"/>
        <v>5</v>
      </c>
      <c r="J559" s="14">
        <f t="shared" si="2"/>
        <v>2.666666667</v>
      </c>
      <c r="K559" s="11" t="s">
        <v>3135</v>
      </c>
      <c r="L559" s="11" t="s">
        <v>3136</v>
      </c>
      <c r="M559" s="15" t="s">
        <v>492</v>
      </c>
      <c r="N559" s="15" t="s">
        <v>2979</v>
      </c>
      <c r="O559" s="16" t="s">
        <v>3137</v>
      </c>
      <c r="P559" s="16" t="s">
        <v>2691</v>
      </c>
      <c r="Q559" s="17">
        <v>1.0</v>
      </c>
      <c r="R559" s="11" t="s">
        <v>124</v>
      </c>
      <c r="S559" s="11">
        <v>0.0</v>
      </c>
      <c r="T559" s="11">
        <v>0.0</v>
      </c>
      <c r="U559" s="11" t="s">
        <v>124</v>
      </c>
      <c r="V559" s="11">
        <v>0.0</v>
      </c>
      <c r="W559" s="11" t="s">
        <v>631</v>
      </c>
      <c r="X559" s="18">
        <v>34.0</v>
      </c>
      <c r="Y559" s="18">
        <v>1.0</v>
      </c>
      <c r="Z559" s="18">
        <v>0.0</v>
      </c>
      <c r="AA559" s="18">
        <v>1.0</v>
      </c>
      <c r="AB559" s="15" t="s">
        <v>3138</v>
      </c>
      <c r="AC559" s="15" t="s">
        <v>3138</v>
      </c>
      <c r="AD559" s="16">
        <v>1.0</v>
      </c>
      <c r="AE559" s="16">
        <v>0.0</v>
      </c>
      <c r="AF559" s="16">
        <v>1.0</v>
      </c>
      <c r="AG559" s="15">
        <v>0.0</v>
      </c>
      <c r="AH559" s="11" t="s">
        <v>3139</v>
      </c>
      <c r="AI559" s="18">
        <v>1.0</v>
      </c>
      <c r="AJ559" s="18">
        <v>0.0</v>
      </c>
      <c r="AK559" s="18">
        <v>0.0</v>
      </c>
      <c r="AL559" s="11">
        <v>0.0</v>
      </c>
      <c r="AM559" s="19">
        <v>1.0</v>
      </c>
      <c r="AN559" s="27" t="s">
        <v>128</v>
      </c>
      <c r="AO559" s="15" t="s">
        <v>1456</v>
      </c>
      <c r="AP559" s="15" t="s">
        <v>1456</v>
      </c>
      <c r="AQ559" s="15">
        <v>114.0</v>
      </c>
      <c r="AR559" s="15">
        <v>59.0</v>
      </c>
      <c r="AS559" s="15">
        <v>81.0</v>
      </c>
      <c r="AT559" s="15">
        <v>96.0</v>
      </c>
      <c r="AU559" s="15">
        <v>-9.0</v>
      </c>
      <c r="AV559" s="15">
        <v>29.0</v>
      </c>
      <c r="AW559" s="18">
        <v>0.0</v>
      </c>
      <c r="AX559" s="18">
        <v>0.0</v>
      </c>
      <c r="AY559" s="18">
        <v>1.0</v>
      </c>
      <c r="AZ559" s="18">
        <v>1.0</v>
      </c>
      <c r="BA559" s="18">
        <v>1.0</v>
      </c>
      <c r="BB559" s="18">
        <v>1.0</v>
      </c>
      <c r="BC559" s="11">
        <v>0.0</v>
      </c>
      <c r="BD559" s="11">
        <v>0.0</v>
      </c>
      <c r="BE559" s="11">
        <v>0.0</v>
      </c>
      <c r="BF559" s="11">
        <v>0.0</v>
      </c>
      <c r="BG559" s="11">
        <v>0.0</v>
      </c>
      <c r="BH559" s="11">
        <v>0.0</v>
      </c>
      <c r="BI559" s="11">
        <v>0.0</v>
      </c>
      <c r="BJ559" s="11">
        <v>0.0</v>
      </c>
      <c r="BK559" s="11">
        <v>0.0</v>
      </c>
      <c r="BL559" s="11">
        <v>0.0</v>
      </c>
      <c r="BM559" s="11">
        <v>0.0</v>
      </c>
      <c r="BN559" s="11">
        <v>0.0</v>
      </c>
      <c r="BO559" s="11">
        <v>0.0</v>
      </c>
      <c r="BP559" s="11">
        <v>0.0</v>
      </c>
      <c r="BQ559" s="11">
        <v>1.0</v>
      </c>
      <c r="BR559" s="11">
        <v>0.0</v>
      </c>
      <c r="BS559" s="11">
        <v>0.0</v>
      </c>
      <c r="BT559" s="11">
        <v>0.0</v>
      </c>
      <c r="BU559" s="11">
        <v>0.0</v>
      </c>
      <c r="BV559" s="11" t="s">
        <v>124</v>
      </c>
      <c r="BW559" s="15" t="s">
        <v>487</v>
      </c>
      <c r="BX559" s="15">
        <v>0.0</v>
      </c>
      <c r="BY559" s="26">
        <v>221.0</v>
      </c>
      <c r="BZ559" s="16">
        <v>0.0</v>
      </c>
      <c r="CA559" s="26">
        <v>91.0</v>
      </c>
      <c r="CB559" s="26">
        <v>13.0</v>
      </c>
      <c r="CC559" s="15">
        <v>0.0</v>
      </c>
      <c r="CD559" s="15">
        <v>0.0</v>
      </c>
      <c r="CE559" s="15">
        <v>1.0</v>
      </c>
      <c r="CF559" s="15">
        <v>0.0</v>
      </c>
      <c r="CG559" s="16">
        <v>0.0</v>
      </c>
      <c r="CH559" s="16">
        <v>0.0</v>
      </c>
      <c r="CI559" s="16">
        <v>0.0</v>
      </c>
      <c r="CJ559" s="15">
        <f t="shared" si="3"/>
        <v>0</v>
      </c>
      <c r="CK559" s="29" t="s">
        <v>3140</v>
      </c>
      <c r="CL559" s="11" t="s">
        <v>258</v>
      </c>
      <c r="CM559" s="11">
        <v>0.0</v>
      </c>
      <c r="CN559" s="11">
        <v>0.0</v>
      </c>
      <c r="CO559" s="18">
        <v>0.0</v>
      </c>
      <c r="CP559" s="18">
        <v>0.0</v>
      </c>
      <c r="CQ559" s="15">
        <v>0.0</v>
      </c>
      <c r="CR559" s="15" t="s">
        <v>124</v>
      </c>
      <c r="CS559" s="15">
        <v>0.0</v>
      </c>
      <c r="CT559" s="15" t="s">
        <v>124</v>
      </c>
      <c r="CU559" s="15">
        <v>0.0</v>
      </c>
      <c r="CV559" s="15" t="s">
        <v>124</v>
      </c>
      <c r="CW559" s="11">
        <v>0.0</v>
      </c>
      <c r="CX559" s="11">
        <v>0.0</v>
      </c>
      <c r="CY559" s="11" t="s">
        <v>124</v>
      </c>
      <c r="CZ559" s="11">
        <v>0.0</v>
      </c>
      <c r="DA559" s="11" t="s">
        <v>1049</v>
      </c>
      <c r="DB559" s="31"/>
    </row>
    <row r="560">
      <c r="A560" s="11" t="s">
        <v>3141</v>
      </c>
      <c r="B560" s="11" t="s">
        <v>3142</v>
      </c>
      <c r="C560" s="12">
        <v>31003.0</v>
      </c>
      <c r="D560" s="13">
        <v>3.0</v>
      </c>
      <c r="E560" s="18">
        <v>0.0</v>
      </c>
      <c r="F560" s="3">
        <v>8.0</v>
      </c>
      <c r="G560" s="3">
        <v>6.0</v>
      </c>
      <c r="H560" s="3">
        <v>8.0</v>
      </c>
      <c r="I560" s="14">
        <f t="shared" si="1"/>
        <v>7.333333333</v>
      </c>
      <c r="J560" s="14">
        <f t="shared" si="2"/>
        <v>1.333333333</v>
      </c>
      <c r="K560" s="11" t="s">
        <v>261</v>
      </c>
      <c r="L560" s="11" t="s">
        <v>262</v>
      </c>
      <c r="M560" s="34" t="s">
        <v>137</v>
      </c>
      <c r="N560" s="34" t="s">
        <v>456</v>
      </c>
      <c r="O560" s="16" t="s">
        <v>162</v>
      </c>
      <c r="P560" s="16" t="s">
        <v>373</v>
      </c>
      <c r="Q560" s="17">
        <v>2.0</v>
      </c>
      <c r="R560" s="11" t="s">
        <v>124</v>
      </c>
      <c r="S560" s="11">
        <v>0.0</v>
      </c>
      <c r="T560" s="11">
        <v>0.0</v>
      </c>
      <c r="U560" s="11" t="s">
        <v>124</v>
      </c>
      <c r="V560" s="11">
        <v>0.0</v>
      </c>
      <c r="W560" s="11" t="s">
        <v>631</v>
      </c>
      <c r="X560" s="18">
        <v>21.0</v>
      </c>
      <c r="Y560" s="18">
        <v>1.0</v>
      </c>
      <c r="Z560" s="18">
        <v>1.0</v>
      </c>
      <c r="AA560" s="18">
        <v>0.0</v>
      </c>
      <c r="AB560" s="15" t="s">
        <v>3143</v>
      </c>
      <c r="AC560" s="15" t="s">
        <v>3143</v>
      </c>
      <c r="AD560" s="16">
        <v>1.0</v>
      </c>
      <c r="AE560" s="16">
        <v>1.0</v>
      </c>
      <c r="AF560" s="16">
        <v>1.0</v>
      </c>
      <c r="AG560" s="15">
        <v>1.0</v>
      </c>
      <c r="AH560" s="11" t="s">
        <v>3143</v>
      </c>
      <c r="AI560" s="18">
        <v>1.0</v>
      </c>
      <c r="AJ560" s="18">
        <v>1.0</v>
      </c>
      <c r="AK560" s="18">
        <v>1.0</v>
      </c>
      <c r="AL560" s="18">
        <v>1.0</v>
      </c>
      <c r="AM560" s="19">
        <v>1.0</v>
      </c>
      <c r="AN560" s="27" t="s">
        <v>128</v>
      </c>
      <c r="AO560" s="15" t="s">
        <v>129</v>
      </c>
      <c r="AP560" s="15" t="s">
        <v>129</v>
      </c>
      <c r="AQ560" s="15">
        <v>82.0</v>
      </c>
      <c r="AR560" s="15">
        <v>57.0</v>
      </c>
      <c r="AS560" s="15">
        <v>62.0</v>
      </c>
      <c r="AT560" s="15">
        <v>90.0</v>
      </c>
      <c r="AU560" s="15">
        <v>-12.0</v>
      </c>
      <c r="AV560" s="15">
        <v>27.0</v>
      </c>
      <c r="AW560" s="18">
        <v>0.0</v>
      </c>
      <c r="AX560" s="18">
        <v>1.0</v>
      </c>
      <c r="AY560" s="18">
        <v>1.0</v>
      </c>
      <c r="AZ560" s="18">
        <v>1.0</v>
      </c>
      <c r="BA560" s="18">
        <v>0.0</v>
      </c>
      <c r="BB560" s="18">
        <v>1.0</v>
      </c>
      <c r="BC560" s="11">
        <v>0.0</v>
      </c>
      <c r="BD560" s="11">
        <v>0.0</v>
      </c>
      <c r="BE560" s="11">
        <v>0.0</v>
      </c>
      <c r="BF560" s="11">
        <v>0.0</v>
      </c>
      <c r="BG560" s="11">
        <v>0.0</v>
      </c>
      <c r="BH560" s="11">
        <v>0.0</v>
      </c>
      <c r="BI560" s="11">
        <v>0.0</v>
      </c>
      <c r="BJ560" s="11">
        <v>1.0</v>
      </c>
      <c r="BK560" s="11">
        <v>0.0</v>
      </c>
      <c r="BL560" s="11">
        <v>0.0</v>
      </c>
      <c r="BM560" s="11">
        <v>0.0</v>
      </c>
      <c r="BN560" s="11">
        <v>0.0</v>
      </c>
      <c r="BO560" s="11">
        <v>0.0</v>
      </c>
      <c r="BP560" s="11">
        <v>0.0</v>
      </c>
      <c r="BQ560" s="11">
        <v>0.0</v>
      </c>
      <c r="BR560" s="11">
        <v>0.0</v>
      </c>
      <c r="BS560" s="11">
        <v>0.0</v>
      </c>
      <c r="BT560" s="11">
        <v>0.0</v>
      </c>
      <c r="BU560" s="11">
        <v>0.0</v>
      </c>
      <c r="BV560" s="11" t="s">
        <v>124</v>
      </c>
      <c r="BW560" s="15" t="s">
        <v>1609</v>
      </c>
      <c r="BX560" s="15">
        <v>0.0</v>
      </c>
      <c r="BY560" s="26">
        <v>231.0</v>
      </c>
      <c r="BZ560" s="16">
        <v>0.0</v>
      </c>
      <c r="CA560" s="26">
        <v>31.0</v>
      </c>
      <c r="CB560" s="26">
        <v>12.0</v>
      </c>
      <c r="CC560" s="15">
        <v>0.0</v>
      </c>
      <c r="CD560" s="15">
        <v>0.0</v>
      </c>
      <c r="CE560" s="15">
        <v>1.0</v>
      </c>
      <c r="CF560" s="15">
        <v>0.0</v>
      </c>
      <c r="CG560" s="16">
        <v>0.0</v>
      </c>
      <c r="CH560" s="16">
        <v>0.0</v>
      </c>
      <c r="CI560" s="16">
        <v>0.0</v>
      </c>
      <c r="CJ560" s="15">
        <f t="shared" si="3"/>
        <v>0</v>
      </c>
      <c r="CK560" s="29" t="s">
        <v>3144</v>
      </c>
      <c r="CL560" s="11" t="s">
        <v>132</v>
      </c>
      <c r="CM560" s="11">
        <v>0.0</v>
      </c>
      <c r="CN560" s="11">
        <v>0.0</v>
      </c>
      <c r="CO560" s="18">
        <v>0.0</v>
      </c>
      <c r="CP560" s="18">
        <v>0.0</v>
      </c>
      <c r="CQ560" s="15">
        <v>0.0</v>
      </c>
      <c r="CR560" s="15" t="s">
        <v>124</v>
      </c>
      <c r="CS560" s="15">
        <v>0.0</v>
      </c>
      <c r="CT560" s="15" t="s">
        <v>124</v>
      </c>
      <c r="CU560" s="15">
        <v>0.0</v>
      </c>
      <c r="CV560" s="15" t="s">
        <v>124</v>
      </c>
      <c r="CW560" s="11">
        <v>0.0</v>
      </c>
      <c r="CX560" s="11">
        <v>0.0</v>
      </c>
      <c r="CY560" s="11" t="s">
        <v>124</v>
      </c>
      <c r="CZ560" s="11">
        <v>0.0</v>
      </c>
      <c r="DA560" s="11" t="s">
        <v>235</v>
      </c>
      <c r="DB560" s="31"/>
    </row>
    <row r="561">
      <c r="A561" s="11" t="s">
        <v>3145</v>
      </c>
      <c r="B561" s="11" t="s">
        <v>2430</v>
      </c>
      <c r="C561" s="12">
        <v>31024.0</v>
      </c>
      <c r="D561" s="13">
        <v>2.0</v>
      </c>
      <c r="E561" s="18">
        <v>0.0</v>
      </c>
      <c r="F561" s="3">
        <v>6.0</v>
      </c>
      <c r="G561" s="3">
        <v>5.0</v>
      </c>
      <c r="H561" s="3">
        <v>7.0</v>
      </c>
      <c r="I561" s="14">
        <f t="shared" si="1"/>
        <v>6</v>
      </c>
      <c r="J561" s="14">
        <f t="shared" si="2"/>
        <v>1.333333333</v>
      </c>
      <c r="K561" s="11" t="s">
        <v>277</v>
      </c>
      <c r="L561" s="11" t="s">
        <v>277</v>
      </c>
      <c r="M561" s="15" t="s">
        <v>137</v>
      </c>
      <c r="N561" s="15" t="s">
        <v>3146</v>
      </c>
      <c r="O561" s="16" t="s">
        <v>2822</v>
      </c>
      <c r="P561" s="16" t="s">
        <v>3146</v>
      </c>
      <c r="Q561" s="17">
        <v>2.0</v>
      </c>
      <c r="R561" s="11" t="s">
        <v>124</v>
      </c>
      <c r="S561" s="11">
        <v>0.0</v>
      </c>
      <c r="T561" s="11">
        <v>0.0</v>
      </c>
      <c r="U561" s="11" t="s">
        <v>124</v>
      </c>
      <c r="V561" s="11">
        <v>0.0</v>
      </c>
      <c r="W561" s="11" t="s">
        <v>125</v>
      </c>
      <c r="X561" s="18">
        <f>(38+36)/2</f>
        <v>37</v>
      </c>
      <c r="Y561" s="18">
        <v>1.0</v>
      </c>
      <c r="Z561" s="18">
        <v>1.0</v>
      </c>
      <c r="AA561" s="18">
        <v>0.0</v>
      </c>
      <c r="AB561" s="15" t="s">
        <v>2829</v>
      </c>
      <c r="AC561" s="15" t="s">
        <v>2829</v>
      </c>
      <c r="AD561" s="16">
        <v>1.0</v>
      </c>
      <c r="AE561" s="16">
        <v>1.0</v>
      </c>
      <c r="AF561" s="16">
        <v>1.0</v>
      </c>
      <c r="AG561" s="16">
        <v>1.0</v>
      </c>
      <c r="AH561" s="11" t="s">
        <v>3147</v>
      </c>
      <c r="AI561" s="18">
        <v>1.0</v>
      </c>
      <c r="AJ561" s="18">
        <v>1.0</v>
      </c>
      <c r="AK561" s="18">
        <v>1.0</v>
      </c>
      <c r="AL561" s="18">
        <v>0.0</v>
      </c>
      <c r="AM561" s="19">
        <v>1.0</v>
      </c>
      <c r="AN561" s="27" t="s">
        <v>128</v>
      </c>
      <c r="AO561" s="15" t="s">
        <v>893</v>
      </c>
      <c r="AP561" s="15" t="s">
        <v>893</v>
      </c>
      <c r="AQ561" s="15">
        <v>115.0</v>
      </c>
      <c r="AR561" s="15">
        <v>72.0</v>
      </c>
      <c r="AS561" s="15">
        <v>80.0</v>
      </c>
      <c r="AT561" s="15">
        <v>93.0</v>
      </c>
      <c r="AU561" s="15">
        <v>-6.0</v>
      </c>
      <c r="AV561" s="15">
        <v>8.0</v>
      </c>
      <c r="AW561" s="18">
        <v>0.0</v>
      </c>
      <c r="AX561" s="18">
        <v>1.0</v>
      </c>
      <c r="AY561" s="18">
        <v>0.0</v>
      </c>
      <c r="AZ561" s="18">
        <v>1.0</v>
      </c>
      <c r="BA561" s="18">
        <v>0.0</v>
      </c>
      <c r="BB561" s="18">
        <v>0.0</v>
      </c>
      <c r="BC561" s="11">
        <v>0.0</v>
      </c>
      <c r="BD561" s="11">
        <v>0.0</v>
      </c>
      <c r="BE561" s="11">
        <v>0.0</v>
      </c>
      <c r="BF561" s="11">
        <v>0.0</v>
      </c>
      <c r="BG561" s="11">
        <v>0.0</v>
      </c>
      <c r="BH561" s="11">
        <v>0.0</v>
      </c>
      <c r="BI561" s="11">
        <v>0.0</v>
      </c>
      <c r="BJ561" s="11">
        <v>0.0</v>
      </c>
      <c r="BK561" s="11">
        <v>0.0</v>
      </c>
      <c r="BL561" s="11">
        <v>0.0</v>
      </c>
      <c r="BM561" s="11">
        <v>0.0</v>
      </c>
      <c r="BN561" s="11">
        <v>0.0</v>
      </c>
      <c r="BO561" s="11">
        <v>0.0</v>
      </c>
      <c r="BP561" s="11">
        <v>0.0</v>
      </c>
      <c r="BQ561" s="11">
        <v>0.0</v>
      </c>
      <c r="BR561" s="11">
        <v>0.0</v>
      </c>
      <c r="BS561" s="11">
        <v>0.0</v>
      </c>
      <c r="BT561" s="11">
        <v>0.0</v>
      </c>
      <c r="BU561" s="11">
        <v>0.0</v>
      </c>
      <c r="BV561" s="11" t="s">
        <v>124</v>
      </c>
      <c r="BW561" s="15" t="s">
        <v>319</v>
      </c>
      <c r="BX561" s="15">
        <v>0.0</v>
      </c>
      <c r="BY561" s="26">
        <v>247.0</v>
      </c>
      <c r="BZ561" s="16">
        <v>0.0</v>
      </c>
      <c r="CA561" s="26">
        <v>62.0</v>
      </c>
      <c r="CB561" s="26">
        <v>40.0</v>
      </c>
      <c r="CC561" s="15">
        <v>0.0</v>
      </c>
      <c r="CD561" s="15">
        <v>0.0</v>
      </c>
      <c r="CE561" s="15">
        <v>1.0</v>
      </c>
      <c r="CF561" s="15">
        <v>0.0</v>
      </c>
      <c r="CG561" s="16">
        <v>0.0</v>
      </c>
      <c r="CH561" s="16">
        <v>0.0</v>
      </c>
      <c r="CI561" s="16">
        <v>0.0</v>
      </c>
      <c r="CJ561" s="15">
        <f t="shared" si="3"/>
        <v>0</v>
      </c>
      <c r="CK561" s="29" t="s">
        <v>3148</v>
      </c>
      <c r="CL561" s="11" t="s">
        <v>132</v>
      </c>
      <c r="CM561" s="11">
        <v>0.0</v>
      </c>
      <c r="CN561" s="11">
        <v>0.0</v>
      </c>
      <c r="CO561" s="18">
        <v>0.0</v>
      </c>
      <c r="CP561" s="18">
        <v>0.0</v>
      </c>
      <c r="CQ561" s="15">
        <v>0.0</v>
      </c>
      <c r="CR561" s="15" t="s">
        <v>124</v>
      </c>
      <c r="CS561" s="15">
        <v>0.0</v>
      </c>
      <c r="CT561" s="15" t="s">
        <v>124</v>
      </c>
      <c r="CU561" s="15">
        <v>0.0</v>
      </c>
      <c r="CV561" s="15" t="s">
        <v>124</v>
      </c>
      <c r="CW561" s="11">
        <v>0.0</v>
      </c>
      <c r="CX561" s="11">
        <v>0.0</v>
      </c>
      <c r="CY561" s="11" t="s">
        <v>124</v>
      </c>
      <c r="CZ561" s="11">
        <v>0.0</v>
      </c>
      <c r="DA561" s="11" t="s">
        <v>235</v>
      </c>
      <c r="DB561" s="31"/>
    </row>
    <row r="562">
      <c r="A562" s="11" t="s">
        <v>3149</v>
      </c>
      <c r="B562" s="11" t="s">
        <v>3150</v>
      </c>
      <c r="C562" s="12">
        <v>31038.0</v>
      </c>
      <c r="D562" s="13">
        <v>6.0</v>
      </c>
      <c r="E562" s="18">
        <v>0.0</v>
      </c>
      <c r="F562" s="3">
        <v>6.0</v>
      </c>
      <c r="G562" s="3">
        <v>7.0</v>
      </c>
      <c r="H562" s="3">
        <v>7.0</v>
      </c>
      <c r="I562" s="14">
        <f t="shared" si="1"/>
        <v>6.666666667</v>
      </c>
      <c r="J562" s="14">
        <f t="shared" si="2"/>
        <v>0.6666666667</v>
      </c>
      <c r="K562" s="11" t="s">
        <v>2689</v>
      </c>
      <c r="L562" s="11" t="s">
        <v>355</v>
      </c>
      <c r="M562" s="15" t="s">
        <v>137</v>
      </c>
      <c r="N562" s="15" t="s">
        <v>2691</v>
      </c>
      <c r="O562" s="16" t="s">
        <v>2906</v>
      </c>
      <c r="P562" s="16" t="s">
        <v>3151</v>
      </c>
      <c r="Q562" s="17">
        <v>1.0</v>
      </c>
      <c r="R562" s="11" t="s">
        <v>124</v>
      </c>
      <c r="S562" s="11">
        <v>0.0</v>
      </c>
      <c r="T562" s="11">
        <v>0.0</v>
      </c>
      <c r="U562" s="11" t="s">
        <v>124</v>
      </c>
      <c r="V562" s="11">
        <v>0.0</v>
      </c>
      <c r="W562" s="11" t="s">
        <v>125</v>
      </c>
      <c r="X562" s="18">
        <v>26.0</v>
      </c>
      <c r="Y562" s="18">
        <v>0.0</v>
      </c>
      <c r="Z562" s="18">
        <v>1.0</v>
      </c>
      <c r="AA562" s="18">
        <v>0.0</v>
      </c>
      <c r="AB562" s="15" t="s">
        <v>3152</v>
      </c>
      <c r="AC562" s="15" t="s">
        <v>3152</v>
      </c>
      <c r="AD562" s="16">
        <v>1.0</v>
      </c>
      <c r="AE562" s="16">
        <v>1.0</v>
      </c>
      <c r="AF562" s="16">
        <v>0.0</v>
      </c>
      <c r="AG562" s="15">
        <v>0.0</v>
      </c>
      <c r="AH562" s="11" t="s">
        <v>3153</v>
      </c>
      <c r="AI562" s="18">
        <v>1.0</v>
      </c>
      <c r="AJ562" s="18">
        <v>0.0</v>
      </c>
      <c r="AK562" s="18">
        <v>0.0</v>
      </c>
      <c r="AL562" s="11">
        <v>0.0</v>
      </c>
      <c r="AM562" s="19">
        <v>0.0</v>
      </c>
      <c r="AN562" s="27" t="s">
        <v>128</v>
      </c>
      <c r="AO562" s="15" t="s">
        <v>367</v>
      </c>
      <c r="AP562" s="15" t="s">
        <v>367</v>
      </c>
      <c r="AQ562" s="15">
        <v>120.0</v>
      </c>
      <c r="AR562" s="15">
        <v>66.0</v>
      </c>
      <c r="AS562" s="15">
        <v>77.0</v>
      </c>
      <c r="AT562" s="15">
        <v>97.0</v>
      </c>
      <c r="AU562" s="15">
        <v>-11.0</v>
      </c>
      <c r="AV562" s="15">
        <v>20.0</v>
      </c>
      <c r="AW562" s="18">
        <v>0.0</v>
      </c>
      <c r="AX562" s="18">
        <v>0.0</v>
      </c>
      <c r="AY562" s="18">
        <v>0.0</v>
      </c>
      <c r="AZ562" s="18">
        <v>1.0</v>
      </c>
      <c r="BA562" s="18">
        <v>0.0</v>
      </c>
      <c r="BB562" s="18">
        <v>0.0</v>
      </c>
      <c r="BC562" s="11">
        <v>0.0</v>
      </c>
      <c r="BD562" s="11">
        <v>0.0</v>
      </c>
      <c r="BE562" s="11">
        <v>0.0</v>
      </c>
      <c r="BF562" s="11">
        <v>0.0</v>
      </c>
      <c r="BG562" s="11">
        <v>0.0</v>
      </c>
      <c r="BH562" s="11">
        <v>0.0</v>
      </c>
      <c r="BI562" s="11">
        <v>0.0</v>
      </c>
      <c r="BJ562" s="11">
        <v>0.0</v>
      </c>
      <c r="BK562" s="11">
        <v>0.0</v>
      </c>
      <c r="BL562" s="11">
        <v>0.0</v>
      </c>
      <c r="BM562" s="11">
        <v>0.0</v>
      </c>
      <c r="BN562" s="11">
        <v>0.0</v>
      </c>
      <c r="BO562" s="11">
        <v>0.0</v>
      </c>
      <c r="BP562" s="11">
        <v>0.0</v>
      </c>
      <c r="BQ562" s="11">
        <v>0.0</v>
      </c>
      <c r="BR562" s="11">
        <v>0.0</v>
      </c>
      <c r="BS562" s="11">
        <v>0.0</v>
      </c>
      <c r="BT562" s="11">
        <v>0.0</v>
      </c>
      <c r="BU562" s="11">
        <v>0.0</v>
      </c>
      <c r="BV562" s="11" t="s">
        <v>124</v>
      </c>
      <c r="BW562" s="15" t="s">
        <v>146</v>
      </c>
      <c r="BX562" s="15">
        <v>0.0</v>
      </c>
      <c r="BY562" s="26">
        <v>218.0</v>
      </c>
      <c r="BZ562" s="16">
        <v>0.0</v>
      </c>
      <c r="CA562" s="26">
        <v>41.0</v>
      </c>
      <c r="CB562" s="26">
        <v>8.0</v>
      </c>
      <c r="CC562" s="15">
        <v>0.0</v>
      </c>
      <c r="CD562" s="15">
        <v>0.0</v>
      </c>
      <c r="CE562" s="15">
        <v>1.0</v>
      </c>
      <c r="CF562" s="15">
        <v>0.0</v>
      </c>
      <c r="CG562" s="16">
        <v>0.0</v>
      </c>
      <c r="CH562" s="16">
        <v>0.0</v>
      </c>
      <c r="CI562" s="16">
        <v>0.0</v>
      </c>
      <c r="CJ562" s="15">
        <f t="shared" si="3"/>
        <v>0</v>
      </c>
      <c r="CK562" s="29" t="s">
        <v>3154</v>
      </c>
      <c r="CL562" s="11" t="s">
        <v>170</v>
      </c>
      <c r="CM562" s="11">
        <v>0.0</v>
      </c>
      <c r="CN562" s="11">
        <v>0.0</v>
      </c>
      <c r="CO562" s="18">
        <v>1.0</v>
      </c>
      <c r="CP562" s="18">
        <v>0.0</v>
      </c>
      <c r="CQ562" s="15">
        <v>0.0</v>
      </c>
      <c r="CR562" s="15" t="s">
        <v>124</v>
      </c>
      <c r="CS562" s="15">
        <v>0.0</v>
      </c>
      <c r="CT562" s="15" t="s">
        <v>124</v>
      </c>
      <c r="CU562" s="15">
        <v>0.0</v>
      </c>
      <c r="CV562" s="15" t="s">
        <v>124</v>
      </c>
      <c r="CW562" s="11">
        <v>0.0</v>
      </c>
      <c r="CX562" s="11">
        <v>0.0</v>
      </c>
      <c r="CY562" s="11" t="s">
        <v>124</v>
      </c>
      <c r="CZ562" s="11">
        <v>0.0</v>
      </c>
      <c r="DA562" s="11" t="s">
        <v>235</v>
      </c>
      <c r="DB562" s="31"/>
    </row>
    <row r="563">
      <c r="A563" s="11" t="s">
        <v>3155</v>
      </c>
      <c r="B563" s="11" t="s">
        <v>3156</v>
      </c>
      <c r="C563" s="12">
        <v>31080.0</v>
      </c>
      <c r="D563" s="13">
        <v>2.0</v>
      </c>
      <c r="E563" s="18">
        <v>0.0</v>
      </c>
      <c r="F563" s="3">
        <v>4.0</v>
      </c>
      <c r="G563" s="3">
        <v>5.0</v>
      </c>
      <c r="H563" s="3">
        <v>7.0</v>
      </c>
      <c r="I563" s="14">
        <f t="shared" si="1"/>
        <v>5.333333333</v>
      </c>
      <c r="J563" s="14">
        <f t="shared" si="2"/>
        <v>2</v>
      </c>
      <c r="K563" s="11" t="s">
        <v>303</v>
      </c>
      <c r="L563" s="13" t="s">
        <v>355</v>
      </c>
      <c r="M563" s="15" t="s">
        <v>137</v>
      </c>
      <c r="N563" s="15" t="s">
        <v>2815</v>
      </c>
      <c r="O563" s="16" t="s">
        <v>122</v>
      </c>
      <c r="P563" s="16" t="s">
        <v>1173</v>
      </c>
      <c r="Q563" s="17">
        <v>0.0</v>
      </c>
      <c r="R563" s="11" t="s">
        <v>3157</v>
      </c>
      <c r="S563" s="11">
        <v>0.0</v>
      </c>
      <c r="T563" s="11">
        <v>0.0</v>
      </c>
      <c r="U563" s="11" t="s">
        <v>124</v>
      </c>
      <c r="V563" s="11">
        <v>0.0</v>
      </c>
      <c r="W563" s="11" t="s">
        <v>2466</v>
      </c>
      <c r="X563" s="18">
        <v>34.0</v>
      </c>
      <c r="Y563" s="18">
        <v>1.0</v>
      </c>
      <c r="Z563" s="18">
        <v>1.0</v>
      </c>
      <c r="AA563" s="18">
        <v>0.0</v>
      </c>
      <c r="AB563" s="15" t="s">
        <v>3158</v>
      </c>
      <c r="AC563" s="15" t="s">
        <v>3158</v>
      </c>
      <c r="AD563" s="16">
        <v>1.0</v>
      </c>
      <c r="AE563" s="16">
        <v>1.0</v>
      </c>
      <c r="AF563" s="16">
        <v>1.0</v>
      </c>
      <c r="AG563" s="15">
        <v>1.0</v>
      </c>
      <c r="AH563" s="11" t="s">
        <v>3159</v>
      </c>
      <c r="AI563" s="18">
        <v>1.0</v>
      </c>
      <c r="AJ563" s="18">
        <v>1.0</v>
      </c>
      <c r="AK563" s="18">
        <v>1.0</v>
      </c>
      <c r="AL563" s="18">
        <v>0.0</v>
      </c>
      <c r="AM563" s="19">
        <v>1.0</v>
      </c>
      <c r="AN563" s="27" t="s">
        <v>128</v>
      </c>
      <c r="AO563" s="15" t="s">
        <v>367</v>
      </c>
      <c r="AP563" s="15" t="s">
        <v>367</v>
      </c>
      <c r="AQ563" s="15">
        <v>81.0</v>
      </c>
      <c r="AR563" s="15">
        <v>47.0</v>
      </c>
      <c r="AS563" s="15">
        <v>48.0</v>
      </c>
      <c r="AT563" s="15">
        <v>42.0</v>
      </c>
      <c r="AU563" s="15">
        <v>-10.0</v>
      </c>
      <c r="AV563" s="15">
        <v>19.0</v>
      </c>
      <c r="AW563" s="18">
        <v>0.0</v>
      </c>
      <c r="AX563" s="18">
        <v>0.0</v>
      </c>
      <c r="AY563" s="18">
        <v>0.0</v>
      </c>
      <c r="AZ563" s="18">
        <v>1.0</v>
      </c>
      <c r="BA563" s="18">
        <v>0.0</v>
      </c>
      <c r="BB563" s="18">
        <v>0.0</v>
      </c>
      <c r="BC563" s="11">
        <v>0.0</v>
      </c>
      <c r="BD563" s="11">
        <v>0.0</v>
      </c>
      <c r="BE563" s="11">
        <v>0.0</v>
      </c>
      <c r="BF563" s="11">
        <v>0.0</v>
      </c>
      <c r="BG563" s="11">
        <v>0.0</v>
      </c>
      <c r="BH563" s="11">
        <v>0.0</v>
      </c>
      <c r="BI563" s="11">
        <v>0.0</v>
      </c>
      <c r="BJ563" s="11">
        <v>0.0</v>
      </c>
      <c r="BK563" s="11">
        <v>0.0</v>
      </c>
      <c r="BL563" s="11">
        <v>0.0</v>
      </c>
      <c r="BM563" s="11">
        <v>0.0</v>
      </c>
      <c r="BN563" s="11">
        <v>0.0</v>
      </c>
      <c r="BO563" s="11">
        <v>0.0</v>
      </c>
      <c r="BP563" s="11">
        <v>0.0</v>
      </c>
      <c r="BQ563" s="11">
        <v>0.0</v>
      </c>
      <c r="BR563" s="11">
        <v>0.0</v>
      </c>
      <c r="BS563" s="11">
        <v>0.0</v>
      </c>
      <c r="BT563" s="11">
        <v>0.0</v>
      </c>
      <c r="BU563" s="11">
        <v>0.0</v>
      </c>
      <c r="BV563" s="11" t="s">
        <v>124</v>
      </c>
      <c r="BW563" s="15" t="s">
        <v>487</v>
      </c>
      <c r="BX563" s="15">
        <v>0.0</v>
      </c>
      <c r="BY563" s="26">
        <v>304.0</v>
      </c>
      <c r="BZ563" s="16">
        <v>0.0</v>
      </c>
      <c r="CA563" s="26">
        <v>37.0</v>
      </c>
      <c r="CB563" s="26">
        <v>14.0</v>
      </c>
      <c r="CC563" s="15">
        <v>0.0</v>
      </c>
      <c r="CD563" s="15">
        <v>0.0</v>
      </c>
      <c r="CE563" s="15">
        <v>1.0</v>
      </c>
      <c r="CF563" s="15">
        <v>0.0</v>
      </c>
      <c r="CG563" s="16">
        <v>0.0</v>
      </c>
      <c r="CH563" s="16">
        <v>0.0</v>
      </c>
      <c r="CI563" s="16">
        <v>0.0</v>
      </c>
      <c r="CJ563" s="15">
        <f t="shared" si="3"/>
        <v>0</v>
      </c>
      <c r="CK563" s="29" t="s">
        <v>3160</v>
      </c>
      <c r="CL563" s="11" t="s">
        <v>158</v>
      </c>
      <c r="CM563" s="11">
        <v>0.0</v>
      </c>
      <c r="CN563" s="11">
        <v>0.0</v>
      </c>
      <c r="CO563" s="18">
        <v>0.0</v>
      </c>
      <c r="CP563" s="18">
        <v>0.0</v>
      </c>
      <c r="CQ563" s="15">
        <v>0.0</v>
      </c>
      <c r="CR563" s="15" t="s">
        <v>124</v>
      </c>
      <c r="CS563" s="15">
        <v>0.0</v>
      </c>
      <c r="CT563" s="15" t="s">
        <v>124</v>
      </c>
      <c r="CU563" s="15">
        <v>0.0</v>
      </c>
      <c r="CV563" s="15" t="s">
        <v>124</v>
      </c>
      <c r="CW563" s="11">
        <v>0.0</v>
      </c>
      <c r="CX563" s="11">
        <v>0.0</v>
      </c>
      <c r="CY563" s="11" t="s">
        <v>124</v>
      </c>
      <c r="CZ563" s="11">
        <v>0.0</v>
      </c>
      <c r="DA563" s="11" t="s">
        <v>3161</v>
      </c>
      <c r="DB563" s="31"/>
    </row>
    <row r="564">
      <c r="A564" s="11" t="s">
        <v>3162</v>
      </c>
      <c r="B564" s="11" t="s">
        <v>3142</v>
      </c>
      <c r="C564" s="12">
        <v>31094.0</v>
      </c>
      <c r="D564" s="13">
        <v>3.0</v>
      </c>
      <c r="E564" s="18">
        <v>0.0</v>
      </c>
      <c r="F564" s="3">
        <v>3.0</v>
      </c>
      <c r="G564" s="3">
        <v>3.0</v>
      </c>
      <c r="H564" s="3">
        <v>6.0</v>
      </c>
      <c r="I564" s="14">
        <f t="shared" si="1"/>
        <v>4</v>
      </c>
      <c r="J564" s="14">
        <f t="shared" si="2"/>
        <v>2</v>
      </c>
      <c r="K564" s="11" t="s">
        <v>261</v>
      </c>
      <c r="L564" s="11" t="s">
        <v>262</v>
      </c>
      <c r="M564" s="15" t="s">
        <v>216</v>
      </c>
      <c r="N564" s="15" t="s">
        <v>2546</v>
      </c>
      <c r="O564" s="16" t="s">
        <v>137</v>
      </c>
      <c r="P564" s="16" t="s">
        <v>701</v>
      </c>
      <c r="Q564" s="17">
        <v>2.0</v>
      </c>
      <c r="R564" s="11" t="s">
        <v>124</v>
      </c>
      <c r="S564" s="11">
        <v>0.0</v>
      </c>
      <c r="T564" s="11">
        <v>0.0</v>
      </c>
      <c r="U564" s="11" t="s">
        <v>124</v>
      </c>
      <c r="V564" s="11">
        <v>0.0</v>
      </c>
      <c r="W564" s="11" t="s">
        <v>631</v>
      </c>
      <c r="X564" s="18">
        <v>21.0</v>
      </c>
      <c r="Y564" s="18">
        <v>1.0</v>
      </c>
      <c r="Z564" s="18">
        <v>1.0</v>
      </c>
      <c r="AA564" s="18">
        <v>0.0</v>
      </c>
      <c r="AB564" s="15" t="s">
        <v>3163</v>
      </c>
      <c r="AC564" s="15" t="s">
        <v>3163</v>
      </c>
      <c r="AD564" s="16">
        <v>1.0</v>
      </c>
      <c r="AE564" s="16">
        <v>1.0</v>
      </c>
      <c r="AF564" s="16">
        <v>1.0</v>
      </c>
      <c r="AG564" s="16">
        <v>1.0</v>
      </c>
      <c r="AH564" s="11" t="s">
        <v>3143</v>
      </c>
      <c r="AI564" s="18">
        <v>1.0</v>
      </c>
      <c r="AJ564" s="18">
        <v>1.0</v>
      </c>
      <c r="AK564" s="18">
        <v>1.0</v>
      </c>
      <c r="AL564" s="18">
        <v>1.0</v>
      </c>
      <c r="AM564" s="19">
        <v>1.0</v>
      </c>
      <c r="AN564" s="27" t="s">
        <v>128</v>
      </c>
      <c r="AO564" s="15" t="s">
        <v>1456</v>
      </c>
      <c r="AP564" s="15" t="s">
        <v>1456</v>
      </c>
      <c r="AQ564" s="15">
        <v>153.0</v>
      </c>
      <c r="AR564" s="15">
        <v>63.0</v>
      </c>
      <c r="AS564" s="15">
        <v>57.0</v>
      </c>
      <c r="AT564" s="15">
        <v>79.0</v>
      </c>
      <c r="AU564" s="15">
        <v>-9.0</v>
      </c>
      <c r="AV564" s="15">
        <v>13.0</v>
      </c>
      <c r="AW564" s="18">
        <v>0.0</v>
      </c>
      <c r="AX564" s="18">
        <v>0.0</v>
      </c>
      <c r="AY564" s="18">
        <v>0.0</v>
      </c>
      <c r="AZ564" s="18">
        <v>1.0</v>
      </c>
      <c r="BA564" s="18">
        <v>0.0</v>
      </c>
      <c r="BB564" s="18">
        <v>1.0</v>
      </c>
      <c r="BC564" s="11">
        <v>0.0</v>
      </c>
      <c r="BD564" s="11">
        <v>0.0</v>
      </c>
      <c r="BE564" s="11">
        <v>0.0</v>
      </c>
      <c r="BF564" s="11">
        <v>0.0</v>
      </c>
      <c r="BG564" s="11">
        <v>0.0</v>
      </c>
      <c r="BH564" s="11">
        <v>0.0</v>
      </c>
      <c r="BI564" s="11">
        <v>0.0</v>
      </c>
      <c r="BJ564" s="11">
        <v>0.0</v>
      </c>
      <c r="BK564" s="11">
        <v>0.0</v>
      </c>
      <c r="BL564" s="11">
        <v>0.0</v>
      </c>
      <c r="BM564" s="11">
        <v>0.0</v>
      </c>
      <c r="BN564" s="11">
        <v>0.0</v>
      </c>
      <c r="BO564" s="11">
        <v>0.0</v>
      </c>
      <c r="BP564" s="11">
        <v>0.0</v>
      </c>
      <c r="BQ564" s="11">
        <v>0.0</v>
      </c>
      <c r="BR564" s="11">
        <v>0.0</v>
      </c>
      <c r="BS564" s="11">
        <v>0.0</v>
      </c>
      <c r="BT564" s="11">
        <v>0.0</v>
      </c>
      <c r="BU564" s="11">
        <v>0.0</v>
      </c>
      <c r="BV564" s="11" t="s">
        <v>124</v>
      </c>
      <c r="BW564" s="15" t="s">
        <v>146</v>
      </c>
      <c r="BX564" s="15">
        <v>0.0</v>
      </c>
      <c r="BY564" s="26">
        <v>300.0</v>
      </c>
      <c r="BZ564" s="16">
        <v>0.0</v>
      </c>
      <c r="CA564" s="26">
        <v>99.0</v>
      </c>
      <c r="CB564" s="26">
        <v>27.0</v>
      </c>
      <c r="CC564" s="15">
        <v>0.0</v>
      </c>
      <c r="CD564" s="15">
        <v>0.0</v>
      </c>
      <c r="CE564" s="15">
        <v>1.0</v>
      </c>
      <c r="CF564" s="15">
        <v>0.0</v>
      </c>
      <c r="CG564" s="16">
        <v>0.0</v>
      </c>
      <c r="CH564" s="16">
        <v>0.0</v>
      </c>
      <c r="CI564" s="16">
        <v>0.0</v>
      </c>
      <c r="CJ564" s="15">
        <f t="shared" si="3"/>
        <v>0</v>
      </c>
      <c r="CK564" s="29" t="s">
        <v>3164</v>
      </c>
      <c r="CL564" s="11" t="s">
        <v>132</v>
      </c>
      <c r="CM564" s="11">
        <v>0.0</v>
      </c>
      <c r="CN564" s="11">
        <v>0.0</v>
      </c>
      <c r="CO564" s="18">
        <v>0.0</v>
      </c>
      <c r="CP564" s="18">
        <v>0.0</v>
      </c>
      <c r="CQ564" s="15">
        <v>0.0</v>
      </c>
      <c r="CR564" s="15" t="s">
        <v>124</v>
      </c>
      <c r="CS564" s="15">
        <v>0.0</v>
      </c>
      <c r="CT564" s="15" t="s">
        <v>124</v>
      </c>
      <c r="CU564" s="15">
        <v>0.0</v>
      </c>
      <c r="CV564" s="15" t="s">
        <v>124</v>
      </c>
      <c r="CW564" s="11">
        <v>0.0</v>
      </c>
      <c r="CX564" s="11">
        <v>0.0</v>
      </c>
      <c r="CY564" s="11" t="s">
        <v>124</v>
      </c>
      <c r="CZ564" s="11">
        <v>0.0</v>
      </c>
      <c r="DA564" s="11" t="s">
        <v>235</v>
      </c>
      <c r="DB564" s="31"/>
    </row>
    <row r="565">
      <c r="A565" s="11" t="s">
        <v>3165</v>
      </c>
      <c r="B565" s="11" t="s">
        <v>2814</v>
      </c>
      <c r="C565" s="12">
        <v>31115.0</v>
      </c>
      <c r="D565" s="13">
        <v>3.0</v>
      </c>
      <c r="E565" s="13">
        <v>0.0</v>
      </c>
      <c r="F565" s="3">
        <v>4.0</v>
      </c>
      <c r="G565" s="3">
        <v>6.0</v>
      </c>
      <c r="H565" s="3">
        <v>9.0</v>
      </c>
      <c r="I565" s="14">
        <f t="shared" si="1"/>
        <v>6.333333333</v>
      </c>
      <c r="J565" s="14">
        <f t="shared" si="2"/>
        <v>3.333333333</v>
      </c>
      <c r="K565" s="11" t="s">
        <v>645</v>
      </c>
      <c r="L565" s="11" t="s">
        <v>262</v>
      </c>
      <c r="M565" s="15" t="s">
        <v>122</v>
      </c>
      <c r="N565" s="15" t="s">
        <v>2815</v>
      </c>
      <c r="O565" s="16" t="s">
        <v>122</v>
      </c>
      <c r="P565" s="16" t="s">
        <v>663</v>
      </c>
      <c r="Q565" s="17">
        <v>0.0</v>
      </c>
      <c r="R565" s="11" t="s">
        <v>124</v>
      </c>
      <c r="S565" s="11">
        <v>0.0</v>
      </c>
      <c r="T565" s="11">
        <v>0.0</v>
      </c>
      <c r="U565" s="11" t="s">
        <v>124</v>
      </c>
      <c r="V565" s="11">
        <v>0.0</v>
      </c>
      <c r="W565" s="11" t="s">
        <v>125</v>
      </c>
      <c r="X565" s="18">
        <v>33.0</v>
      </c>
      <c r="Y565" s="18">
        <v>1.0</v>
      </c>
      <c r="Z565" s="18">
        <v>1.0</v>
      </c>
      <c r="AA565" s="18">
        <v>0.0</v>
      </c>
      <c r="AB565" s="15" t="s">
        <v>2816</v>
      </c>
      <c r="AC565" s="15" t="s">
        <v>2816</v>
      </c>
      <c r="AD565" s="16">
        <v>1.0</v>
      </c>
      <c r="AE565" s="16">
        <v>1.0</v>
      </c>
      <c r="AF565" s="3">
        <v>1.0</v>
      </c>
      <c r="AG565" s="15">
        <v>1.0</v>
      </c>
      <c r="AH565" s="11" t="s">
        <v>3166</v>
      </c>
      <c r="AI565" s="18">
        <v>1.0</v>
      </c>
      <c r="AJ565" s="18">
        <v>1.0</v>
      </c>
      <c r="AK565" s="13">
        <v>1.0</v>
      </c>
      <c r="AL565" s="18">
        <v>1.0</v>
      </c>
      <c r="AM565" s="19">
        <v>1.0</v>
      </c>
      <c r="AN565" s="27" t="s">
        <v>128</v>
      </c>
      <c r="AO565" s="15" t="s">
        <v>155</v>
      </c>
      <c r="AP565" s="15" t="s">
        <v>155</v>
      </c>
      <c r="AQ565" s="15">
        <v>156.0</v>
      </c>
      <c r="AR565" s="15">
        <v>48.0</v>
      </c>
      <c r="AS565" s="15">
        <v>41.0</v>
      </c>
      <c r="AT565" s="15">
        <v>19.0</v>
      </c>
      <c r="AU565" s="15">
        <v>-11.0</v>
      </c>
      <c r="AV565" s="15">
        <v>16.0</v>
      </c>
      <c r="AW565" s="18">
        <v>0.0</v>
      </c>
      <c r="AX565" s="18">
        <v>0.0</v>
      </c>
      <c r="AY565" s="18">
        <v>1.0</v>
      </c>
      <c r="AZ565" s="18">
        <v>1.0</v>
      </c>
      <c r="BA565" s="18">
        <v>0.0</v>
      </c>
      <c r="BB565" s="18">
        <v>0.0</v>
      </c>
      <c r="BC565" s="11">
        <v>0.0</v>
      </c>
      <c r="BD565" s="11">
        <v>0.0</v>
      </c>
      <c r="BE565" s="11">
        <v>0.0</v>
      </c>
      <c r="BF565" s="11">
        <v>0.0</v>
      </c>
      <c r="BG565" s="11">
        <v>0.0</v>
      </c>
      <c r="BH565" s="11">
        <v>0.0</v>
      </c>
      <c r="BI565" s="11">
        <v>0.0</v>
      </c>
      <c r="BJ565" s="11">
        <v>0.0</v>
      </c>
      <c r="BK565" s="11">
        <v>0.0</v>
      </c>
      <c r="BL565" s="11">
        <v>0.0</v>
      </c>
      <c r="BM565" s="11">
        <v>0.0</v>
      </c>
      <c r="BN565" s="11">
        <v>0.0</v>
      </c>
      <c r="BO565" s="11">
        <v>0.0</v>
      </c>
      <c r="BP565" s="11">
        <v>0.0</v>
      </c>
      <c r="BQ565" s="11">
        <v>0.0</v>
      </c>
      <c r="BR565" s="11">
        <v>0.0</v>
      </c>
      <c r="BS565" s="11">
        <v>0.0</v>
      </c>
      <c r="BT565" s="11">
        <v>0.0</v>
      </c>
      <c r="BU565" s="11">
        <v>0.0</v>
      </c>
      <c r="BV565" s="11" t="s">
        <v>124</v>
      </c>
      <c r="BW565" s="3" t="s">
        <v>487</v>
      </c>
      <c r="BX565" s="15">
        <v>0.0</v>
      </c>
      <c r="BY565" s="26">
        <v>295.0</v>
      </c>
      <c r="BZ565" s="3">
        <v>0.0</v>
      </c>
      <c r="CA565" s="26">
        <v>72.0</v>
      </c>
      <c r="CB565" s="26">
        <v>19.0</v>
      </c>
      <c r="CC565" s="15">
        <v>0.0</v>
      </c>
      <c r="CD565" s="15">
        <v>0.0</v>
      </c>
      <c r="CE565" s="15">
        <v>0.0</v>
      </c>
      <c r="CF565" s="15">
        <v>0.0</v>
      </c>
      <c r="CG565" s="3">
        <v>0.0</v>
      </c>
      <c r="CH565" s="16">
        <v>0.0</v>
      </c>
      <c r="CI565" s="16">
        <v>0.0</v>
      </c>
      <c r="CJ565" s="15">
        <f t="shared" si="3"/>
        <v>0</v>
      </c>
      <c r="CK565" s="29" t="s">
        <v>3167</v>
      </c>
      <c r="CL565" s="11" t="s">
        <v>158</v>
      </c>
      <c r="CM565" s="11">
        <v>0.0</v>
      </c>
      <c r="CN565" s="11">
        <v>0.0</v>
      </c>
      <c r="CO565" s="13">
        <v>0.0</v>
      </c>
      <c r="CP565" s="13">
        <v>0.0</v>
      </c>
      <c r="CQ565" s="15">
        <v>0.0</v>
      </c>
      <c r="CR565" s="15" t="s">
        <v>124</v>
      </c>
      <c r="CS565" s="15">
        <v>0.0</v>
      </c>
      <c r="CT565" s="15" t="s">
        <v>124</v>
      </c>
      <c r="CU565" s="15">
        <v>0.0</v>
      </c>
      <c r="CV565" s="15" t="s">
        <v>124</v>
      </c>
      <c r="CW565" s="11">
        <v>0.0</v>
      </c>
      <c r="CX565" s="11">
        <v>0.0</v>
      </c>
      <c r="CY565" s="11" t="s">
        <v>124</v>
      </c>
      <c r="CZ565" s="11">
        <v>0.0</v>
      </c>
      <c r="DA565" s="11" t="s">
        <v>3168</v>
      </c>
      <c r="DB565" s="31"/>
    </row>
    <row r="566">
      <c r="A566" s="11" t="s">
        <v>3169</v>
      </c>
      <c r="B566" s="11" t="s">
        <v>3077</v>
      </c>
      <c r="C566" s="12">
        <v>31136.0</v>
      </c>
      <c r="D566" s="13">
        <v>2.0</v>
      </c>
      <c r="E566" s="18">
        <v>0.0</v>
      </c>
      <c r="F566" s="3">
        <v>2.0</v>
      </c>
      <c r="G566" s="3">
        <v>3.0</v>
      </c>
      <c r="H566" s="3">
        <v>5.0</v>
      </c>
      <c r="I566" s="14">
        <f t="shared" si="1"/>
        <v>3.333333333</v>
      </c>
      <c r="J566" s="14">
        <f t="shared" si="2"/>
        <v>2</v>
      </c>
      <c r="K566" s="11" t="s">
        <v>303</v>
      </c>
      <c r="L566" s="13" t="s">
        <v>355</v>
      </c>
      <c r="M566" s="15" t="s">
        <v>137</v>
      </c>
      <c r="N566" s="15" t="s">
        <v>138</v>
      </c>
      <c r="O566" s="16" t="s">
        <v>122</v>
      </c>
      <c r="P566" s="16" t="s">
        <v>1173</v>
      </c>
      <c r="Q566" s="17">
        <v>1.0</v>
      </c>
      <c r="R566" s="11" t="s">
        <v>124</v>
      </c>
      <c r="S566" s="11">
        <v>0.0</v>
      </c>
      <c r="T566" s="11">
        <v>0.0</v>
      </c>
      <c r="U566" s="11" t="s">
        <v>124</v>
      </c>
      <c r="V566" s="11">
        <v>0.0</v>
      </c>
      <c r="W566" s="11" t="s">
        <v>631</v>
      </c>
      <c r="X566" s="18">
        <v>34.0</v>
      </c>
      <c r="Y566" s="18">
        <v>1.0</v>
      </c>
      <c r="Z566" s="18">
        <v>1.0</v>
      </c>
      <c r="AA566" s="18">
        <v>0.0</v>
      </c>
      <c r="AB566" s="15" t="s">
        <v>3077</v>
      </c>
      <c r="AC566" s="15" t="s">
        <v>3077</v>
      </c>
      <c r="AD566" s="16">
        <v>1.0</v>
      </c>
      <c r="AE566" s="16">
        <v>1.0</v>
      </c>
      <c r="AF566" s="16">
        <v>1.0</v>
      </c>
      <c r="AG566" s="15">
        <v>1.0</v>
      </c>
      <c r="AH566" s="11" t="s">
        <v>3170</v>
      </c>
      <c r="AI566" s="18">
        <v>1.0</v>
      </c>
      <c r="AJ566" s="18">
        <v>1.0</v>
      </c>
      <c r="AK566" s="18">
        <v>1.0</v>
      </c>
      <c r="AL566" s="11">
        <v>0.0</v>
      </c>
      <c r="AM566" s="19">
        <v>1.0</v>
      </c>
      <c r="AN566" s="27" t="s">
        <v>128</v>
      </c>
      <c r="AO566" s="15" t="s">
        <v>3171</v>
      </c>
      <c r="AP566" s="15" t="s">
        <v>200</v>
      </c>
      <c r="AQ566" s="15">
        <v>136.0</v>
      </c>
      <c r="AR566" s="15">
        <v>44.0</v>
      </c>
      <c r="AS566" s="15">
        <v>53.0</v>
      </c>
      <c r="AT566" s="15">
        <v>34.0</v>
      </c>
      <c r="AU566" s="15">
        <v>-9.0</v>
      </c>
      <c r="AV566" s="15">
        <v>79.0</v>
      </c>
      <c r="AW566" s="18">
        <v>0.0</v>
      </c>
      <c r="AX566" s="18">
        <v>0.0</v>
      </c>
      <c r="AY566" s="18">
        <v>0.0</v>
      </c>
      <c r="AZ566" s="18">
        <v>1.0</v>
      </c>
      <c r="BA566" s="18">
        <v>1.0</v>
      </c>
      <c r="BB566" s="18">
        <v>1.0</v>
      </c>
      <c r="BC566" s="11">
        <v>0.0</v>
      </c>
      <c r="BD566" s="11">
        <v>0.0</v>
      </c>
      <c r="BE566" s="11">
        <v>0.0</v>
      </c>
      <c r="BF566" s="11">
        <v>0.0</v>
      </c>
      <c r="BG566" s="11">
        <v>0.0</v>
      </c>
      <c r="BH566" s="11">
        <v>0.0</v>
      </c>
      <c r="BI566" s="11">
        <v>0.0</v>
      </c>
      <c r="BJ566" s="11">
        <v>0.0</v>
      </c>
      <c r="BK566" s="11">
        <v>0.0</v>
      </c>
      <c r="BL566" s="11">
        <v>0.0</v>
      </c>
      <c r="BM566" s="11">
        <v>0.0</v>
      </c>
      <c r="BN566" s="11">
        <v>0.0</v>
      </c>
      <c r="BO566" s="11">
        <v>0.0</v>
      </c>
      <c r="BP566" s="11">
        <v>0.0</v>
      </c>
      <c r="BQ566" s="11">
        <v>1.0</v>
      </c>
      <c r="BR566" s="11">
        <v>0.0</v>
      </c>
      <c r="BS566" s="11">
        <v>0.0</v>
      </c>
      <c r="BT566" s="11">
        <v>0.0</v>
      </c>
      <c r="BU566" s="11">
        <v>0.0</v>
      </c>
      <c r="BV566" s="11" t="s">
        <v>124</v>
      </c>
      <c r="BW566" s="15" t="s">
        <v>146</v>
      </c>
      <c r="BX566" s="15">
        <v>0.0</v>
      </c>
      <c r="BY566" s="26">
        <v>262.0</v>
      </c>
      <c r="BZ566" s="16">
        <v>0.0</v>
      </c>
      <c r="CA566" s="26">
        <v>99.0</v>
      </c>
      <c r="CB566" s="26">
        <v>15.0</v>
      </c>
      <c r="CC566" s="15">
        <v>0.0</v>
      </c>
      <c r="CD566" s="15">
        <v>0.0</v>
      </c>
      <c r="CE566" s="15">
        <v>1.0</v>
      </c>
      <c r="CF566" s="15">
        <v>0.0</v>
      </c>
      <c r="CG566" s="16">
        <v>0.0</v>
      </c>
      <c r="CH566" s="16">
        <v>0.0</v>
      </c>
      <c r="CI566" s="16">
        <v>0.0</v>
      </c>
      <c r="CJ566" s="15">
        <f t="shared" si="3"/>
        <v>0</v>
      </c>
      <c r="CK566" s="29" t="s">
        <v>3172</v>
      </c>
      <c r="CL566" s="11" t="s">
        <v>132</v>
      </c>
      <c r="CM566" s="11">
        <v>0.0</v>
      </c>
      <c r="CN566" s="11">
        <v>0.0</v>
      </c>
      <c r="CO566" s="18">
        <v>0.0</v>
      </c>
      <c r="CP566" s="18">
        <v>0.0</v>
      </c>
      <c r="CQ566" s="15">
        <v>0.0</v>
      </c>
      <c r="CR566" s="15" t="s">
        <v>124</v>
      </c>
      <c r="CS566" s="15">
        <v>0.0</v>
      </c>
      <c r="CT566" s="15" t="s">
        <v>124</v>
      </c>
      <c r="CU566" s="15">
        <v>0.0</v>
      </c>
      <c r="CV566" s="15" t="s">
        <v>124</v>
      </c>
      <c r="CW566" s="11">
        <v>0.0</v>
      </c>
      <c r="CX566" s="11">
        <v>0.0</v>
      </c>
      <c r="CY566" s="11" t="s">
        <v>124</v>
      </c>
      <c r="CZ566" s="11">
        <v>0.0</v>
      </c>
      <c r="DA566" s="11" t="s">
        <v>235</v>
      </c>
      <c r="DB566" s="31"/>
    </row>
    <row r="567">
      <c r="A567" s="11" t="s">
        <v>3173</v>
      </c>
      <c r="B567" s="11" t="s">
        <v>3174</v>
      </c>
      <c r="C567" s="12">
        <v>31150.0</v>
      </c>
      <c r="D567" s="13">
        <v>4.0</v>
      </c>
      <c r="E567" s="18">
        <v>0.0</v>
      </c>
      <c r="F567" s="3">
        <v>7.0</v>
      </c>
      <c r="G567" s="3">
        <v>7.0</v>
      </c>
      <c r="H567" s="3">
        <v>9.0</v>
      </c>
      <c r="I567" s="14">
        <f t="shared" si="1"/>
        <v>7.666666667</v>
      </c>
      <c r="J567" s="14">
        <f t="shared" si="2"/>
        <v>1.333333333</v>
      </c>
      <c r="K567" s="11" t="s">
        <v>261</v>
      </c>
      <c r="L567" s="11" t="s">
        <v>262</v>
      </c>
      <c r="M567" s="15" t="s">
        <v>137</v>
      </c>
      <c r="N567" s="15" t="s">
        <v>138</v>
      </c>
      <c r="O567" s="16" t="s">
        <v>137</v>
      </c>
      <c r="P567" s="16" t="s">
        <v>969</v>
      </c>
      <c r="Q567" s="17">
        <v>0.0</v>
      </c>
      <c r="R567" s="11" t="s">
        <v>124</v>
      </c>
      <c r="S567" s="11">
        <v>1.0</v>
      </c>
      <c r="T567" s="11">
        <v>0.0</v>
      </c>
      <c r="U567" s="11" t="s">
        <v>124</v>
      </c>
      <c r="V567" s="11">
        <v>0.0</v>
      </c>
      <c r="W567" s="11" t="s">
        <v>125</v>
      </c>
      <c r="X567" s="18">
        <f>(36+26)/2</f>
        <v>31</v>
      </c>
      <c r="Y567" s="18">
        <v>2.0</v>
      </c>
      <c r="Z567" s="18">
        <v>2.0</v>
      </c>
      <c r="AA567" s="18">
        <v>2.0</v>
      </c>
      <c r="AB567" s="15" t="s">
        <v>3175</v>
      </c>
      <c r="AC567" s="15" t="s">
        <v>3175</v>
      </c>
      <c r="AD567" s="16">
        <v>1.0</v>
      </c>
      <c r="AE567" s="16">
        <v>0.0</v>
      </c>
      <c r="AF567" s="16">
        <v>1.0</v>
      </c>
      <c r="AG567" s="16">
        <v>1.0</v>
      </c>
      <c r="AH567" s="11" t="s">
        <v>3176</v>
      </c>
      <c r="AI567" s="18">
        <v>1.0</v>
      </c>
      <c r="AJ567" s="18">
        <v>2.0</v>
      </c>
      <c r="AK567" s="18">
        <v>0.0</v>
      </c>
      <c r="AL567" s="11">
        <v>0.0</v>
      </c>
      <c r="AM567" s="19">
        <v>0.0</v>
      </c>
      <c r="AN567" s="27" t="s">
        <v>128</v>
      </c>
      <c r="AO567" s="15" t="s">
        <v>927</v>
      </c>
      <c r="AP567" s="15" t="s">
        <v>189</v>
      </c>
      <c r="AQ567" s="15">
        <v>73.0</v>
      </c>
      <c r="AR567" s="15">
        <v>45.0</v>
      </c>
      <c r="AS567" s="15">
        <v>53.0</v>
      </c>
      <c r="AT567" s="15">
        <v>29.0</v>
      </c>
      <c r="AU567" s="15">
        <v>-15.0</v>
      </c>
      <c r="AV567" s="15">
        <v>19.0</v>
      </c>
      <c r="AW567" s="18">
        <v>0.0</v>
      </c>
      <c r="AX567" s="18">
        <v>0.0</v>
      </c>
      <c r="AY567" s="18">
        <v>0.0</v>
      </c>
      <c r="AZ567" s="18">
        <v>1.0</v>
      </c>
      <c r="BA567" s="18">
        <v>1.0</v>
      </c>
      <c r="BB567" s="18">
        <v>0.0</v>
      </c>
      <c r="BC567" s="11">
        <v>0.0</v>
      </c>
      <c r="BD567" s="11">
        <v>0.0</v>
      </c>
      <c r="BE567" s="11">
        <v>0.0</v>
      </c>
      <c r="BF567" s="11">
        <v>0.0</v>
      </c>
      <c r="BG567" s="11">
        <v>0.0</v>
      </c>
      <c r="BH567" s="11">
        <v>0.0</v>
      </c>
      <c r="BI567" s="11">
        <v>0.0</v>
      </c>
      <c r="BJ567" s="11">
        <v>0.0</v>
      </c>
      <c r="BK567" s="11">
        <v>0.0</v>
      </c>
      <c r="BL567" s="11">
        <v>0.0</v>
      </c>
      <c r="BM567" s="11">
        <v>0.0</v>
      </c>
      <c r="BN567" s="11">
        <v>0.0</v>
      </c>
      <c r="BO567" s="11">
        <v>0.0</v>
      </c>
      <c r="BP567" s="11">
        <v>0.0</v>
      </c>
      <c r="BQ567" s="11">
        <v>0.0</v>
      </c>
      <c r="BR567" s="11">
        <v>0.0</v>
      </c>
      <c r="BS567" s="11">
        <v>0.0</v>
      </c>
      <c r="BT567" s="11">
        <v>0.0</v>
      </c>
      <c r="BU567" s="11">
        <v>0.0</v>
      </c>
      <c r="BV567" s="11" t="s">
        <v>124</v>
      </c>
      <c r="BW567" s="15" t="s">
        <v>146</v>
      </c>
      <c r="BX567" s="15">
        <v>0.0</v>
      </c>
      <c r="BY567" s="26">
        <v>382.0</v>
      </c>
      <c r="BZ567" s="16">
        <v>0.0</v>
      </c>
      <c r="CA567" s="26">
        <v>31.0</v>
      </c>
      <c r="CB567" s="26">
        <v>26.0</v>
      </c>
      <c r="CC567" s="15">
        <v>0.0</v>
      </c>
      <c r="CD567" s="15">
        <v>0.0</v>
      </c>
      <c r="CE567" s="15">
        <v>0.0</v>
      </c>
      <c r="CF567" s="15">
        <v>0.0</v>
      </c>
      <c r="CG567" s="16">
        <v>0.0</v>
      </c>
      <c r="CH567" s="16">
        <v>0.0</v>
      </c>
      <c r="CI567" s="16">
        <v>0.0</v>
      </c>
      <c r="CJ567" s="15">
        <f t="shared" si="3"/>
        <v>0</v>
      </c>
      <c r="CK567" s="29" t="s">
        <v>3177</v>
      </c>
      <c r="CL567" s="11" t="s">
        <v>3178</v>
      </c>
      <c r="CM567" s="11">
        <v>0.0</v>
      </c>
      <c r="CN567" s="11">
        <v>0.0</v>
      </c>
      <c r="CO567" s="18">
        <v>0.0</v>
      </c>
      <c r="CP567" s="18">
        <v>0.0</v>
      </c>
      <c r="CQ567" s="15">
        <v>0.0</v>
      </c>
      <c r="CR567" s="15" t="s">
        <v>124</v>
      </c>
      <c r="CS567" s="15">
        <v>0.0</v>
      </c>
      <c r="CT567" s="15" t="s">
        <v>124</v>
      </c>
      <c r="CU567" s="15">
        <v>0.0</v>
      </c>
      <c r="CV567" s="15" t="s">
        <v>124</v>
      </c>
      <c r="CW567" s="11">
        <v>0.0</v>
      </c>
      <c r="CX567" s="11">
        <v>0.0</v>
      </c>
      <c r="CY567" s="11" t="s">
        <v>124</v>
      </c>
      <c r="CZ567" s="11">
        <v>0.0</v>
      </c>
      <c r="DA567" s="11" t="s">
        <v>507</v>
      </c>
      <c r="DB567" s="31"/>
    </row>
    <row r="568">
      <c r="A568" s="11" t="s">
        <v>3179</v>
      </c>
      <c r="B568" s="11" t="s">
        <v>3150</v>
      </c>
      <c r="C568" s="12">
        <v>31178.0</v>
      </c>
      <c r="D568" s="13">
        <v>1.0</v>
      </c>
      <c r="E568" s="18">
        <v>0.0</v>
      </c>
      <c r="F568" s="3">
        <v>7.0</v>
      </c>
      <c r="G568" s="3">
        <v>6.0</v>
      </c>
      <c r="H568" s="3">
        <v>8.0</v>
      </c>
      <c r="I568" s="14">
        <f t="shared" si="1"/>
        <v>7</v>
      </c>
      <c r="J568" s="14">
        <f t="shared" si="2"/>
        <v>1.333333333</v>
      </c>
      <c r="K568" s="11" t="s">
        <v>2783</v>
      </c>
      <c r="L568" s="13" t="s">
        <v>355</v>
      </c>
      <c r="M568" s="15" t="s">
        <v>137</v>
      </c>
      <c r="N568" s="15" t="s">
        <v>373</v>
      </c>
      <c r="O568" s="16" t="s">
        <v>137</v>
      </c>
      <c r="P568" s="16" t="s">
        <v>701</v>
      </c>
      <c r="Q568" s="17">
        <v>1.0</v>
      </c>
      <c r="R568" s="11" t="s">
        <v>124</v>
      </c>
      <c r="S568" s="11">
        <v>0.0</v>
      </c>
      <c r="T568" s="11">
        <v>0.0</v>
      </c>
      <c r="U568" s="11" t="s">
        <v>124</v>
      </c>
      <c r="V568" s="11">
        <v>0.0</v>
      </c>
      <c r="W568" s="11" t="s">
        <v>125</v>
      </c>
      <c r="X568" s="18">
        <v>26.0</v>
      </c>
      <c r="Y568" s="18">
        <v>0.0</v>
      </c>
      <c r="Z568" s="18">
        <v>1.0</v>
      </c>
      <c r="AA568" s="18">
        <v>0.0</v>
      </c>
      <c r="AB568" s="15" t="s">
        <v>3180</v>
      </c>
      <c r="AC568" s="15" t="s">
        <v>3180</v>
      </c>
      <c r="AD568" s="16">
        <v>1.0</v>
      </c>
      <c r="AE568" s="16">
        <v>1.0</v>
      </c>
      <c r="AF568" s="16">
        <v>0.0</v>
      </c>
      <c r="AG568" s="15">
        <v>0.0</v>
      </c>
      <c r="AH568" s="11" t="s">
        <v>3181</v>
      </c>
      <c r="AI568" s="18">
        <v>2.0</v>
      </c>
      <c r="AJ568" s="18">
        <v>2.0</v>
      </c>
      <c r="AK568" s="18">
        <v>1.0</v>
      </c>
      <c r="AL568" s="11">
        <v>0.0</v>
      </c>
      <c r="AM568" s="19">
        <v>0.0</v>
      </c>
      <c r="AN568" s="27" t="s">
        <v>128</v>
      </c>
      <c r="AO568" s="15" t="s">
        <v>189</v>
      </c>
      <c r="AP568" s="15" t="s">
        <v>189</v>
      </c>
      <c r="AQ568" s="15">
        <v>95.0</v>
      </c>
      <c r="AR568" s="15">
        <v>72.0</v>
      </c>
      <c r="AS568" s="15">
        <v>66.0</v>
      </c>
      <c r="AT568" s="15">
        <v>51.0</v>
      </c>
      <c r="AU568" s="15">
        <v>-7.0</v>
      </c>
      <c r="AV568" s="15">
        <v>11.0</v>
      </c>
      <c r="AW568" s="18">
        <v>0.0</v>
      </c>
      <c r="AX568" s="18">
        <v>0.0</v>
      </c>
      <c r="AY568" s="18">
        <v>0.0</v>
      </c>
      <c r="AZ568" s="18">
        <v>1.0</v>
      </c>
      <c r="BA568" s="18">
        <v>0.0</v>
      </c>
      <c r="BB568" s="18">
        <v>1.0</v>
      </c>
      <c r="BC568" s="11">
        <v>0.0</v>
      </c>
      <c r="BD568" s="11">
        <v>0.0</v>
      </c>
      <c r="BE568" s="11">
        <v>0.0</v>
      </c>
      <c r="BF568" s="11">
        <v>1.0</v>
      </c>
      <c r="BG568" s="11">
        <v>0.0</v>
      </c>
      <c r="BH568" s="11">
        <v>0.0</v>
      </c>
      <c r="BI568" s="11">
        <v>0.0</v>
      </c>
      <c r="BJ568" s="11">
        <v>0.0</v>
      </c>
      <c r="BK568" s="11">
        <v>0.0</v>
      </c>
      <c r="BL568" s="11">
        <v>0.0</v>
      </c>
      <c r="BM568" s="11">
        <v>0.0</v>
      </c>
      <c r="BN568" s="11">
        <v>0.0</v>
      </c>
      <c r="BO568" s="11">
        <v>0.0</v>
      </c>
      <c r="BP568" s="11">
        <v>0.0</v>
      </c>
      <c r="BQ568" s="11">
        <v>0.0</v>
      </c>
      <c r="BR568" s="11">
        <v>0.0</v>
      </c>
      <c r="BS568" s="11">
        <v>0.0</v>
      </c>
      <c r="BT568" s="11">
        <v>0.0</v>
      </c>
      <c r="BU568" s="11">
        <v>0.0</v>
      </c>
      <c r="BV568" s="11" t="s">
        <v>124</v>
      </c>
      <c r="BW568" s="3" t="s">
        <v>319</v>
      </c>
      <c r="BX568" s="15">
        <v>0.0</v>
      </c>
      <c r="BY568" s="26">
        <v>224.0</v>
      </c>
      <c r="BZ568" s="16">
        <v>0.0</v>
      </c>
      <c r="CA568" s="26">
        <v>41.0</v>
      </c>
      <c r="CB568" s="26">
        <v>23.0</v>
      </c>
      <c r="CC568" s="15">
        <v>0.0</v>
      </c>
      <c r="CD568" s="15">
        <v>0.0</v>
      </c>
      <c r="CE568" s="15">
        <v>1.0</v>
      </c>
      <c r="CF568" s="15">
        <v>0.0</v>
      </c>
      <c r="CG568" s="16">
        <v>0.0</v>
      </c>
      <c r="CH568" s="16">
        <v>0.0</v>
      </c>
      <c r="CI568" s="16">
        <v>0.0</v>
      </c>
      <c r="CJ568" s="15">
        <f t="shared" si="3"/>
        <v>0</v>
      </c>
      <c r="CK568" s="29" t="s">
        <v>3182</v>
      </c>
      <c r="CL568" s="11" t="s">
        <v>258</v>
      </c>
      <c r="CM568" s="11">
        <v>0.0</v>
      </c>
      <c r="CN568" s="11">
        <v>0.0</v>
      </c>
      <c r="CO568" s="18">
        <v>0.0</v>
      </c>
      <c r="CP568" s="18">
        <v>0.0</v>
      </c>
      <c r="CQ568" s="15">
        <v>0.0</v>
      </c>
      <c r="CR568" s="15" t="s">
        <v>124</v>
      </c>
      <c r="CS568" s="15">
        <v>1.0</v>
      </c>
      <c r="CT568" s="15" t="s">
        <v>3183</v>
      </c>
      <c r="CU568" s="15">
        <v>0.0</v>
      </c>
      <c r="CV568" s="15" t="s">
        <v>124</v>
      </c>
      <c r="CW568" s="11">
        <v>0.0</v>
      </c>
      <c r="CX568" s="11">
        <v>0.0</v>
      </c>
      <c r="CY568" s="11" t="s">
        <v>124</v>
      </c>
      <c r="CZ568" s="11">
        <v>0.0</v>
      </c>
      <c r="DA568" s="11" t="s">
        <v>235</v>
      </c>
      <c r="DB568" s="31"/>
    </row>
    <row r="569">
      <c r="A569" s="11" t="s">
        <v>3184</v>
      </c>
      <c r="B569" s="11" t="s">
        <v>3185</v>
      </c>
      <c r="C569" s="12">
        <v>31185.0</v>
      </c>
      <c r="D569" s="13">
        <v>1.0</v>
      </c>
      <c r="E569" s="18">
        <v>0.0</v>
      </c>
      <c r="F569" s="3">
        <v>5.0</v>
      </c>
      <c r="G569" s="3">
        <v>7.0</v>
      </c>
      <c r="H569" s="3">
        <v>7.0</v>
      </c>
      <c r="I569" s="14">
        <f t="shared" si="1"/>
        <v>6.333333333</v>
      </c>
      <c r="J569" s="14">
        <f t="shared" si="2"/>
        <v>1.333333333</v>
      </c>
      <c r="K569" s="11" t="s">
        <v>1349</v>
      </c>
      <c r="L569" s="11" t="s">
        <v>1349</v>
      </c>
      <c r="M569" s="15" t="s">
        <v>122</v>
      </c>
      <c r="N569" s="15" t="s">
        <v>3146</v>
      </c>
      <c r="O569" s="16" t="s">
        <v>1342</v>
      </c>
      <c r="P569" s="16" t="s">
        <v>3186</v>
      </c>
      <c r="Q569" s="17">
        <v>0.0</v>
      </c>
      <c r="R569" s="11" t="s">
        <v>124</v>
      </c>
      <c r="S569" s="11">
        <v>0.0</v>
      </c>
      <c r="T569" s="11">
        <v>0.0</v>
      </c>
      <c r="U569" s="11" t="s">
        <v>124</v>
      </c>
      <c r="V569" s="11">
        <v>0.0</v>
      </c>
      <c r="W569" s="11" t="s">
        <v>631</v>
      </c>
      <c r="X569" s="18">
        <v>25.0</v>
      </c>
      <c r="Y569" s="18">
        <v>1.0</v>
      </c>
      <c r="Z569" s="18">
        <v>2.0</v>
      </c>
      <c r="AA569" s="18">
        <v>2.0</v>
      </c>
      <c r="AB569" s="15" t="s">
        <v>3187</v>
      </c>
      <c r="AC569" s="15" t="s">
        <v>3187</v>
      </c>
      <c r="AD569" s="16">
        <v>1.0</v>
      </c>
      <c r="AE569" s="16">
        <v>1.0</v>
      </c>
      <c r="AF569" s="16">
        <v>0.0</v>
      </c>
      <c r="AG569" s="15">
        <v>0.0</v>
      </c>
      <c r="AH569" s="11" t="s">
        <v>3187</v>
      </c>
      <c r="AI569" s="18">
        <v>1.0</v>
      </c>
      <c r="AJ569" s="18">
        <v>1.0</v>
      </c>
      <c r="AK569" s="18">
        <v>0.0</v>
      </c>
      <c r="AL569" s="11">
        <v>0.0</v>
      </c>
      <c r="AM569" s="19">
        <v>1.0</v>
      </c>
      <c r="AN569" s="27" t="s">
        <v>128</v>
      </c>
      <c r="AO569" s="15" t="s">
        <v>328</v>
      </c>
      <c r="AP569" s="15" t="s">
        <v>328</v>
      </c>
      <c r="AQ569" s="15">
        <v>111.0</v>
      </c>
      <c r="AR569" s="15">
        <v>82.0</v>
      </c>
      <c r="AS569" s="15">
        <v>66.0</v>
      </c>
      <c r="AT569" s="15">
        <v>68.0</v>
      </c>
      <c r="AU569" s="15">
        <v>-7.0</v>
      </c>
      <c r="AV569" s="15">
        <v>17.0</v>
      </c>
      <c r="AW569" s="18">
        <v>0.0</v>
      </c>
      <c r="AX569" s="18">
        <v>0.0</v>
      </c>
      <c r="AY569" s="18">
        <v>0.0</v>
      </c>
      <c r="AZ569" s="18">
        <v>1.0</v>
      </c>
      <c r="BA569" s="18">
        <v>0.0</v>
      </c>
      <c r="BB569" s="18">
        <v>0.0</v>
      </c>
      <c r="BC569" s="11">
        <v>0.0</v>
      </c>
      <c r="BD569" s="11">
        <v>0.0</v>
      </c>
      <c r="BE569" s="11">
        <v>0.0</v>
      </c>
      <c r="BF569" s="11">
        <v>0.0</v>
      </c>
      <c r="BG569" s="11">
        <v>0.0</v>
      </c>
      <c r="BH569" s="11">
        <v>0.0</v>
      </c>
      <c r="BI569" s="11">
        <v>0.0</v>
      </c>
      <c r="BJ569" s="11">
        <v>0.0</v>
      </c>
      <c r="BK569" s="11">
        <v>0.0</v>
      </c>
      <c r="BL569" s="11">
        <v>0.0</v>
      </c>
      <c r="BM569" s="11">
        <v>0.0</v>
      </c>
      <c r="BN569" s="11">
        <v>0.0</v>
      </c>
      <c r="BO569" s="11">
        <v>0.0</v>
      </c>
      <c r="BP569" s="11">
        <v>0.0</v>
      </c>
      <c r="BQ569" s="11">
        <v>0.0</v>
      </c>
      <c r="BR569" s="11">
        <v>0.0</v>
      </c>
      <c r="BS569" s="11">
        <v>0.0</v>
      </c>
      <c r="BT569" s="11">
        <v>0.0</v>
      </c>
      <c r="BU569" s="11">
        <v>0.0</v>
      </c>
      <c r="BV569" s="11" t="s">
        <v>124</v>
      </c>
      <c r="BW569" s="15" t="s">
        <v>130</v>
      </c>
      <c r="BX569" s="15">
        <v>0.0</v>
      </c>
      <c r="BY569" s="26">
        <v>263.0</v>
      </c>
      <c r="BZ569" s="16">
        <v>0.0</v>
      </c>
      <c r="CA569" s="26">
        <v>42.0</v>
      </c>
      <c r="CB569" s="26">
        <v>19.0</v>
      </c>
      <c r="CC569" s="15">
        <v>0.0</v>
      </c>
      <c r="CD569" s="15">
        <v>0.0</v>
      </c>
      <c r="CE569" s="15">
        <v>1.0</v>
      </c>
      <c r="CF569" s="15">
        <v>0.0</v>
      </c>
      <c r="CG569" s="16">
        <v>0.0</v>
      </c>
      <c r="CH569" s="16">
        <v>0.0</v>
      </c>
      <c r="CI569" s="16">
        <v>0.0</v>
      </c>
      <c r="CJ569" s="15">
        <f t="shared" si="3"/>
        <v>0</v>
      </c>
      <c r="CK569" s="29" t="s">
        <v>3188</v>
      </c>
      <c r="CL569" s="11" t="s">
        <v>258</v>
      </c>
      <c r="CM569" s="11">
        <v>0.0</v>
      </c>
      <c r="CN569" s="11">
        <v>0.0</v>
      </c>
      <c r="CO569" s="18">
        <v>0.0</v>
      </c>
      <c r="CP569" s="18">
        <v>0.0</v>
      </c>
      <c r="CQ569" s="15">
        <v>0.0</v>
      </c>
      <c r="CR569" s="15" t="s">
        <v>124</v>
      </c>
      <c r="CS569" s="15">
        <v>1.0</v>
      </c>
      <c r="CT569" s="15" t="s">
        <v>3189</v>
      </c>
      <c r="CU569" s="15">
        <v>0.0</v>
      </c>
      <c r="CV569" s="15" t="s">
        <v>124</v>
      </c>
      <c r="CW569" s="11">
        <v>0.0</v>
      </c>
      <c r="CX569" s="11">
        <v>0.0</v>
      </c>
      <c r="CY569" s="11" t="s">
        <v>124</v>
      </c>
      <c r="CZ569" s="11">
        <v>0.0</v>
      </c>
      <c r="DA569" s="11" t="s">
        <v>3168</v>
      </c>
      <c r="DB569" s="31"/>
    </row>
    <row r="570">
      <c r="A570" s="11" t="s">
        <v>3190</v>
      </c>
      <c r="B570" s="11" t="s">
        <v>3142</v>
      </c>
      <c r="C570" s="12">
        <v>31192.0</v>
      </c>
      <c r="D570" s="13">
        <v>2.0</v>
      </c>
      <c r="E570" s="18">
        <v>0.0</v>
      </c>
      <c r="F570" s="3">
        <v>2.0</v>
      </c>
      <c r="G570" s="3">
        <v>2.0</v>
      </c>
      <c r="H570" s="3">
        <v>7.0</v>
      </c>
      <c r="I570" s="14">
        <f t="shared" si="1"/>
        <v>3.666666667</v>
      </c>
      <c r="J570" s="14">
        <f t="shared" si="2"/>
        <v>3.333333333</v>
      </c>
      <c r="K570" s="11" t="s">
        <v>261</v>
      </c>
      <c r="L570" s="11" t="s">
        <v>262</v>
      </c>
      <c r="M570" s="15" t="s">
        <v>137</v>
      </c>
      <c r="N570" s="15" t="s">
        <v>2691</v>
      </c>
      <c r="O570" s="16" t="s">
        <v>2359</v>
      </c>
      <c r="P570" s="16" t="s">
        <v>2691</v>
      </c>
      <c r="Q570" s="17">
        <v>2.0</v>
      </c>
      <c r="R570" s="11" t="s">
        <v>124</v>
      </c>
      <c r="S570" s="11">
        <v>0.0</v>
      </c>
      <c r="T570" s="11">
        <v>0.0</v>
      </c>
      <c r="U570" s="11" t="s">
        <v>124</v>
      </c>
      <c r="V570" s="11">
        <v>0.0</v>
      </c>
      <c r="W570" s="11" t="s">
        <v>631</v>
      </c>
      <c r="X570" s="18">
        <v>21.0</v>
      </c>
      <c r="Y570" s="18">
        <v>1.0</v>
      </c>
      <c r="Z570" s="18">
        <v>1.0</v>
      </c>
      <c r="AA570" s="18">
        <v>0.0</v>
      </c>
      <c r="AB570" s="15" t="s">
        <v>3143</v>
      </c>
      <c r="AC570" s="15" t="s">
        <v>3143</v>
      </c>
      <c r="AD570" s="16">
        <v>1.0</v>
      </c>
      <c r="AE570" s="16">
        <v>1.0</v>
      </c>
      <c r="AF570" s="16">
        <v>1.0</v>
      </c>
      <c r="AG570" s="15">
        <v>1.0</v>
      </c>
      <c r="AH570" s="11" t="s">
        <v>3143</v>
      </c>
      <c r="AI570" s="18">
        <v>1.0</v>
      </c>
      <c r="AJ570" s="18">
        <v>1.0</v>
      </c>
      <c r="AK570" s="18">
        <v>1.0</v>
      </c>
      <c r="AL570" s="18">
        <v>1.0</v>
      </c>
      <c r="AM570" s="19">
        <v>1.0</v>
      </c>
      <c r="AN570" s="27" t="s">
        <v>128</v>
      </c>
      <c r="AO570" s="15" t="s">
        <v>2224</v>
      </c>
      <c r="AP570" s="15" t="s">
        <v>2224</v>
      </c>
      <c r="AQ570" s="15">
        <v>115.0</v>
      </c>
      <c r="AR570" s="15">
        <v>46.0</v>
      </c>
      <c r="AS570" s="15">
        <v>90.0</v>
      </c>
      <c r="AT570" s="15">
        <v>96.0</v>
      </c>
      <c r="AU570" s="15">
        <v>-16.0</v>
      </c>
      <c r="AV570" s="15">
        <v>32.0</v>
      </c>
      <c r="AW570" s="18">
        <v>0.0</v>
      </c>
      <c r="AX570" s="18">
        <v>0.0</v>
      </c>
      <c r="AY570" s="18">
        <v>0.0</v>
      </c>
      <c r="AZ570" s="18">
        <v>1.0</v>
      </c>
      <c r="BA570" s="18">
        <v>0.0</v>
      </c>
      <c r="BB570" s="18">
        <v>0.0</v>
      </c>
      <c r="BC570" s="11">
        <v>0.0</v>
      </c>
      <c r="BD570" s="11">
        <v>0.0</v>
      </c>
      <c r="BE570" s="11">
        <v>0.0</v>
      </c>
      <c r="BF570" s="11">
        <v>0.0</v>
      </c>
      <c r="BG570" s="11">
        <v>0.0</v>
      </c>
      <c r="BH570" s="11">
        <v>0.0</v>
      </c>
      <c r="BI570" s="11">
        <v>0.0</v>
      </c>
      <c r="BJ570" s="11">
        <v>0.0</v>
      </c>
      <c r="BK570" s="11">
        <v>0.0</v>
      </c>
      <c r="BL570" s="11">
        <v>0.0</v>
      </c>
      <c r="BM570" s="11">
        <v>0.0</v>
      </c>
      <c r="BN570" s="11">
        <v>0.0</v>
      </c>
      <c r="BO570" s="11">
        <v>0.0</v>
      </c>
      <c r="BP570" s="11">
        <v>0.0</v>
      </c>
      <c r="BQ570" s="11">
        <v>0.0</v>
      </c>
      <c r="BR570" s="11">
        <v>0.0</v>
      </c>
      <c r="BS570" s="11">
        <v>0.0</v>
      </c>
      <c r="BT570" s="11">
        <v>0.0</v>
      </c>
      <c r="BU570" s="11">
        <v>0.0</v>
      </c>
      <c r="BV570" s="11" t="s">
        <v>124</v>
      </c>
      <c r="BW570" s="15" t="s">
        <v>1609</v>
      </c>
      <c r="BX570" s="15">
        <v>0.0</v>
      </c>
      <c r="BY570" s="26">
        <v>302.0</v>
      </c>
      <c r="BZ570" s="16">
        <v>0.0</v>
      </c>
      <c r="CA570" s="26">
        <v>78.0</v>
      </c>
      <c r="CB570" s="26">
        <v>34.0</v>
      </c>
      <c r="CC570" s="15">
        <v>0.0</v>
      </c>
      <c r="CD570" s="15">
        <v>0.0</v>
      </c>
      <c r="CE570" s="15">
        <v>1.0</v>
      </c>
      <c r="CF570" s="15">
        <v>0.0</v>
      </c>
      <c r="CG570" s="16">
        <v>0.0</v>
      </c>
      <c r="CH570" s="16">
        <v>0.0</v>
      </c>
      <c r="CI570" s="16">
        <v>0.0</v>
      </c>
      <c r="CJ570" s="15">
        <f t="shared" si="3"/>
        <v>0</v>
      </c>
      <c r="CK570" s="29" t="s">
        <v>3191</v>
      </c>
      <c r="CL570" s="11" t="s">
        <v>3192</v>
      </c>
      <c r="CM570" s="11">
        <v>0.0</v>
      </c>
      <c r="CN570" s="11">
        <v>0.0</v>
      </c>
      <c r="CO570" s="18">
        <v>1.0</v>
      </c>
      <c r="CP570" s="18">
        <v>0.0</v>
      </c>
      <c r="CQ570" s="15">
        <v>0.0</v>
      </c>
      <c r="CR570" s="15" t="s">
        <v>124</v>
      </c>
      <c r="CS570" s="15">
        <v>0.0</v>
      </c>
      <c r="CT570" s="15" t="s">
        <v>124</v>
      </c>
      <c r="CU570" s="15">
        <v>0.0</v>
      </c>
      <c r="CV570" s="15" t="s">
        <v>124</v>
      </c>
      <c r="CW570" s="11">
        <v>0.0</v>
      </c>
      <c r="CX570" s="11">
        <v>0.0</v>
      </c>
      <c r="CY570" s="11" t="s">
        <v>124</v>
      </c>
      <c r="CZ570" s="11">
        <v>0.0</v>
      </c>
      <c r="DA570" s="11" t="s">
        <v>235</v>
      </c>
      <c r="DB570" s="31"/>
    </row>
    <row r="571">
      <c r="A571" s="11" t="s">
        <v>3193</v>
      </c>
      <c r="B571" s="11" t="s">
        <v>3194</v>
      </c>
      <c r="C571" s="12">
        <v>31206.0</v>
      </c>
      <c r="D571" s="13">
        <v>2.0</v>
      </c>
      <c r="E571" s="18">
        <v>0.0</v>
      </c>
      <c r="F571" s="3">
        <v>8.0</v>
      </c>
      <c r="G571" s="3">
        <v>6.0</v>
      </c>
      <c r="H571" s="3">
        <v>8.0</v>
      </c>
      <c r="I571" s="14">
        <f t="shared" si="1"/>
        <v>7.333333333</v>
      </c>
      <c r="J571" s="14">
        <f t="shared" si="2"/>
        <v>1.333333333</v>
      </c>
      <c r="K571" s="11" t="s">
        <v>215</v>
      </c>
      <c r="L571" s="13" t="s">
        <v>716</v>
      </c>
      <c r="M571" s="15" t="s">
        <v>2631</v>
      </c>
      <c r="N571" s="16" t="s">
        <v>3146</v>
      </c>
      <c r="O571" s="16" t="s">
        <v>162</v>
      </c>
      <c r="P571" s="16" t="s">
        <v>3146</v>
      </c>
      <c r="Q571" s="17">
        <v>0.0</v>
      </c>
      <c r="R571" s="11" t="s">
        <v>124</v>
      </c>
      <c r="S571" s="11">
        <v>0.0</v>
      </c>
      <c r="T571" s="11">
        <v>0.0</v>
      </c>
      <c r="U571" s="11" t="s">
        <v>124</v>
      </c>
      <c r="V571" s="11">
        <v>0.0</v>
      </c>
      <c r="W571" s="11" t="s">
        <v>631</v>
      </c>
      <c r="X571" s="18">
        <v>23.0</v>
      </c>
      <c r="Y571" s="18">
        <v>1.0</v>
      </c>
      <c r="Z571" s="18">
        <v>1.0</v>
      </c>
      <c r="AA571" s="18">
        <v>0.0</v>
      </c>
      <c r="AB571" s="15" t="s">
        <v>3195</v>
      </c>
      <c r="AC571" s="15" t="s">
        <v>3195</v>
      </c>
      <c r="AD571" s="16">
        <v>1.0</v>
      </c>
      <c r="AE571" s="16">
        <v>1.0</v>
      </c>
      <c r="AF571" s="16">
        <v>1.0</v>
      </c>
      <c r="AG571" s="16">
        <v>0.0</v>
      </c>
      <c r="AH571" s="11" t="s">
        <v>3196</v>
      </c>
      <c r="AI571" s="18">
        <v>1.0</v>
      </c>
      <c r="AJ571" s="18">
        <v>1.0</v>
      </c>
      <c r="AK571" s="18">
        <v>0.0</v>
      </c>
      <c r="AL571" s="11">
        <v>0.0</v>
      </c>
      <c r="AM571" s="19">
        <v>1.0</v>
      </c>
      <c r="AN571" s="27" t="s">
        <v>198</v>
      </c>
      <c r="AO571" s="15" t="s">
        <v>328</v>
      </c>
      <c r="AP571" s="15" t="s">
        <v>328</v>
      </c>
      <c r="AQ571" s="15">
        <v>112.0</v>
      </c>
      <c r="AR571" s="15">
        <v>80.0</v>
      </c>
      <c r="AS571" s="15">
        <v>64.0</v>
      </c>
      <c r="AT571" s="15">
        <v>54.0</v>
      </c>
      <c r="AU571" s="15">
        <v>-12.0</v>
      </c>
      <c r="AV571" s="15">
        <v>35.0</v>
      </c>
      <c r="AW571" s="18">
        <v>0.0</v>
      </c>
      <c r="AX571" s="18">
        <v>0.0</v>
      </c>
      <c r="AY571" s="18">
        <v>1.0</v>
      </c>
      <c r="AZ571" s="18">
        <v>1.0</v>
      </c>
      <c r="BA571" s="18">
        <v>0.0</v>
      </c>
      <c r="BB571" s="18">
        <v>0.0</v>
      </c>
      <c r="BC571" s="11">
        <v>0.0</v>
      </c>
      <c r="BD571" s="11">
        <v>0.0</v>
      </c>
      <c r="BE571" s="11">
        <v>0.0</v>
      </c>
      <c r="BF571" s="11">
        <v>0.0</v>
      </c>
      <c r="BG571" s="11">
        <v>0.0</v>
      </c>
      <c r="BH571" s="11">
        <v>0.0</v>
      </c>
      <c r="BI571" s="11">
        <v>0.0</v>
      </c>
      <c r="BJ571" s="11">
        <v>0.0</v>
      </c>
      <c r="BK571" s="11">
        <v>0.0</v>
      </c>
      <c r="BL571" s="11">
        <v>0.0</v>
      </c>
      <c r="BM571" s="11">
        <v>0.0</v>
      </c>
      <c r="BN571" s="11">
        <v>0.0</v>
      </c>
      <c r="BO571" s="11">
        <v>0.0</v>
      </c>
      <c r="BP571" s="11">
        <v>0.0</v>
      </c>
      <c r="BQ571" s="11">
        <v>0.0</v>
      </c>
      <c r="BR571" s="11">
        <v>0.0</v>
      </c>
      <c r="BS571" s="11">
        <v>0.0</v>
      </c>
      <c r="BT571" s="11">
        <v>0.0</v>
      </c>
      <c r="BU571" s="11">
        <v>0.0</v>
      </c>
      <c r="BV571" s="11" t="s">
        <v>124</v>
      </c>
      <c r="BW571" s="15" t="s">
        <v>168</v>
      </c>
      <c r="BX571" s="15">
        <v>0.0</v>
      </c>
      <c r="BY571" s="26">
        <v>251.0</v>
      </c>
      <c r="BZ571" s="16">
        <v>0.0</v>
      </c>
      <c r="CA571" s="26">
        <v>128.0</v>
      </c>
      <c r="CB571" s="26">
        <v>28.0</v>
      </c>
      <c r="CC571" s="15">
        <v>0.0</v>
      </c>
      <c r="CD571" s="15">
        <v>0.0</v>
      </c>
      <c r="CE571" s="15">
        <v>1.0</v>
      </c>
      <c r="CF571" s="15">
        <v>0.0</v>
      </c>
      <c r="CG571" s="16">
        <v>0.0</v>
      </c>
      <c r="CH571" s="16">
        <v>0.0</v>
      </c>
      <c r="CI571" s="16">
        <v>0.0</v>
      </c>
      <c r="CJ571" s="15">
        <f t="shared" si="3"/>
        <v>0</v>
      </c>
      <c r="CK571" s="29" t="s">
        <v>3197</v>
      </c>
      <c r="CL571" s="11" t="s">
        <v>3198</v>
      </c>
      <c r="CM571" s="11">
        <v>0.0</v>
      </c>
      <c r="CN571" s="11">
        <v>0.0</v>
      </c>
      <c r="CO571" s="18">
        <v>0.0</v>
      </c>
      <c r="CP571" s="18">
        <v>0.0</v>
      </c>
      <c r="CQ571" s="15">
        <v>0.0</v>
      </c>
      <c r="CR571" s="15" t="s">
        <v>124</v>
      </c>
      <c r="CS571" s="15">
        <v>0.0</v>
      </c>
      <c r="CT571" s="15" t="s">
        <v>124</v>
      </c>
      <c r="CU571" s="15">
        <v>0.0</v>
      </c>
      <c r="CV571" s="15" t="s">
        <v>124</v>
      </c>
      <c r="CW571" s="11">
        <v>0.0</v>
      </c>
      <c r="CX571" s="11">
        <v>0.0</v>
      </c>
      <c r="CY571" s="11" t="s">
        <v>124</v>
      </c>
      <c r="CZ571" s="11">
        <v>0.0</v>
      </c>
      <c r="DA571" s="11" t="s">
        <v>235</v>
      </c>
      <c r="DB571" s="31"/>
    </row>
    <row r="572">
      <c r="A572" s="11" t="s">
        <v>3199</v>
      </c>
      <c r="B572" s="11" t="s">
        <v>3200</v>
      </c>
      <c r="C572" s="12">
        <v>31220.0</v>
      </c>
      <c r="D572" s="13">
        <v>2.0</v>
      </c>
      <c r="E572" s="18">
        <v>0.0</v>
      </c>
      <c r="F572" s="3">
        <v>7.0</v>
      </c>
      <c r="G572" s="3">
        <v>6.0</v>
      </c>
      <c r="H572" s="3">
        <v>7.0</v>
      </c>
      <c r="I572" s="14">
        <f t="shared" si="1"/>
        <v>6.666666667</v>
      </c>
      <c r="J572" s="14">
        <f t="shared" si="2"/>
        <v>0.6666666667</v>
      </c>
      <c r="K572" s="11" t="s">
        <v>1349</v>
      </c>
      <c r="L572" s="11" t="s">
        <v>1349</v>
      </c>
      <c r="M572" s="15" t="s">
        <v>122</v>
      </c>
      <c r="N572" s="15" t="s">
        <v>2815</v>
      </c>
      <c r="O572" s="16" t="s">
        <v>162</v>
      </c>
      <c r="P572" s="16" t="s">
        <v>897</v>
      </c>
      <c r="Q572" s="17">
        <v>1.0</v>
      </c>
      <c r="R572" s="11" t="s">
        <v>3201</v>
      </c>
      <c r="S572" s="11">
        <v>0.0</v>
      </c>
      <c r="T572" s="11">
        <v>0.0</v>
      </c>
      <c r="U572" s="11" t="s">
        <v>124</v>
      </c>
      <c r="V572" s="11">
        <v>0.0</v>
      </c>
      <c r="W572" s="11" t="s">
        <v>273</v>
      </c>
      <c r="X572" s="18">
        <v>25.0</v>
      </c>
      <c r="Y572" s="18">
        <v>1.0</v>
      </c>
      <c r="Z572" s="18">
        <v>1.0</v>
      </c>
      <c r="AA572" s="18">
        <v>0.0</v>
      </c>
      <c r="AB572" s="15" t="s">
        <v>3202</v>
      </c>
      <c r="AC572" s="15" t="s">
        <v>3202</v>
      </c>
      <c r="AD572" s="16">
        <v>1.0</v>
      </c>
      <c r="AE572" s="16">
        <v>1.0</v>
      </c>
      <c r="AF572" s="16">
        <v>1.0</v>
      </c>
      <c r="AG572" s="15">
        <v>0.0</v>
      </c>
      <c r="AH572" s="11" t="s">
        <v>3203</v>
      </c>
      <c r="AI572" s="18">
        <v>1.0</v>
      </c>
      <c r="AJ572" s="18">
        <v>1.0</v>
      </c>
      <c r="AK572" s="18">
        <v>1.0</v>
      </c>
      <c r="AL572" s="11">
        <v>0.0</v>
      </c>
      <c r="AM572" s="19">
        <v>1.0</v>
      </c>
      <c r="AN572" s="27" t="s">
        <v>128</v>
      </c>
      <c r="AO572" s="15" t="s">
        <v>893</v>
      </c>
      <c r="AP572" s="15" t="s">
        <v>893</v>
      </c>
      <c r="AQ572" s="15">
        <v>140.0</v>
      </c>
      <c r="AR572" s="15">
        <v>59.0</v>
      </c>
      <c r="AS572" s="15">
        <v>38.0</v>
      </c>
      <c r="AT572" s="15">
        <v>34.0</v>
      </c>
      <c r="AU572" s="15">
        <v>-7.0</v>
      </c>
      <c r="AV572" s="15">
        <v>5.0</v>
      </c>
      <c r="AW572" s="18">
        <v>0.0</v>
      </c>
      <c r="AX572" s="18">
        <v>0.0</v>
      </c>
      <c r="AY572" s="18">
        <v>1.0</v>
      </c>
      <c r="AZ572" s="18">
        <v>0.0</v>
      </c>
      <c r="BA572" s="18">
        <v>0.0</v>
      </c>
      <c r="BB572" s="18">
        <v>0.0</v>
      </c>
      <c r="BC572" s="11">
        <v>0.0</v>
      </c>
      <c r="BD572" s="11">
        <v>0.0</v>
      </c>
      <c r="BE572" s="11">
        <v>0.0</v>
      </c>
      <c r="BF572" s="11">
        <v>0.0</v>
      </c>
      <c r="BG572" s="11">
        <v>0.0</v>
      </c>
      <c r="BH572" s="11">
        <v>0.0</v>
      </c>
      <c r="BI572" s="11">
        <v>0.0</v>
      </c>
      <c r="BJ572" s="11">
        <v>0.0</v>
      </c>
      <c r="BK572" s="11">
        <v>0.0</v>
      </c>
      <c r="BL572" s="11">
        <v>0.0</v>
      </c>
      <c r="BM572" s="11">
        <v>0.0</v>
      </c>
      <c r="BN572" s="11">
        <v>0.0</v>
      </c>
      <c r="BO572" s="11">
        <v>0.0</v>
      </c>
      <c r="BP572" s="11">
        <v>0.0</v>
      </c>
      <c r="BQ572" s="11">
        <v>0.0</v>
      </c>
      <c r="BR572" s="11">
        <v>0.0</v>
      </c>
      <c r="BS572" s="11">
        <v>0.0</v>
      </c>
      <c r="BT572" s="11">
        <v>0.0</v>
      </c>
      <c r="BU572" s="11">
        <v>0.0</v>
      </c>
      <c r="BV572" s="11" t="s">
        <v>124</v>
      </c>
      <c r="BW572" s="15" t="s">
        <v>146</v>
      </c>
      <c r="BX572" s="15">
        <v>0.0</v>
      </c>
      <c r="BY572" s="26">
        <v>243.0</v>
      </c>
      <c r="BZ572" s="16">
        <v>0.0</v>
      </c>
      <c r="CA572" s="26">
        <v>48.0</v>
      </c>
      <c r="CB572" s="26">
        <v>16.0</v>
      </c>
      <c r="CC572" s="15">
        <v>0.0</v>
      </c>
      <c r="CD572" s="15">
        <v>0.0</v>
      </c>
      <c r="CE572" s="15">
        <v>1.0</v>
      </c>
      <c r="CF572" s="15">
        <v>0.0</v>
      </c>
      <c r="CG572" s="16">
        <v>0.0</v>
      </c>
      <c r="CH572" s="16">
        <v>0.0</v>
      </c>
      <c r="CI572" s="16">
        <v>1.0</v>
      </c>
      <c r="CJ572" s="15">
        <f t="shared" si="3"/>
        <v>1</v>
      </c>
      <c r="CK572" s="29" t="s">
        <v>3204</v>
      </c>
      <c r="CL572" s="11" t="s">
        <v>170</v>
      </c>
      <c r="CM572" s="11">
        <v>0.0</v>
      </c>
      <c r="CN572" s="11">
        <v>0.0</v>
      </c>
      <c r="CO572" s="18">
        <v>0.0</v>
      </c>
      <c r="CP572" s="18">
        <v>0.0</v>
      </c>
      <c r="CQ572" s="15">
        <v>0.0</v>
      </c>
      <c r="CR572" s="15" t="s">
        <v>124</v>
      </c>
      <c r="CS572" s="15">
        <v>0.0</v>
      </c>
      <c r="CT572" s="15" t="s">
        <v>3205</v>
      </c>
      <c r="CU572" s="15">
        <v>0.0</v>
      </c>
      <c r="CV572" s="15" t="s">
        <v>124</v>
      </c>
      <c r="CW572" s="11">
        <v>0.0</v>
      </c>
      <c r="CX572" s="11">
        <v>0.0</v>
      </c>
      <c r="CY572" s="11" t="s">
        <v>124</v>
      </c>
      <c r="CZ572" s="11">
        <v>0.0</v>
      </c>
      <c r="DA572" s="11" t="s">
        <v>235</v>
      </c>
      <c r="DB572" s="31"/>
    </row>
    <row r="573">
      <c r="A573" s="11" t="s">
        <v>3206</v>
      </c>
      <c r="B573" s="11" t="s">
        <v>3077</v>
      </c>
      <c r="C573" s="12">
        <v>31234.0</v>
      </c>
      <c r="D573" s="13">
        <v>1.0</v>
      </c>
      <c r="E573" s="18">
        <v>0.0</v>
      </c>
      <c r="F573" s="3">
        <v>6.0</v>
      </c>
      <c r="G573" s="3">
        <v>4.0</v>
      </c>
      <c r="H573" s="3">
        <v>4.0</v>
      </c>
      <c r="I573" s="14">
        <f t="shared" si="1"/>
        <v>4.666666667</v>
      </c>
      <c r="J573" s="14">
        <f t="shared" si="2"/>
        <v>1.333333333</v>
      </c>
      <c r="K573" s="11" t="s">
        <v>303</v>
      </c>
      <c r="L573" s="13" t="s">
        <v>355</v>
      </c>
      <c r="M573" s="15" t="s">
        <v>2631</v>
      </c>
      <c r="N573" s="15" t="s">
        <v>2691</v>
      </c>
      <c r="O573" s="16" t="s">
        <v>162</v>
      </c>
      <c r="P573" s="16" t="s">
        <v>373</v>
      </c>
      <c r="Q573" s="17">
        <v>1.0</v>
      </c>
      <c r="R573" s="11" t="s">
        <v>124</v>
      </c>
      <c r="S573" s="11">
        <v>0.0</v>
      </c>
      <c r="T573" s="11">
        <v>0.0</v>
      </c>
      <c r="U573" s="11" t="s">
        <v>124</v>
      </c>
      <c r="V573" s="11">
        <v>0.0</v>
      </c>
      <c r="W573" s="11" t="s">
        <v>631</v>
      </c>
      <c r="X573" s="18">
        <v>34.0</v>
      </c>
      <c r="Y573" s="18">
        <v>1.0</v>
      </c>
      <c r="Z573" s="18">
        <v>1.0</v>
      </c>
      <c r="AA573" s="18">
        <v>0.0</v>
      </c>
      <c r="AB573" s="15" t="s">
        <v>3077</v>
      </c>
      <c r="AC573" s="15" t="s">
        <v>3077</v>
      </c>
      <c r="AD573" s="16">
        <v>1.0</v>
      </c>
      <c r="AE573" s="16">
        <v>1.0</v>
      </c>
      <c r="AF573" s="16">
        <v>1.0</v>
      </c>
      <c r="AG573" s="15">
        <v>1.0</v>
      </c>
      <c r="AH573" s="11" t="s">
        <v>3170</v>
      </c>
      <c r="AI573" s="18">
        <v>1.0</v>
      </c>
      <c r="AJ573" s="18">
        <v>1.0</v>
      </c>
      <c r="AK573" s="18">
        <v>1.0</v>
      </c>
      <c r="AL573" s="11">
        <v>0.0</v>
      </c>
      <c r="AM573" s="19">
        <v>1.0</v>
      </c>
      <c r="AN573" s="27" t="s">
        <v>128</v>
      </c>
      <c r="AO573" s="15" t="s">
        <v>318</v>
      </c>
      <c r="AP573" s="15" t="s">
        <v>318</v>
      </c>
      <c r="AQ573" s="15">
        <v>121.0</v>
      </c>
      <c r="AR573" s="15">
        <v>94.0</v>
      </c>
      <c r="AS573" s="15">
        <v>71.0</v>
      </c>
      <c r="AT573" s="15">
        <v>73.0</v>
      </c>
      <c r="AU573" s="15">
        <v>-5.0</v>
      </c>
      <c r="AV573" s="15">
        <v>5.0</v>
      </c>
      <c r="AW573" s="18">
        <v>0.0</v>
      </c>
      <c r="AX573" s="18">
        <v>1.0</v>
      </c>
      <c r="AY573" s="18">
        <v>0.0</v>
      </c>
      <c r="AZ573" s="18">
        <v>1.0</v>
      </c>
      <c r="BA573" s="18">
        <v>0.0</v>
      </c>
      <c r="BB573" s="18">
        <v>1.0</v>
      </c>
      <c r="BC573" s="11">
        <v>0.0</v>
      </c>
      <c r="BD573" s="11">
        <v>0.0</v>
      </c>
      <c r="BE573" s="11">
        <v>0.0</v>
      </c>
      <c r="BF573" s="11">
        <v>0.0</v>
      </c>
      <c r="BG573" s="11">
        <v>0.0</v>
      </c>
      <c r="BH573" s="11">
        <v>0.0</v>
      </c>
      <c r="BI573" s="11">
        <v>0.0</v>
      </c>
      <c r="BJ573" s="11">
        <v>0.0</v>
      </c>
      <c r="BK573" s="11">
        <v>0.0</v>
      </c>
      <c r="BL573" s="11">
        <v>0.0</v>
      </c>
      <c r="BM573" s="11">
        <v>0.0</v>
      </c>
      <c r="BN573" s="11">
        <v>0.0</v>
      </c>
      <c r="BO573" s="11">
        <v>0.0</v>
      </c>
      <c r="BP573" s="11">
        <v>0.0</v>
      </c>
      <c r="BQ573" s="11">
        <v>0.0</v>
      </c>
      <c r="BR573" s="11">
        <v>0.0</v>
      </c>
      <c r="BS573" s="11">
        <v>0.0</v>
      </c>
      <c r="BT573" s="11">
        <v>0.0</v>
      </c>
      <c r="BU573" s="11">
        <v>0.0</v>
      </c>
      <c r="BV573" s="11" t="s">
        <v>124</v>
      </c>
      <c r="BW573" s="15" t="s">
        <v>168</v>
      </c>
      <c r="BX573" s="15">
        <v>0.0</v>
      </c>
      <c r="BY573" s="26">
        <v>263.0</v>
      </c>
      <c r="BZ573" s="16">
        <v>0.0</v>
      </c>
      <c r="CA573" s="26">
        <v>63.0</v>
      </c>
      <c r="CB573" s="26">
        <v>19.0</v>
      </c>
      <c r="CC573" s="15">
        <v>0.0</v>
      </c>
      <c r="CD573" s="15">
        <v>0.0</v>
      </c>
      <c r="CE573" s="15">
        <v>1.0</v>
      </c>
      <c r="CF573" s="15">
        <v>0.0</v>
      </c>
      <c r="CG573" s="16">
        <v>0.0</v>
      </c>
      <c r="CH573" s="16">
        <v>0.0</v>
      </c>
      <c r="CI573" s="16">
        <v>1.0</v>
      </c>
      <c r="CJ573" s="15">
        <f t="shared" si="3"/>
        <v>1</v>
      </c>
      <c r="CK573" s="29" t="s">
        <v>3207</v>
      </c>
      <c r="CL573" s="11" t="s">
        <v>170</v>
      </c>
      <c r="CM573" s="11">
        <v>0.0</v>
      </c>
      <c r="CN573" s="11">
        <v>0.0</v>
      </c>
      <c r="CO573" s="18">
        <v>0.0</v>
      </c>
      <c r="CP573" s="18">
        <v>0.0</v>
      </c>
      <c r="CQ573" s="15">
        <v>0.0</v>
      </c>
      <c r="CR573" s="15" t="s">
        <v>124</v>
      </c>
      <c r="CS573" s="15">
        <v>0.0</v>
      </c>
      <c r="CT573" s="15" t="s">
        <v>124</v>
      </c>
      <c r="CU573" s="15">
        <v>0.0</v>
      </c>
      <c r="CV573" s="15" t="s">
        <v>124</v>
      </c>
      <c r="CW573" s="11">
        <v>0.0</v>
      </c>
      <c r="CX573" s="11">
        <v>0.0</v>
      </c>
      <c r="CY573" s="11" t="s">
        <v>124</v>
      </c>
      <c r="CZ573" s="11">
        <v>0.0</v>
      </c>
      <c r="DA573" s="11" t="s">
        <v>235</v>
      </c>
      <c r="DB573" s="31"/>
    </row>
    <row r="574">
      <c r="A574" s="11" t="s">
        <v>3208</v>
      </c>
      <c r="B574" s="11" t="s">
        <v>3096</v>
      </c>
      <c r="C574" s="12">
        <v>31241.0</v>
      </c>
      <c r="D574" s="13">
        <v>2.0</v>
      </c>
      <c r="E574" s="18">
        <v>0.0</v>
      </c>
      <c r="F574" s="3">
        <v>4.0</v>
      </c>
      <c r="G574" s="3">
        <v>3.0</v>
      </c>
      <c r="H574" s="3">
        <v>6.0</v>
      </c>
      <c r="I574" s="14">
        <f t="shared" si="1"/>
        <v>4.333333333</v>
      </c>
      <c r="J574" s="14">
        <f t="shared" si="2"/>
        <v>2</v>
      </c>
      <c r="K574" s="11" t="s">
        <v>182</v>
      </c>
      <c r="L574" s="11" t="s">
        <v>183</v>
      </c>
      <c r="M574" s="15" t="s">
        <v>122</v>
      </c>
      <c r="N574" s="15" t="s">
        <v>3024</v>
      </c>
      <c r="O574" s="16" t="s">
        <v>1342</v>
      </c>
      <c r="P574" s="16" t="s">
        <v>3209</v>
      </c>
      <c r="Q574" s="17">
        <v>0.0</v>
      </c>
      <c r="R574" s="11" t="s">
        <v>124</v>
      </c>
      <c r="S574" s="11">
        <v>0.0</v>
      </c>
      <c r="T574" s="11">
        <v>0.0</v>
      </c>
      <c r="U574" s="11" t="s">
        <v>124</v>
      </c>
      <c r="V574" s="11">
        <v>0.0</v>
      </c>
      <c r="W574" s="11" t="s">
        <v>631</v>
      </c>
      <c r="X574" s="18">
        <v>33.0</v>
      </c>
      <c r="Y574" s="18">
        <v>1.0</v>
      </c>
      <c r="Z574" s="18">
        <v>1.0</v>
      </c>
      <c r="AA574" s="18">
        <v>0.0</v>
      </c>
      <c r="AB574" s="15" t="s">
        <v>3210</v>
      </c>
      <c r="AC574" s="15" t="s">
        <v>3210</v>
      </c>
      <c r="AD574" s="16">
        <v>1.0</v>
      </c>
      <c r="AE574" s="16">
        <v>1.0</v>
      </c>
      <c r="AF574" s="16">
        <v>1.0</v>
      </c>
      <c r="AG574" s="16">
        <v>0.0</v>
      </c>
      <c r="AH574" s="11" t="s">
        <v>3211</v>
      </c>
      <c r="AI574" s="18">
        <v>1.0</v>
      </c>
      <c r="AJ574" s="18">
        <v>2.0</v>
      </c>
      <c r="AK574" s="18">
        <v>1.0</v>
      </c>
      <c r="AL574" s="18">
        <v>0.0</v>
      </c>
      <c r="AM574" s="19">
        <v>1.0</v>
      </c>
      <c r="AN574" s="27" t="s">
        <v>128</v>
      </c>
      <c r="AO574" s="15" t="s">
        <v>3212</v>
      </c>
      <c r="AP574" s="15" t="s">
        <v>200</v>
      </c>
      <c r="AQ574" s="15">
        <v>125.0</v>
      </c>
      <c r="AR574" s="15">
        <v>81.0</v>
      </c>
      <c r="AS574" s="15">
        <v>71.0</v>
      </c>
      <c r="AT574" s="15">
        <v>78.0</v>
      </c>
      <c r="AU574" s="15">
        <v>-5.0</v>
      </c>
      <c r="AV574" s="15">
        <v>2.0</v>
      </c>
      <c r="AW574" s="18">
        <v>0.0</v>
      </c>
      <c r="AX574" s="18">
        <v>1.0</v>
      </c>
      <c r="AY574" s="18">
        <v>0.0</v>
      </c>
      <c r="AZ574" s="18">
        <v>0.0</v>
      </c>
      <c r="BA574" s="18">
        <v>1.0</v>
      </c>
      <c r="BB574" s="18">
        <v>1.0</v>
      </c>
      <c r="BC574" s="11">
        <v>0.0</v>
      </c>
      <c r="BD574" s="11">
        <v>0.0</v>
      </c>
      <c r="BE574" s="11">
        <v>0.0</v>
      </c>
      <c r="BF574" s="11">
        <v>0.0</v>
      </c>
      <c r="BG574" s="11">
        <v>0.0</v>
      </c>
      <c r="BH574" s="11">
        <v>0.0</v>
      </c>
      <c r="BI574" s="11">
        <v>0.0</v>
      </c>
      <c r="BJ574" s="11">
        <v>0.0</v>
      </c>
      <c r="BK574" s="11">
        <v>0.0</v>
      </c>
      <c r="BL574" s="11">
        <v>0.0</v>
      </c>
      <c r="BM574" s="11">
        <v>0.0</v>
      </c>
      <c r="BN574" s="11">
        <v>0.0</v>
      </c>
      <c r="BO574" s="11">
        <v>0.0</v>
      </c>
      <c r="BP574" s="11">
        <v>0.0</v>
      </c>
      <c r="BQ574" s="11">
        <v>0.0</v>
      </c>
      <c r="BR574" s="11">
        <v>0.0</v>
      </c>
      <c r="BS574" s="11">
        <v>0.0</v>
      </c>
      <c r="BT574" s="11">
        <v>0.0</v>
      </c>
      <c r="BU574" s="11">
        <v>0.0</v>
      </c>
      <c r="BV574" s="11" t="s">
        <v>124</v>
      </c>
      <c r="BW574" s="15" t="s">
        <v>319</v>
      </c>
      <c r="BX574" s="15">
        <v>0.0</v>
      </c>
      <c r="BY574" s="26">
        <v>207.0</v>
      </c>
      <c r="BZ574" s="16">
        <v>0.0</v>
      </c>
      <c r="CA574" s="26">
        <v>62.0</v>
      </c>
      <c r="CB574" s="26">
        <v>21.0</v>
      </c>
      <c r="CC574" s="15">
        <v>0.0</v>
      </c>
      <c r="CD574" s="15">
        <v>0.0</v>
      </c>
      <c r="CE574" s="15">
        <v>0.0</v>
      </c>
      <c r="CF574" s="15">
        <v>0.0</v>
      </c>
      <c r="CG574" s="16">
        <v>0.0</v>
      </c>
      <c r="CH574" s="16">
        <v>0.0</v>
      </c>
      <c r="CI574" s="16">
        <v>0.0</v>
      </c>
      <c r="CJ574" s="15">
        <f t="shared" si="3"/>
        <v>0</v>
      </c>
      <c r="CK574" s="29" t="s">
        <v>3213</v>
      </c>
      <c r="CL574" s="11" t="s">
        <v>192</v>
      </c>
      <c r="CM574" s="11">
        <v>0.0</v>
      </c>
      <c r="CN574" s="11">
        <v>0.0</v>
      </c>
      <c r="CO574" s="18">
        <v>0.0</v>
      </c>
      <c r="CP574" s="18">
        <v>0.0</v>
      </c>
      <c r="CQ574" s="15">
        <v>0.0</v>
      </c>
      <c r="CR574" s="15" t="s">
        <v>124</v>
      </c>
      <c r="CS574" s="15">
        <v>1.0</v>
      </c>
      <c r="CT574" s="15" t="s">
        <v>3214</v>
      </c>
      <c r="CU574" s="15">
        <v>0.0</v>
      </c>
      <c r="CV574" s="15" t="s">
        <v>124</v>
      </c>
      <c r="CW574" s="11">
        <v>0.0</v>
      </c>
      <c r="CX574" s="11">
        <v>0.0</v>
      </c>
      <c r="CY574" s="11" t="s">
        <v>124</v>
      </c>
      <c r="CZ574" s="11">
        <v>0.0</v>
      </c>
      <c r="DA574" s="11" t="s">
        <v>270</v>
      </c>
      <c r="DB574" s="31"/>
    </row>
    <row r="575">
      <c r="A575" s="11" t="s">
        <v>3215</v>
      </c>
      <c r="B575" s="11" t="s">
        <v>3216</v>
      </c>
      <c r="C575" s="12">
        <v>31255.0</v>
      </c>
      <c r="D575" s="13">
        <v>1.0</v>
      </c>
      <c r="E575" s="18">
        <v>0.0</v>
      </c>
      <c r="F575" s="3">
        <v>6.0</v>
      </c>
      <c r="G575" s="3">
        <v>5.0</v>
      </c>
      <c r="H575" s="3">
        <v>7.0</v>
      </c>
      <c r="I575" s="14">
        <f t="shared" si="1"/>
        <v>6</v>
      </c>
      <c r="J575" s="14">
        <f t="shared" si="2"/>
        <v>1.333333333</v>
      </c>
      <c r="K575" s="11" t="s">
        <v>261</v>
      </c>
      <c r="L575" s="11" t="s">
        <v>262</v>
      </c>
      <c r="M575" s="15" t="s">
        <v>137</v>
      </c>
      <c r="N575" s="15" t="s">
        <v>729</v>
      </c>
      <c r="O575" s="16" t="s">
        <v>162</v>
      </c>
      <c r="P575" s="16" t="s">
        <v>373</v>
      </c>
      <c r="Q575" s="17">
        <v>1.0</v>
      </c>
      <c r="R575" s="11" t="s">
        <v>124</v>
      </c>
      <c r="S575" s="11">
        <v>0.0</v>
      </c>
      <c r="T575" s="11">
        <v>0.0</v>
      </c>
      <c r="U575" s="11" t="s">
        <v>124</v>
      </c>
      <c r="V575" s="11">
        <v>0.0</v>
      </c>
      <c r="W575" s="11" t="s">
        <v>631</v>
      </c>
      <c r="X575" s="18">
        <v>29.0</v>
      </c>
      <c r="Y575" s="18">
        <v>1.0</v>
      </c>
      <c r="Z575" s="18">
        <v>1.0</v>
      </c>
      <c r="AA575" s="18">
        <v>0.0</v>
      </c>
      <c r="AB575" s="15" t="s">
        <v>2431</v>
      </c>
      <c r="AC575" s="15" t="s">
        <v>2431</v>
      </c>
      <c r="AD575" s="16">
        <v>1.0</v>
      </c>
      <c r="AE575" s="16">
        <v>1.0</v>
      </c>
      <c r="AF575" s="16">
        <v>0.0</v>
      </c>
      <c r="AG575" s="15">
        <v>0.0</v>
      </c>
      <c r="AH575" s="11" t="s">
        <v>3217</v>
      </c>
      <c r="AI575" s="18">
        <v>1.0</v>
      </c>
      <c r="AJ575" s="18">
        <v>1.0</v>
      </c>
      <c r="AK575" s="18">
        <v>0.0</v>
      </c>
      <c r="AL575" s="11">
        <v>0.0</v>
      </c>
      <c r="AM575" s="19">
        <v>0.0</v>
      </c>
      <c r="AN575" s="27" t="s">
        <v>128</v>
      </c>
      <c r="AO575" s="15" t="s">
        <v>318</v>
      </c>
      <c r="AP575" s="15" t="s">
        <v>318</v>
      </c>
      <c r="AQ575" s="15">
        <v>164.0</v>
      </c>
      <c r="AR575" s="15">
        <v>64.0</v>
      </c>
      <c r="AS575" s="15">
        <v>61.0</v>
      </c>
      <c r="AT575" s="15">
        <v>71.0</v>
      </c>
      <c r="AU575" s="15">
        <v>-11.0</v>
      </c>
      <c r="AV575" s="15">
        <v>18.0</v>
      </c>
      <c r="AW575" s="18">
        <v>0.0</v>
      </c>
      <c r="AX575" s="18">
        <v>0.0</v>
      </c>
      <c r="AY575" s="18">
        <v>1.0</v>
      </c>
      <c r="AZ575" s="18">
        <v>0.0</v>
      </c>
      <c r="BA575" s="18">
        <v>0.0</v>
      </c>
      <c r="BB575" s="18">
        <v>0.0</v>
      </c>
      <c r="BC575" s="11">
        <v>0.0</v>
      </c>
      <c r="BD575" s="11">
        <v>0.0</v>
      </c>
      <c r="BE575" s="11">
        <v>0.0</v>
      </c>
      <c r="BF575" s="11">
        <v>0.0</v>
      </c>
      <c r="BG575" s="11">
        <v>0.0</v>
      </c>
      <c r="BH575" s="11">
        <v>1.0</v>
      </c>
      <c r="BI575" s="11">
        <v>0.0</v>
      </c>
      <c r="BJ575" s="11">
        <v>0.0</v>
      </c>
      <c r="BK575" s="11">
        <v>0.0</v>
      </c>
      <c r="BL575" s="11">
        <v>0.0</v>
      </c>
      <c r="BM575" s="11">
        <v>0.0</v>
      </c>
      <c r="BN575" s="11">
        <v>0.0</v>
      </c>
      <c r="BO575" s="11">
        <v>0.0</v>
      </c>
      <c r="BP575" s="11">
        <v>0.0</v>
      </c>
      <c r="BQ575" s="11">
        <v>0.0</v>
      </c>
      <c r="BR575" s="11">
        <v>1.0</v>
      </c>
      <c r="BS575" s="11">
        <v>0.0</v>
      </c>
      <c r="BT575" s="11">
        <v>0.0</v>
      </c>
      <c r="BU575" s="11">
        <v>0.0</v>
      </c>
      <c r="BV575" s="11" t="s">
        <v>124</v>
      </c>
      <c r="BW575" s="15" t="s">
        <v>487</v>
      </c>
      <c r="BX575" s="15">
        <v>0.0</v>
      </c>
      <c r="BY575" s="26">
        <v>260.0</v>
      </c>
      <c r="BZ575" s="16">
        <v>0.0</v>
      </c>
      <c r="CA575" s="26">
        <v>66.0</v>
      </c>
      <c r="CB575" s="26">
        <v>27.0</v>
      </c>
      <c r="CC575" s="15">
        <v>0.0</v>
      </c>
      <c r="CD575" s="15">
        <v>0.0</v>
      </c>
      <c r="CE575" s="15">
        <v>1.0</v>
      </c>
      <c r="CF575" s="15">
        <v>0.0</v>
      </c>
      <c r="CG575" s="16">
        <v>1.0</v>
      </c>
      <c r="CH575" s="16">
        <v>0.0</v>
      </c>
      <c r="CI575" s="16">
        <v>0.0</v>
      </c>
      <c r="CJ575" s="15">
        <f t="shared" si="3"/>
        <v>1</v>
      </c>
      <c r="CK575" s="29" t="s">
        <v>3218</v>
      </c>
      <c r="CL575" s="11" t="s">
        <v>132</v>
      </c>
      <c r="CM575" s="11">
        <v>0.0</v>
      </c>
      <c r="CN575" s="11">
        <v>0.0</v>
      </c>
      <c r="CO575" s="18">
        <v>0.0</v>
      </c>
      <c r="CP575" s="18">
        <v>0.0</v>
      </c>
      <c r="CQ575" s="15">
        <v>0.0</v>
      </c>
      <c r="CR575" s="15" t="s">
        <v>124</v>
      </c>
      <c r="CS575" s="15">
        <v>0.0</v>
      </c>
      <c r="CT575" s="15" t="s">
        <v>124</v>
      </c>
      <c r="CU575" s="15">
        <v>0.0</v>
      </c>
      <c r="CV575" s="15" t="s">
        <v>124</v>
      </c>
      <c r="CW575" s="11">
        <v>0.0</v>
      </c>
      <c r="CX575" s="11">
        <v>0.0</v>
      </c>
      <c r="CY575" s="11" t="s">
        <v>124</v>
      </c>
      <c r="CZ575" s="11">
        <v>0.0</v>
      </c>
      <c r="DA575" s="11" t="s">
        <v>235</v>
      </c>
      <c r="DB575" s="31"/>
    </row>
    <row r="576">
      <c r="A576" s="11" t="s">
        <v>3219</v>
      </c>
      <c r="B576" s="11" t="s">
        <v>3194</v>
      </c>
      <c r="C576" s="12">
        <v>31262.0</v>
      </c>
      <c r="D576" s="13">
        <v>3.0</v>
      </c>
      <c r="E576" s="18">
        <v>0.0</v>
      </c>
      <c r="F576" s="3">
        <v>7.0</v>
      </c>
      <c r="G576" s="3">
        <v>6.0</v>
      </c>
      <c r="H576" s="3">
        <v>7.0</v>
      </c>
      <c r="I576" s="14">
        <f t="shared" si="1"/>
        <v>6.666666667</v>
      </c>
      <c r="J576" s="14">
        <f t="shared" si="2"/>
        <v>0.6666666667</v>
      </c>
      <c r="K576" s="11" t="s">
        <v>215</v>
      </c>
      <c r="L576" s="13" t="s">
        <v>716</v>
      </c>
      <c r="M576" s="15" t="s">
        <v>2631</v>
      </c>
      <c r="N576" s="16" t="s">
        <v>3146</v>
      </c>
      <c r="O576" s="16" t="s">
        <v>3220</v>
      </c>
      <c r="P576" s="16" t="s">
        <v>3221</v>
      </c>
      <c r="Q576" s="17">
        <v>0.0</v>
      </c>
      <c r="R576" s="11" t="s">
        <v>124</v>
      </c>
      <c r="S576" s="11">
        <v>0.0</v>
      </c>
      <c r="T576" s="11">
        <v>0.0</v>
      </c>
      <c r="U576" s="11" t="s">
        <v>124</v>
      </c>
      <c r="V576" s="11">
        <v>0.0</v>
      </c>
      <c r="W576" s="11" t="s">
        <v>631</v>
      </c>
      <c r="X576" s="18">
        <v>23.0</v>
      </c>
      <c r="Y576" s="18">
        <v>1.0</v>
      </c>
      <c r="Z576" s="18">
        <v>1.0</v>
      </c>
      <c r="AA576" s="18">
        <v>0.0</v>
      </c>
      <c r="AB576" s="15" t="s">
        <v>3222</v>
      </c>
      <c r="AC576" s="15" t="s">
        <v>3222</v>
      </c>
      <c r="AD576" s="16">
        <v>1.0</v>
      </c>
      <c r="AE576" s="16">
        <v>1.0</v>
      </c>
      <c r="AF576" s="16">
        <v>1.0</v>
      </c>
      <c r="AG576" s="16">
        <v>1.0</v>
      </c>
      <c r="AH576" s="11" t="s">
        <v>3196</v>
      </c>
      <c r="AI576" s="18">
        <v>1.0</v>
      </c>
      <c r="AJ576" s="18">
        <v>1.0</v>
      </c>
      <c r="AK576" s="18">
        <v>0.0</v>
      </c>
      <c r="AL576" s="11">
        <v>0.0</v>
      </c>
      <c r="AM576" s="19">
        <v>0.0</v>
      </c>
      <c r="AN576" s="27" t="s">
        <v>128</v>
      </c>
      <c r="AO576" s="15" t="s">
        <v>1840</v>
      </c>
      <c r="AP576" s="15" t="s">
        <v>1840</v>
      </c>
      <c r="AQ576" s="15">
        <v>97.0</v>
      </c>
      <c r="AR576" s="15">
        <v>93.0</v>
      </c>
      <c r="AS576" s="15">
        <v>54.0</v>
      </c>
      <c r="AT576" s="15">
        <v>43.0</v>
      </c>
      <c r="AU576" s="15">
        <v>-10.0</v>
      </c>
      <c r="AV576" s="15">
        <v>22.0</v>
      </c>
      <c r="AW576" s="18">
        <v>0.0</v>
      </c>
      <c r="AX576" s="18">
        <v>0.0</v>
      </c>
      <c r="AY576" s="18">
        <v>1.0</v>
      </c>
      <c r="AZ576" s="18">
        <v>1.0</v>
      </c>
      <c r="BA576" s="18">
        <v>0.0</v>
      </c>
      <c r="BB576" s="18">
        <v>1.0</v>
      </c>
      <c r="BC576" s="11">
        <v>0.0</v>
      </c>
      <c r="BD576" s="11">
        <v>0.0</v>
      </c>
      <c r="BE576" s="11">
        <v>0.0</v>
      </c>
      <c r="BF576" s="11">
        <v>0.0</v>
      </c>
      <c r="BG576" s="11">
        <v>0.0</v>
      </c>
      <c r="BH576" s="11">
        <v>0.0</v>
      </c>
      <c r="BI576" s="11">
        <v>0.0</v>
      </c>
      <c r="BJ576" s="11">
        <v>0.0</v>
      </c>
      <c r="BK576" s="11">
        <v>0.0</v>
      </c>
      <c r="BL576" s="11">
        <v>0.0</v>
      </c>
      <c r="BM576" s="11">
        <v>0.0</v>
      </c>
      <c r="BN576" s="11">
        <v>0.0</v>
      </c>
      <c r="BO576" s="11">
        <v>0.0</v>
      </c>
      <c r="BP576" s="11">
        <v>0.0</v>
      </c>
      <c r="BQ576" s="11">
        <v>0.0</v>
      </c>
      <c r="BR576" s="11">
        <v>0.0</v>
      </c>
      <c r="BS576" s="11">
        <v>0.0</v>
      </c>
      <c r="BT576" s="11">
        <v>0.0</v>
      </c>
      <c r="BU576" s="11">
        <v>0.0</v>
      </c>
      <c r="BV576" s="11" t="s">
        <v>124</v>
      </c>
      <c r="BW576" s="15" t="s">
        <v>319</v>
      </c>
      <c r="BX576" s="15">
        <v>0.0</v>
      </c>
      <c r="BY576" s="26">
        <v>246.0</v>
      </c>
      <c r="BZ576" s="16">
        <v>0.0</v>
      </c>
      <c r="CA576" s="26">
        <v>69.0</v>
      </c>
      <c r="CB576" s="26">
        <v>4.0</v>
      </c>
      <c r="CC576" s="15">
        <v>0.0</v>
      </c>
      <c r="CD576" s="15">
        <v>0.0</v>
      </c>
      <c r="CE576" s="15">
        <v>1.0</v>
      </c>
      <c r="CF576" s="15">
        <v>0.0</v>
      </c>
      <c r="CG576" s="16">
        <v>0.0</v>
      </c>
      <c r="CH576" s="16">
        <v>0.0</v>
      </c>
      <c r="CI576" s="16">
        <v>0.0</v>
      </c>
      <c r="CJ576" s="15">
        <f t="shared" si="3"/>
        <v>0</v>
      </c>
      <c r="CK576" s="29" t="s">
        <v>3223</v>
      </c>
      <c r="CL576" s="11" t="s">
        <v>3224</v>
      </c>
      <c r="CM576" s="11">
        <v>0.0</v>
      </c>
      <c r="CN576" s="11">
        <v>0.0</v>
      </c>
      <c r="CO576" s="18">
        <v>1.0</v>
      </c>
      <c r="CP576" s="18">
        <v>0.0</v>
      </c>
      <c r="CQ576" s="15">
        <v>0.0</v>
      </c>
      <c r="CR576" s="15" t="s">
        <v>124</v>
      </c>
      <c r="CS576" s="15">
        <v>0.0</v>
      </c>
      <c r="CT576" s="15" t="s">
        <v>124</v>
      </c>
      <c r="CU576" s="15">
        <v>0.0</v>
      </c>
      <c r="CV576" s="15" t="s">
        <v>124</v>
      </c>
      <c r="CW576" s="11">
        <v>0.0</v>
      </c>
      <c r="CX576" s="11">
        <v>0.0</v>
      </c>
      <c r="CY576" s="11" t="s">
        <v>124</v>
      </c>
      <c r="CZ576" s="11">
        <v>0.0</v>
      </c>
      <c r="DA576" s="11" t="s">
        <v>235</v>
      </c>
      <c r="DB576" s="31"/>
    </row>
    <row r="577">
      <c r="A577" s="11" t="s">
        <v>3225</v>
      </c>
      <c r="B577" s="11" t="s">
        <v>3226</v>
      </c>
      <c r="C577" s="12">
        <v>31283.0</v>
      </c>
      <c r="D577" s="13">
        <v>2.0</v>
      </c>
      <c r="E577" s="18">
        <v>0.0</v>
      </c>
      <c r="F577" s="3">
        <v>6.0</v>
      </c>
      <c r="G577" s="3">
        <v>7.0</v>
      </c>
      <c r="H577" s="3">
        <v>7.0</v>
      </c>
      <c r="I577" s="14">
        <f t="shared" si="1"/>
        <v>6.666666667</v>
      </c>
      <c r="J577" s="14">
        <f t="shared" si="2"/>
        <v>0.6666666667</v>
      </c>
      <c r="K577" s="11" t="s">
        <v>2582</v>
      </c>
      <c r="L577" s="11" t="s">
        <v>2582</v>
      </c>
      <c r="M577" s="15" t="s">
        <v>122</v>
      </c>
      <c r="N577" s="15" t="s">
        <v>373</v>
      </c>
      <c r="O577" s="16" t="s">
        <v>2324</v>
      </c>
      <c r="P577" s="16" t="s">
        <v>3209</v>
      </c>
      <c r="Q577" s="17">
        <v>0.0</v>
      </c>
      <c r="R577" s="11" t="s">
        <v>124</v>
      </c>
      <c r="S577" s="11">
        <v>0.0</v>
      </c>
      <c r="T577" s="11">
        <v>0.0</v>
      </c>
      <c r="U577" s="11" t="s">
        <v>124</v>
      </c>
      <c r="V577" s="11">
        <v>0.0</v>
      </c>
      <c r="W577" s="11" t="s">
        <v>125</v>
      </c>
      <c r="X577" s="18">
        <v>35.0</v>
      </c>
      <c r="Y577" s="18">
        <v>1.0</v>
      </c>
      <c r="Z577" s="18">
        <v>1.0</v>
      </c>
      <c r="AA577" s="18">
        <v>0.0</v>
      </c>
      <c r="AB577" s="15" t="s">
        <v>3227</v>
      </c>
      <c r="AC577" s="15" t="s">
        <v>3227</v>
      </c>
      <c r="AD577" s="16">
        <v>1.0</v>
      </c>
      <c r="AE577" s="16">
        <v>1.0</v>
      </c>
      <c r="AF577" s="16">
        <v>1.0</v>
      </c>
      <c r="AG577" s="16">
        <v>1.0</v>
      </c>
      <c r="AH577" s="11" t="s">
        <v>3228</v>
      </c>
      <c r="AI577" s="18">
        <v>1.0</v>
      </c>
      <c r="AJ577" s="18">
        <v>1.0</v>
      </c>
      <c r="AK577" s="18">
        <v>1.0</v>
      </c>
      <c r="AL577" s="18">
        <v>1.0</v>
      </c>
      <c r="AM577" s="19">
        <v>1.0</v>
      </c>
      <c r="AN577" s="27" t="s">
        <v>128</v>
      </c>
      <c r="AO577" s="15" t="s">
        <v>318</v>
      </c>
      <c r="AP577" s="15" t="s">
        <v>318</v>
      </c>
      <c r="AQ577" s="15">
        <v>119.0</v>
      </c>
      <c r="AR577" s="15">
        <v>83.0</v>
      </c>
      <c r="AS577" s="15">
        <v>77.0</v>
      </c>
      <c r="AT577" s="15">
        <v>96.0</v>
      </c>
      <c r="AU577" s="15">
        <v>-5.0</v>
      </c>
      <c r="AV577" s="15">
        <v>10.0</v>
      </c>
      <c r="AW577" s="18">
        <v>0.0</v>
      </c>
      <c r="AX577" s="18">
        <v>0.0</v>
      </c>
      <c r="AY577" s="18">
        <v>1.0</v>
      </c>
      <c r="AZ577" s="18">
        <v>1.0</v>
      </c>
      <c r="BA577" s="18">
        <v>0.0</v>
      </c>
      <c r="BB577" s="18">
        <v>0.0</v>
      </c>
      <c r="BC577" s="11">
        <v>0.0</v>
      </c>
      <c r="BD577" s="11">
        <v>0.0</v>
      </c>
      <c r="BE577" s="11">
        <v>0.0</v>
      </c>
      <c r="BF577" s="11">
        <v>0.0</v>
      </c>
      <c r="BG577" s="11">
        <v>0.0</v>
      </c>
      <c r="BH577" s="11">
        <v>0.0</v>
      </c>
      <c r="BI577" s="11">
        <v>0.0</v>
      </c>
      <c r="BJ577" s="11">
        <v>0.0</v>
      </c>
      <c r="BK577" s="11">
        <v>0.0</v>
      </c>
      <c r="BL577" s="11">
        <v>0.0</v>
      </c>
      <c r="BM577" s="11">
        <v>0.0</v>
      </c>
      <c r="BN577" s="11">
        <v>0.0</v>
      </c>
      <c r="BO577" s="11">
        <v>0.0</v>
      </c>
      <c r="BP577" s="11">
        <v>0.0</v>
      </c>
      <c r="BQ577" s="11">
        <v>0.0</v>
      </c>
      <c r="BR577" s="11">
        <v>0.0</v>
      </c>
      <c r="BS577" s="11">
        <v>0.0</v>
      </c>
      <c r="BT577" s="11">
        <v>0.0</v>
      </c>
      <c r="BU577" s="11">
        <v>0.0</v>
      </c>
      <c r="BV577" s="11" t="s">
        <v>124</v>
      </c>
      <c r="BW577" s="15" t="s">
        <v>146</v>
      </c>
      <c r="BX577" s="15">
        <v>0.0</v>
      </c>
      <c r="BY577" s="26">
        <v>234.0</v>
      </c>
      <c r="BZ577" s="16">
        <v>0.0</v>
      </c>
      <c r="CA577" s="26">
        <v>91.0</v>
      </c>
      <c r="CB577" s="26">
        <v>21.0</v>
      </c>
      <c r="CC577" s="15">
        <v>0.0</v>
      </c>
      <c r="CD577" s="15">
        <v>0.0</v>
      </c>
      <c r="CE577" s="15">
        <v>1.0</v>
      </c>
      <c r="CF577" s="15">
        <v>0.0</v>
      </c>
      <c r="CG577" s="16">
        <v>0.0</v>
      </c>
      <c r="CH577" s="16">
        <v>0.0</v>
      </c>
      <c r="CI577" s="16">
        <v>0.0</v>
      </c>
      <c r="CJ577" s="15">
        <f t="shared" si="3"/>
        <v>0</v>
      </c>
      <c r="CK577" s="29" t="s">
        <v>3229</v>
      </c>
      <c r="CL577" s="11" t="s">
        <v>170</v>
      </c>
      <c r="CM577" s="11">
        <v>0.0</v>
      </c>
      <c r="CN577" s="11">
        <v>0.0</v>
      </c>
      <c r="CO577" s="18">
        <v>0.0</v>
      </c>
      <c r="CP577" s="18">
        <v>0.0</v>
      </c>
      <c r="CQ577" s="15">
        <v>0.0</v>
      </c>
      <c r="CR577" s="15" t="s">
        <v>124</v>
      </c>
      <c r="CS577" s="15">
        <v>1.0</v>
      </c>
      <c r="CT577" s="15" t="s">
        <v>3230</v>
      </c>
      <c r="CU577" s="15">
        <v>0.0</v>
      </c>
      <c r="CV577" s="15" t="s">
        <v>124</v>
      </c>
      <c r="CW577" s="11">
        <v>0.0</v>
      </c>
      <c r="CX577" s="11">
        <v>0.0</v>
      </c>
      <c r="CY577" s="11" t="s">
        <v>124</v>
      </c>
      <c r="CZ577" s="11">
        <v>0.0</v>
      </c>
      <c r="DA577" s="11" t="s">
        <v>270</v>
      </c>
      <c r="DB577" s="31"/>
    </row>
    <row r="578">
      <c r="A578" s="11" t="s">
        <v>3231</v>
      </c>
      <c r="B578" s="11" t="s">
        <v>3232</v>
      </c>
      <c r="C578" s="12">
        <v>31297.0</v>
      </c>
      <c r="D578" s="13">
        <v>2.0</v>
      </c>
      <c r="E578" s="18">
        <v>0.0</v>
      </c>
      <c r="F578" s="3">
        <v>4.0</v>
      </c>
      <c r="G578" s="3">
        <v>3.0</v>
      </c>
      <c r="H578" s="3">
        <v>3.0</v>
      </c>
      <c r="I578" s="14">
        <f t="shared" si="1"/>
        <v>3.333333333</v>
      </c>
      <c r="J578" s="14">
        <f t="shared" si="2"/>
        <v>0.6666666667</v>
      </c>
      <c r="K578" s="11" t="s">
        <v>303</v>
      </c>
      <c r="L578" s="13" t="s">
        <v>355</v>
      </c>
      <c r="M578" s="15" t="s">
        <v>122</v>
      </c>
      <c r="N578" s="15" t="s">
        <v>3024</v>
      </c>
      <c r="O578" s="16" t="s">
        <v>2324</v>
      </c>
      <c r="P578" s="16" t="s">
        <v>3233</v>
      </c>
      <c r="Q578" s="17">
        <v>1.0</v>
      </c>
      <c r="R578" s="11" t="s">
        <v>124</v>
      </c>
      <c r="S578" s="11">
        <v>0.0</v>
      </c>
      <c r="T578" s="11">
        <v>0.0</v>
      </c>
      <c r="U578" s="11" t="s">
        <v>124</v>
      </c>
      <c r="V578" s="11">
        <v>0.0</v>
      </c>
      <c r="W578" s="11" t="s">
        <v>631</v>
      </c>
      <c r="X578" s="18">
        <v>32.0</v>
      </c>
      <c r="Y578" s="18">
        <v>1.0</v>
      </c>
      <c r="Z578" s="18">
        <v>1.0</v>
      </c>
      <c r="AA578" s="18">
        <v>0.0</v>
      </c>
      <c r="AB578" s="15" t="s">
        <v>3234</v>
      </c>
      <c r="AC578" s="15" t="s">
        <v>3234</v>
      </c>
      <c r="AD578" s="16">
        <v>1.0</v>
      </c>
      <c r="AE578" s="16">
        <v>1.0</v>
      </c>
      <c r="AF578" s="16">
        <v>1.0</v>
      </c>
      <c r="AG578" s="15">
        <v>0.0</v>
      </c>
      <c r="AH578" s="11" t="s">
        <v>3235</v>
      </c>
      <c r="AI578" s="18">
        <v>1.0</v>
      </c>
      <c r="AJ578" s="18">
        <v>2.0</v>
      </c>
      <c r="AK578" s="18">
        <v>0.0</v>
      </c>
      <c r="AL578" s="11">
        <v>0.0</v>
      </c>
      <c r="AM578" s="19">
        <v>1.0</v>
      </c>
      <c r="AN578" s="27" t="s">
        <v>128</v>
      </c>
      <c r="AO578" s="15" t="s">
        <v>3236</v>
      </c>
      <c r="AP578" s="15" t="s">
        <v>200</v>
      </c>
      <c r="AQ578" s="15">
        <v>111.0</v>
      </c>
      <c r="AR578" s="15">
        <v>60.0</v>
      </c>
      <c r="AS578" s="15">
        <v>61.0</v>
      </c>
      <c r="AT578" s="15">
        <v>47.0</v>
      </c>
      <c r="AU578" s="15">
        <v>-11.0</v>
      </c>
      <c r="AV578" s="15">
        <v>15.0</v>
      </c>
      <c r="AW578" s="18">
        <v>0.0</v>
      </c>
      <c r="AX578" s="18">
        <v>0.0</v>
      </c>
      <c r="AY578" s="18">
        <v>0.0</v>
      </c>
      <c r="AZ578" s="18">
        <v>1.0</v>
      </c>
      <c r="BA578" s="18">
        <v>1.0</v>
      </c>
      <c r="BB578" s="18">
        <v>1.0</v>
      </c>
      <c r="BC578" s="11">
        <v>0.0</v>
      </c>
      <c r="BD578" s="11">
        <v>0.0</v>
      </c>
      <c r="BE578" s="11">
        <v>0.0</v>
      </c>
      <c r="BF578" s="11">
        <v>0.0</v>
      </c>
      <c r="BG578" s="11">
        <v>0.0</v>
      </c>
      <c r="BH578" s="11">
        <v>0.0</v>
      </c>
      <c r="BI578" s="11">
        <v>0.0</v>
      </c>
      <c r="BJ578" s="11">
        <v>0.0</v>
      </c>
      <c r="BK578" s="11">
        <v>0.0</v>
      </c>
      <c r="BL578" s="11">
        <v>0.0</v>
      </c>
      <c r="BM578" s="11">
        <v>0.0</v>
      </c>
      <c r="BN578" s="11">
        <v>0.0</v>
      </c>
      <c r="BO578" s="11">
        <v>0.0</v>
      </c>
      <c r="BP578" s="11">
        <v>0.0</v>
      </c>
      <c r="BQ578" s="11">
        <v>0.0</v>
      </c>
      <c r="BR578" s="11">
        <v>0.0</v>
      </c>
      <c r="BS578" s="11">
        <v>0.0</v>
      </c>
      <c r="BT578" s="11">
        <v>0.0</v>
      </c>
      <c r="BU578" s="11">
        <v>0.0</v>
      </c>
      <c r="BV578" s="11" t="s">
        <v>124</v>
      </c>
      <c r="BW578" s="15" t="s">
        <v>1609</v>
      </c>
      <c r="BX578" s="15">
        <v>0.0</v>
      </c>
      <c r="BY578" s="26">
        <v>251.0</v>
      </c>
      <c r="BZ578" s="16">
        <v>0.0</v>
      </c>
      <c r="CA578" s="26">
        <v>61.0</v>
      </c>
      <c r="CB578" s="26">
        <v>17.0</v>
      </c>
      <c r="CC578" s="15">
        <v>0.0</v>
      </c>
      <c r="CD578" s="15">
        <v>0.0</v>
      </c>
      <c r="CE578" s="15">
        <v>1.0</v>
      </c>
      <c r="CF578" s="15">
        <v>0.0</v>
      </c>
      <c r="CG578" s="16">
        <v>0.0</v>
      </c>
      <c r="CH578" s="16">
        <v>0.0</v>
      </c>
      <c r="CI578" s="16">
        <v>0.0</v>
      </c>
      <c r="CJ578" s="15">
        <f t="shared" si="3"/>
        <v>0</v>
      </c>
      <c r="CK578" s="29" t="s">
        <v>3237</v>
      </c>
      <c r="CL578" s="11" t="s">
        <v>2183</v>
      </c>
      <c r="CM578" s="11">
        <v>0.0</v>
      </c>
      <c r="CN578" s="11">
        <v>0.0</v>
      </c>
      <c r="CO578" s="18">
        <v>0.0</v>
      </c>
      <c r="CP578" s="18">
        <v>0.0</v>
      </c>
      <c r="CQ578" s="15">
        <v>0.0</v>
      </c>
      <c r="CR578" s="15" t="s">
        <v>124</v>
      </c>
      <c r="CS578" s="15">
        <v>1.0</v>
      </c>
      <c r="CT578" s="15" t="s">
        <v>3238</v>
      </c>
      <c r="CU578" s="15">
        <v>0.0</v>
      </c>
      <c r="CV578" s="15" t="s">
        <v>124</v>
      </c>
      <c r="CW578" s="11">
        <v>0.0</v>
      </c>
      <c r="CX578" s="11">
        <v>0.0</v>
      </c>
      <c r="CY578" s="11" t="s">
        <v>124</v>
      </c>
      <c r="CZ578" s="11">
        <v>0.0</v>
      </c>
      <c r="DA578" s="11" t="s">
        <v>2670</v>
      </c>
      <c r="DB578" s="31"/>
    </row>
    <row r="579">
      <c r="A579" s="11" t="s">
        <v>3239</v>
      </c>
      <c r="B579" s="11" t="s">
        <v>3240</v>
      </c>
      <c r="C579" s="12">
        <v>31311.0</v>
      </c>
      <c r="D579" s="13">
        <v>3.0</v>
      </c>
      <c r="E579" s="18">
        <v>0.0</v>
      </c>
      <c r="F579" s="3">
        <v>8.0</v>
      </c>
      <c r="G579" s="3">
        <v>8.0</v>
      </c>
      <c r="H579" s="3">
        <v>8.0</v>
      </c>
      <c r="I579" s="14">
        <f t="shared" si="1"/>
        <v>8</v>
      </c>
      <c r="J579" s="14">
        <f t="shared" si="2"/>
        <v>0</v>
      </c>
      <c r="K579" s="11" t="s">
        <v>355</v>
      </c>
      <c r="L579" s="11" t="s">
        <v>355</v>
      </c>
      <c r="M579" s="15" t="s">
        <v>122</v>
      </c>
      <c r="N579" s="15" t="s">
        <v>122</v>
      </c>
      <c r="O579" s="16" t="s">
        <v>122</v>
      </c>
      <c r="P579" s="16" t="s">
        <v>3241</v>
      </c>
      <c r="Q579" s="17">
        <v>0.0</v>
      </c>
      <c r="R579" s="11" t="s">
        <v>3242</v>
      </c>
      <c r="S579" s="11">
        <v>1.0</v>
      </c>
      <c r="T579" s="11">
        <v>0.0</v>
      </c>
      <c r="U579" s="11" t="s">
        <v>124</v>
      </c>
      <c r="V579" s="11">
        <v>0.0</v>
      </c>
      <c r="W579" s="11" t="s">
        <v>631</v>
      </c>
      <c r="X579" s="18">
        <v>36.0</v>
      </c>
      <c r="Y579" s="18">
        <v>1.0</v>
      </c>
      <c r="Z579" s="18">
        <v>1.0</v>
      </c>
      <c r="AA579" s="18">
        <v>0.0</v>
      </c>
      <c r="AB579" s="15" t="s">
        <v>3243</v>
      </c>
      <c r="AC579" s="15" t="s">
        <v>3244</v>
      </c>
      <c r="AD579" s="16">
        <v>1.0</v>
      </c>
      <c r="AE579" s="16">
        <v>1.0</v>
      </c>
      <c r="AF579" s="16">
        <v>1.0</v>
      </c>
      <c r="AG579" s="16">
        <v>0.0</v>
      </c>
      <c r="AH579" s="11" t="s">
        <v>3245</v>
      </c>
      <c r="AI579" s="18">
        <v>1.0</v>
      </c>
      <c r="AJ579" s="18">
        <v>1.0</v>
      </c>
      <c r="AK579" s="18">
        <v>1.0</v>
      </c>
      <c r="AL579" s="18">
        <v>0.0</v>
      </c>
      <c r="AM579" s="19">
        <v>1.0</v>
      </c>
      <c r="AN579" s="15" t="s">
        <v>154</v>
      </c>
      <c r="AO579" s="15" t="s">
        <v>1840</v>
      </c>
      <c r="AP579" s="15" t="s">
        <v>1840</v>
      </c>
      <c r="AQ579" s="15">
        <v>134.0</v>
      </c>
      <c r="AR579" s="15">
        <v>68.0</v>
      </c>
      <c r="AS579" s="15">
        <v>68.0</v>
      </c>
      <c r="AT579" s="15">
        <v>83.0</v>
      </c>
      <c r="AU579" s="15">
        <v>-10.0</v>
      </c>
      <c r="AV579" s="15">
        <v>9.0</v>
      </c>
      <c r="AW579" s="18">
        <v>0.0</v>
      </c>
      <c r="AX579" s="18">
        <v>0.0</v>
      </c>
      <c r="AY579" s="18">
        <v>1.0</v>
      </c>
      <c r="AZ579" s="18">
        <v>0.0</v>
      </c>
      <c r="BA579" s="18">
        <v>0.0</v>
      </c>
      <c r="BB579" s="18">
        <v>0.0</v>
      </c>
      <c r="BC579" s="11">
        <v>0.0</v>
      </c>
      <c r="BD579" s="11">
        <v>0.0</v>
      </c>
      <c r="BE579" s="11">
        <v>0.0</v>
      </c>
      <c r="BF579" s="11">
        <v>0.0</v>
      </c>
      <c r="BG579" s="11">
        <v>0.0</v>
      </c>
      <c r="BH579" s="11">
        <v>0.0</v>
      </c>
      <c r="BI579" s="11">
        <v>0.0</v>
      </c>
      <c r="BJ579" s="11">
        <v>0.0</v>
      </c>
      <c r="BK579" s="11">
        <v>0.0</v>
      </c>
      <c r="BL579" s="11">
        <v>0.0</v>
      </c>
      <c r="BM579" s="11">
        <v>0.0</v>
      </c>
      <c r="BN579" s="11">
        <v>0.0</v>
      </c>
      <c r="BO579" s="11">
        <v>0.0</v>
      </c>
      <c r="BP579" s="11">
        <v>0.0</v>
      </c>
      <c r="BQ579" s="11">
        <v>0.0</v>
      </c>
      <c r="BR579" s="11">
        <v>0.0</v>
      </c>
      <c r="BS579" s="11">
        <v>0.0</v>
      </c>
      <c r="BT579" s="11">
        <v>0.0</v>
      </c>
      <c r="BU579" s="11">
        <v>0.0</v>
      </c>
      <c r="BV579" s="11" t="s">
        <v>124</v>
      </c>
      <c r="BW579" s="15" t="s">
        <v>190</v>
      </c>
      <c r="BX579" s="15">
        <v>0.0</v>
      </c>
      <c r="BY579" s="26">
        <v>249.0</v>
      </c>
      <c r="BZ579" s="16">
        <v>0.0</v>
      </c>
      <c r="CA579" s="26">
        <v>83.0</v>
      </c>
      <c r="CB579" s="26">
        <v>64.0</v>
      </c>
      <c r="CC579" s="15">
        <v>1.0</v>
      </c>
      <c r="CD579" s="15">
        <v>1.0</v>
      </c>
      <c r="CE579" s="15">
        <v>1.0</v>
      </c>
      <c r="CF579" s="15">
        <v>0.0</v>
      </c>
      <c r="CG579" s="16">
        <v>0.0</v>
      </c>
      <c r="CH579" s="16">
        <v>0.0</v>
      </c>
      <c r="CI579" s="16">
        <v>1.0</v>
      </c>
      <c r="CJ579" s="15">
        <f t="shared" si="3"/>
        <v>1</v>
      </c>
      <c r="CK579" s="29" t="s">
        <v>3246</v>
      </c>
      <c r="CL579" s="11" t="s">
        <v>3247</v>
      </c>
      <c r="CM579" s="11">
        <v>0.0</v>
      </c>
      <c r="CN579" s="11">
        <v>0.0</v>
      </c>
      <c r="CO579" s="18">
        <v>1.0</v>
      </c>
      <c r="CP579" s="18">
        <v>0.0</v>
      </c>
      <c r="CQ579" s="15">
        <v>0.0</v>
      </c>
      <c r="CR579" s="15" t="s">
        <v>124</v>
      </c>
      <c r="CS579" s="15">
        <v>0.0</v>
      </c>
      <c r="CT579" s="15" t="s">
        <v>124</v>
      </c>
      <c r="CU579" s="15">
        <v>0.0</v>
      </c>
      <c r="CV579" s="15" t="s">
        <v>124</v>
      </c>
      <c r="CW579" s="11">
        <v>0.0</v>
      </c>
      <c r="CX579" s="11">
        <v>0.0</v>
      </c>
      <c r="CY579" s="11" t="s">
        <v>124</v>
      </c>
      <c r="CZ579" s="11">
        <v>0.0</v>
      </c>
      <c r="DA579" s="11" t="s">
        <v>3248</v>
      </c>
      <c r="DB579" s="31"/>
    </row>
    <row r="580">
      <c r="A580" s="11" t="s">
        <v>3249</v>
      </c>
      <c r="B580" s="11" t="s">
        <v>3250</v>
      </c>
      <c r="C580" s="12">
        <v>31332.0</v>
      </c>
      <c r="D580" s="13">
        <v>1.0</v>
      </c>
      <c r="E580" s="18">
        <v>0.0</v>
      </c>
      <c r="F580" s="3">
        <v>4.0</v>
      </c>
      <c r="G580" s="3">
        <v>5.0</v>
      </c>
      <c r="H580" s="3">
        <v>5.0</v>
      </c>
      <c r="I580" s="14">
        <f t="shared" si="1"/>
        <v>4.666666667</v>
      </c>
      <c r="J580" s="14">
        <f t="shared" si="2"/>
        <v>0.6666666667</v>
      </c>
      <c r="K580" s="11" t="s">
        <v>1283</v>
      </c>
      <c r="L580" s="11" t="s">
        <v>1283</v>
      </c>
      <c r="M580" s="15" t="s">
        <v>2631</v>
      </c>
      <c r="N580" s="15" t="s">
        <v>3102</v>
      </c>
      <c r="O580" s="16" t="s">
        <v>3137</v>
      </c>
      <c r="P580" s="16" t="s">
        <v>3251</v>
      </c>
      <c r="Q580" s="17">
        <v>0.0</v>
      </c>
      <c r="R580" s="11" t="s">
        <v>124</v>
      </c>
      <c r="S580" s="11">
        <v>0.0</v>
      </c>
      <c r="T580" s="11">
        <v>0.0</v>
      </c>
      <c r="U580" s="11" t="s">
        <v>124</v>
      </c>
      <c r="V580" s="11">
        <v>0.0</v>
      </c>
      <c r="W580" s="11" t="s">
        <v>125</v>
      </c>
      <c r="X580" s="18"/>
      <c r="Y580" s="18">
        <v>1.0</v>
      </c>
      <c r="Z580" s="18">
        <v>0.0</v>
      </c>
      <c r="AA580" s="18">
        <v>1.0</v>
      </c>
      <c r="AB580" s="15" t="s">
        <v>3252</v>
      </c>
      <c r="AC580" s="15" t="s">
        <v>3252</v>
      </c>
      <c r="AD580" s="16">
        <v>1.0</v>
      </c>
      <c r="AE580" s="16">
        <v>0.0</v>
      </c>
      <c r="AF580" s="16">
        <v>1.0</v>
      </c>
      <c r="AG580" s="16">
        <v>1.0</v>
      </c>
      <c r="AH580" s="11" t="s">
        <v>3253</v>
      </c>
      <c r="AI580" s="18">
        <v>1.0</v>
      </c>
      <c r="AJ580" s="18">
        <v>0.0</v>
      </c>
      <c r="AK580" s="18">
        <v>1.0</v>
      </c>
      <c r="AL580" s="18">
        <v>0.0</v>
      </c>
      <c r="AM580" s="19">
        <v>1.0</v>
      </c>
      <c r="AN580" s="27" t="s">
        <v>128</v>
      </c>
      <c r="AO580" s="15" t="s">
        <v>289</v>
      </c>
      <c r="AP580" s="15" t="s">
        <v>289</v>
      </c>
      <c r="AQ580" s="15">
        <v>130.0</v>
      </c>
      <c r="AR580" s="15">
        <v>94.0</v>
      </c>
      <c r="AS580" s="15">
        <v>76.0</v>
      </c>
      <c r="AT580" s="15">
        <v>74.0</v>
      </c>
      <c r="AU580" s="15">
        <v>-4.0</v>
      </c>
      <c r="AV580" s="15">
        <v>8.0</v>
      </c>
      <c r="AW580" s="18">
        <v>0.0</v>
      </c>
      <c r="AX580" s="18">
        <v>1.0</v>
      </c>
      <c r="AY580" s="18">
        <v>0.0</v>
      </c>
      <c r="AZ580" s="18">
        <v>1.0</v>
      </c>
      <c r="BA580" s="18">
        <v>0.0</v>
      </c>
      <c r="BB580" s="18">
        <v>0.0</v>
      </c>
      <c r="BC580" s="11">
        <v>0.0</v>
      </c>
      <c r="BD580" s="11">
        <v>0.0</v>
      </c>
      <c r="BE580" s="11">
        <v>0.0</v>
      </c>
      <c r="BF580" s="11">
        <v>0.0</v>
      </c>
      <c r="BG580" s="11">
        <v>0.0</v>
      </c>
      <c r="BH580" s="11">
        <v>0.0</v>
      </c>
      <c r="BI580" s="11">
        <v>0.0</v>
      </c>
      <c r="BJ580" s="11">
        <v>0.0</v>
      </c>
      <c r="BK580" s="11">
        <v>0.0</v>
      </c>
      <c r="BL580" s="11">
        <v>0.0</v>
      </c>
      <c r="BM580" s="11">
        <v>0.0</v>
      </c>
      <c r="BN580" s="11">
        <v>0.0</v>
      </c>
      <c r="BO580" s="11">
        <v>0.0</v>
      </c>
      <c r="BP580" s="11">
        <v>0.0</v>
      </c>
      <c r="BQ580" s="11">
        <v>0.0</v>
      </c>
      <c r="BR580" s="11">
        <v>0.0</v>
      </c>
      <c r="BS580" s="11">
        <v>0.0</v>
      </c>
      <c r="BT580" s="11">
        <v>0.0</v>
      </c>
      <c r="BU580" s="11">
        <v>0.0</v>
      </c>
      <c r="BV580" s="11" t="s">
        <v>124</v>
      </c>
      <c r="BW580" s="15" t="s">
        <v>146</v>
      </c>
      <c r="BX580" s="15">
        <v>0.0</v>
      </c>
      <c r="BY580" s="26">
        <v>216.0</v>
      </c>
      <c r="BZ580" s="16">
        <v>0.0</v>
      </c>
      <c r="CA580" s="26">
        <v>24.0</v>
      </c>
      <c r="CB580" s="26">
        <v>24.0</v>
      </c>
      <c r="CC580" s="15">
        <v>0.0</v>
      </c>
      <c r="CD580" s="15">
        <v>0.0</v>
      </c>
      <c r="CE580" s="15">
        <v>0.0</v>
      </c>
      <c r="CF580" s="15">
        <v>0.0</v>
      </c>
      <c r="CG580" s="16">
        <v>0.0</v>
      </c>
      <c r="CH580" s="16">
        <v>0.0</v>
      </c>
      <c r="CI580" s="16">
        <v>0.0</v>
      </c>
      <c r="CJ580" s="15">
        <f t="shared" si="3"/>
        <v>0</v>
      </c>
      <c r="CK580" s="29" t="s">
        <v>3254</v>
      </c>
      <c r="CL580" s="11" t="s">
        <v>258</v>
      </c>
      <c r="CM580" s="11">
        <v>0.0</v>
      </c>
      <c r="CN580" s="11">
        <v>0.0</v>
      </c>
      <c r="CO580" s="18">
        <v>0.0</v>
      </c>
      <c r="CP580" s="18">
        <v>0.0</v>
      </c>
      <c r="CQ580" s="15">
        <v>0.0</v>
      </c>
      <c r="CR580" s="15" t="s">
        <v>124</v>
      </c>
      <c r="CS580" s="15">
        <v>0.0</v>
      </c>
      <c r="CT580" s="15" t="s">
        <v>124</v>
      </c>
      <c r="CU580" s="15">
        <v>0.0</v>
      </c>
      <c r="CV580" s="15" t="s">
        <v>124</v>
      </c>
      <c r="CW580" s="11">
        <v>0.0</v>
      </c>
      <c r="CX580" s="11">
        <v>0.0</v>
      </c>
      <c r="CY580" s="11" t="s">
        <v>124</v>
      </c>
      <c r="CZ580" s="11">
        <v>0.0</v>
      </c>
      <c r="DA580" s="11" t="s">
        <v>235</v>
      </c>
      <c r="DB580" s="31"/>
    </row>
    <row r="581">
      <c r="A581" s="11" t="s">
        <v>3255</v>
      </c>
      <c r="B581" s="11" t="s">
        <v>3256</v>
      </c>
      <c r="C581" s="12">
        <v>31339.0</v>
      </c>
      <c r="D581" s="13">
        <v>1.0</v>
      </c>
      <c r="E581" s="18">
        <v>0.0</v>
      </c>
      <c r="F581" s="3">
        <v>8.0</v>
      </c>
      <c r="G581" s="3">
        <v>7.0</v>
      </c>
      <c r="H581" s="3">
        <v>7.0</v>
      </c>
      <c r="I581" s="14">
        <f t="shared" si="1"/>
        <v>7.333333333</v>
      </c>
      <c r="J581" s="14">
        <f t="shared" si="2"/>
        <v>0.6666666667</v>
      </c>
      <c r="K581" s="11" t="s">
        <v>355</v>
      </c>
      <c r="L581" s="11" t="s">
        <v>355</v>
      </c>
      <c r="M581" s="15" t="s">
        <v>2631</v>
      </c>
      <c r="N581" s="15" t="s">
        <v>2905</v>
      </c>
      <c r="O581" s="16" t="s">
        <v>2906</v>
      </c>
      <c r="P581" s="16" t="s">
        <v>2691</v>
      </c>
      <c r="Q581" s="17">
        <v>0.0</v>
      </c>
      <c r="R581" s="11" t="s">
        <v>124</v>
      </c>
      <c r="S581" s="11">
        <v>0.0</v>
      </c>
      <c r="T581" s="11">
        <v>0.0</v>
      </c>
      <c r="U581" s="11" t="s">
        <v>124</v>
      </c>
      <c r="V581" s="11">
        <v>0.0</v>
      </c>
      <c r="W581" s="11" t="s">
        <v>3257</v>
      </c>
      <c r="X581" s="18">
        <v>26.0</v>
      </c>
      <c r="Y581" s="18">
        <v>1.0</v>
      </c>
      <c r="Z581" s="18">
        <v>1.0</v>
      </c>
      <c r="AA581" s="18">
        <v>0.0</v>
      </c>
      <c r="AB581" s="15" t="s">
        <v>3258</v>
      </c>
      <c r="AC581" s="15" t="s">
        <v>3258</v>
      </c>
      <c r="AD581" s="16">
        <v>1.0</v>
      </c>
      <c r="AE581" s="16">
        <v>1.0</v>
      </c>
      <c r="AF581" s="16">
        <v>1.0</v>
      </c>
      <c r="AG581" s="16">
        <v>1.0</v>
      </c>
      <c r="AH581" s="11" t="s">
        <v>3259</v>
      </c>
      <c r="AI581" s="18">
        <v>1.0</v>
      </c>
      <c r="AJ581" s="18">
        <v>1.0</v>
      </c>
      <c r="AK581" s="18">
        <v>0.0</v>
      </c>
      <c r="AL581" s="11">
        <v>0.0</v>
      </c>
      <c r="AM581" s="19">
        <v>0.0</v>
      </c>
      <c r="AN581" s="27" t="s">
        <v>128</v>
      </c>
      <c r="AO581" s="15" t="s">
        <v>2224</v>
      </c>
      <c r="AP581" s="15" t="s">
        <v>2224</v>
      </c>
      <c r="AQ581" s="15">
        <v>84.0</v>
      </c>
      <c r="AR581" s="15">
        <v>90.0</v>
      </c>
      <c r="AS581" s="15">
        <v>57.0</v>
      </c>
      <c r="AT581" s="15">
        <v>88.0</v>
      </c>
      <c r="AU581" s="15">
        <v>-8.0</v>
      </c>
      <c r="AV581" s="15">
        <v>2.0</v>
      </c>
      <c r="AW581" s="18">
        <v>0.0</v>
      </c>
      <c r="AX581" s="18">
        <v>0.0</v>
      </c>
      <c r="AY581" s="18">
        <v>0.0</v>
      </c>
      <c r="AZ581" s="18">
        <v>1.0</v>
      </c>
      <c r="BA581" s="18">
        <v>0.0</v>
      </c>
      <c r="BB581" s="18">
        <v>0.0</v>
      </c>
      <c r="BC581" s="11">
        <v>0.0</v>
      </c>
      <c r="BD581" s="11">
        <v>0.0</v>
      </c>
      <c r="BE581" s="11">
        <v>0.0</v>
      </c>
      <c r="BF581" s="11">
        <v>0.0</v>
      </c>
      <c r="BG581" s="11">
        <v>0.0</v>
      </c>
      <c r="BH581" s="11">
        <v>1.0</v>
      </c>
      <c r="BI581" s="11">
        <v>0.0</v>
      </c>
      <c r="BJ581" s="11">
        <v>0.0</v>
      </c>
      <c r="BK581" s="11">
        <v>0.0</v>
      </c>
      <c r="BL581" s="11">
        <v>0.0</v>
      </c>
      <c r="BM581" s="11">
        <v>0.0</v>
      </c>
      <c r="BN581" s="11">
        <v>0.0</v>
      </c>
      <c r="BO581" s="11">
        <v>0.0</v>
      </c>
      <c r="BP581" s="11">
        <v>0.0</v>
      </c>
      <c r="BQ581" s="11">
        <v>0.0</v>
      </c>
      <c r="BR581" s="11">
        <v>0.0</v>
      </c>
      <c r="BS581" s="11">
        <v>0.0</v>
      </c>
      <c r="BT581" s="11">
        <v>0.0</v>
      </c>
      <c r="BU581" s="11">
        <v>0.0</v>
      </c>
      <c r="BV581" s="11" t="s">
        <v>124</v>
      </c>
      <c r="BW581" s="15" t="s">
        <v>319</v>
      </c>
      <c r="BX581" s="15">
        <v>0.0</v>
      </c>
      <c r="BY581" s="26">
        <v>225.0</v>
      </c>
      <c r="BZ581" s="16">
        <v>0.0</v>
      </c>
      <c r="CA581" s="26">
        <v>73.0</v>
      </c>
      <c r="CB581" s="26">
        <v>33.0</v>
      </c>
      <c r="CC581" s="15">
        <v>0.0</v>
      </c>
      <c r="CD581" s="15">
        <v>0.0</v>
      </c>
      <c r="CE581" s="15">
        <v>1.0</v>
      </c>
      <c r="CF581" s="15">
        <v>0.0</v>
      </c>
      <c r="CG581" s="16">
        <v>0.0</v>
      </c>
      <c r="CH581" s="16">
        <v>0.0</v>
      </c>
      <c r="CI581" s="16">
        <v>0.0</v>
      </c>
      <c r="CJ581" s="15">
        <f t="shared" si="3"/>
        <v>0</v>
      </c>
      <c r="CK581" s="29" t="s">
        <v>3260</v>
      </c>
      <c r="CL581" s="11" t="s">
        <v>158</v>
      </c>
      <c r="CM581" s="11">
        <v>0.0</v>
      </c>
      <c r="CN581" s="11">
        <v>0.0</v>
      </c>
      <c r="CO581" s="18">
        <v>0.0</v>
      </c>
      <c r="CP581" s="18">
        <v>0.0</v>
      </c>
      <c r="CQ581" s="15">
        <v>0.0</v>
      </c>
      <c r="CR581" s="15" t="s">
        <v>124</v>
      </c>
      <c r="CS581" s="15">
        <v>0.0</v>
      </c>
      <c r="CT581" s="15" t="s">
        <v>124</v>
      </c>
      <c r="CU581" s="15">
        <v>0.0</v>
      </c>
      <c r="CV581" s="15" t="s">
        <v>124</v>
      </c>
      <c r="CW581" s="11">
        <v>0.0</v>
      </c>
      <c r="CX581" s="11">
        <v>0.0</v>
      </c>
      <c r="CY581" s="11" t="s">
        <v>124</v>
      </c>
      <c r="CZ581" s="11">
        <v>0.0</v>
      </c>
      <c r="DA581" s="11" t="s">
        <v>235</v>
      </c>
      <c r="DB581" s="31"/>
    </row>
    <row r="582">
      <c r="A582" s="11" t="s">
        <v>3261</v>
      </c>
      <c r="B582" s="11" t="s">
        <v>3262</v>
      </c>
      <c r="C582" s="12">
        <v>31346.0</v>
      </c>
      <c r="D582" s="13">
        <v>1.0</v>
      </c>
      <c r="E582" s="18">
        <v>0.0</v>
      </c>
      <c r="F582" s="3">
        <v>9.0</v>
      </c>
      <c r="G582" s="3">
        <v>8.0</v>
      </c>
      <c r="H582" s="3">
        <v>10.0</v>
      </c>
      <c r="I582" s="14">
        <f t="shared" si="1"/>
        <v>9</v>
      </c>
      <c r="J582" s="14">
        <f t="shared" si="2"/>
        <v>1.333333333</v>
      </c>
      <c r="K582" s="11" t="s">
        <v>2265</v>
      </c>
      <c r="L582" s="11" t="s">
        <v>2410</v>
      </c>
      <c r="M582" s="15" t="s">
        <v>137</v>
      </c>
      <c r="N582" s="15" t="s">
        <v>138</v>
      </c>
      <c r="O582" s="16" t="s">
        <v>577</v>
      </c>
      <c r="P582" s="16" t="s">
        <v>1104</v>
      </c>
      <c r="Q582" s="17">
        <v>1.0</v>
      </c>
      <c r="R582" s="11" t="s">
        <v>124</v>
      </c>
      <c r="S582" s="11">
        <v>0.0</v>
      </c>
      <c r="T582" s="11">
        <v>0.0</v>
      </c>
      <c r="U582" s="11" t="s">
        <v>124</v>
      </c>
      <c r="V582" s="11">
        <v>0.0</v>
      </c>
      <c r="W582" s="11" t="s">
        <v>125</v>
      </c>
      <c r="X582" s="18">
        <v>22.0</v>
      </c>
      <c r="Y582" s="18">
        <v>0.0</v>
      </c>
      <c r="Z582" s="18">
        <v>0.0</v>
      </c>
      <c r="AA582" s="18">
        <v>1.0</v>
      </c>
      <c r="AB582" s="15" t="s">
        <v>2283</v>
      </c>
      <c r="AC582" s="15" t="s">
        <v>2283</v>
      </c>
      <c r="AD582" s="16">
        <v>1.0</v>
      </c>
      <c r="AE582" s="16">
        <v>1.0</v>
      </c>
      <c r="AF582" s="16">
        <v>0.0</v>
      </c>
      <c r="AG582" s="15">
        <v>0.0</v>
      </c>
      <c r="AH582" s="11" t="s">
        <v>2284</v>
      </c>
      <c r="AI582" s="18">
        <v>1.0</v>
      </c>
      <c r="AJ582" s="18">
        <v>1.0</v>
      </c>
      <c r="AK582" s="18">
        <v>0.0</v>
      </c>
      <c r="AL582" s="11">
        <v>0.0</v>
      </c>
      <c r="AM582" s="19">
        <v>1.0</v>
      </c>
      <c r="AN582" s="27" t="s">
        <v>198</v>
      </c>
      <c r="AO582" s="15" t="s">
        <v>2224</v>
      </c>
      <c r="AP582" s="15" t="s">
        <v>2224</v>
      </c>
      <c r="AQ582" s="15">
        <v>99.0</v>
      </c>
      <c r="AR582" s="15">
        <v>26.0</v>
      </c>
      <c r="AS582" s="15">
        <v>64.0</v>
      </c>
      <c r="AT582" s="15">
        <v>26.0</v>
      </c>
      <c r="AU582" s="15">
        <v>-15.0</v>
      </c>
      <c r="AV582" s="15">
        <v>59.0</v>
      </c>
      <c r="AW582" s="18">
        <v>0.0</v>
      </c>
      <c r="AX582" s="18">
        <v>1.0</v>
      </c>
      <c r="AY582" s="18">
        <v>0.0</v>
      </c>
      <c r="AZ582" s="18">
        <v>1.0</v>
      </c>
      <c r="BA582" s="18">
        <v>1.0</v>
      </c>
      <c r="BB582" s="18">
        <v>1.0</v>
      </c>
      <c r="BC582" s="11">
        <v>0.0</v>
      </c>
      <c r="BD582" s="11">
        <v>0.0</v>
      </c>
      <c r="BE582" s="11">
        <v>0.0</v>
      </c>
      <c r="BF582" s="11">
        <v>0.0</v>
      </c>
      <c r="BG582" s="11">
        <v>0.0</v>
      </c>
      <c r="BH582" s="11">
        <v>1.0</v>
      </c>
      <c r="BI582" s="11">
        <v>0.0</v>
      </c>
      <c r="BJ582" s="11">
        <v>0.0</v>
      </c>
      <c r="BK582" s="11">
        <v>0.0</v>
      </c>
      <c r="BL582" s="11">
        <v>0.0</v>
      </c>
      <c r="BM582" s="11">
        <v>0.0</v>
      </c>
      <c r="BN582" s="11">
        <v>0.0</v>
      </c>
      <c r="BO582" s="11">
        <v>0.0</v>
      </c>
      <c r="BP582" s="11">
        <v>0.0</v>
      </c>
      <c r="BQ582" s="11">
        <v>1.0</v>
      </c>
      <c r="BR582" s="11">
        <v>0.0</v>
      </c>
      <c r="BS582" s="11">
        <v>0.0</v>
      </c>
      <c r="BT582" s="11">
        <v>0.0</v>
      </c>
      <c r="BU582" s="11">
        <v>0.0</v>
      </c>
      <c r="BV582" s="11" t="s">
        <v>124</v>
      </c>
      <c r="BW582" s="15" t="s">
        <v>168</v>
      </c>
      <c r="BX582" s="15">
        <v>0.0</v>
      </c>
      <c r="BY582" s="26">
        <v>218.0</v>
      </c>
      <c r="BZ582" s="16">
        <v>0.0</v>
      </c>
      <c r="CA582" s="26">
        <v>42.0</v>
      </c>
      <c r="CB582" s="26">
        <v>15.0</v>
      </c>
      <c r="CC582" s="15">
        <v>0.0</v>
      </c>
      <c r="CD582" s="15">
        <v>0.0</v>
      </c>
      <c r="CE582" s="15">
        <v>1.0</v>
      </c>
      <c r="CF582" s="15">
        <v>0.0</v>
      </c>
      <c r="CG582" s="16">
        <v>1.0</v>
      </c>
      <c r="CH582" s="16">
        <v>0.0</v>
      </c>
      <c r="CI582" s="16">
        <v>0.0</v>
      </c>
      <c r="CJ582" s="15">
        <f t="shared" si="3"/>
        <v>1</v>
      </c>
      <c r="CK582" s="29" t="s">
        <v>3263</v>
      </c>
      <c r="CL582" s="11" t="s">
        <v>3264</v>
      </c>
      <c r="CM582" s="11">
        <v>0.0</v>
      </c>
      <c r="CN582" s="11">
        <v>0.0</v>
      </c>
      <c r="CO582" s="18">
        <v>0.0</v>
      </c>
      <c r="CP582" s="18">
        <v>0.0</v>
      </c>
      <c r="CQ582" s="15">
        <v>0.0</v>
      </c>
      <c r="CR582" s="15" t="s">
        <v>124</v>
      </c>
      <c r="CS582" s="15">
        <v>0.0</v>
      </c>
      <c r="CT582" s="15" t="s">
        <v>124</v>
      </c>
      <c r="CU582" s="15">
        <v>0.0</v>
      </c>
      <c r="CV582" s="15" t="s">
        <v>124</v>
      </c>
      <c r="CW582" s="11">
        <v>0.0</v>
      </c>
      <c r="CX582" s="11">
        <v>0.0</v>
      </c>
      <c r="CY582" s="11" t="s">
        <v>124</v>
      </c>
      <c r="CZ582" s="11">
        <v>0.0</v>
      </c>
      <c r="DA582" s="11" t="s">
        <v>235</v>
      </c>
      <c r="DB582" s="31"/>
    </row>
    <row r="583">
      <c r="A583" s="11" t="s">
        <v>3265</v>
      </c>
      <c r="B583" s="11" t="s">
        <v>773</v>
      </c>
      <c r="C583" s="12">
        <v>31353.0</v>
      </c>
      <c r="D583" s="13">
        <v>1.0</v>
      </c>
      <c r="E583" s="18">
        <v>0.0</v>
      </c>
      <c r="F583" s="3">
        <v>5.0</v>
      </c>
      <c r="G583" s="3">
        <v>6.0</v>
      </c>
      <c r="H583" s="3">
        <v>8.0</v>
      </c>
      <c r="I583" s="14">
        <f t="shared" si="1"/>
        <v>6.333333333</v>
      </c>
      <c r="J583" s="14">
        <f t="shared" si="2"/>
        <v>2</v>
      </c>
      <c r="K583" s="11" t="s">
        <v>576</v>
      </c>
      <c r="L583" s="11" t="s">
        <v>456</v>
      </c>
      <c r="M583" s="15" t="s">
        <v>137</v>
      </c>
      <c r="N583" s="15" t="s">
        <v>138</v>
      </c>
      <c r="O583" s="16" t="s">
        <v>3137</v>
      </c>
      <c r="P583" s="16" t="s">
        <v>3266</v>
      </c>
      <c r="Q583" s="17">
        <v>1.0</v>
      </c>
      <c r="R583" s="11" t="s">
        <v>3267</v>
      </c>
      <c r="S583" s="11">
        <v>0.0</v>
      </c>
      <c r="T583" s="11">
        <v>0.0</v>
      </c>
      <c r="U583" s="11" t="s">
        <v>124</v>
      </c>
      <c r="V583" s="11">
        <v>0.0</v>
      </c>
      <c r="W583" s="11" t="s">
        <v>125</v>
      </c>
      <c r="X583" s="18">
        <v>35.0</v>
      </c>
      <c r="Y583" s="18">
        <v>1.0</v>
      </c>
      <c r="Z583" s="18">
        <v>0.0</v>
      </c>
      <c r="AA583" s="18">
        <v>1.0</v>
      </c>
      <c r="AB583" s="15" t="s">
        <v>773</v>
      </c>
      <c r="AC583" s="15" t="s">
        <v>773</v>
      </c>
      <c r="AD583" s="16">
        <v>1.0</v>
      </c>
      <c r="AE583" s="16">
        <v>0.0</v>
      </c>
      <c r="AF583" s="16">
        <v>1.0</v>
      </c>
      <c r="AG583" s="15">
        <v>1.0</v>
      </c>
      <c r="AH583" s="11" t="s">
        <v>3268</v>
      </c>
      <c r="AI583" s="18">
        <v>1.0</v>
      </c>
      <c r="AJ583" s="18">
        <v>2.0</v>
      </c>
      <c r="AK583" s="18">
        <v>1.0</v>
      </c>
      <c r="AL583" s="11">
        <v>0.0</v>
      </c>
      <c r="AM583" s="19">
        <v>1.0</v>
      </c>
      <c r="AN583" s="27" t="s">
        <v>128</v>
      </c>
      <c r="AO583" s="15" t="s">
        <v>1780</v>
      </c>
      <c r="AP583" s="15" t="s">
        <v>1780</v>
      </c>
      <c r="AQ583" s="15">
        <v>174.0</v>
      </c>
      <c r="AR583" s="15">
        <v>82.0</v>
      </c>
      <c r="AS583" s="15">
        <v>69.0</v>
      </c>
      <c r="AT583" s="15">
        <v>95.0</v>
      </c>
      <c r="AU583" s="15">
        <v>-7.0</v>
      </c>
      <c r="AV583" s="15">
        <v>17.0</v>
      </c>
      <c r="AW583" s="18">
        <v>0.0</v>
      </c>
      <c r="AX583" s="18">
        <v>0.0</v>
      </c>
      <c r="AY583" s="18">
        <v>0.0</v>
      </c>
      <c r="AZ583" s="18">
        <v>1.0</v>
      </c>
      <c r="BA583" s="18">
        <v>0.0</v>
      </c>
      <c r="BB583" s="18">
        <v>0.0</v>
      </c>
      <c r="BC583" s="11">
        <v>0.0</v>
      </c>
      <c r="BD583" s="11">
        <v>0.0</v>
      </c>
      <c r="BE583" s="11">
        <v>0.0</v>
      </c>
      <c r="BF583" s="11">
        <v>0.0</v>
      </c>
      <c r="BG583" s="11">
        <v>0.0</v>
      </c>
      <c r="BH583" s="11">
        <v>0.0</v>
      </c>
      <c r="BI583" s="11">
        <v>0.0</v>
      </c>
      <c r="BJ583" s="11">
        <v>0.0</v>
      </c>
      <c r="BK583" s="11">
        <v>0.0</v>
      </c>
      <c r="BL583" s="11">
        <v>0.0</v>
      </c>
      <c r="BM583" s="11">
        <v>0.0</v>
      </c>
      <c r="BN583" s="11">
        <v>0.0</v>
      </c>
      <c r="BO583" s="11">
        <v>0.0</v>
      </c>
      <c r="BP583" s="11">
        <v>0.0</v>
      </c>
      <c r="BQ583" s="11">
        <v>0.0</v>
      </c>
      <c r="BR583" s="11">
        <v>0.0</v>
      </c>
      <c r="BS583" s="11">
        <v>0.0</v>
      </c>
      <c r="BT583" s="11">
        <v>0.0</v>
      </c>
      <c r="BU583" s="11">
        <v>0.0</v>
      </c>
      <c r="BV583" s="11" t="s">
        <v>124</v>
      </c>
      <c r="BW583" s="15" t="s">
        <v>168</v>
      </c>
      <c r="BX583" s="15">
        <v>0.0</v>
      </c>
      <c r="BY583" s="26">
        <v>222.0</v>
      </c>
      <c r="BZ583" s="16">
        <v>0.0</v>
      </c>
      <c r="CA583" s="26">
        <v>15.0</v>
      </c>
      <c r="CB583" s="26">
        <v>23.0</v>
      </c>
      <c r="CC583" s="15">
        <v>0.0</v>
      </c>
      <c r="CD583" s="15">
        <v>0.0</v>
      </c>
      <c r="CE583" s="15">
        <v>1.0</v>
      </c>
      <c r="CF583" s="15">
        <v>0.0</v>
      </c>
      <c r="CG583" s="16">
        <v>0.0</v>
      </c>
      <c r="CH583" s="16">
        <v>0.0</v>
      </c>
      <c r="CI583" s="16">
        <v>0.0</v>
      </c>
      <c r="CJ583" s="15">
        <f t="shared" si="3"/>
        <v>0</v>
      </c>
      <c r="CK583" s="29" t="s">
        <v>3269</v>
      </c>
      <c r="CL583" s="11" t="s">
        <v>3264</v>
      </c>
      <c r="CM583" s="11">
        <v>0.0</v>
      </c>
      <c r="CN583" s="11">
        <v>0.0</v>
      </c>
      <c r="CO583" s="18">
        <v>0.0</v>
      </c>
      <c r="CP583" s="18">
        <v>0.0</v>
      </c>
      <c r="CQ583" s="15">
        <v>0.0</v>
      </c>
      <c r="CR583" s="15" t="s">
        <v>124</v>
      </c>
      <c r="CS583" s="15">
        <v>0.0</v>
      </c>
      <c r="CT583" s="15" t="s">
        <v>124</v>
      </c>
      <c r="CU583" s="15">
        <v>0.0</v>
      </c>
      <c r="CV583" s="15" t="s">
        <v>124</v>
      </c>
      <c r="CW583" s="11">
        <v>0.0</v>
      </c>
      <c r="CX583" s="11">
        <v>0.0</v>
      </c>
      <c r="CY583" s="11" t="s">
        <v>124</v>
      </c>
      <c r="CZ583" s="11">
        <v>0.0</v>
      </c>
      <c r="DA583" s="11" t="s">
        <v>235</v>
      </c>
      <c r="DB583" s="31"/>
    </row>
    <row r="584">
      <c r="A584" s="11" t="s">
        <v>3270</v>
      </c>
      <c r="B584" s="11" t="s">
        <v>3271</v>
      </c>
      <c r="C584" s="12">
        <v>31360.0</v>
      </c>
      <c r="D584" s="13">
        <v>1.0</v>
      </c>
      <c r="E584" s="18">
        <v>0.0</v>
      </c>
      <c r="F584" s="3">
        <v>3.0</v>
      </c>
      <c r="G584" s="3">
        <v>5.0</v>
      </c>
      <c r="H584" s="3">
        <v>2.0</v>
      </c>
      <c r="I584" s="14">
        <f t="shared" si="1"/>
        <v>3.333333333</v>
      </c>
      <c r="J584" s="14">
        <f t="shared" si="2"/>
        <v>2</v>
      </c>
      <c r="K584" s="11" t="s">
        <v>1283</v>
      </c>
      <c r="L584" s="11" t="s">
        <v>1283</v>
      </c>
      <c r="M584" s="15" t="s">
        <v>2631</v>
      </c>
      <c r="N584" s="15" t="s">
        <v>3272</v>
      </c>
      <c r="O584" s="16" t="s">
        <v>3273</v>
      </c>
      <c r="P584" s="16" t="s">
        <v>3274</v>
      </c>
      <c r="Q584" s="17">
        <v>1.0</v>
      </c>
      <c r="R584" s="11" t="s">
        <v>124</v>
      </c>
      <c r="S584" s="11">
        <v>0.0</v>
      </c>
      <c r="T584" s="11">
        <v>0.0</v>
      </c>
      <c r="U584" s="11" t="s">
        <v>124</v>
      </c>
      <c r="V584" s="11">
        <v>0.0</v>
      </c>
      <c r="W584" s="11" t="s">
        <v>3275</v>
      </c>
      <c r="X584" s="18">
        <v>35.0</v>
      </c>
      <c r="Y584" s="18">
        <v>1.0</v>
      </c>
      <c r="Z584" s="18">
        <v>1.0</v>
      </c>
      <c r="AA584" s="18">
        <v>0.0</v>
      </c>
      <c r="AB584" s="15" t="s">
        <v>3271</v>
      </c>
      <c r="AC584" s="15" t="s">
        <v>3271</v>
      </c>
      <c r="AD584" s="16">
        <v>1.0</v>
      </c>
      <c r="AE584" s="16">
        <v>1.0</v>
      </c>
      <c r="AF584" s="16">
        <v>1.0</v>
      </c>
      <c r="AG584" s="15">
        <v>1.0</v>
      </c>
      <c r="AH584" s="11" t="s">
        <v>3271</v>
      </c>
      <c r="AI584" s="18">
        <v>1.0</v>
      </c>
      <c r="AJ584" s="18">
        <v>1.0</v>
      </c>
      <c r="AK584" s="18">
        <v>1.0</v>
      </c>
      <c r="AL584" s="11">
        <v>1.0</v>
      </c>
      <c r="AM584" s="19">
        <v>1.0</v>
      </c>
      <c r="AN584" s="27" t="s">
        <v>128</v>
      </c>
      <c r="AO584" s="15" t="s">
        <v>129</v>
      </c>
      <c r="AP584" s="15" t="s">
        <v>129</v>
      </c>
      <c r="AQ584" s="15">
        <v>116.0</v>
      </c>
      <c r="AR584" s="15">
        <v>93.0</v>
      </c>
      <c r="AS584" s="15">
        <v>55.0</v>
      </c>
      <c r="AT584" s="15">
        <v>75.0</v>
      </c>
      <c r="AU584" s="15">
        <v>-6.0</v>
      </c>
      <c r="AV584" s="15">
        <v>28.0</v>
      </c>
      <c r="AW584" s="18">
        <v>0.0</v>
      </c>
      <c r="AX584" s="18">
        <v>0.0</v>
      </c>
      <c r="AY584" s="18">
        <v>1.0</v>
      </c>
      <c r="AZ584" s="18">
        <v>1.0</v>
      </c>
      <c r="BA584" s="18">
        <v>0.0</v>
      </c>
      <c r="BB584" s="18">
        <v>0.0</v>
      </c>
      <c r="BC584" s="11">
        <v>0.0</v>
      </c>
      <c r="BD584" s="11">
        <v>0.0</v>
      </c>
      <c r="BE584" s="11">
        <v>0.0</v>
      </c>
      <c r="BF584" s="11">
        <v>0.0</v>
      </c>
      <c r="BG584" s="11">
        <v>0.0</v>
      </c>
      <c r="BH584" s="11">
        <v>0.0</v>
      </c>
      <c r="BI584" s="11">
        <v>0.0</v>
      </c>
      <c r="BJ584" s="11">
        <v>0.0</v>
      </c>
      <c r="BK584" s="11">
        <v>0.0</v>
      </c>
      <c r="BL584" s="11">
        <v>0.0</v>
      </c>
      <c r="BM584" s="11">
        <v>0.0</v>
      </c>
      <c r="BN584" s="11">
        <v>0.0</v>
      </c>
      <c r="BO584" s="11">
        <v>0.0</v>
      </c>
      <c r="BP584" s="11">
        <v>0.0</v>
      </c>
      <c r="BQ584" s="11">
        <v>0.0</v>
      </c>
      <c r="BR584" s="11">
        <v>0.0</v>
      </c>
      <c r="BS584" s="11">
        <v>0.0</v>
      </c>
      <c r="BT584" s="11">
        <v>0.0</v>
      </c>
      <c r="BU584" s="11">
        <v>0.0</v>
      </c>
      <c r="BV584" s="11" t="s">
        <v>124</v>
      </c>
      <c r="BW584" s="15" t="s">
        <v>251</v>
      </c>
      <c r="BX584" s="15">
        <v>0.0</v>
      </c>
      <c r="BY584" s="26">
        <v>147.0</v>
      </c>
      <c r="BZ584" s="16">
        <v>1.0</v>
      </c>
      <c r="CA584" s="26">
        <v>147.0</v>
      </c>
      <c r="CB584" s="26">
        <v>34.0</v>
      </c>
      <c r="CC584" s="15">
        <v>0.0</v>
      </c>
      <c r="CD584" s="15">
        <v>0.0</v>
      </c>
      <c r="CE584" s="15">
        <v>0.0</v>
      </c>
      <c r="CF584" s="15">
        <v>0.0</v>
      </c>
      <c r="CG584" s="16">
        <v>0.0</v>
      </c>
      <c r="CH584" s="16">
        <v>0.0</v>
      </c>
      <c r="CI584" s="16">
        <v>0.0</v>
      </c>
      <c r="CJ584" s="15">
        <f t="shared" si="3"/>
        <v>0</v>
      </c>
      <c r="CK584" s="40" t="s">
        <v>124</v>
      </c>
      <c r="CL584" s="11" t="s">
        <v>124</v>
      </c>
      <c r="CM584" s="11">
        <v>0.0</v>
      </c>
      <c r="CN584" s="11">
        <v>0.0</v>
      </c>
      <c r="CO584" s="18">
        <v>0.0</v>
      </c>
      <c r="CP584" s="18">
        <v>0.0</v>
      </c>
      <c r="CQ584" s="15">
        <v>0.0</v>
      </c>
      <c r="CR584" s="15" t="s">
        <v>124</v>
      </c>
      <c r="CS584" s="15">
        <v>0.0</v>
      </c>
      <c r="CT584" s="15" t="s">
        <v>124</v>
      </c>
      <c r="CU584" s="15">
        <v>1.0</v>
      </c>
      <c r="CV584" s="15" t="s">
        <v>3123</v>
      </c>
      <c r="CW584" s="11">
        <v>0.0</v>
      </c>
      <c r="CX584" s="11">
        <v>0.0</v>
      </c>
      <c r="CY584" s="11" t="s">
        <v>124</v>
      </c>
      <c r="CZ584" s="11">
        <v>0.0</v>
      </c>
      <c r="DA584" s="11" t="s">
        <v>270</v>
      </c>
      <c r="DB584" s="31"/>
    </row>
    <row r="585">
      <c r="A585" s="11" t="s">
        <v>3276</v>
      </c>
      <c r="B585" s="11" t="s">
        <v>3277</v>
      </c>
      <c r="C585" s="12">
        <v>31367.0</v>
      </c>
      <c r="D585" s="13">
        <v>2.0</v>
      </c>
      <c r="E585" s="18">
        <v>0.0</v>
      </c>
      <c r="F585" s="3">
        <v>3.0</v>
      </c>
      <c r="G585" s="3">
        <v>4.0</v>
      </c>
      <c r="H585" s="3">
        <v>1.0</v>
      </c>
      <c r="I585" s="14">
        <f t="shared" si="1"/>
        <v>2.666666667</v>
      </c>
      <c r="J585" s="14">
        <f t="shared" si="2"/>
        <v>2</v>
      </c>
      <c r="K585" s="11" t="s">
        <v>3278</v>
      </c>
      <c r="L585" s="11" t="s">
        <v>277</v>
      </c>
      <c r="M585" s="15" t="s">
        <v>122</v>
      </c>
      <c r="N585" s="15" t="s">
        <v>373</v>
      </c>
      <c r="O585" s="16" t="s">
        <v>162</v>
      </c>
      <c r="P585" s="16" t="s">
        <v>373</v>
      </c>
      <c r="Q585" s="17">
        <v>0.0</v>
      </c>
      <c r="R585" s="11" t="s">
        <v>124</v>
      </c>
      <c r="S585" s="11">
        <v>1.0</v>
      </c>
      <c r="T585" s="11">
        <v>0.0</v>
      </c>
      <c r="U585" s="11" t="s">
        <v>124</v>
      </c>
      <c r="V585" s="11">
        <v>0.0</v>
      </c>
      <c r="W585" s="11" t="s">
        <v>125</v>
      </c>
      <c r="X585" s="18">
        <f>(35+46)/2</f>
        <v>40.5</v>
      </c>
      <c r="Y585" s="18">
        <v>2.0</v>
      </c>
      <c r="Z585" s="18">
        <v>1.0</v>
      </c>
      <c r="AA585" s="18">
        <v>0.0</v>
      </c>
      <c r="AB585" s="15" t="s">
        <v>3279</v>
      </c>
      <c r="AC585" s="15" t="s">
        <v>3279</v>
      </c>
      <c r="AD585" s="16">
        <v>1.0</v>
      </c>
      <c r="AE585" s="16">
        <v>1.0</v>
      </c>
      <c r="AF585" s="16">
        <v>1.0</v>
      </c>
      <c r="AG585" s="16">
        <v>0.0</v>
      </c>
      <c r="AH585" s="11" t="s">
        <v>3280</v>
      </c>
      <c r="AI585" s="18">
        <v>1.0</v>
      </c>
      <c r="AJ585" s="18">
        <v>1.0</v>
      </c>
      <c r="AK585" s="18">
        <v>0.0</v>
      </c>
      <c r="AL585" s="11">
        <v>0.0</v>
      </c>
      <c r="AM585" s="19">
        <v>1.0</v>
      </c>
      <c r="AN585" s="27" t="s">
        <v>128</v>
      </c>
      <c r="AO585" s="15" t="s">
        <v>318</v>
      </c>
      <c r="AP585" s="15" t="s">
        <v>318</v>
      </c>
      <c r="AQ585" s="15">
        <v>144.0</v>
      </c>
      <c r="AR585" s="15">
        <v>81.0</v>
      </c>
      <c r="AS585" s="15">
        <v>66.0</v>
      </c>
      <c r="AT585" s="15">
        <v>73.0</v>
      </c>
      <c r="AU585" s="15">
        <v>-9.0</v>
      </c>
      <c r="AV585" s="15">
        <v>3.0</v>
      </c>
      <c r="AW585" s="18">
        <v>0.0</v>
      </c>
      <c r="AX585" s="18">
        <v>0.0</v>
      </c>
      <c r="AY585" s="18">
        <v>1.0</v>
      </c>
      <c r="AZ585" s="18">
        <v>1.0</v>
      </c>
      <c r="BA585" s="18">
        <v>0.0</v>
      </c>
      <c r="BB585" s="18">
        <v>1.0</v>
      </c>
      <c r="BC585" s="11">
        <v>0.0</v>
      </c>
      <c r="BD585" s="11">
        <v>0.0</v>
      </c>
      <c r="BE585" s="11">
        <v>0.0</v>
      </c>
      <c r="BF585" s="11">
        <v>0.0</v>
      </c>
      <c r="BG585" s="11">
        <v>0.0</v>
      </c>
      <c r="BH585" s="11">
        <v>0.0</v>
      </c>
      <c r="BI585" s="11">
        <v>0.0</v>
      </c>
      <c r="BJ585" s="11">
        <v>0.0</v>
      </c>
      <c r="BK585" s="11">
        <v>0.0</v>
      </c>
      <c r="BL585" s="11">
        <v>0.0</v>
      </c>
      <c r="BM585" s="11">
        <v>0.0</v>
      </c>
      <c r="BN585" s="11">
        <v>0.0</v>
      </c>
      <c r="BO585" s="11">
        <v>0.0</v>
      </c>
      <c r="BP585" s="11">
        <v>0.0</v>
      </c>
      <c r="BQ585" s="11">
        <v>1.0</v>
      </c>
      <c r="BR585" s="11">
        <v>0.0</v>
      </c>
      <c r="BS585" s="11">
        <v>0.0</v>
      </c>
      <c r="BT585" s="11">
        <v>0.0</v>
      </c>
      <c r="BU585" s="11">
        <v>0.0</v>
      </c>
      <c r="BV585" s="11" t="s">
        <v>124</v>
      </c>
      <c r="BW585" s="15" t="s">
        <v>1609</v>
      </c>
      <c r="BX585" s="15">
        <v>0.0</v>
      </c>
      <c r="BY585" s="26">
        <v>277.0</v>
      </c>
      <c r="BZ585" s="16">
        <v>0.0</v>
      </c>
      <c r="CA585" s="26">
        <v>39.0</v>
      </c>
      <c r="CB585" s="26">
        <v>13.0</v>
      </c>
      <c r="CC585" s="15">
        <v>0.0</v>
      </c>
      <c r="CD585" s="15">
        <v>0.0</v>
      </c>
      <c r="CE585" s="15">
        <v>1.0</v>
      </c>
      <c r="CF585" s="15">
        <v>0.0</v>
      </c>
      <c r="CG585" s="16">
        <v>0.0</v>
      </c>
      <c r="CH585" s="16">
        <v>0.0</v>
      </c>
      <c r="CI585" s="16">
        <v>0.0</v>
      </c>
      <c r="CJ585" s="15">
        <f t="shared" si="3"/>
        <v>0</v>
      </c>
      <c r="CK585" s="29" t="s">
        <v>3281</v>
      </c>
      <c r="CL585" s="11" t="s">
        <v>1851</v>
      </c>
      <c r="CM585" s="11">
        <v>0.0</v>
      </c>
      <c r="CN585" s="11">
        <v>0.0</v>
      </c>
      <c r="CO585" s="18">
        <v>0.0</v>
      </c>
      <c r="CP585" s="18">
        <v>0.0</v>
      </c>
      <c r="CQ585" s="15">
        <v>0.0</v>
      </c>
      <c r="CR585" s="15" t="s">
        <v>124</v>
      </c>
      <c r="CS585" s="15">
        <v>0.0</v>
      </c>
      <c r="CT585" s="15" t="s">
        <v>124</v>
      </c>
      <c r="CU585" s="15">
        <v>0.0</v>
      </c>
      <c r="CV585" s="15" t="s">
        <v>124</v>
      </c>
      <c r="CW585" s="11">
        <v>0.0</v>
      </c>
      <c r="CX585" s="11">
        <v>0.0</v>
      </c>
      <c r="CY585" s="11" t="s">
        <v>124</v>
      </c>
      <c r="CZ585" s="11">
        <v>0.0</v>
      </c>
      <c r="DA585" s="11" t="s">
        <v>539</v>
      </c>
      <c r="DB585" s="31"/>
    </row>
    <row r="586">
      <c r="A586" s="11" t="s">
        <v>3282</v>
      </c>
      <c r="B586" s="11" t="s">
        <v>3283</v>
      </c>
      <c r="C586" s="12">
        <v>31381.0</v>
      </c>
      <c r="D586" s="13">
        <v>1.0</v>
      </c>
      <c r="E586" s="18">
        <v>0.0</v>
      </c>
      <c r="F586" s="3">
        <v>2.0</v>
      </c>
      <c r="G586" s="3">
        <v>5.0</v>
      </c>
      <c r="H586" s="3">
        <v>5.0</v>
      </c>
      <c r="I586" s="14">
        <f t="shared" si="1"/>
        <v>4</v>
      </c>
      <c r="J586" s="14">
        <f t="shared" si="2"/>
        <v>2</v>
      </c>
      <c r="K586" s="11" t="s">
        <v>303</v>
      </c>
      <c r="L586" s="13" t="s">
        <v>355</v>
      </c>
      <c r="M586" s="15" t="s">
        <v>137</v>
      </c>
      <c r="N586" s="15" t="s">
        <v>196</v>
      </c>
      <c r="O586" s="16" t="s">
        <v>343</v>
      </c>
      <c r="P586" s="16" t="s">
        <v>1173</v>
      </c>
      <c r="Q586" s="17">
        <v>2.0</v>
      </c>
      <c r="R586" s="11" t="s">
        <v>124</v>
      </c>
      <c r="S586" s="11">
        <v>1.0</v>
      </c>
      <c r="T586" s="11">
        <v>0.0</v>
      </c>
      <c r="U586" s="11" t="s">
        <v>124</v>
      </c>
      <c r="V586" s="11">
        <v>0.0</v>
      </c>
      <c r="W586" s="11" t="s">
        <v>2466</v>
      </c>
      <c r="X586" s="18">
        <f>(34+31)/2</f>
        <v>32.5</v>
      </c>
      <c r="Y586" s="18">
        <v>2.0</v>
      </c>
      <c r="Z586" s="18">
        <v>1.0</v>
      </c>
      <c r="AA586" s="18">
        <v>0.0</v>
      </c>
      <c r="AB586" s="15" t="s">
        <v>3284</v>
      </c>
      <c r="AC586" s="15" t="s">
        <v>3284</v>
      </c>
      <c r="AD586" s="16">
        <v>1.0</v>
      </c>
      <c r="AE586" s="16">
        <v>1.0</v>
      </c>
      <c r="AF586" s="16">
        <v>0.0</v>
      </c>
      <c r="AG586" s="15">
        <v>0.0</v>
      </c>
      <c r="AH586" s="11" t="s">
        <v>3285</v>
      </c>
      <c r="AI586" s="18">
        <v>1.0</v>
      </c>
      <c r="AJ586" s="18">
        <v>1.0</v>
      </c>
      <c r="AK586" s="18">
        <v>1.0</v>
      </c>
      <c r="AL586" s="18">
        <v>0.0</v>
      </c>
      <c r="AM586" s="19">
        <v>0.0</v>
      </c>
      <c r="AN586" s="15" t="s">
        <v>154</v>
      </c>
      <c r="AO586" s="15" t="s">
        <v>189</v>
      </c>
      <c r="AP586" s="15" t="s">
        <v>189</v>
      </c>
      <c r="AQ586" s="15">
        <v>93.0</v>
      </c>
      <c r="AR586" s="15">
        <v>31.0</v>
      </c>
      <c r="AS586" s="15">
        <v>32.0</v>
      </c>
      <c r="AT586" s="15">
        <v>19.0</v>
      </c>
      <c r="AU586" s="15">
        <v>-9.0</v>
      </c>
      <c r="AV586" s="15">
        <v>24.0</v>
      </c>
      <c r="AW586" s="18">
        <v>0.0</v>
      </c>
      <c r="AX586" s="18">
        <v>0.0</v>
      </c>
      <c r="AY586" s="18">
        <v>1.0</v>
      </c>
      <c r="AZ586" s="18">
        <v>1.0</v>
      </c>
      <c r="BA586" s="18">
        <v>0.0</v>
      </c>
      <c r="BB586" s="18">
        <v>0.0</v>
      </c>
      <c r="BC586" s="11">
        <v>0.0</v>
      </c>
      <c r="BD586" s="11">
        <v>0.0</v>
      </c>
      <c r="BE586" s="11">
        <v>0.0</v>
      </c>
      <c r="BF586" s="11">
        <v>0.0</v>
      </c>
      <c r="BG586" s="11">
        <v>0.0</v>
      </c>
      <c r="BH586" s="11">
        <v>0.0</v>
      </c>
      <c r="BI586" s="11">
        <v>0.0</v>
      </c>
      <c r="BJ586" s="11">
        <v>0.0</v>
      </c>
      <c r="BK586" s="11">
        <v>0.0</v>
      </c>
      <c r="BL586" s="11">
        <v>0.0</v>
      </c>
      <c r="BM586" s="11">
        <v>0.0</v>
      </c>
      <c r="BN586" s="11">
        <v>0.0</v>
      </c>
      <c r="BO586" s="11">
        <v>0.0</v>
      </c>
      <c r="BP586" s="11">
        <v>0.0</v>
      </c>
      <c r="BQ586" s="11">
        <v>0.0</v>
      </c>
      <c r="BR586" s="11">
        <v>0.0</v>
      </c>
      <c r="BS586" s="11">
        <v>0.0</v>
      </c>
      <c r="BT586" s="11">
        <v>0.0</v>
      </c>
      <c r="BU586" s="11">
        <v>0.0</v>
      </c>
      <c r="BV586" s="11" t="s">
        <v>124</v>
      </c>
      <c r="BW586" s="15" t="s">
        <v>130</v>
      </c>
      <c r="BX586" s="15">
        <v>0.0</v>
      </c>
      <c r="BY586" s="26">
        <v>269.0</v>
      </c>
      <c r="BZ586" s="16">
        <v>0.0</v>
      </c>
      <c r="CA586" s="26">
        <v>48.0</v>
      </c>
      <c r="CB586" s="26">
        <v>0.0</v>
      </c>
      <c r="CC586" s="15">
        <v>0.0</v>
      </c>
      <c r="CD586" s="15">
        <v>0.0</v>
      </c>
      <c r="CE586" s="15">
        <v>0.0</v>
      </c>
      <c r="CF586" s="15">
        <v>0.0</v>
      </c>
      <c r="CG586" s="16">
        <v>0.0</v>
      </c>
      <c r="CH586" s="16">
        <v>0.0</v>
      </c>
      <c r="CI586" s="16">
        <v>0.0</v>
      </c>
      <c r="CJ586" s="15">
        <f t="shared" si="3"/>
        <v>0</v>
      </c>
      <c r="CK586" s="29" t="s">
        <v>3286</v>
      </c>
      <c r="CL586" s="11" t="s">
        <v>132</v>
      </c>
      <c r="CM586" s="11">
        <v>0.0</v>
      </c>
      <c r="CN586" s="11">
        <v>0.0</v>
      </c>
      <c r="CO586" s="18">
        <v>0.0</v>
      </c>
      <c r="CP586" s="18">
        <v>0.0</v>
      </c>
      <c r="CQ586" s="15">
        <v>0.0</v>
      </c>
      <c r="CR586" s="15" t="s">
        <v>124</v>
      </c>
      <c r="CS586" s="15">
        <v>0.0</v>
      </c>
      <c r="CT586" s="15" t="s">
        <v>3287</v>
      </c>
      <c r="CU586" s="15">
        <v>0.0</v>
      </c>
      <c r="CV586" s="15" t="s">
        <v>124</v>
      </c>
      <c r="CW586" s="11">
        <v>0.0</v>
      </c>
      <c r="CX586" s="11">
        <v>0.0</v>
      </c>
      <c r="CY586" s="11" t="s">
        <v>124</v>
      </c>
      <c r="CZ586" s="11">
        <v>0.0</v>
      </c>
      <c r="DA586" s="11" t="s">
        <v>235</v>
      </c>
      <c r="DB586" s="31"/>
    </row>
    <row r="587">
      <c r="A587" s="11" t="s">
        <v>3288</v>
      </c>
      <c r="B587" s="11" t="s">
        <v>3289</v>
      </c>
      <c r="C587" s="12">
        <v>31388.0</v>
      </c>
      <c r="D587" s="13">
        <v>2.0</v>
      </c>
      <c r="E587" s="18">
        <v>0.0</v>
      </c>
      <c r="F587" s="3">
        <v>4.0</v>
      </c>
      <c r="G587" s="3">
        <v>5.0</v>
      </c>
      <c r="H587" s="3">
        <v>7.0</v>
      </c>
      <c r="I587" s="14">
        <f t="shared" si="1"/>
        <v>5.333333333</v>
      </c>
      <c r="J587" s="14">
        <f t="shared" si="2"/>
        <v>2</v>
      </c>
      <c r="K587" s="11" t="s">
        <v>277</v>
      </c>
      <c r="L587" s="11" t="s">
        <v>277</v>
      </c>
      <c r="M587" s="15" t="s">
        <v>122</v>
      </c>
      <c r="N587" s="15" t="s">
        <v>3290</v>
      </c>
      <c r="O587" s="16" t="s">
        <v>162</v>
      </c>
      <c r="P587" s="16" t="s">
        <v>1149</v>
      </c>
      <c r="Q587" s="17">
        <v>0.0</v>
      </c>
      <c r="R587" s="11" t="s">
        <v>124</v>
      </c>
      <c r="S587" s="11">
        <v>0.0</v>
      </c>
      <c r="T587" s="11">
        <v>0.0</v>
      </c>
      <c r="U587" s="11" t="s">
        <v>124</v>
      </c>
      <c r="V587" s="11">
        <v>0.0</v>
      </c>
      <c r="W587" s="11" t="s">
        <v>125</v>
      </c>
      <c r="X587" s="18">
        <v>32.0</v>
      </c>
      <c r="Y587" s="18">
        <v>1.0</v>
      </c>
      <c r="Z587" s="18">
        <v>1.0</v>
      </c>
      <c r="AA587" s="18">
        <v>0.0</v>
      </c>
      <c r="AB587" s="15" t="s">
        <v>3291</v>
      </c>
      <c r="AC587" s="15" t="s">
        <v>3291</v>
      </c>
      <c r="AD587" s="16">
        <v>1.0</v>
      </c>
      <c r="AE587" s="16">
        <v>1.0</v>
      </c>
      <c r="AF587" s="16">
        <v>1.0</v>
      </c>
      <c r="AG587" s="16">
        <v>0.0</v>
      </c>
      <c r="AH587" s="11" t="s">
        <v>3292</v>
      </c>
      <c r="AI587" s="18">
        <v>1.0</v>
      </c>
      <c r="AJ587" s="18">
        <v>1.0</v>
      </c>
      <c r="AK587" s="18">
        <v>1.0</v>
      </c>
      <c r="AL587" s="18">
        <v>0.0</v>
      </c>
      <c r="AM587" s="19">
        <v>1.0</v>
      </c>
      <c r="AN587" s="27" t="s">
        <v>128</v>
      </c>
      <c r="AO587" s="15" t="s">
        <v>1624</v>
      </c>
      <c r="AP587" s="15" t="s">
        <v>1624</v>
      </c>
      <c r="AQ587" s="15">
        <v>99.0</v>
      </c>
      <c r="AR587" s="15">
        <v>54.0</v>
      </c>
      <c r="AS587" s="15">
        <v>54.0</v>
      </c>
      <c r="AT587" s="15">
        <v>49.0</v>
      </c>
      <c r="AU587" s="15">
        <v>-12.0</v>
      </c>
      <c r="AV587" s="15">
        <v>12.0</v>
      </c>
      <c r="AW587" s="18">
        <v>0.0</v>
      </c>
      <c r="AX587" s="18">
        <v>0.0</v>
      </c>
      <c r="AY587" s="18">
        <v>1.0</v>
      </c>
      <c r="AZ587" s="18">
        <v>1.0</v>
      </c>
      <c r="BA587" s="18">
        <v>0.0</v>
      </c>
      <c r="BB587" s="18">
        <v>0.0</v>
      </c>
      <c r="BC587" s="11">
        <v>0.0</v>
      </c>
      <c r="BD587" s="11">
        <v>0.0</v>
      </c>
      <c r="BE587" s="11">
        <v>0.0</v>
      </c>
      <c r="BF587" s="11">
        <v>0.0</v>
      </c>
      <c r="BG587" s="11">
        <v>0.0</v>
      </c>
      <c r="BH587" s="11">
        <v>0.0</v>
      </c>
      <c r="BI587" s="11">
        <v>0.0</v>
      </c>
      <c r="BJ587" s="11">
        <v>0.0</v>
      </c>
      <c r="BK587" s="11">
        <v>0.0</v>
      </c>
      <c r="BL587" s="11">
        <v>0.0</v>
      </c>
      <c r="BM587" s="11">
        <v>0.0</v>
      </c>
      <c r="BN587" s="11">
        <v>0.0</v>
      </c>
      <c r="BO587" s="11">
        <v>0.0</v>
      </c>
      <c r="BP587" s="11">
        <v>0.0</v>
      </c>
      <c r="BQ587" s="11">
        <v>0.0</v>
      </c>
      <c r="BR587" s="11">
        <v>0.0</v>
      </c>
      <c r="BS587" s="11">
        <v>0.0</v>
      </c>
      <c r="BT587" s="11">
        <v>0.0</v>
      </c>
      <c r="BU587" s="11">
        <v>0.0</v>
      </c>
      <c r="BV587" s="11" t="s">
        <v>124</v>
      </c>
      <c r="BW587" s="15" t="s">
        <v>319</v>
      </c>
      <c r="BX587" s="15">
        <v>0.0</v>
      </c>
      <c r="BY587" s="26">
        <v>275.0</v>
      </c>
      <c r="BZ587" s="16">
        <v>0.0</v>
      </c>
      <c r="CA587" s="26">
        <v>77.0</v>
      </c>
      <c r="CB587" s="26">
        <v>20.0</v>
      </c>
      <c r="CC587" s="15">
        <v>0.0</v>
      </c>
      <c r="CD587" s="15">
        <v>0.0</v>
      </c>
      <c r="CE587" s="15">
        <v>1.0</v>
      </c>
      <c r="CF587" s="15">
        <v>0.0</v>
      </c>
      <c r="CG587" s="16">
        <v>0.0</v>
      </c>
      <c r="CH587" s="16">
        <v>0.0</v>
      </c>
      <c r="CI587" s="16">
        <v>0.0</v>
      </c>
      <c r="CJ587" s="15">
        <f t="shared" si="3"/>
        <v>0</v>
      </c>
      <c r="CK587" s="29" t="s">
        <v>3293</v>
      </c>
      <c r="CL587" s="11" t="s">
        <v>2646</v>
      </c>
      <c r="CM587" s="11">
        <v>0.0</v>
      </c>
      <c r="CN587" s="11">
        <v>0.0</v>
      </c>
      <c r="CO587" s="18">
        <v>0.0</v>
      </c>
      <c r="CP587" s="18">
        <v>0.0</v>
      </c>
      <c r="CQ587" s="15">
        <v>0.0</v>
      </c>
      <c r="CR587" s="15" t="s">
        <v>124</v>
      </c>
      <c r="CS587" s="15">
        <v>0.0</v>
      </c>
      <c r="CT587" s="15" t="s">
        <v>124</v>
      </c>
      <c r="CU587" s="15">
        <v>0.0</v>
      </c>
      <c r="CV587" s="15" t="s">
        <v>124</v>
      </c>
      <c r="CW587" s="11">
        <v>0.0</v>
      </c>
      <c r="CX587" s="11">
        <v>0.0</v>
      </c>
      <c r="CY587" s="11" t="s">
        <v>124</v>
      </c>
      <c r="CZ587" s="11">
        <v>0.0</v>
      </c>
      <c r="DA587" s="11" t="s">
        <v>133</v>
      </c>
      <c r="DB587" s="31"/>
    </row>
    <row r="588">
      <c r="A588" s="11" t="s">
        <v>3294</v>
      </c>
      <c r="B588" s="11" t="s">
        <v>2565</v>
      </c>
      <c r="C588" s="12">
        <v>31402.0</v>
      </c>
      <c r="D588" s="13">
        <v>4.0</v>
      </c>
      <c r="E588" s="18">
        <v>0.0</v>
      </c>
      <c r="F588" s="3">
        <v>5.0</v>
      </c>
      <c r="G588" s="3">
        <v>6.0</v>
      </c>
      <c r="H588" s="3">
        <v>9.0</v>
      </c>
      <c r="I588" s="14">
        <f t="shared" si="1"/>
        <v>6.666666667</v>
      </c>
      <c r="J588" s="14">
        <f t="shared" si="2"/>
        <v>2.666666667</v>
      </c>
      <c r="K588" s="11" t="s">
        <v>456</v>
      </c>
      <c r="L588" s="11" t="s">
        <v>456</v>
      </c>
      <c r="M588" s="15" t="s">
        <v>137</v>
      </c>
      <c r="N588" s="15" t="s">
        <v>137</v>
      </c>
      <c r="O588" s="16" t="s">
        <v>3129</v>
      </c>
      <c r="P588" s="16" t="s">
        <v>3295</v>
      </c>
      <c r="Q588" s="17">
        <v>1.0</v>
      </c>
      <c r="R588" s="11" t="s">
        <v>3296</v>
      </c>
      <c r="S588" s="11">
        <v>0.0</v>
      </c>
      <c r="T588" s="11">
        <v>0.0</v>
      </c>
      <c r="U588" s="11" t="s">
        <v>124</v>
      </c>
      <c r="V588" s="11">
        <v>0.0</v>
      </c>
      <c r="W588" s="11" t="s">
        <v>125</v>
      </c>
      <c r="X588" s="18">
        <v>36.0</v>
      </c>
      <c r="Y588" s="18">
        <v>1.0</v>
      </c>
      <c r="Z588" s="18">
        <v>0.0</v>
      </c>
      <c r="AA588" s="18">
        <v>1.0</v>
      </c>
      <c r="AB588" s="15" t="s">
        <v>2565</v>
      </c>
      <c r="AC588" s="15" t="s">
        <v>2565</v>
      </c>
      <c r="AD588" s="16">
        <v>1.0</v>
      </c>
      <c r="AE588" s="16">
        <v>0.0</v>
      </c>
      <c r="AF588" s="16">
        <v>1.0</v>
      </c>
      <c r="AG588" s="15">
        <v>1.0</v>
      </c>
      <c r="AH588" s="11" t="s">
        <v>2950</v>
      </c>
      <c r="AI588" s="18">
        <v>1.0</v>
      </c>
      <c r="AJ588" s="18">
        <v>0.0</v>
      </c>
      <c r="AK588" s="18">
        <v>1.0</v>
      </c>
      <c r="AL588" s="11">
        <v>0.0</v>
      </c>
      <c r="AM588" s="19">
        <v>1.0</v>
      </c>
      <c r="AN588" s="27" t="s">
        <v>128</v>
      </c>
      <c r="AO588" s="15" t="s">
        <v>210</v>
      </c>
      <c r="AP588" s="15" t="s">
        <v>210</v>
      </c>
      <c r="AQ588" s="15">
        <v>128.0</v>
      </c>
      <c r="AR588" s="15">
        <v>41.0</v>
      </c>
      <c r="AS588" s="15">
        <v>64.0</v>
      </c>
      <c r="AT588" s="15">
        <v>26.0</v>
      </c>
      <c r="AU588" s="15">
        <v>-11.0</v>
      </c>
      <c r="AV588" s="15">
        <v>35.0</v>
      </c>
      <c r="AW588" s="18">
        <v>0.0</v>
      </c>
      <c r="AX588" s="18">
        <v>0.0</v>
      </c>
      <c r="AY588" s="18">
        <v>1.0</v>
      </c>
      <c r="AZ588" s="18">
        <v>1.0</v>
      </c>
      <c r="BA588" s="18">
        <v>1.0</v>
      </c>
      <c r="BB588" s="18">
        <v>0.0</v>
      </c>
      <c r="BC588" s="11">
        <v>0.0</v>
      </c>
      <c r="BD588" s="11">
        <v>0.0</v>
      </c>
      <c r="BE588" s="11">
        <v>0.0</v>
      </c>
      <c r="BF588" s="11">
        <v>0.0</v>
      </c>
      <c r="BG588" s="11">
        <v>0.0</v>
      </c>
      <c r="BH588" s="11">
        <v>0.0</v>
      </c>
      <c r="BI588" s="11">
        <v>0.0</v>
      </c>
      <c r="BJ588" s="11">
        <v>0.0</v>
      </c>
      <c r="BK588" s="11">
        <v>0.0</v>
      </c>
      <c r="BL588" s="11">
        <v>0.0</v>
      </c>
      <c r="BM588" s="11">
        <v>0.0</v>
      </c>
      <c r="BN588" s="11">
        <v>0.0</v>
      </c>
      <c r="BO588" s="11">
        <v>0.0</v>
      </c>
      <c r="BP588" s="11">
        <v>0.0</v>
      </c>
      <c r="BQ588" s="11">
        <v>0.0</v>
      </c>
      <c r="BR588" s="11">
        <v>0.0</v>
      </c>
      <c r="BS588" s="11">
        <v>0.0</v>
      </c>
      <c r="BT588" s="11">
        <v>0.0</v>
      </c>
      <c r="BU588" s="11">
        <v>0.0</v>
      </c>
      <c r="BV588" s="11" t="s">
        <v>124</v>
      </c>
      <c r="BW588" s="15" t="s">
        <v>146</v>
      </c>
      <c r="BX588" s="15">
        <v>0.0</v>
      </c>
      <c r="BY588" s="26">
        <v>241.0</v>
      </c>
      <c r="BZ588" s="16">
        <v>0.0</v>
      </c>
      <c r="CA588" s="26">
        <v>30.0</v>
      </c>
      <c r="CB588" s="26">
        <v>16.0</v>
      </c>
      <c r="CC588" s="15">
        <v>0.0</v>
      </c>
      <c r="CD588" s="15">
        <v>0.0</v>
      </c>
      <c r="CE588" s="15">
        <v>0.0</v>
      </c>
      <c r="CF588" s="15">
        <v>0.0</v>
      </c>
      <c r="CG588" s="16">
        <v>0.0</v>
      </c>
      <c r="CH588" s="16">
        <v>0.0</v>
      </c>
      <c r="CI588" s="16">
        <v>0.0</v>
      </c>
      <c r="CJ588" s="15">
        <f t="shared" si="3"/>
        <v>0</v>
      </c>
      <c r="CK588" s="29" t="s">
        <v>3297</v>
      </c>
      <c r="CL588" s="11" t="s">
        <v>170</v>
      </c>
      <c r="CM588" s="11">
        <v>0.0</v>
      </c>
      <c r="CN588" s="11">
        <v>0.0</v>
      </c>
      <c r="CO588" s="18">
        <v>0.0</v>
      </c>
      <c r="CP588" s="18">
        <v>0.0</v>
      </c>
      <c r="CQ588" s="15">
        <v>0.0</v>
      </c>
      <c r="CR588" s="15" t="s">
        <v>124</v>
      </c>
      <c r="CS588" s="15">
        <v>1.0</v>
      </c>
      <c r="CT588" s="15" t="s">
        <v>3287</v>
      </c>
      <c r="CU588" s="15">
        <v>0.0</v>
      </c>
      <c r="CV588" s="15" t="s">
        <v>124</v>
      </c>
      <c r="CW588" s="11">
        <v>0.0</v>
      </c>
      <c r="CX588" s="11">
        <v>0.0</v>
      </c>
      <c r="CY588" s="11" t="s">
        <v>124</v>
      </c>
      <c r="CZ588" s="11">
        <v>0.0</v>
      </c>
      <c r="DA588" s="11" t="s">
        <v>235</v>
      </c>
      <c r="DB588" s="31"/>
    </row>
    <row r="589">
      <c r="A589" s="11" t="s">
        <v>3298</v>
      </c>
      <c r="B589" s="11" t="s">
        <v>3299</v>
      </c>
      <c r="C589" s="12">
        <v>31430.0</v>
      </c>
      <c r="D589" s="13">
        <v>4.0</v>
      </c>
      <c r="E589" s="18">
        <v>0.0</v>
      </c>
      <c r="F589" s="3">
        <v>5.0</v>
      </c>
      <c r="G589" s="3">
        <v>7.0</v>
      </c>
      <c r="H589" s="3">
        <v>5.0</v>
      </c>
      <c r="I589" s="14">
        <f t="shared" si="1"/>
        <v>5.666666667</v>
      </c>
      <c r="J589" s="14">
        <f t="shared" si="2"/>
        <v>1.333333333</v>
      </c>
      <c r="K589" s="11" t="s">
        <v>2265</v>
      </c>
      <c r="L589" s="11" t="s">
        <v>2410</v>
      </c>
      <c r="M589" s="15" t="s">
        <v>137</v>
      </c>
      <c r="N589" s="15" t="s">
        <v>138</v>
      </c>
      <c r="O589" s="16" t="s">
        <v>216</v>
      </c>
      <c r="P589" s="16" t="s">
        <v>1819</v>
      </c>
      <c r="Q589" s="17">
        <v>0.0</v>
      </c>
      <c r="R589" s="11" t="s">
        <v>3300</v>
      </c>
      <c r="S589" s="11">
        <v>1.0</v>
      </c>
      <c r="T589" s="11">
        <v>0.0</v>
      </c>
      <c r="U589" s="11" t="s">
        <v>124</v>
      </c>
      <c r="V589" s="11">
        <v>0.0</v>
      </c>
      <c r="W589" s="11" t="s">
        <v>2466</v>
      </c>
      <c r="X589" s="18">
        <v>45.0</v>
      </c>
      <c r="Y589" s="18">
        <v>2.0</v>
      </c>
      <c r="Z589" s="18">
        <v>2.0</v>
      </c>
      <c r="AA589" s="18">
        <v>2.0</v>
      </c>
      <c r="AB589" s="15" t="s">
        <v>3301</v>
      </c>
      <c r="AC589" s="15" t="s">
        <v>3301</v>
      </c>
      <c r="AD589" s="16">
        <v>2.0</v>
      </c>
      <c r="AE589" s="16">
        <v>1.0</v>
      </c>
      <c r="AF589" s="16">
        <v>0.0</v>
      </c>
      <c r="AG589" s="15">
        <v>0.0</v>
      </c>
      <c r="AH589" s="11" t="s">
        <v>3301</v>
      </c>
      <c r="AI589" s="18">
        <v>2.0</v>
      </c>
      <c r="AJ589" s="18">
        <v>1.0</v>
      </c>
      <c r="AK589" s="18">
        <v>0.0</v>
      </c>
      <c r="AL589" s="11">
        <v>0.0</v>
      </c>
      <c r="AM589" s="19">
        <v>1.0</v>
      </c>
      <c r="AN589" s="27" t="s">
        <v>128</v>
      </c>
      <c r="AO589" s="15" t="s">
        <v>167</v>
      </c>
      <c r="AP589" s="15" t="s">
        <v>167</v>
      </c>
      <c r="AQ589" s="15">
        <v>120.0</v>
      </c>
      <c r="AR589" s="15">
        <v>29.0</v>
      </c>
      <c r="AS589" s="15">
        <v>67.0</v>
      </c>
      <c r="AT589" s="15">
        <v>20.0</v>
      </c>
      <c r="AU589" s="15">
        <v>-15.0</v>
      </c>
      <c r="AV589" s="15">
        <v>29.0</v>
      </c>
      <c r="AW589" s="18">
        <v>0.0</v>
      </c>
      <c r="AX589" s="18">
        <v>0.0</v>
      </c>
      <c r="AY589" s="18">
        <v>0.0</v>
      </c>
      <c r="AZ589" s="18">
        <v>1.0</v>
      </c>
      <c r="BA589" s="18">
        <v>1.0</v>
      </c>
      <c r="BB589" s="18">
        <v>0.0</v>
      </c>
      <c r="BC589" s="11">
        <v>0.0</v>
      </c>
      <c r="BD589" s="11">
        <v>0.0</v>
      </c>
      <c r="BE589" s="11">
        <v>0.0</v>
      </c>
      <c r="BF589" s="11">
        <v>0.0</v>
      </c>
      <c r="BG589" s="11">
        <v>0.0</v>
      </c>
      <c r="BH589" s="11">
        <v>0.0</v>
      </c>
      <c r="BI589" s="11">
        <v>0.0</v>
      </c>
      <c r="BJ589" s="11">
        <v>0.0</v>
      </c>
      <c r="BK589" s="11">
        <v>1.0</v>
      </c>
      <c r="BL589" s="11">
        <v>0.0</v>
      </c>
      <c r="BM589" s="11">
        <v>0.0</v>
      </c>
      <c r="BN589" s="11">
        <v>0.0</v>
      </c>
      <c r="BO589" s="11">
        <v>0.0</v>
      </c>
      <c r="BP589" s="11">
        <v>0.0</v>
      </c>
      <c r="BQ589" s="11">
        <v>0.0</v>
      </c>
      <c r="BR589" s="11">
        <v>0.0</v>
      </c>
      <c r="BS589" s="11">
        <v>0.0</v>
      </c>
      <c r="BT589" s="11">
        <v>0.0</v>
      </c>
      <c r="BU589" s="11">
        <v>0.0</v>
      </c>
      <c r="BV589" s="11" t="s">
        <v>124</v>
      </c>
      <c r="BW589" s="15" t="s">
        <v>319</v>
      </c>
      <c r="BX589" s="15">
        <v>0.0</v>
      </c>
      <c r="BY589" s="26">
        <v>256.0</v>
      </c>
      <c r="BZ589" s="16">
        <v>0.0</v>
      </c>
      <c r="CA589" s="26">
        <v>34.0</v>
      </c>
      <c r="CB589" s="26">
        <v>15.0</v>
      </c>
      <c r="CC589" s="15">
        <v>0.0</v>
      </c>
      <c r="CD589" s="15">
        <v>0.0</v>
      </c>
      <c r="CE589" s="15">
        <v>1.0</v>
      </c>
      <c r="CF589" s="15">
        <v>0.0</v>
      </c>
      <c r="CG589" s="16">
        <v>1.0</v>
      </c>
      <c r="CH589" s="16">
        <v>0.0</v>
      </c>
      <c r="CI589" s="16">
        <v>0.0</v>
      </c>
      <c r="CJ589" s="15">
        <f t="shared" si="3"/>
        <v>1</v>
      </c>
      <c r="CK589" s="29" t="s">
        <v>3302</v>
      </c>
      <c r="CL589" s="11" t="s">
        <v>3303</v>
      </c>
      <c r="CM589" s="11">
        <v>0.0</v>
      </c>
      <c r="CN589" s="11">
        <v>0.0</v>
      </c>
      <c r="CO589" s="18">
        <v>0.0</v>
      </c>
      <c r="CP589" s="18">
        <v>0.0</v>
      </c>
      <c r="CQ589" s="15">
        <v>0.0</v>
      </c>
      <c r="CR589" s="15" t="s">
        <v>124</v>
      </c>
      <c r="CS589" s="15">
        <v>1.0</v>
      </c>
      <c r="CT589" s="15" t="s">
        <v>124</v>
      </c>
      <c r="CU589" s="15">
        <v>0.0</v>
      </c>
      <c r="CV589" s="15" t="s">
        <v>124</v>
      </c>
      <c r="CW589" s="11">
        <v>0.0</v>
      </c>
      <c r="CX589" s="11">
        <v>0.0</v>
      </c>
      <c r="CY589" s="11" t="s">
        <v>124</v>
      </c>
      <c r="CZ589" s="11">
        <v>0.0</v>
      </c>
      <c r="DA589" s="11" t="s">
        <v>235</v>
      </c>
      <c r="DB589" s="31"/>
    </row>
    <row r="590">
      <c r="A590" s="11" t="s">
        <v>3304</v>
      </c>
      <c r="B590" s="11" t="s">
        <v>3262</v>
      </c>
      <c r="C590" s="12">
        <v>31458.0</v>
      </c>
      <c r="D590" s="13">
        <v>2.0</v>
      </c>
      <c r="E590" s="18">
        <v>0.0</v>
      </c>
      <c r="F590" s="3">
        <v>8.0</v>
      </c>
      <c r="G590" s="3">
        <v>7.0</v>
      </c>
      <c r="H590" s="3">
        <v>8.0</v>
      </c>
      <c r="I590" s="14">
        <f t="shared" si="1"/>
        <v>7.666666667</v>
      </c>
      <c r="J590" s="14">
        <f t="shared" si="2"/>
        <v>0.6666666667</v>
      </c>
      <c r="K590" s="11" t="s">
        <v>2265</v>
      </c>
      <c r="L590" s="11" t="s">
        <v>2410</v>
      </c>
      <c r="M590" s="15" t="s">
        <v>2631</v>
      </c>
      <c r="N590" s="15" t="s">
        <v>2691</v>
      </c>
      <c r="O590" s="16" t="s">
        <v>2228</v>
      </c>
      <c r="P590" s="16" t="s">
        <v>3050</v>
      </c>
      <c r="Q590" s="17">
        <v>1.0</v>
      </c>
      <c r="R590" s="11" t="s">
        <v>3305</v>
      </c>
      <c r="S590" s="11">
        <v>0.0</v>
      </c>
      <c r="T590" s="11">
        <v>0.0</v>
      </c>
      <c r="U590" s="11" t="s">
        <v>124</v>
      </c>
      <c r="V590" s="11">
        <v>0.0</v>
      </c>
      <c r="W590" s="11" t="s">
        <v>125</v>
      </c>
      <c r="X590" s="18">
        <v>22.0</v>
      </c>
      <c r="Y590" s="18">
        <v>0.0</v>
      </c>
      <c r="Z590" s="18">
        <v>0.0</v>
      </c>
      <c r="AA590" s="18">
        <v>1.0</v>
      </c>
      <c r="AB590" s="15" t="s">
        <v>3306</v>
      </c>
      <c r="AC590" s="15" t="s">
        <v>3306</v>
      </c>
      <c r="AD590" s="16">
        <v>2.0</v>
      </c>
      <c r="AE590" s="16">
        <v>2.0</v>
      </c>
      <c r="AF590" s="16">
        <v>0.0</v>
      </c>
      <c r="AG590" s="15">
        <v>0.0</v>
      </c>
      <c r="AH590" s="11" t="s">
        <v>3307</v>
      </c>
      <c r="AI590" s="18">
        <v>1.0</v>
      </c>
      <c r="AJ590" s="18">
        <v>0.0</v>
      </c>
      <c r="AK590" s="18">
        <v>0.0</v>
      </c>
      <c r="AL590" s="11">
        <v>0.0</v>
      </c>
      <c r="AM590" s="19">
        <v>1.0</v>
      </c>
      <c r="AN590" s="27" t="s">
        <v>128</v>
      </c>
      <c r="AO590" s="15" t="s">
        <v>3308</v>
      </c>
      <c r="AP590" s="15" t="s">
        <v>200</v>
      </c>
      <c r="AQ590" s="15">
        <v>119.0</v>
      </c>
      <c r="AR590" s="15">
        <v>54.0</v>
      </c>
      <c r="AS590" s="15">
        <v>83.0</v>
      </c>
      <c r="AT590" s="15">
        <v>93.0</v>
      </c>
      <c r="AU590" s="15">
        <v>-13.0</v>
      </c>
      <c r="AV590" s="15">
        <v>20.0</v>
      </c>
      <c r="AW590" s="18">
        <v>0.0</v>
      </c>
      <c r="AX590" s="18">
        <v>0.0</v>
      </c>
      <c r="AY590" s="18">
        <v>0.0</v>
      </c>
      <c r="AZ590" s="18">
        <v>1.0</v>
      </c>
      <c r="BA590" s="18">
        <v>0.0</v>
      </c>
      <c r="BB590" s="18">
        <v>1.0</v>
      </c>
      <c r="BC590" s="11">
        <v>0.0</v>
      </c>
      <c r="BD590" s="11">
        <v>0.0</v>
      </c>
      <c r="BE590" s="11">
        <v>0.0</v>
      </c>
      <c r="BF590" s="11">
        <v>0.0</v>
      </c>
      <c r="BG590" s="11">
        <v>0.0</v>
      </c>
      <c r="BH590" s="11">
        <v>0.0</v>
      </c>
      <c r="BI590" s="11">
        <v>0.0</v>
      </c>
      <c r="BJ590" s="11">
        <v>0.0</v>
      </c>
      <c r="BK590" s="11">
        <v>0.0</v>
      </c>
      <c r="BL590" s="11">
        <v>0.0</v>
      </c>
      <c r="BM590" s="11">
        <v>0.0</v>
      </c>
      <c r="BN590" s="11">
        <v>0.0</v>
      </c>
      <c r="BO590" s="11">
        <v>0.0</v>
      </c>
      <c r="BP590" s="11">
        <v>0.0</v>
      </c>
      <c r="BQ590" s="11">
        <v>0.0</v>
      </c>
      <c r="BR590" s="11">
        <v>0.0</v>
      </c>
      <c r="BS590" s="11">
        <v>0.0</v>
      </c>
      <c r="BT590" s="11">
        <v>0.0</v>
      </c>
      <c r="BU590" s="11">
        <v>0.0</v>
      </c>
      <c r="BV590" s="11" t="s">
        <v>124</v>
      </c>
      <c r="BW590" s="15" t="s">
        <v>1609</v>
      </c>
      <c r="BX590" s="15">
        <v>0.0</v>
      </c>
      <c r="BY590" s="26">
        <v>275.0</v>
      </c>
      <c r="BZ590" s="16">
        <v>0.0</v>
      </c>
      <c r="CA590" s="26">
        <v>69.0</v>
      </c>
      <c r="CB590" s="26">
        <v>40.0</v>
      </c>
      <c r="CC590" s="15">
        <v>0.0</v>
      </c>
      <c r="CD590" s="15">
        <v>0.0</v>
      </c>
      <c r="CE590" s="15">
        <v>1.0</v>
      </c>
      <c r="CF590" s="15">
        <v>0.0</v>
      </c>
      <c r="CG590" s="16">
        <v>0.0</v>
      </c>
      <c r="CH590" s="16">
        <v>0.0</v>
      </c>
      <c r="CI590" s="16">
        <v>0.0</v>
      </c>
      <c r="CJ590" s="15">
        <f t="shared" si="3"/>
        <v>0</v>
      </c>
      <c r="CK590" s="29" t="s">
        <v>3309</v>
      </c>
      <c r="CL590" s="11" t="s">
        <v>158</v>
      </c>
      <c r="CM590" s="11">
        <v>0.0</v>
      </c>
      <c r="CN590" s="11">
        <v>0.0</v>
      </c>
      <c r="CO590" s="18">
        <v>0.0</v>
      </c>
      <c r="CP590" s="18">
        <v>0.0</v>
      </c>
      <c r="CQ590" s="15">
        <v>0.0</v>
      </c>
      <c r="CR590" s="15" t="s">
        <v>124</v>
      </c>
      <c r="CS590" s="15">
        <v>0.0</v>
      </c>
      <c r="CT590" s="15" t="s">
        <v>124</v>
      </c>
      <c r="CU590" s="15">
        <v>0.0</v>
      </c>
      <c r="CV590" s="15" t="s">
        <v>124</v>
      </c>
      <c r="CW590" s="11">
        <v>0.0</v>
      </c>
      <c r="CX590" s="11">
        <v>0.0</v>
      </c>
      <c r="CY590" s="11" t="s">
        <v>124</v>
      </c>
      <c r="CZ590" s="11">
        <v>0.0</v>
      </c>
      <c r="DA590" s="11" t="s">
        <v>235</v>
      </c>
      <c r="DB590" s="31"/>
    </row>
    <row r="591">
      <c r="A591" s="11" t="s">
        <v>3310</v>
      </c>
      <c r="B591" s="11" t="s">
        <v>3289</v>
      </c>
      <c r="C591" s="12">
        <v>31472.0</v>
      </c>
      <c r="D591" s="13">
        <v>2.0</v>
      </c>
      <c r="E591" s="18">
        <v>0.0</v>
      </c>
      <c r="F591" s="3">
        <v>4.0</v>
      </c>
      <c r="G591" s="3">
        <v>4.0</v>
      </c>
      <c r="H591" s="3">
        <v>4.0</v>
      </c>
      <c r="I591" s="14">
        <f t="shared" si="1"/>
        <v>4</v>
      </c>
      <c r="J591" s="14">
        <f t="shared" si="2"/>
        <v>0</v>
      </c>
      <c r="K591" s="11" t="s">
        <v>277</v>
      </c>
      <c r="L591" s="11" t="s">
        <v>277</v>
      </c>
      <c r="M591" s="15" t="s">
        <v>122</v>
      </c>
      <c r="N591" s="15" t="s">
        <v>3024</v>
      </c>
      <c r="O591" s="16" t="s">
        <v>162</v>
      </c>
      <c r="P591" s="16" t="s">
        <v>373</v>
      </c>
      <c r="Q591" s="17">
        <v>0.0</v>
      </c>
      <c r="R591" s="11" t="s">
        <v>124</v>
      </c>
      <c r="S591" s="11">
        <v>0.0</v>
      </c>
      <c r="T591" s="11">
        <v>0.0</v>
      </c>
      <c r="U591" s="11" t="s">
        <v>124</v>
      </c>
      <c r="V591" s="11">
        <v>0.0</v>
      </c>
      <c r="W591" s="11" t="s">
        <v>125</v>
      </c>
      <c r="X591" s="18">
        <v>32.0</v>
      </c>
      <c r="Y591" s="18">
        <v>1.0</v>
      </c>
      <c r="Z591" s="18">
        <v>1.0</v>
      </c>
      <c r="AA591" s="18">
        <v>0.0</v>
      </c>
      <c r="AB591" s="15" t="s">
        <v>3291</v>
      </c>
      <c r="AC591" s="15" t="s">
        <v>3291</v>
      </c>
      <c r="AD591" s="16">
        <v>1.0</v>
      </c>
      <c r="AE591" s="16">
        <v>1.0</v>
      </c>
      <c r="AF591" s="16">
        <v>1.0</v>
      </c>
      <c r="AG591" s="16">
        <v>0.0</v>
      </c>
      <c r="AH591" s="11" t="s">
        <v>3292</v>
      </c>
      <c r="AI591" s="18">
        <v>1.0</v>
      </c>
      <c r="AJ591" s="18">
        <v>1.0</v>
      </c>
      <c r="AK591" s="18">
        <v>1.0</v>
      </c>
      <c r="AL591" s="18">
        <v>0.0</v>
      </c>
      <c r="AM591" s="19">
        <v>1.0</v>
      </c>
      <c r="AN591" s="15" t="s">
        <v>154</v>
      </c>
      <c r="AO591" s="15" t="s">
        <v>954</v>
      </c>
      <c r="AP591" s="15" t="s">
        <v>129</v>
      </c>
      <c r="AQ591" s="15">
        <v>90.0</v>
      </c>
      <c r="AR591" s="15">
        <v>68.0</v>
      </c>
      <c r="AS591" s="15">
        <v>49.0</v>
      </c>
      <c r="AT591" s="15">
        <v>62.0</v>
      </c>
      <c r="AU591" s="15">
        <v>-9.0</v>
      </c>
      <c r="AV591" s="15">
        <v>29.0</v>
      </c>
      <c r="AW591" s="18">
        <v>0.0</v>
      </c>
      <c r="AX591" s="18">
        <v>0.0</v>
      </c>
      <c r="AY591" s="18">
        <v>0.0</v>
      </c>
      <c r="AZ591" s="18">
        <v>1.0</v>
      </c>
      <c r="BA591" s="18">
        <v>0.0</v>
      </c>
      <c r="BB591" s="18">
        <v>0.0</v>
      </c>
      <c r="BC591" s="11">
        <v>0.0</v>
      </c>
      <c r="BD591" s="11">
        <v>0.0</v>
      </c>
      <c r="BE591" s="11">
        <v>0.0</v>
      </c>
      <c r="BF591" s="11">
        <v>0.0</v>
      </c>
      <c r="BG591" s="11">
        <v>0.0</v>
      </c>
      <c r="BH591" s="11">
        <v>0.0</v>
      </c>
      <c r="BI591" s="11">
        <v>0.0</v>
      </c>
      <c r="BJ591" s="11">
        <v>0.0</v>
      </c>
      <c r="BK591" s="11">
        <v>0.0</v>
      </c>
      <c r="BL591" s="11">
        <v>0.0</v>
      </c>
      <c r="BM591" s="11">
        <v>0.0</v>
      </c>
      <c r="BN591" s="11">
        <v>0.0</v>
      </c>
      <c r="BO591" s="11">
        <v>0.0</v>
      </c>
      <c r="BP591" s="11">
        <v>0.0</v>
      </c>
      <c r="BQ591" s="11">
        <v>0.0</v>
      </c>
      <c r="BR591" s="11">
        <v>0.0</v>
      </c>
      <c r="BS591" s="11">
        <v>0.0</v>
      </c>
      <c r="BT591" s="11">
        <v>0.0</v>
      </c>
      <c r="BU591" s="11">
        <v>0.0</v>
      </c>
      <c r="BV591" s="11" t="s">
        <v>124</v>
      </c>
      <c r="BW591" s="15" t="s">
        <v>1726</v>
      </c>
      <c r="BX591" s="15">
        <v>0.0</v>
      </c>
      <c r="BY591" s="26">
        <v>257.0</v>
      </c>
      <c r="BZ591" s="16">
        <v>0.0</v>
      </c>
      <c r="CA591" s="26">
        <v>42.0</v>
      </c>
      <c r="CB591" s="26">
        <v>45.0</v>
      </c>
      <c r="CC591" s="15">
        <v>1.0</v>
      </c>
      <c r="CD591" s="15">
        <v>1.0</v>
      </c>
      <c r="CE591" s="15">
        <v>0.0</v>
      </c>
      <c r="CF591" s="15">
        <v>0.0</v>
      </c>
      <c r="CG591" s="16">
        <v>0.0</v>
      </c>
      <c r="CH591" s="16">
        <v>0.0</v>
      </c>
      <c r="CI591" s="16">
        <v>0.0</v>
      </c>
      <c r="CJ591" s="15">
        <f t="shared" si="3"/>
        <v>0</v>
      </c>
      <c r="CK591" s="29" t="s">
        <v>3311</v>
      </c>
      <c r="CL591" s="11" t="s">
        <v>997</v>
      </c>
      <c r="CM591" s="11">
        <v>0.0</v>
      </c>
      <c r="CN591" s="11">
        <v>0.0</v>
      </c>
      <c r="CO591" s="18">
        <v>0.0</v>
      </c>
      <c r="CP591" s="18">
        <v>0.0</v>
      </c>
      <c r="CQ591" s="15">
        <v>0.0</v>
      </c>
      <c r="CR591" s="15" t="s">
        <v>124</v>
      </c>
      <c r="CS591" s="15">
        <v>0.0</v>
      </c>
      <c r="CT591" s="15" t="s">
        <v>124</v>
      </c>
      <c r="CU591" s="15">
        <v>0.0</v>
      </c>
      <c r="CV591" s="15" t="s">
        <v>3123</v>
      </c>
      <c r="CW591" s="11">
        <v>0.0</v>
      </c>
      <c r="CX591" s="11">
        <v>0.0</v>
      </c>
      <c r="CY591" s="11" t="s">
        <v>124</v>
      </c>
      <c r="CZ591" s="11">
        <v>0.0</v>
      </c>
      <c r="DA591" s="11" t="s">
        <v>1049</v>
      </c>
      <c r="DB591" s="31"/>
    </row>
    <row r="592">
      <c r="A592" s="11" t="s">
        <v>3312</v>
      </c>
      <c r="B592" s="11" t="s">
        <v>3277</v>
      </c>
      <c r="C592" s="12">
        <v>31486.0</v>
      </c>
      <c r="D592" s="13">
        <v>1.0</v>
      </c>
      <c r="E592" s="18">
        <v>0.0</v>
      </c>
      <c r="F592" s="3">
        <v>4.0</v>
      </c>
      <c r="G592" s="3">
        <v>5.0</v>
      </c>
      <c r="H592" s="3">
        <v>2.0</v>
      </c>
      <c r="I592" s="14">
        <f t="shared" si="1"/>
        <v>3.666666667</v>
      </c>
      <c r="J592" s="14">
        <f t="shared" si="2"/>
        <v>2</v>
      </c>
      <c r="K592" s="11" t="s">
        <v>3278</v>
      </c>
      <c r="L592" s="11" t="s">
        <v>277</v>
      </c>
      <c r="M592" s="15" t="s">
        <v>122</v>
      </c>
      <c r="N592" s="15" t="s">
        <v>373</v>
      </c>
      <c r="O592" s="16" t="s">
        <v>162</v>
      </c>
      <c r="P592" s="16" t="s">
        <v>373</v>
      </c>
      <c r="Q592" s="17">
        <v>0.0</v>
      </c>
      <c r="R592" s="11" t="s">
        <v>124</v>
      </c>
      <c r="S592" s="11">
        <v>0.0</v>
      </c>
      <c r="T592" s="11">
        <v>0.0</v>
      </c>
      <c r="U592" s="11" t="s">
        <v>124</v>
      </c>
      <c r="V592" s="11">
        <v>0.0</v>
      </c>
      <c r="W592" s="11" t="s">
        <v>125</v>
      </c>
      <c r="X592" s="18">
        <f>(36+46)/2</f>
        <v>41</v>
      </c>
      <c r="Y592" s="18">
        <v>2.0</v>
      </c>
      <c r="Z592" s="18">
        <v>1.0</v>
      </c>
      <c r="AA592" s="18">
        <v>0.0</v>
      </c>
      <c r="AB592" s="15" t="s">
        <v>3313</v>
      </c>
      <c r="AC592" s="15" t="s">
        <v>3313</v>
      </c>
      <c r="AD592" s="16">
        <v>2.0</v>
      </c>
      <c r="AE592" s="16">
        <v>1.0</v>
      </c>
      <c r="AF592" s="16">
        <v>0.0</v>
      </c>
      <c r="AG592" s="15">
        <v>0.0</v>
      </c>
      <c r="AH592" s="11" t="s">
        <v>3314</v>
      </c>
      <c r="AI592" s="18">
        <v>1.0</v>
      </c>
      <c r="AJ592" s="18">
        <v>1.0</v>
      </c>
      <c r="AK592" s="18">
        <v>0.0</v>
      </c>
      <c r="AL592" s="11">
        <v>0.0</v>
      </c>
      <c r="AM592" s="19">
        <v>1.0</v>
      </c>
      <c r="AN592" s="27" t="s">
        <v>128</v>
      </c>
      <c r="AO592" s="15" t="s">
        <v>145</v>
      </c>
      <c r="AP592" s="15" t="s">
        <v>145</v>
      </c>
      <c r="AQ592" s="15">
        <v>100.0</v>
      </c>
      <c r="AR592" s="15">
        <v>81.0</v>
      </c>
      <c r="AS592" s="15">
        <v>64.0</v>
      </c>
      <c r="AT592" s="15">
        <v>37.0</v>
      </c>
      <c r="AU592" s="15">
        <v>-6.0</v>
      </c>
      <c r="AV592" s="15">
        <v>35.0</v>
      </c>
      <c r="AW592" s="18">
        <v>0.0</v>
      </c>
      <c r="AX592" s="18">
        <v>0.0</v>
      </c>
      <c r="AY592" s="18">
        <v>1.0</v>
      </c>
      <c r="AZ592" s="18">
        <v>1.0</v>
      </c>
      <c r="BA592" s="18">
        <v>0.0</v>
      </c>
      <c r="BB592" s="18">
        <v>0.0</v>
      </c>
      <c r="BC592" s="11">
        <v>0.0</v>
      </c>
      <c r="BD592" s="11">
        <v>0.0</v>
      </c>
      <c r="BE592" s="11">
        <v>0.0</v>
      </c>
      <c r="BF592" s="11">
        <v>0.0</v>
      </c>
      <c r="BG592" s="11">
        <v>0.0</v>
      </c>
      <c r="BH592" s="11">
        <v>0.0</v>
      </c>
      <c r="BI592" s="11">
        <v>0.0</v>
      </c>
      <c r="BJ592" s="11">
        <v>0.0</v>
      </c>
      <c r="BK592" s="11">
        <v>1.0</v>
      </c>
      <c r="BL592" s="11">
        <v>0.0</v>
      </c>
      <c r="BM592" s="11">
        <v>0.0</v>
      </c>
      <c r="BN592" s="11">
        <v>0.0</v>
      </c>
      <c r="BO592" s="11">
        <v>0.0</v>
      </c>
      <c r="BP592" s="11">
        <v>0.0</v>
      </c>
      <c r="BQ592" s="11">
        <v>0.0</v>
      </c>
      <c r="BR592" s="11">
        <v>0.0</v>
      </c>
      <c r="BS592" s="11">
        <v>0.0</v>
      </c>
      <c r="BT592" s="11">
        <v>0.0</v>
      </c>
      <c r="BU592" s="11">
        <v>0.0</v>
      </c>
      <c r="BV592" s="11" t="s">
        <v>124</v>
      </c>
      <c r="BW592" s="15" t="s">
        <v>1609</v>
      </c>
      <c r="BX592" s="15">
        <v>0.0</v>
      </c>
      <c r="BY592" s="26">
        <v>292.0</v>
      </c>
      <c r="BZ592" s="16">
        <v>0.0</v>
      </c>
      <c r="CA592" s="26">
        <v>50.0</v>
      </c>
      <c r="CB592" s="26">
        <v>19.0</v>
      </c>
      <c r="CC592" s="15">
        <v>0.0</v>
      </c>
      <c r="CD592" s="15">
        <v>0.0</v>
      </c>
      <c r="CE592" s="15">
        <v>1.0</v>
      </c>
      <c r="CF592" s="15">
        <v>0.0</v>
      </c>
      <c r="CG592" s="16">
        <v>0.0</v>
      </c>
      <c r="CH592" s="16">
        <v>0.0</v>
      </c>
      <c r="CI592" s="16">
        <v>0.0</v>
      </c>
      <c r="CJ592" s="15">
        <f t="shared" si="3"/>
        <v>0</v>
      </c>
      <c r="CK592" s="29" t="s">
        <v>3315</v>
      </c>
      <c r="CL592" s="11" t="s">
        <v>132</v>
      </c>
      <c r="CM592" s="11">
        <v>0.0</v>
      </c>
      <c r="CN592" s="11">
        <v>0.0</v>
      </c>
      <c r="CO592" s="18">
        <v>0.0</v>
      </c>
      <c r="CP592" s="18">
        <v>0.0</v>
      </c>
      <c r="CQ592" s="15">
        <v>0.0</v>
      </c>
      <c r="CR592" s="15" t="s">
        <v>124</v>
      </c>
      <c r="CS592" s="15">
        <v>0.0</v>
      </c>
      <c r="CT592" s="15" t="s">
        <v>124</v>
      </c>
      <c r="CU592" s="15">
        <v>0.0</v>
      </c>
      <c r="CV592" s="15" t="s">
        <v>124</v>
      </c>
      <c r="CW592" s="11">
        <v>0.0</v>
      </c>
      <c r="CX592" s="11">
        <v>0.0</v>
      </c>
      <c r="CY592" s="11" t="s">
        <v>124</v>
      </c>
      <c r="CZ592" s="11">
        <v>0.0</v>
      </c>
      <c r="DA592" s="11" t="s">
        <v>1921</v>
      </c>
      <c r="DB592" s="31"/>
    </row>
    <row r="593">
      <c r="A593" s="11" t="s">
        <v>3316</v>
      </c>
      <c r="B593" s="11" t="s">
        <v>3317</v>
      </c>
      <c r="C593" s="12">
        <v>31493.0</v>
      </c>
      <c r="D593" s="13">
        <v>1.0</v>
      </c>
      <c r="E593" s="18">
        <v>0.0</v>
      </c>
      <c r="F593" s="3">
        <v>4.0</v>
      </c>
      <c r="G593" s="3">
        <v>6.0</v>
      </c>
      <c r="H593" s="3">
        <v>7.0</v>
      </c>
      <c r="I593" s="14">
        <f t="shared" si="1"/>
        <v>5.666666667</v>
      </c>
      <c r="J593" s="14">
        <f t="shared" si="2"/>
        <v>2</v>
      </c>
      <c r="K593" s="11" t="s">
        <v>182</v>
      </c>
      <c r="L593" s="11" t="s">
        <v>183</v>
      </c>
      <c r="M593" s="15" t="s">
        <v>122</v>
      </c>
      <c r="N593" s="15" t="s">
        <v>3290</v>
      </c>
      <c r="O593" s="16" t="s">
        <v>122</v>
      </c>
      <c r="P593" s="16" t="s">
        <v>1918</v>
      </c>
      <c r="Q593" s="17">
        <v>0.0</v>
      </c>
      <c r="R593" s="11" t="s">
        <v>124</v>
      </c>
      <c r="S593" s="11">
        <v>0.0</v>
      </c>
      <c r="T593" s="11">
        <v>0.0</v>
      </c>
      <c r="U593" s="11" t="s">
        <v>124</v>
      </c>
      <c r="V593" s="11">
        <v>0.0</v>
      </c>
      <c r="W593" s="11" t="s">
        <v>125</v>
      </c>
      <c r="X593" s="18">
        <f>(35+32)/2</f>
        <v>33.5</v>
      </c>
      <c r="Y593" s="18">
        <v>2.0</v>
      </c>
      <c r="Z593" s="18">
        <v>1.0</v>
      </c>
      <c r="AA593" s="18">
        <v>0.0</v>
      </c>
      <c r="AB593" s="15" t="s">
        <v>3318</v>
      </c>
      <c r="AC593" s="15" t="s">
        <v>3318</v>
      </c>
      <c r="AD593" s="16">
        <v>1.0</v>
      </c>
      <c r="AE593" s="16">
        <v>1.0</v>
      </c>
      <c r="AF593" s="16">
        <v>0.0</v>
      </c>
      <c r="AG593" s="15">
        <v>0.0</v>
      </c>
      <c r="AH593" s="11" t="s">
        <v>3319</v>
      </c>
      <c r="AI593" s="18">
        <v>1.0</v>
      </c>
      <c r="AJ593" s="18">
        <v>1.0</v>
      </c>
      <c r="AK593" s="18">
        <v>0.0</v>
      </c>
      <c r="AL593" s="11">
        <v>0.0</v>
      </c>
      <c r="AM593" s="19">
        <v>0.0</v>
      </c>
      <c r="AN593" s="27" t="s">
        <v>128</v>
      </c>
      <c r="AO593" s="15" t="s">
        <v>177</v>
      </c>
      <c r="AP593" s="15" t="s">
        <v>177</v>
      </c>
      <c r="AQ593" s="15">
        <v>79.0</v>
      </c>
      <c r="AR593" s="15">
        <v>53.0</v>
      </c>
      <c r="AS593" s="15">
        <v>54.0</v>
      </c>
      <c r="AT593" s="15">
        <v>30.0</v>
      </c>
      <c r="AU593" s="15">
        <v>-10.0</v>
      </c>
      <c r="AV593" s="15">
        <v>51.0</v>
      </c>
      <c r="AW593" s="18">
        <v>0.0</v>
      </c>
      <c r="AX593" s="18">
        <v>0.0</v>
      </c>
      <c r="AY593" s="18">
        <v>0.0</v>
      </c>
      <c r="AZ593" s="18">
        <v>1.0</v>
      </c>
      <c r="BA593" s="18">
        <v>0.0</v>
      </c>
      <c r="BB593" s="18">
        <v>0.0</v>
      </c>
      <c r="BC593" s="11">
        <v>0.0</v>
      </c>
      <c r="BD593" s="11">
        <v>0.0</v>
      </c>
      <c r="BE593" s="11">
        <v>0.0</v>
      </c>
      <c r="BF593" s="11">
        <v>0.0</v>
      </c>
      <c r="BG593" s="11">
        <v>0.0</v>
      </c>
      <c r="BH593" s="11">
        <v>0.0</v>
      </c>
      <c r="BI593" s="11">
        <v>0.0</v>
      </c>
      <c r="BJ593" s="11">
        <v>0.0</v>
      </c>
      <c r="BK593" s="11">
        <v>0.0</v>
      </c>
      <c r="BL593" s="11">
        <v>0.0</v>
      </c>
      <c r="BM593" s="11">
        <v>0.0</v>
      </c>
      <c r="BN593" s="11">
        <v>0.0</v>
      </c>
      <c r="BO593" s="11">
        <v>0.0</v>
      </c>
      <c r="BP593" s="11">
        <v>0.0</v>
      </c>
      <c r="BQ593" s="11">
        <v>0.0</v>
      </c>
      <c r="BR593" s="11">
        <v>0.0</v>
      </c>
      <c r="BS593" s="11">
        <v>0.0</v>
      </c>
      <c r="BT593" s="11">
        <v>0.0</v>
      </c>
      <c r="BU593" s="11">
        <v>0.0</v>
      </c>
      <c r="BV593" s="11" t="s">
        <v>124</v>
      </c>
      <c r="BW593" s="15" t="s">
        <v>146</v>
      </c>
      <c r="BX593" s="15">
        <v>0.0</v>
      </c>
      <c r="BY593" s="26">
        <v>228.0</v>
      </c>
      <c r="BZ593" s="16">
        <v>0.0</v>
      </c>
      <c r="CA593" s="26">
        <v>32.0</v>
      </c>
      <c r="CB593" s="26">
        <v>28.0</v>
      </c>
      <c r="CC593" s="15">
        <v>0.0</v>
      </c>
      <c r="CD593" s="15">
        <v>0.0</v>
      </c>
      <c r="CE593" s="15">
        <v>1.0</v>
      </c>
      <c r="CF593" s="15">
        <v>0.0</v>
      </c>
      <c r="CG593" s="16">
        <v>0.0</v>
      </c>
      <c r="CH593" s="16">
        <v>0.0</v>
      </c>
      <c r="CI593" s="16">
        <v>0.0</v>
      </c>
      <c r="CJ593" s="15">
        <f t="shared" si="3"/>
        <v>0</v>
      </c>
      <c r="CK593" s="29" t="s">
        <v>3320</v>
      </c>
      <c r="CL593" s="11" t="s">
        <v>2235</v>
      </c>
      <c r="CM593" s="11">
        <v>0.0</v>
      </c>
      <c r="CN593" s="11">
        <v>0.0</v>
      </c>
      <c r="CO593" s="18">
        <v>0.0</v>
      </c>
      <c r="CP593" s="18">
        <v>0.0</v>
      </c>
      <c r="CQ593" s="15">
        <v>0.0</v>
      </c>
      <c r="CR593" s="15" t="s">
        <v>124</v>
      </c>
      <c r="CS593" s="15">
        <v>0.0</v>
      </c>
      <c r="CT593" s="15" t="s">
        <v>124</v>
      </c>
      <c r="CU593" s="15">
        <v>0.0</v>
      </c>
      <c r="CV593" s="15" t="s">
        <v>124</v>
      </c>
      <c r="CW593" s="11">
        <v>0.0</v>
      </c>
      <c r="CX593" s="11">
        <v>0.0</v>
      </c>
      <c r="CY593" s="11" t="s">
        <v>124</v>
      </c>
      <c r="CZ593" s="11">
        <v>0.0</v>
      </c>
      <c r="DA593" s="11" t="s">
        <v>539</v>
      </c>
      <c r="DB593" s="31"/>
    </row>
    <row r="594">
      <c r="A594" s="11" t="s">
        <v>3321</v>
      </c>
      <c r="B594" s="11" t="s">
        <v>3322</v>
      </c>
      <c r="C594" s="12">
        <v>31500.0</v>
      </c>
      <c r="D594" s="13">
        <v>3.0</v>
      </c>
      <c r="E594" s="18">
        <v>0.0</v>
      </c>
      <c r="F594" s="3">
        <v>3.0</v>
      </c>
      <c r="G594" s="3">
        <v>3.0</v>
      </c>
      <c r="H594" s="3">
        <v>4.0</v>
      </c>
      <c r="I594" s="14">
        <f t="shared" si="1"/>
        <v>3.333333333</v>
      </c>
      <c r="J594" s="14">
        <f t="shared" si="2"/>
        <v>0.6666666667</v>
      </c>
      <c r="K594" s="11" t="s">
        <v>1349</v>
      </c>
      <c r="L594" s="11" t="s">
        <v>1349</v>
      </c>
      <c r="M594" s="15" t="s">
        <v>2631</v>
      </c>
      <c r="N594" s="15" t="s">
        <v>2691</v>
      </c>
      <c r="O594" s="16" t="s">
        <v>3323</v>
      </c>
      <c r="P594" s="16" t="s">
        <v>3324</v>
      </c>
      <c r="Q594" s="17">
        <v>1.0</v>
      </c>
      <c r="R594" s="11" t="s">
        <v>124</v>
      </c>
      <c r="S594" s="11">
        <v>0.0</v>
      </c>
      <c r="T594" s="11">
        <v>0.0</v>
      </c>
      <c r="U594" s="11" t="s">
        <v>124</v>
      </c>
      <c r="V594" s="11">
        <v>0.0</v>
      </c>
      <c r="W594" s="11" t="s">
        <v>3325</v>
      </c>
      <c r="X594" s="18">
        <v>29.0</v>
      </c>
      <c r="Y594" s="18">
        <v>1.0</v>
      </c>
      <c r="Z594" s="18">
        <v>1.0</v>
      </c>
      <c r="AA594" s="18">
        <v>0.0</v>
      </c>
      <c r="AB594" s="15" t="s">
        <v>3326</v>
      </c>
      <c r="AC594" s="15" t="s">
        <v>3326</v>
      </c>
      <c r="AD594" s="16">
        <v>1.0</v>
      </c>
      <c r="AE594" s="16">
        <v>1.0</v>
      </c>
      <c r="AF594" s="16">
        <v>1.0</v>
      </c>
      <c r="AG594" s="15">
        <v>0.0</v>
      </c>
      <c r="AH594" s="11" t="s">
        <v>3327</v>
      </c>
      <c r="AI594" s="18">
        <v>1.0</v>
      </c>
      <c r="AJ594" s="18">
        <v>1.0</v>
      </c>
      <c r="AK594" s="18">
        <v>0.0</v>
      </c>
      <c r="AL594" s="11">
        <v>0.0</v>
      </c>
      <c r="AM594" s="19">
        <v>1.0</v>
      </c>
      <c r="AN594" s="27" t="s">
        <v>128</v>
      </c>
      <c r="AO594" s="15" t="s">
        <v>3328</v>
      </c>
      <c r="AP594" s="15" t="s">
        <v>893</v>
      </c>
      <c r="AQ594" s="15">
        <v>88.0</v>
      </c>
      <c r="AR594" s="15">
        <v>82.0</v>
      </c>
      <c r="AS594" s="15">
        <v>61.0</v>
      </c>
      <c r="AT594" s="15">
        <v>89.0</v>
      </c>
      <c r="AU594" s="15">
        <v>-9.0</v>
      </c>
      <c r="AV594" s="15">
        <v>30.0</v>
      </c>
      <c r="AW594" s="18">
        <v>0.0</v>
      </c>
      <c r="AX594" s="18">
        <v>0.0</v>
      </c>
      <c r="AY594" s="18">
        <v>0.0</v>
      </c>
      <c r="AZ594" s="18">
        <v>1.0</v>
      </c>
      <c r="BA594" s="18">
        <v>0.0</v>
      </c>
      <c r="BB594" s="18">
        <v>0.0</v>
      </c>
      <c r="BC594" s="11">
        <v>0.0</v>
      </c>
      <c r="BD594" s="11">
        <v>0.0</v>
      </c>
      <c r="BE594" s="11">
        <v>0.0</v>
      </c>
      <c r="BF594" s="11">
        <v>0.0</v>
      </c>
      <c r="BG594" s="11">
        <v>0.0</v>
      </c>
      <c r="BH594" s="11">
        <v>0.0</v>
      </c>
      <c r="BI594" s="11">
        <v>0.0</v>
      </c>
      <c r="BJ594" s="11">
        <v>0.0</v>
      </c>
      <c r="BK594" s="11">
        <v>0.0</v>
      </c>
      <c r="BL594" s="11">
        <v>0.0</v>
      </c>
      <c r="BM594" s="11">
        <v>0.0</v>
      </c>
      <c r="BN594" s="11">
        <v>0.0</v>
      </c>
      <c r="BO594" s="11">
        <v>0.0</v>
      </c>
      <c r="BP594" s="11">
        <v>0.0</v>
      </c>
      <c r="BQ594" s="11">
        <v>0.0</v>
      </c>
      <c r="BR594" s="11">
        <v>0.0</v>
      </c>
      <c r="BS594" s="11">
        <v>0.0</v>
      </c>
      <c r="BT594" s="11">
        <v>0.0</v>
      </c>
      <c r="BU594" s="11">
        <v>0.0</v>
      </c>
      <c r="BV594" s="11" t="s">
        <v>124</v>
      </c>
      <c r="BW594" s="15" t="s">
        <v>319</v>
      </c>
      <c r="BX594" s="15">
        <v>0.0</v>
      </c>
      <c r="BY594" s="26">
        <v>202.0</v>
      </c>
      <c r="BZ594" s="16">
        <v>0.0</v>
      </c>
      <c r="CA594" s="26">
        <v>70.0</v>
      </c>
      <c r="CB594" s="26">
        <v>28.0</v>
      </c>
      <c r="CC594" s="15">
        <v>0.0</v>
      </c>
      <c r="CD594" s="15">
        <v>0.0</v>
      </c>
      <c r="CE594" s="15">
        <v>0.0</v>
      </c>
      <c r="CF594" s="15">
        <v>0.0</v>
      </c>
      <c r="CG594" s="16">
        <v>0.0</v>
      </c>
      <c r="CH594" s="16">
        <v>0.0</v>
      </c>
      <c r="CI594" s="16">
        <v>0.0</v>
      </c>
      <c r="CJ594" s="15">
        <f t="shared" si="3"/>
        <v>0</v>
      </c>
      <c r="CK594" s="40" t="s">
        <v>124</v>
      </c>
      <c r="CL594" s="11" t="s">
        <v>1851</v>
      </c>
      <c r="CM594" s="11">
        <v>0.0</v>
      </c>
      <c r="CN594" s="11">
        <v>0.0</v>
      </c>
      <c r="CO594" s="18">
        <v>0.0</v>
      </c>
      <c r="CP594" s="18">
        <v>1.0</v>
      </c>
      <c r="CQ594" s="15">
        <v>0.0</v>
      </c>
      <c r="CR594" s="15" t="s">
        <v>124</v>
      </c>
      <c r="CS594" s="15">
        <v>0.0</v>
      </c>
      <c r="CT594" s="15" t="s">
        <v>124</v>
      </c>
      <c r="CU594" s="15">
        <v>0.0</v>
      </c>
      <c r="CV594" s="15" t="s">
        <v>124</v>
      </c>
      <c r="CW594" s="11">
        <v>0.0</v>
      </c>
      <c r="CX594" s="11">
        <v>0.0</v>
      </c>
      <c r="CY594" s="11" t="s">
        <v>124</v>
      </c>
      <c r="CZ594" s="11">
        <v>0.0</v>
      </c>
      <c r="DA594" s="11" t="s">
        <v>2694</v>
      </c>
      <c r="DB594" s="31"/>
    </row>
    <row r="595">
      <c r="A595" s="11" t="s">
        <v>3329</v>
      </c>
      <c r="B595" s="11" t="s">
        <v>3101</v>
      </c>
      <c r="C595" s="12">
        <v>31521.0</v>
      </c>
      <c r="D595" s="13">
        <v>2.0</v>
      </c>
      <c r="E595" s="18">
        <v>0.0</v>
      </c>
      <c r="F595" s="3">
        <v>9.0</v>
      </c>
      <c r="G595" s="3">
        <v>9.0</v>
      </c>
      <c r="H595" s="3">
        <v>2.0</v>
      </c>
      <c r="I595" s="14">
        <f t="shared" si="1"/>
        <v>6.666666667</v>
      </c>
      <c r="J595" s="14">
        <f t="shared" si="2"/>
        <v>4.666666667</v>
      </c>
      <c r="K595" s="11" t="s">
        <v>3330</v>
      </c>
      <c r="L595" s="11" t="s">
        <v>355</v>
      </c>
      <c r="M595" s="15" t="s">
        <v>216</v>
      </c>
      <c r="N595" s="15" t="s">
        <v>3331</v>
      </c>
      <c r="O595" s="16" t="s">
        <v>577</v>
      </c>
      <c r="P595" s="16" t="s">
        <v>1335</v>
      </c>
      <c r="Q595" s="17">
        <v>1.0</v>
      </c>
      <c r="R595" s="11" t="s">
        <v>124</v>
      </c>
      <c r="S595" s="11">
        <v>0.0</v>
      </c>
      <c r="T595" s="11">
        <v>0.0</v>
      </c>
      <c r="U595" s="11" t="s">
        <v>124</v>
      </c>
      <c r="V595" s="11">
        <v>0.0</v>
      </c>
      <c r="W595" s="11" t="s">
        <v>125</v>
      </c>
      <c r="X595" s="18">
        <v>27.0</v>
      </c>
      <c r="Y595" s="18">
        <v>1.0</v>
      </c>
      <c r="Z595" s="18">
        <v>0.0</v>
      </c>
      <c r="AA595" s="18">
        <v>1.0</v>
      </c>
      <c r="AB595" s="15" t="s">
        <v>3101</v>
      </c>
      <c r="AC595" s="15" t="s">
        <v>3101</v>
      </c>
      <c r="AD595" s="16">
        <v>1.0</v>
      </c>
      <c r="AE595" s="16">
        <v>0.0</v>
      </c>
      <c r="AF595" s="16">
        <v>1.0</v>
      </c>
      <c r="AG595" s="15">
        <v>1.0</v>
      </c>
      <c r="AH595" s="11" t="s">
        <v>3126</v>
      </c>
      <c r="AI595" s="18">
        <v>2.0</v>
      </c>
      <c r="AJ595" s="18">
        <v>2.0</v>
      </c>
      <c r="AK595" s="18">
        <v>1.0</v>
      </c>
      <c r="AL595" s="11">
        <v>0.0</v>
      </c>
      <c r="AM595" s="19">
        <v>1.0</v>
      </c>
      <c r="AN595" s="27" t="s">
        <v>128</v>
      </c>
      <c r="AO595" s="15" t="s">
        <v>155</v>
      </c>
      <c r="AP595" s="15" t="s">
        <v>155</v>
      </c>
      <c r="AQ595" s="15">
        <v>111.0</v>
      </c>
      <c r="AR595" s="15">
        <v>27.0</v>
      </c>
      <c r="AS595" s="15">
        <v>90.0</v>
      </c>
      <c r="AT595" s="15">
        <v>74.0</v>
      </c>
      <c r="AU595" s="15">
        <v>-12.0</v>
      </c>
      <c r="AV595" s="15">
        <v>1.0</v>
      </c>
      <c r="AW595" s="18">
        <v>0.0</v>
      </c>
      <c r="AX595" s="18">
        <v>0.0</v>
      </c>
      <c r="AY595" s="18">
        <v>1.0</v>
      </c>
      <c r="AZ595" s="18">
        <v>0.0</v>
      </c>
      <c r="BA595" s="18">
        <v>0.0</v>
      </c>
      <c r="BB595" s="18">
        <v>0.0</v>
      </c>
      <c r="BC595" s="11">
        <v>0.0</v>
      </c>
      <c r="BD595" s="11">
        <v>0.0</v>
      </c>
      <c r="BE595" s="11">
        <v>0.0</v>
      </c>
      <c r="BF595" s="11">
        <v>0.0</v>
      </c>
      <c r="BG595" s="11">
        <v>0.0</v>
      </c>
      <c r="BH595" s="11">
        <v>1.0</v>
      </c>
      <c r="BI595" s="11">
        <v>0.0</v>
      </c>
      <c r="BJ595" s="11">
        <v>0.0</v>
      </c>
      <c r="BK595" s="11">
        <v>0.0</v>
      </c>
      <c r="BL595" s="11">
        <v>0.0</v>
      </c>
      <c r="BM595" s="11">
        <v>0.0</v>
      </c>
      <c r="BN595" s="11">
        <v>0.0</v>
      </c>
      <c r="BO595" s="11">
        <v>0.0</v>
      </c>
      <c r="BP595" s="11">
        <v>0.0</v>
      </c>
      <c r="BQ595" s="11">
        <v>0.0</v>
      </c>
      <c r="BR595" s="11">
        <v>0.0</v>
      </c>
      <c r="BS595" s="11">
        <v>0.0</v>
      </c>
      <c r="BT595" s="11">
        <v>0.0</v>
      </c>
      <c r="BU595" s="11">
        <v>0.0</v>
      </c>
      <c r="BV595" s="11" t="s">
        <v>124</v>
      </c>
      <c r="BW595" s="3" t="s">
        <v>319</v>
      </c>
      <c r="BX595" s="15">
        <v>0.0</v>
      </c>
      <c r="BY595" s="26">
        <v>226.0</v>
      </c>
      <c r="BZ595" s="16">
        <v>0.0</v>
      </c>
      <c r="CA595" s="26">
        <v>66.0</v>
      </c>
      <c r="CB595" s="26">
        <v>9.0</v>
      </c>
      <c r="CC595" s="15">
        <v>0.0</v>
      </c>
      <c r="CD595" s="15">
        <v>0.0</v>
      </c>
      <c r="CE595" s="15">
        <v>1.0</v>
      </c>
      <c r="CF595" s="15">
        <v>0.0</v>
      </c>
      <c r="CG595" s="16">
        <v>0.0</v>
      </c>
      <c r="CH595" s="16">
        <v>0.0</v>
      </c>
      <c r="CI595" s="16">
        <v>0.0</v>
      </c>
      <c r="CJ595" s="15">
        <f t="shared" si="3"/>
        <v>0</v>
      </c>
      <c r="CK595" s="29" t="s">
        <v>3332</v>
      </c>
      <c r="CL595" s="11" t="s">
        <v>258</v>
      </c>
      <c r="CM595" s="11">
        <v>0.0</v>
      </c>
      <c r="CN595" s="11">
        <v>0.0</v>
      </c>
      <c r="CO595" s="18">
        <v>0.0</v>
      </c>
      <c r="CP595" s="18">
        <v>0.0</v>
      </c>
      <c r="CQ595" s="15">
        <v>0.0</v>
      </c>
      <c r="CR595" s="15" t="s">
        <v>124</v>
      </c>
      <c r="CS595" s="15">
        <v>1.0</v>
      </c>
      <c r="CT595" s="15" t="s">
        <v>3333</v>
      </c>
      <c r="CU595" s="15">
        <v>0.0</v>
      </c>
      <c r="CV595" s="15" t="s">
        <v>124</v>
      </c>
      <c r="CW595" s="11">
        <v>0.0</v>
      </c>
      <c r="CX595" s="11">
        <v>0.0</v>
      </c>
      <c r="CY595" s="11" t="s">
        <v>124</v>
      </c>
      <c r="CZ595" s="11">
        <v>0.0</v>
      </c>
      <c r="DA595" s="11" t="s">
        <v>235</v>
      </c>
      <c r="DB595" s="31"/>
    </row>
    <row r="596">
      <c r="A596" s="11" t="s">
        <v>3334</v>
      </c>
      <c r="B596" s="11" t="s">
        <v>3335</v>
      </c>
      <c r="C596" s="12">
        <v>31535.0</v>
      </c>
      <c r="D596" s="13">
        <v>1.0</v>
      </c>
      <c r="E596" s="18">
        <v>0.0</v>
      </c>
      <c r="F596" s="3">
        <v>4.0</v>
      </c>
      <c r="G596" s="3">
        <v>5.0</v>
      </c>
      <c r="H596" s="3">
        <v>9.0</v>
      </c>
      <c r="I596" s="14">
        <f t="shared" si="1"/>
        <v>6</v>
      </c>
      <c r="J596" s="14">
        <f t="shared" si="2"/>
        <v>3.333333333</v>
      </c>
      <c r="K596" s="11" t="s">
        <v>2942</v>
      </c>
      <c r="L596" s="11" t="s">
        <v>2942</v>
      </c>
      <c r="M596" s="15" t="s">
        <v>122</v>
      </c>
      <c r="N596" s="15" t="s">
        <v>1836</v>
      </c>
      <c r="O596" s="16" t="s">
        <v>122</v>
      </c>
      <c r="P596" s="16" t="s">
        <v>373</v>
      </c>
      <c r="Q596" s="17">
        <v>1.0</v>
      </c>
      <c r="R596" s="11" t="s">
        <v>124</v>
      </c>
      <c r="S596" s="11">
        <v>0.0</v>
      </c>
      <c r="T596" s="11">
        <v>0.0</v>
      </c>
      <c r="U596" s="11" t="s">
        <v>124</v>
      </c>
      <c r="V596" s="11">
        <v>0.0</v>
      </c>
      <c r="W596" s="11" t="s">
        <v>631</v>
      </c>
      <c r="X596" s="18">
        <v>37.0</v>
      </c>
      <c r="Y596" s="18">
        <v>1.0</v>
      </c>
      <c r="Z596" s="18">
        <v>1.0</v>
      </c>
      <c r="AA596" s="18">
        <v>0.0</v>
      </c>
      <c r="AB596" s="15" t="s">
        <v>3335</v>
      </c>
      <c r="AC596" s="15" t="s">
        <v>3335</v>
      </c>
      <c r="AD596" s="16">
        <v>1.0</v>
      </c>
      <c r="AE596" s="16">
        <v>1.0</v>
      </c>
      <c r="AF596" s="16">
        <v>1.0</v>
      </c>
      <c r="AG596" s="15">
        <v>1.0</v>
      </c>
      <c r="AH596" s="11" t="s">
        <v>3336</v>
      </c>
      <c r="AI596" s="18">
        <v>1.0</v>
      </c>
      <c r="AJ596" s="18">
        <v>0.0</v>
      </c>
      <c r="AK596" s="18">
        <v>0.0</v>
      </c>
      <c r="AL596" s="11">
        <v>0.0</v>
      </c>
      <c r="AM596" s="19">
        <v>0.0</v>
      </c>
      <c r="AN596" s="27" t="s">
        <v>128</v>
      </c>
      <c r="AO596" s="15" t="s">
        <v>155</v>
      </c>
      <c r="AP596" s="15" t="s">
        <v>155</v>
      </c>
      <c r="AQ596" s="15">
        <v>111.0</v>
      </c>
      <c r="AR596" s="15">
        <v>81.0</v>
      </c>
      <c r="AS596" s="15">
        <v>62.0</v>
      </c>
      <c r="AT596" s="15">
        <v>97.0</v>
      </c>
      <c r="AU596" s="15">
        <v>-6.0</v>
      </c>
      <c r="AV596" s="15">
        <v>37.0</v>
      </c>
      <c r="AW596" s="18">
        <v>0.0</v>
      </c>
      <c r="AX596" s="18">
        <v>0.0</v>
      </c>
      <c r="AY596" s="18">
        <v>1.0</v>
      </c>
      <c r="AZ596" s="18">
        <v>0.0</v>
      </c>
      <c r="BA596" s="18">
        <v>0.0</v>
      </c>
      <c r="BB596" s="18">
        <v>0.0</v>
      </c>
      <c r="BC596" s="11">
        <v>0.0</v>
      </c>
      <c r="BD596" s="11">
        <v>0.0</v>
      </c>
      <c r="BE596" s="11">
        <v>0.0</v>
      </c>
      <c r="BF596" s="11">
        <v>0.0</v>
      </c>
      <c r="BG596" s="11">
        <v>0.0</v>
      </c>
      <c r="BH596" s="11">
        <v>0.0</v>
      </c>
      <c r="BI596" s="11">
        <v>0.0</v>
      </c>
      <c r="BJ596" s="11">
        <v>0.0</v>
      </c>
      <c r="BK596" s="11">
        <v>0.0</v>
      </c>
      <c r="BL596" s="11">
        <v>0.0</v>
      </c>
      <c r="BM596" s="11">
        <v>0.0</v>
      </c>
      <c r="BN596" s="11">
        <v>0.0</v>
      </c>
      <c r="BO596" s="11">
        <v>0.0</v>
      </c>
      <c r="BP596" s="11">
        <v>0.0</v>
      </c>
      <c r="BQ596" s="11">
        <v>0.0</v>
      </c>
      <c r="BR596" s="11">
        <v>0.0</v>
      </c>
      <c r="BS596" s="11">
        <v>0.0</v>
      </c>
      <c r="BT596" s="11">
        <v>0.0</v>
      </c>
      <c r="BU596" s="11">
        <v>0.0</v>
      </c>
      <c r="BV596" s="11" t="s">
        <v>124</v>
      </c>
      <c r="BW596" s="15" t="s">
        <v>319</v>
      </c>
      <c r="BX596" s="15">
        <v>0.0</v>
      </c>
      <c r="BY596" s="26">
        <v>235.0</v>
      </c>
      <c r="BZ596" s="16">
        <v>0.0</v>
      </c>
      <c r="CA596" s="26">
        <v>43.0</v>
      </c>
      <c r="CB596" s="26">
        <v>25.0</v>
      </c>
      <c r="CC596" s="15">
        <v>0.0</v>
      </c>
      <c r="CD596" s="15">
        <v>0.0</v>
      </c>
      <c r="CE596" s="15">
        <v>1.0</v>
      </c>
      <c r="CF596" s="15">
        <v>0.0</v>
      </c>
      <c r="CG596" s="16">
        <v>0.0</v>
      </c>
      <c r="CH596" s="16">
        <v>0.0</v>
      </c>
      <c r="CI596" s="16">
        <v>0.0</v>
      </c>
      <c r="CJ596" s="15">
        <f t="shared" si="3"/>
        <v>0</v>
      </c>
      <c r="CK596" s="29" t="s">
        <v>3337</v>
      </c>
      <c r="CL596" s="11" t="s">
        <v>258</v>
      </c>
      <c r="CM596" s="11">
        <v>0.0</v>
      </c>
      <c r="CN596" s="11">
        <v>0.0</v>
      </c>
      <c r="CO596" s="18">
        <v>0.0</v>
      </c>
      <c r="CP596" s="18">
        <v>0.0</v>
      </c>
      <c r="CQ596" s="15">
        <v>0.0</v>
      </c>
      <c r="CR596" s="15" t="s">
        <v>124</v>
      </c>
      <c r="CS596" s="15">
        <v>0.0</v>
      </c>
      <c r="CT596" s="15" t="s">
        <v>124</v>
      </c>
      <c r="CU596" s="15">
        <v>0.0</v>
      </c>
      <c r="CV596" s="15" t="s">
        <v>124</v>
      </c>
      <c r="CW596" s="11">
        <v>0.0</v>
      </c>
      <c r="CX596" s="11">
        <v>0.0</v>
      </c>
      <c r="CY596" s="11" t="s">
        <v>124</v>
      </c>
      <c r="CZ596" s="11">
        <v>0.0</v>
      </c>
      <c r="DA596" s="11" t="s">
        <v>235</v>
      </c>
      <c r="DB596" s="31"/>
    </row>
    <row r="597">
      <c r="A597" s="11" t="s">
        <v>3338</v>
      </c>
      <c r="B597" s="11" t="s">
        <v>3339</v>
      </c>
      <c r="C597" s="12">
        <v>31542.0</v>
      </c>
      <c r="D597" s="13">
        <v>1.0</v>
      </c>
      <c r="E597" s="18">
        <v>0.0</v>
      </c>
      <c r="F597" s="3">
        <v>8.0</v>
      </c>
      <c r="G597" s="3">
        <v>7.0</v>
      </c>
      <c r="H597" s="3">
        <v>8.0</v>
      </c>
      <c r="I597" s="14">
        <f t="shared" si="1"/>
        <v>7.666666667</v>
      </c>
      <c r="J597" s="14">
        <f t="shared" si="2"/>
        <v>0.6666666667</v>
      </c>
      <c r="K597" s="11" t="s">
        <v>2673</v>
      </c>
      <c r="L597" s="11" t="s">
        <v>183</v>
      </c>
      <c r="M597" s="15" t="s">
        <v>2631</v>
      </c>
      <c r="N597" s="15" t="s">
        <v>3340</v>
      </c>
      <c r="O597" s="16" t="s">
        <v>2906</v>
      </c>
      <c r="P597" s="16" t="s">
        <v>3341</v>
      </c>
      <c r="Q597" s="17">
        <v>2.0</v>
      </c>
      <c r="R597" s="11" t="s">
        <v>124</v>
      </c>
      <c r="S597" s="11">
        <v>1.0</v>
      </c>
      <c r="T597" s="11">
        <v>0.0</v>
      </c>
      <c r="U597" s="11" t="s">
        <v>124</v>
      </c>
      <c r="V597" s="11">
        <v>0.0</v>
      </c>
      <c r="W597" s="11" t="s">
        <v>631</v>
      </c>
      <c r="X597" s="18">
        <f>(31+26)/2</f>
        <v>28.5</v>
      </c>
      <c r="Y597" s="18">
        <v>1.0</v>
      </c>
      <c r="Z597" s="18">
        <v>1.0</v>
      </c>
      <c r="AA597" s="18">
        <v>0.0</v>
      </c>
      <c r="AB597" s="15" t="s">
        <v>3342</v>
      </c>
      <c r="AC597" s="15" t="s">
        <v>3342</v>
      </c>
      <c r="AD597" s="16">
        <v>1.0</v>
      </c>
      <c r="AE597" s="16">
        <v>1.0</v>
      </c>
      <c r="AF597" s="16">
        <v>1.0</v>
      </c>
      <c r="AG597" s="16">
        <v>1.0</v>
      </c>
      <c r="AH597" s="11" t="s">
        <v>3343</v>
      </c>
      <c r="AI597" s="18">
        <v>1.0</v>
      </c>
      <c r="AJ597" s="18">
        <v>1.0</v>
      </c>
      <c r="AK597" s="18">
        <v>0.0</v>
      </c>
      <c r="AL597" s="11">
        <v>0.0</v>
      </c>
      <c r="AM597" s="19">
        <v>0.0</v>
      </c>
      <c r="AN597" s="27" t="s">
        <v>128</v>
      </c>
      <c r="AO597" s="15" t="s">
        <v>570</v>
      </c>
      <c r="AP597" s="15" t="s">
        <v>570</v>
      </c>
      <c r="AQ597" s="15">
        <v>113.0</v>
      </c>
      <c r="AR597" s="15">
        <v>95.0</v>
      </c>
      <c r="AS597" s="15">
        <v>62.0</v>
      </c>
      <c r="AT597" s="15">
        <v>60.0</v>
      </c>
      <c r="AU597" s="15">
        <v>-7.0</v>
      </c>
      <c r="AV597" s="15">
        <v>4.0</v>
      </c>
      <c r="AW597" s="18">
        <v>0.0</v>
      </c>
      <c r="AX597" s="18">
        <v>1.0</v>
      </c>
      <c r="AY597" s="18">
        <v>0.0</v>
      </c>
      <c r="AZ597" s="18">
        <v>1.0</v>
      </c>
      <c r="BA597" s="18">
        <v>0.0</v>
      </c>
      <c r="BB597" s="18">
        <v>1.0</v>
      </c>
      <c r="BC597" s="11">
        <v>0.0</v>
      </c>
      <c r="BD597" s="11">
        <v>0.0</v>
      </c>
      <c r="BE597" s="11">
        <v>0.0</v>
      </c>
      <c r="BF597" s="11">
        <v>0.0</v>
      </c>
      <c r="BG597" s="11">
        <v>0.0</v>
      </c>
      <c r="BH597" s="11">
        <v>0.0</v>
      </c>
      <c r="BI597" s="11">
        <v>0.0</v>
      </c>
      <c r="BJ597" s="11">
        <v>0.0</v>
      </c>
      <c r="BK597" s="11">
        <v>0.0</v>
      </c>
      <c r="BL597" s="11">
        <v>0.0</v>
      </c>
      <c r="BM597" s="11">
        <v>0.0</v>
      </c>
      <c r="BN597" s="11">
        <v>0.0</v>
      </c>
      <c r="BO597" s="11">
        <v>0.0</v>
      </c>
      <c r="BP597" s="11">
        <v>0.0</v>
      </c>
      <c r="BQ597" s="11">
        <v>0.0</v>
      </c>
      <c r="BR597" s="11">
        <v>0.0</v>
      </c>
      <c r="BS597" s="11">
        <v>0.0</v>
      </c>
      <c r="BT597" s="11">
        <v>0.0</v>
      </c>
      <c r="BU597" s="11">
        <v>0.0</v>
      </c>
      <c r="BV597" s="11" t="s">
        <v>124</v>
      </c>
      <c r="BW597" s="15" t="s">
        <v>319</v>
      </c>
      <c r="BX597" s="15">
        <v>0.0</v>
      </c>
      <c r="BY597" s="26">
        <v>240.0</v>
      </c>
      <c r="BZ597" s="16">
        <v>0.0</v>
      </c>
      <c r="CA597" s="26">
        <v>119.0</v>
      </c>
      <c r="CB597" s="26">
        <v>44.0</v>
      </c>
      <c r="CC597" s="15">
        <v>0.0</v>
      </c>
      <c r="CD597" s="15">
        <v>0.0</v>
      </c>
      <c r="CE597" s="15">
        <v>1.0</v>
      </c>
      <c r="CF597" s="15">
        <v>0.0</v>
      </c>
      <c r="CG597" s="16">
        <v>0.0</v>
      </c>
      <c r="CH597" s="16">
        <v>0.0</v>
      </c>
      <c r="CI597" s="16">
        <v>0.0</v>
      </c>
      <c r="CJ597" s="15">
        <f t="shared" si="3"/>
        <v>0</v>
      </c>
      <c r="CK597" s="29" t="s">
        <v>3344</v>
      </c>
      <c r="CL597" s="11" t="s">
        <v>3345</v>
      </c>
      <c r="CM597" s="11">
        <v>0.0</v>
      </c>
      <c r="CN597" s="11">
        <v>0.0</v>
      </c>
      <c r="CO597" s="18">
        <v>0.0</v>
      </c>
      <c r="CP597" s="18">
        <v>0.0</v>
      </c>
      <c r="CQ597" s="15">
        <v>0.0</v>
      </c>
      <c r="CR597" s="15" t="s">
        <v>124</v>
      </c>
      <c r="CS597" s="15">
        <v>0.0</v>
      </c>
      <c r="CT597" s="15" t="s">
        <v>124</v>
      </c>
      <c r="CU597" s="15">
        <v>0.0</v>
      </c>
      <c r="CV597" s="15" t="s">
        <v>124</v>
      </c>
      <c r="CW597" s="11">
        <v>0.0</v>
      </c>
      <c r="CX597" s="11">
        <v>0.0</v>
      </c>
      <c r="CY597" s="11" t="s">
        <v>124</v>
      </c>
      <c r="CZ597" s="11">
        <v>0.0</v>
      </c>
      <c r="DA597" s="11" t="s">
        <v>235</v>
      </c>
      <c r="DB597" s="31"/>
    </row>
    <row r="598">
      <c r="A598" s="11" t="s">
        <v>3346</v>
      </c>
      <c r="B598" s="11" t="s">
        <v>3262</v>
      </c>
      <c r="C598" s="12">
        <v>31549.0</v>
      </c>
      <c r="D598" s="13">
        <v>3.0</v>
      </c>
      <c r="E598" s="18">
        <v>0.0</v>
      </c>
      <c r="F598" s="3">
        <v>7.0</v>
      </c>
      <c r="G598" s="3">
        <v>7.0</v>
      </c>
      <c r="H598" s="3">
        <v>10.0</v>
      </c>
      <c r="I598" s="14">
        <f t="shared" si="1"/>
        <v>8</v>
      </c>
      <c r="J598" s="14">
        <f t="shared" si="2"/>
        <v>2</v>
      </c>
      <c r="K598" s="11" t="s">
        <v>2265</v>
      </c>
      <c r="L598" s="11" t="s">
        <v>2410</v>
      </c>
      <c r="M598" s="15" t="s">
        <v>137</v>
      </c>
      <c r="N598" s="15" t="s">
        <v>196</v>
      </c>
      <c r="O598" s="16" t="s">
        <v>162</v>
      </c>
      <c r="P598" s="16" t="s">
        <v>1174</v>
      </c>
      <c r="Q598" s="17">
        <v>1.0</v>
      </c>
      <c r="R598" s="11" t="s">
        <v>124</v>
      </c>
      <c r="S598" s="11">
        <v>0.0</v>
      </c>
      <c r="T598" s="11">
        <v>0.0</v>
      </c>
      <c r="U598" s="11" t="s">
        <v>124</v>
      </c>
      <c r="V598" s="11">
        <v>0.0</v>
      </c>
      <c r="W598" s="11" t="s">
        <v>125</v>
      </c>
      <c r="X598" s="18">
        <v>22.0</v>
      </c>
      <c r="Y598" s="18">
        <v>0.0</v>
      </c>
      <c r="Z598" s="18">
        <v>0.0</v>
      </c>
      <c r="AA598" s="18">
        <v>1.0</v>
      </c>
      <c r="AB598" s="15" t="s">
        <v>3347</v>
      </c>
      <c r="AC598" s="15" t="s">
        <v>3347</v>
      </c>
      <c r="AD598" s="16">
        <v>2.0</v>
      </c>
      <c r="AE598" s="16">
        <v>1.0</v>
      </c>
      <c r="AF598" s="16">
        <v>0.0</v>
      </c>
      <c r="AG598" s="15">
        <v>0.0</v>
      </c>
      <c r="AH598" s="11" t="s">
        <v>2284</v>
      </c>
      <c r="AI598" s="18">
        <v>1.0</v>
      </c>
      <c r="AJ598" s="18">
        <v>1.0</v>
      </c>
      <c r="AK598" s="18">
        <v>0.0</v>
      </c>
      <c r="AL598" s="11">
        <v>0.0</v>
      </c>
      <c r="AM598" s="19">
        <v>1.0</v>
      </c>
      <c r="AN598" s="27" t="s">
        <v>128</v>
      </c>
      <c r="AO598" s="15" t="s">
        <v>155</v>
      </c>
      <c r="AP598" s="15" t="s">
        <v>155</v>
      </c>
      <c r="AQ598" s="15">
        <v>131.0</v>
      </c>
      <c r="AR598" s="15">
        <v>31.0</v>
      </c>
      <c r="AS598" s="15">
        <v>50.0</v>
      </c>
      <c r="AT598" s="15">
        <v>25.0</v>
      </c>
      <c r="AU598" s="15">
        <v>-16.0</v>
      </c>
      <c r="AV598" s="15">
        <v>48.0</v>
      </c>
      <c r="AW598" s="18">
        <v>0.0</v>
      </c>
      <c r="AX598" s="18">
        <v>0.0</v>
      </c>
      <c r="AY598" s="18">
        <v>0.0</v>
      </c>
      <c r="AZ598" s="18">
        <v>1.0</v>
      </c>
      <c r="BA598" s="18">
        <v>1.0</v>
      </c>
      <c r="BB598" s="18">
        <v>0.0</v>
      </c>
      <c r="BC598" s="11">
        <v>0.0</v>
      </c>
      <c r="BD598" s="11">
        <v>0.0</v>
      </c>
      <c r="BE598" s="11">
        <v>0.0</v>
      </c>
      <c r="BF598" s="11">
        <v>0.0</v>
      </c>
      <c r="BG598" s="11">
        <v>0.0</v>
      </c>
      <c r="BH598" s="11">
        <v>0.0</v>
      </c>
      <c r="BI598" s="11">
        <v>0.0</v>
      </c>
      <c r="BJ598" s="11">
        <v>0.0</v>
      </c>
      <c r="BK598" s="11">
        <v>0.0</v>
      </c>
      <c r="BL598" s="11">
        <v>0.0</v>
      </c>
      <c r="BM598" s="11">
        <v>0.0</v>
      </c>
      <c r="BN598" s="11">
        <v>0.0</v>
      </c>
      <c r="BO598" s="11">
        <v>0.0</v>
      </c>
      <c r="BP598" s="11">
        <v>0.0</v>
      </c>
      <c r="BQ598" s="11">
        <v>0.0</v>
      </c>
      <c r="BR598" s="11">
        <v>0.0</v>
      </c>
      <c r="BS598" s="11">
        <v>0.0</v>
      </c>
      <c r="BT598" s="11">
        <v>0.0</v>
      </c>
      <c r="BU598" s="11">
        <v>0.0</v>
      </c>
      <c r="BV598" s="11" t="s">
        <v>124</v>
      </c>
      <c r="BW598" s="15" t="s">
        <v>487</v>
      </c>
      <c r="BX598" s="15">
        <v>0.0</v>
      </c>
      <c r="BY598" s="26">
        <v>291.0</v>
      </c>
      <c r="BZ598" s="16">
        <v>0.0</v>
      </c>
      <c r="CA598" s="26">
        <v>21.0</v>
      </c>
      <c r="CB598" s="26">
        <v>17.0</v>
      </c>
      <c r="CC598" s="15">
        <v>0.0</v>
      </c>
      <c r="CD598" s="15">
        <v>0.0</v>
      </c>
      <c r="CE598" s="15">
        <v>0.0</v>
      </c>
      <c r="CF598" s="15">
        <v>0.0</v>
      </c>
      <c r="CG598" s="16">
        <v>1.0</v>
      </c>
      <c r="CH598" s="16">
        <v>0.0</v>
      </c>
      <c r="CI598" s="16">
        <v>0.0</v>
      </c>
      <c r="CJ598" s="15">
        <f t="shared" si="3"/>
        <v>1</v>
      </c>
      <c r="CK598" s="29" t="s">
        <v>3348</v>
      </c>
      <c r="CL598" s="11" t="s">
        <v>3349</v>
      </c>
      <c r="CM598" s="11">
        <v>0.0</v>
      </c>
      <c r="CN598" s="11">
        <v>0.0</v>
      </c>
      <c r="CO598" s="18">
        <v>0.0</v>
      </c>
      <c r="CP598" s="18">
        <v>0.0</v>
      </c>
      <c r="CQ598" s="15">
        <v>0.0</v>
      </c>
      <c r="CR598" s="15" t="s">
        <v>124</v>
      </c>
      <c r="CS598" s="15">
        <v>1.0</v>
      </c>
      <c r="CT598" s="15" t="s">
        <v>124</v>
      </c>
      <c r="CU598" s="15">
        <v>0.0</v>
      </c>
      <c r="CV598" s="15" t="s">
        <v>124</v>
      </c>
      <c r="CW598" s="11">
        <v>0.0</v>
      </c>
      <c r="CX598" s="11">
        <v>0.0</v>
      </c>
      <c r="CY598" s="11" t="s">
        <v>124</v>
      </c>
      <c r="CZ598" s="11">
        <v>0.0</v>
      </c>
      <c r="DA598" s="11" t="s">
        <v>235</v>
      </c>
      <c r="DB598" s="31"/>
    </row>
    <row r="599">
      <c r="A599" s="11" t="s">
        <v>3350</v>
      </c>
      <c r="B599" s="11" t="s">
        <v>3150</v>
      </c>
      <c r="C599" s="12">
        <v>31570.0</v>
      </c>
      <c r="D599" s="13">
        <v>1.0</v>
      </c>
      <c r="E599" s="18">
        <v>0.0</v>
      </c>
      <c r="F599" s="3">
        <v>4.0</v>
      </c>
      <c r="G599" s="3">
        <v>5.0</v>
      </c>
      <c r="H599" s="3">
        <v>5.0</v>
      </c>
      <c r="I599" s="14">
        <f t="shared" si="1"/>
        <v>4.666666667</v>
      </c>
      <c r="J599" s="14">
        <f t="shared" si="2"/>
        <v>0.6666666667</v>
      </c>
      <c r="K599" s="11" t="s">
        <v>2689</v>
      </c>
      <c r="L599" s="11" t="s">
        <v>355</v>
      </c>
      <c r="M599" s="15" t="s">
        <v>137</v>
      </c>
      <c r="N599" s="15" t="s">
        <v>138</v>
      </c>
      <c r="O599" s="16" t="s">
        <v>2906</v>
      </c>
      <c r="P599" s="16" t="s">
        <v>3351</v>
      </c>
      <c r="Q599" s="17">
        <v>1.0</v>
      </c>
      <c r="R599" s="11" t="s">
        <v>124</v>
      </c>
      <c r="S599" s="11">
        <v>0.0</v>
      </c>
      <c r="T599" s="11">
        <v>0.0</v>
      </c>
      <c r="U599" s="11" t="s">
        <v>124</v>
      </c>
      <c r="V599" s="11">
        <v>0.0</v>
      </c>
      <c r="W599" s="11" t="s">
        <v>125</v>
      </c>
      <c r="X599" s="18">
        <v>27.0</v>
      </c>
      <c r="Y599" s="18">
        <v>0.0</v>
      </c>
      <c r="Z599" s="18">
        <v>1.0</v>
      </c>
      <c r="AA599" s="18">
        <v>0.0</v>
      </c>
      <c r="AB599" s="15" t="s">
        <v>3352</v>
      </c>
      <c r="AC599" s="15" t="s">
        <v>3352</v>
      </c>
      <c r="AD599" s="16">
        <v>2.0</v>
      </c>
      <c r="AE599" s="16">
        <v>1.0</v>
      </c>
      <c r="AF599" s="16">
        <v>1.0</v>
      </c>
      <c r="AG599" s="15">
        <v>0.0</v>
      </c>
      <c r="AH599" s="11" t="s">
        <v>3352</v>
      </c>
      <c r="AI599" s="18">
        <v>2.0</v>
      </c>
      <c r="AJ599" s="18">
        <v>1.0</v>
      </c>
      <c r="AK599" s="18">
        <v>1.0</v>
      </c>
      <c r="AL599" s="11">
        <v>0.0</v>
      </c>
      <c r="AM599" s="19">
        <v>1.0</v>
      </c>
      <c r="AN599" s="15" t="s">
        <v>154</v>
      </c>
      <c r="AO599" s="15" t="s">
        <v>1456</v>
      </c>
      <c r="AP599" s="15" t="s">
        <v>1456</v>
      </c>
      <c r="AQ599" s="15">
        <v>110.0</v>
      </c>
      <c r="AR599" s="15">
        <v>31.0</v>
      </c>
      <c r="AS599" s="15">
        <v>67.0</v>
      </c>
      <c r="AT599" s="15">
        <v>27.0</v>
      </c>
      <c r="AU599" s="15">
        <v>-14.0</v>
      </c>
      <c r="AV599" s="15">
        <v>41.0</v>
      </c>
      <c r="AW599" s="18">
        <v>0.0</v>
      </c>
      <c r="AX599" s="18">
        <v>0.0</v>
      </c>
      <c r="AY599" s="18">
        <v>0.0</v>
      </c>
      <c r="AZ599" s="18">
        <v>1.0</v>
      </c>
      <c r="BA599" s="18">
        <v>0.0</v>
      </c>
      <c r="BB599" s="18">
        <v>0.0</v>
      </c>
      <c r="BC599" s="11">
        <v>0.0</v>
      </c>
      <c r="BD599" s="11">
        <v>0.0</v>
      </c>
      <c r="BE599" s="11">
        <v>0.0</v>
      </c>
      <c r="BF599" s="11">
        <v>0.0</v>
      </c>
      <c r="BG599" s="11">
        <v>0.0</v>
      </c>
      <c r="BH599" s="11">
        <v>0.0</v>
      </c>
      <c r="BI599" s="11">
        <v>0.0</v>
      </c>
      <c r="BJ599" s="11">
        <v>0.0</v>
      </c>
      <c r="BK599" s="11">
        <v>0.0</v>
      </c>
      <c r="BL599" s="11">
        <v>0.0</v>
      </c>
      <c r="BM599" s="11">
        <v>0.0</v>
      </c>
      <c r="BN599" s="11">
        <v>0.0</v>
      </c>
      <c r="BO599" s="11">
        <v>0.0</v>
      </c>
      <c r="BP599" s="11">
        <v>0.0</v>
      </c>
      <c r="BQ599" s="11">
        <v>0.0</v>
      </c>
      <c r="BR599" s="11">
        <v>0.0</v>
      </c>
      <c r="BS599" s="11">
        <v>0.0</v>
      </c>
      <c r="BT599" s="11">
        <v>0.0</v>
      </c>
      <c r="BU599" s="11">
        <v>0.0</v>
      </c>
      <c r="BV599" s="11" t="s">
        <v>124</v>
      </c>
      <c r="BW599" s="15" t="s">
        <v>319</v>
      </c>
      <c r="BX599" s="15">
        <v>0.0</v>
      </c>
      <c r="BY599" s="26">
        <v>353.0</v>
      </c>
      <c r="BZ599" s="16">
        <v>0.0</v>
      </c>
      <c r="CA599" s="26">
        <v>115.0</v>
      </c>
      <c r="CB599" s="26">
        <v>53.0</v>
      </c>
      <c r="CC599" s="15">
        <v>0.0</v>
      </c>
      <c r="CD599" s="15">
        <v>0.0</v>
      </c>
      <c r="CE599" s="15">
        <v>1.0</v>
      </c>
      <c r="CF599" s="15">
        <v>0.0</v>
      </c>
      <c r="CG599" s="16">
        <v>0.0</v>
      </c>
      <c r="CH599" s="16">
        <v>0.0</v>
      </c>
      <c r="CI599" s="16">
        <v>0.0</v>
      </c>
      <c r="CJ599" s="15">
        <f t="shared" si="3"/>
        <v>0</v>
      </c>
      <c r="CK599" s="29" t="s">
        <v>3353</v>
      </c>
      <c r="CL599" s="11" t="s">
        <v>3354</v>
      </c>
      <c r="CM599" s="11">
        <v>0.0</v>
      </c>
      <c r="CN599" s="11">
        <v>0.0</v>
      </c>
      <c r="CO599" s="18">
        <v>0.0</v>
      </c>
      <c r="CP599" s="18">
        <v>0.0</v>
      </c>
      <c r="CQ599" s="15">
        <v>0.0</v>
      </c>
      <c r="CR599" s="15" t="s">
        <v>124</v>
      </c>
      <c r="CS599" s="15">
        <v>1.0</v>
      </c>
      <c r="CT599" s="15" t="s">
        <v>3355</v>
      </c>
      <c r="CU599" s="15">
        <v>0.0</v>
      </c>
      <c r="CV599" s="15" t="s">
        <v>124</v>
      </c>
      <c r="CW599" s="11">
        <v>0.0</v>
      </c>
      <c r="CX599" s="11">
        <v>0.0</v>
      </c>
      <c r="CY599" s="11" t="s">
        <v>124</v>
      </c>
      <c r="CZ599" s="11">
        <v>0.0</v>
      </c>
      <c r="DA599" s="11" t="s">
        <v>1049</v>
      </c>
      <c r="DB599" s="31"/>
    </row>
    <row r="600">
      <c r="A600" s="11" t="s">
        <v>3356</v>
      </c>
      <c r="B600" s="11" t="s">
        <v>3357</v>
      </c>
      <c r="C600" s="12">
        <v>31577.0</v>
      </c>
      <c r="D600" s="13">
        <v>3.0</v>
      </c>
      <c r="E600" s="18">
        <v>0.0</v>
      </c>
      <c r="F600" s="3">
        <v>6.0</v>
      </c>
      <c r="G600" s="3">
        <v>5.0</v>
      </c>
      <c r="H600" s="3">
        <v>8.0</v>
      </c>
      <c r="I600" s="14">
        <f t="shared" si="1"/>
        <v>6.333333333</v>
      </c>
      <c r="J600" s="14">
        <f t="shared" si="2"/>
        <v>2</v>
      </c>
      <c r="K600" s="11" t="s">
        <v>1283</v>
      </c>
      <c r="L600" s="11" t="s">
        <v>1283</v>
      </c>
      <c r="M600" s="15" t="s">
        <v>216</v>
      </c>
      <c r="N600" s="15" t="s">
        <v>2546</v>
      </c>
      <c r="O600" s="16" t="s">
        <v>577</v>
      </c>
      <c r="P600" s="16" t="s">
        <v>3358</v>
      </c>
      <c r="Q600" s="17">
        <v>2.0</v>
      </c>
      <c r="R600" s="11" t="s">
        <v>124</v>
      </c>
      <c r="S600" s="11">
        <v>1.0</v>
      </c>
      <c r="T600" s="11">
        <v>0.0</v>
      </c>
      <c r="U600" s="11" t="s">
        <v>124</v>
      </c>
      <c r="V600" s="11">
        <v>0.0</v>
      </c>
      <c r="W600" s="11" t="s">
        <v>125</v>
      </c>
      <c r="X600" s="18">
        <f>(42+34)/2</f>
        <v>38</v>
      </c>
      <c r="Y600" s="18">
        <v>2.0</v>
      </c>
      <c r="Z600" s="18">
        <v>2.0</v>
      </c>
      <c r="AA600" s="18">
        <v>2.0</v>
      </c>
      <c r="AB600" s="15" t="s">
        <v>3301</v>
      </c>
      <c r="AC600" s="15" t="s">
        <v>3301</v>
      </c>
      <c r="AD600" s="16">
        <v>2.0</v>
      </c>
      <c r="AE600" s="16">
        <v>1.0</v>
      </c>
      <c r="AF600" s="16">
        <v>0.0</v>
      </c>
      <c r="AG600" s="15">
        <v>0.0</v>
      </c>
      <c r="AH600" s="11" t="s">
        <v>3301</v>
      </c>
      <c r="AI600" s="18">
        <v>2.0</v>
      </c>
      <c r="AJ600" s="18">
        <v>1.0</v>
      </c>
      <c r="AK600" s="18">
        <v>0.0</v>
      </c>
      <c r="AL600" s="11">
        <v>0.0</v>
      </c>
      <c r="AM600" s="19">
        <v>1.0</v>
      </c>
      <c r="AN600" s="27" t="s">
        <v>128</v>
      </c>
      <c r="AO600" s="15" t="s">
        <v>318</v>
      </c>
      <c r="AP600" s="15" t="s">
        <v>318</v>
      </c>
      <c r="AQ600" s="15">
        <v>92.0</v>
      </c>
      <c r="AR600" s="15">
        <v>40.0</v>
      </c>
      <c r="AS600" s="15">
        <v>62.0</v>
      </c>
      <c r="AT600" s="15">
        <v>48.0</v>
      </c>
      <c r="AU600" s="15">
        <v>-13.0</v>
      </c>
      <c r="AV600" s="15">
        <v>34.0</v>
      </c>
      <c r="AW600" s="18">
        <v>0.0</v>
      </c>
      <c r="AX600" s="18">
        <v>0.0</v>
      </c>
      <c r="AY600" s="18">
        <v>1.0</v>
      </c>
      <c r="AZ600" s="18">
        <v>1.0</v>
      </c>
      <c r="BA600" s="18">
        <v>0.0</v>
      </c>
      <c r="BB600" s="18">
        <v>0.0</v>
      </c>
      <c r="BC600" s="11">
        <v>0.0</v>
      </c>
      <c r="BD600" s="11">
        <v>0.0</v>
      </c>
      <c r="BE600" s="11">
        <v>0.0</v>
      </c>
      <c r="BF600" s="11">
        <v>0.0</v>
      </c>
      <c r="BG600" s="11">
        <v>0.0</v>
      </c>
      <c r="BH600" s="11">
        <v>1.0</v>
      </c>
      <c r="BI600" s="11">
        <v>0.0</v>
      </c>
      <c r="BJ600" s="11">
        <v>0.0</v>
      </c>
      <c r="BK600" s="11">
        <v>0.0</v>
      </c>
      <c r="BL600" s="11">
        <v>0.0</v>
      </c>
      <c r="BM600" s="11">
        <v>0.0</v>
      </c>
      <c r="BN600" s="11">
        <v>0.0</v>
      </c>
      <c r="BO600" s="11">
        <v>0.0</v>
      </c>
      <c r="BP600" s="11">
        <v>0.0</v>
      </c>
      <c r="BQ600" s="11">
        <v>0.0</v>
      </c>
      <c r="BR600" s="11">
        <v>0.0</v>
      </c>
      <c r="BS600" s="11">
        <v>0.0</v>
      </c>
      <c r="BT600" s="11">
        <v>0.0</v>
      </c>
      <c r="BU600" s="11">
        <v>0.0</v>
      </c>
      <c r="BV600" s="11" t="s">
        <v>124</v>
      </c>
      <c r="BW600" s="15" t="s">
        <v>146</v>
      </c>
      <c r="BX600" s="15">
        <v>0.0</v>
      </c>
      <c r="BY600" s="26">
        <v>290.0</v>
      </c>
      <c r="BZ600" s="16">
        <v>0.0</v>
      </c>
      <c r="CA600" s="26">
        <v>21.0</v>
      </c>
      <c r="CB600" s="26">
        <v>21.0</v>
      </c>
      <c r="CC600" s="15">
        <v>0.0</v>
      </c>
      <c r="CD600" s="15">
        <v>0.0</v>
      </c>
      <c r="CE600" s="15">
        <v>1.0</v>
      </c>
      <c r="CF600" s="15">
        <v>0.0</v>
      </c>
      <c r="CG600" s="16">
        <v>0.0</v>
      </c>
      <c r="CH600" s="16">
        <v>0.0</v>
      </c>
      <c r="CI600" s="16">
        <v>0.0</v>
      </c>
      <c r="CJ600" s="15">
        <f t="shared" si="3"/>
        <v>0</v>
      </c>
      <c r="CK600" s="29" t="s">
        <v>3359</v>
      </c>
      <c r="CL600" s="11" t="s">
        <v>132</v>
      </c>
      <c r="CM600" s="11">
        <v>0.0</v>
      </c>
      <c r="CN600" s="11">
        <v>0.0</v>
      </c>
      <c r="CO600" s="18">
        <v>0.0</v>
      </c>
      <c r="CP600" s="18">
        <v>0.0</v>
      </c>
      <c r="CQ600" s="15">
        <v>0.0</v>
      </c>
      <c r="CR600" s="15" t="s">
        <v>124</v>
      </c>
      <c r="CS600" s="15">
        <v>0.0</v>
      </c>
      <c r="CT600" s="15" t="s">
        <v>124</v>
      </c>
      <c r="CU600" s="15">
        <v>0.0</v>
      </c>
      <c r="CV600" s="15" t="s">
        <v>124</v>
      </c>
      <c r="CW600" s="11">
        <v>0.0</v>
      </c>
      <c r="CX600" s="11">
        <v>0.0</v>
      </c>
      <c r="CY600" s="11" t="s">
        <v>124</v>
      </c>
      <c r="CZ600" s="11">
        <v>0.0</v>
      </c>
      <c r="DA600" s="11" t="s">
        <v>3360</v>
      </c>
      <c r="DB600" s="31"/>
    </row>
    <row r="601">
      <c r="A601" s="11" t="s">
        <v>3361</v>
      </c>
      <c r="B601" s="11" t="s">
        <v>3134</v>
      </c>
      <c r="C601" s="12">
        <v>31598.0</v>
      </c>
      <c r="D601" s="13">
        <v>1.0</v>
      </c>
      <c r="E601" s="18">
        <v>0.0</v>
      </c>
      <c r="F601" s="3">
        <v>4.0</v>
      </c>
      <c r="G601" s="3">
        <v>6.0</v>
      </c>
      <c r="H601" s="3">
        <v>1.0</v>
      </c>
      <c r="I601" s="14">
        <f t="shared" si="1"/>
        <v>3.666666667</v>
      </c>
      <c r="J601" s="14">
        <f t="shared" si="2"/>
        <v>3.333333333</v>
      </c>
      <c r="K601" s="11" t="s">
        <v>3135</v>
      </c>
      <c r="L601" s="11" t="s">
        <v>3136</v>
      </c>
      <c r="M601" s="15" t="s">
        <v>216</v>
      </c>
      <c r="N601" s="15" t="s">
        <v>1104</v>
      </c>
      <c r="O601" s="16" t="s">
        <v>2359</v>
      </c>
      <c r="P601" s="16" t="s">
        <v>3050</v>
      </c>
      <c r="Q601" s="17">
        <v>1.0</v>
      </c>
      <c r="R601" s="11" t="s">
        <v>124</v>
      </c>
      <c r="S601" s="11">
        <v>0.0</v>
      </c>
      <c r="T601" s="11">
        <v>0.0</v>
      </c>
      <c r="U601" s="11" t="s">
        <v>124</v>
      </c>
      <c r="V601" s="11">
        <v>0.0</v>
      </c>
      <c r="W601" s="11" t="s">
        <v>631</v>
      </c>
      <c r="X601" s="18">
        <v>36.0</v>
      </c>
      <c r="Y601" s="18">
        <v>1.0</v>
      </c>
      <c r="Z601" s="18">
        <v>0.0</v>
      </c>
      <c r="AA601" s="18">
        <v>1.0</v>
      </c>
      <c r="AB601" s="15" t="s">
        <v>3362</v>
      </c>
      <c r="AC601" s="15" t="s">
        <v>3362</v>
      </c>
      <c r="AD601" s="16">
        <v>1.0</v>
      </c>
      <c r="AE601" s="16">
        <v>0.0</v>
      </c>
      <c r="AF601" s="16">
        <v>1.0</v>
      </c>
      <c r="AG601" s="15">
        <v>0.0</v>
      </c>
      <c r="AH601" s="11" t="s">
        <v>3363</v>
      </c>
      <c r="AI601" s="18">
        <v>1.0</v>
      </c>
      <c r="AJ601" s="18">
        <v>0.0</v>
      </c>
      <c r="AK601" s="18">
        <v>0.0</v>
      </c>
      <c r="AL601" s="11">
        <v>0.0</v>
      </c>
      <c r="AM601" s="19">
        <v>1.0</v>
      </c>
      <c r="AN601" s="27" t="s">
        <v>128</v>
      </c>
      <c r="AO601" s="15" t="s">
        <v>899</v>
      </c>
      <c r="AP601" s="15" t="s">
        <v>200</v>
      </c>
      <c r="AQ601" s="15">
        <v>80.0</v>
      </c>
      <c r="AR601" s="15">
        <v>46.0</v>
      </c>
      <c r="AS601" s="15">
        <v>56.0</v>
      </c>
      <c r="AT601" s="15">
        <v>26.0</v>
      </c>
      <c r="AU601" s="15">
        <v>-8.0</v>
      </c>
      <c r="AV601" s="15">
        <v>75.0</v>
      </c>
      <c r="AW601" s="18">
        <v>0.0</v>
      </c>
      <c r="AX601" s="18">
        <v>0.0</v>
      </c>
      <c r="AY601" s="18">
        <v>0.0</v>
      </c>
      <c r="AZ601" s="18">
        <v>1.0</v>
      </c>
      <c r="BA601" s="18">
        <v>1.0</v>
      </c>
      <c r="BB601" s="18">
        <v>0.0</v>
      </c>
      <c r="BC601" s="11">
        <v>0.0</v>
      </c>
      <c r="BD601" s="11">
        <v>0.0</v>
      </c>
      <c r="BE601" s="11">
        <v>0.0</v>
      </c>
      <c r="BF601" s="11">
        <v>0.0</v>
      </c>
      <c r="BG601" s="11">
        <v>0.0</v>
      </c>
      <c r="BH601" s="11">
        <v>0.0</v>
      </c>
      <c r="BI601" s="11">
        <v>0.0</v>
      </c>
      <c r="BJ601" s="11">
        <v>0.0</v>
      </c>
      <c r="BK601" s="11">
        <v>0.0</v>
      </c>
      <c r="BL601" s="11">
        <v>0.0</v>
      </c>
      <c r="BM601" s="11">
        <v>0.0</v>
      </c>
      <c r="BN601" s="11">
        <v>0.0</v>
      </c>
      <c r="BO601" s="11">
        <v>0.0</v>
      </c>
      <c r="BP601" s="11">
        <v>0.0</v>
      </c>
      <c r="BQ601" s="11">
        <v>0.0</v>
      </c>
      <c r="BR601" s="11">
        <v>0.0</v>
      </c>
      <c r="BS601" s="11">
        <v>0.0</v>
      </c>
      <c r="BT601" s="11">
        <v>0.0</v>
      </c>
      <c r="BU601" s="11">
        <v>0.0</v>
      </c>
      <c r="BV601" s="11" t="s">
        <v>124</v>
      </c>
      <c r="BW601" s="15" t="s">
        <v>487</v>
      </c>
      <c r="BX601" s="15">
        <v>0.0</v>
      </c>
      <c r="BY601" s="26">
        <v>292.0</v>
      </c>
      <c r="BZ601" s="16">
        <v>0.0</v>
      </c>
      <c r="CA601" s="26">
        <v>72.0</v>
      </c>
      <c r="CB601" s="26">
        <v>24.0</v>
      </c>
      <c r="CC601" s="15">
        <v>0.0</v>
      </c>
      <c r="CD601" s="15">
        <v>0.0</v>
      </c>
      <c r="CE601" s="15">
        <v>0.0</v>
      </c>
      <c r="CF601" s="15">
        <v>0.0</v>
      </c>
      <c r="CG601" s="16">
        <v>0.0</v>
      </c>
      <c r="CH601" s="16">
        <v>0.0</v>
      </c>
      <c r="CI601" s="16">
        <v>0.0</v>
      </c>
      <c r="CJ601" s="15">
        <f t="shared" si="3"/>
        <v>0</v>
      </c>
      <c r="CK601" s="29" t="s">
        <v>3364</v>
      </c>
      <c r="CL601" s="11" t="s">
        <v>170</v>
      </c>
      <c r="CM601" s="11">
        <v>0.0</v>
      </c>
      <c r="CN601" s="11">
        <v>0.0</v>
      </c>
      <c r="CO601" s="18">
        <v>0.0</v>
      </c>
      <c r="CP601" s="18">
        <v>0.0</v>
      </c>
      <c r="CQ601" s="15">
        <v>0.0</v>
      </c>
      <c r="CR601" s="15" t="s">
        <v>124</v>
      </c>
      <c r="CS601" s="15">
        <v>0.0</v>
      </c>
      <c r="CT601" s="15" t="s">
        <v>124</v>
      </c>
      <c r="CU601" s="15">
        <v>0.0</v>
      </c>
      <c r="CV601" s="15" t="s">
        <v>124</v>
      </c>
      <c r="CW601" s="11">
        <v>0.0</v>
      </c>
      <c r="CX601" s="11">
        <v>0.0</v>
      </c>
      <c r="CY601" s="11" t="s">
        <v>124</v>
      </c>
      <c r="CZ601" s="11">
        <v>0.0</v>
      </c>
      <c r="DA601" s="11" t="s">
        <v>235</v>
      </c>
      <c r="DB601" s="31"/>
    </row>
    <row r="602">
      <c r="A602" s="11" t="s">
        <v>3365</v>
      </c>
      <c r="B602" s="11" t="s">
        <v>3366</v>
      </c>
      <c r="C602" s="12">
        <v>31605.0</v>
      </c>
      <c r="D602" s="13">
        <v>1.0</v>
      </c>
      <c r="E602" s="18">
        <v>0.0</v>
      </c>
      <c r="F602" s="3">
        <v>6.0</v>
      </c>
      <c r="G602" s="3">
        <v>7.0</v>
      </c>
      <c r="H602" s="3">
        <v>6.0</v>
      </c>
      <c r="I602" s="14">
        <f t="shared" si="1"/>
        <v>6.333333333</v>
      </c>
      <c r="J602" s="14">
        <f t="shared" si="2"/>
        <v>0.6666666667</v>
      </c>
      <c r="K602" s="11" t="s">
        <v>1248</v>
      </c>
      <c r="L602" s="11" t="s">
        <v>355</v>
      </c>
      <c r="M602" s="15" t="s">
        <v>216</v>
      </c>
      <c r="N602" s="15" t="s">
        <v>635</v>
      </c>
      <c r="O602" s="16" t="s">
        <v>604</v>
      </c>
      <c r="P602" s="16" t="s">
        <v>729</v>
      </c>
      <c r="Q602" s="17">
        <v>0.0</v>
      </c>
      <c r="R602" s="11" t="s">
        <v>124</v>
      </c>
      <c r="S602" s="11">
        <v>0.0</v>
      </c>
      <c r="T602" s="11">
        <v>0.0</v>
      </c>
      <c r="U602" s="11" t="s">
        <v>124</v>
      </c>
      <c r="V602" s="11">
        <v>0.0</v>
      </c>
      <c r="W602" s="11" t="s">
        <v>631</v>
      </c>
      <c r="X602" s="18">
        <v>26.0</v>
      </c>
      <c r="Y602" s="18">
        <v>2.0</v>
      </c>
      <c r="Z602" s="18">
        <v>1.0</v>
      </c>
      <c r="AA602" s="18">
        <v>0.0</v>
      </c>
      <c r="AB602" s="15" t="s">
        <v>3367</v>
      </c>
      <c r="AC602" s="15" t="s">
        <v>3367</v>
      </c>
      <c r="AD602" s="16">
        <v>1.0</v>
      </c>
      <c r="AE602" s="16">
        <v>1.0</v>
      </c>
      <c r="AF602" s="16">
        <v>1.0</v>
      </c>
      <c r="AG602" s="16">
        <v>0.0</v>
      </c>
      <c r="AH602" s="11" t="s">
        <v>1359</v>
      </c>
      <c r="AI602" s="18">
        <v>1.0</v>
      </c>
      <c r="AJ602" s="18">
        <v>1.0</v>
      </c>
      <c r="AK602" s="18">
        <v>0.0</v>
      </c>
      <c r="AL602" s="11">
        <v>0.0</v>
      </c>
      <c r="AM602" s="19">
        <v>0.0</v>
      </c>
      <c r="AN602" s="27" t="s">
        <v>128</v>
      </c>
      <c r="AO602" s="15" t="s">
        <v>893</v>
      </c>
      <c r="AP602" s="15" t="s">
        <v>893</v>
      </c>
      <c r="AQ602" s="15">
        <v>86.0</v>
      </c>
      <c r="AR602" s="15">
        <v>51.0</v>
      </c>
      <c r="AS602" s="15">
        <v>67.0</v>
      </c>
      <c r="AT602" s="15">
        <v>57.0</v>
      </c>
      <c r="AU602" s="15">
        <v>-10.0</v>
      </c>
      <c r="AV602" s="15">
        <v>47.0</v>
      </c>
      <c r="AW602" s="18">
        <v>0.0</v>
      </c>
      <c r="AX602" s="18">
        <v>1.0</v>
      </c>
      <c r="AY602" s="18">
        <v>1.0</v>
      </c>
      <c r="AZ602" s="18">
        <v>1.0</v>
      </c>
      <c r="BA602" s="18">
        <v>1.0</v>
      </c>
      <c r="BB602" s="18">
        <v>1.0</v>
      </c>
      <c r="BC602" s="11">
        <v>0.0</v>
      </c>
      <c r="BD602" s="11">
        <v>0.0</v>
      </c>
      <c r="BE602" s="11">
        <v>0.0</v>
      </c>
      <c r="BF602" s="11">
        <v>0.0</v>
      </c>
      <c r="BG602" s="11">
        <v>0.0</v>
      </c>
      <c r="BH602" s="11">
        <v>0.0</v>
      </c>
      <c r="BI602" s="11">
        <v>0.0</v>
      </c>
      <c r="BJ602" s="11">
        <v>0.0</v>
      </c>
      <c r="BK602" s="11">
        <v>0.0</v>
      </c>
      <c r="BL602" s="11">
        <v>0.0</v>
      </c>
      <c r="BM602" s="11">
        <v>0.0</v>
      </c>
      <c r="BN602" s="11">
        <v>0.0</v>
      </c>
      <c r="BO602" s="11">
        <v>0.0</v>
      </c>
      <c r="BP602" s="11">
        <v>0.0</v>
      </c>
      <c r="BQ602" s="11">
        <v>0.0</v>
      </c>
      <c r="BR602" s="11">
        <v>0.0</v>
      </c>
      <c r="BS602" s="11">
        <v>1.0</v>
      </c>
      <c r="BT602" s="11">
        <v>0.0</v>
      </c>
      <c r="BU602" s="11">
        <v>0.0</v>
      </c>
      <c r="BV602" s="11" t="s">
        <v>124</v>
      </c>
      <c r="BW602" s="15" t="s">
        <v>319</v>
      </c>
      <c r="BX602" s="15">
        <v>0.0</v>
      </c>
      <c r="BY602" s="26">
        <v>266.0</v>
      </c>
      <c r="BZ602" s="16">
        <v>0.0</v>
      </c>
      <c r="CA602" s="26">
        <v>103.0</v>
      </c>
      <c r="CB602" s="26">
        <v>23.0</v>
      </c>
      <c r="CC602" s="15">
        <v>0.0</v>
      </c>
      <c r="CD602" s="15">
        <v>0.0</v>
      </c>
      <c r="CE602" s="15">
        <v>1.0</v>
      </c>
      <c r="CF602" s="15">
        <v>0.0</v>
      </c>
      <c r="CG602" s="16">
        <v>0.0</v>
      </c>
      <c r="CH602" s="16">
        <v>0.0</v>
      </c>
      <c r="CI602" s="16">
        <v>0.0</v>
      </c>
      <c r="CJ602" s="15">
        <f t="shared" si="3"/>
        <v>0</v>
      </c>
      <c r="CK602" s="29" t="s">
        <v>3368</v>
      </c>
      <c r="CL602" s="11" t="s">
        <v>132</v>
      </c>
      <c r="CM602" s="11">
        <v>0.0</v>
      </c>
      <c r="CN602" s="11">
        <v>0.0</v>
      </c>
      <c r="CO602" s="18">
        <v>0.0</v>
      </c>
      <c r="CP602" s="18">
        <v>0.0</v>
      </c>
      <c r="CQ602" s="15">
        <v>0.0</v>
      </c>
      <c r="CR602" s="15" t="s">
        <v>124</v>
      </c>
      <c r="CS602" s="15">
        <v>0.0</v>
      </c>
      <c r="CT602" s="15" t="s">
        <v>124</v>
      </c>
      <c r="CU602" s="15">
        <v>0.0</v>
      </c>
      <c r="CV602" s="15" t="s">
        <v>124</v>
      </c>
      <c r="CW602" s="11">
        <v>0.0</v>
      </c>
      <c r="CX602" s="11">
        <v>0.0</v>
      </c>
      <c r="CY602" s="11" t="s">
        <v>124</v>
      </c>
      <c r="CZ602" s="11">
        <v>0.0</v>
      </c>
      <c r="DA602" s="11" t="s">
        <v>133</v>
      </c>
      <c r="DB602" s="31"/>
    </row>
    <row r="603">
      <c r="A603" s="11" t="s">
        <v>3369</v>
      </c>
      <c r="B603" s="11" t="s">
        <v>3370</v>
      </c>
      <c r="C603" s="12">
        <v>31612.0</v>
      </c>
      <c r="D603" s="13">
        <v>1.0</v>
      </c>
      <c r="E603" s="18">
        <v>0.0</v>
      </c>
      <c r="F603" s="3">
        <v>7.0</v>
      </c>
      <c r="G603" s="3">
        <v>6.0</v>
      </c>
      <c r="H603" s="3">
        <v>8.0</v>
      </c>
      <c r="I603" s="14">
        <f t="shared" si="1"/>
        <v>7</v>
      </c>
      <c r="J603" s="14">
        <f t="shared" si="2"/>
        <v>1.333333333</v>
      </c>
      <c r="K603" s="11" t="s">
        <v>303</v>
      </c>
      <c r="L603" s="11" t="s">
        <v>355</v>
      </c>
      <c r="M603" s="15" t="s">
        <v>137</v>
      </c>
      <c r="N603" s="15" t="s">
        <v>373</v>
      </c>
      <c r="O603" s="16" t="s">
        <v>162</v>
      </c>
      <c r="P603" s="16" t="s">
        <v>373</v>
      </c>
      <c r="Q603" s="17">
        <v>0.0</v>
      </c>
      <c r="R603" s="11" t="s">
        <v>124</v>
      </c>
      <c r="S603" s="11">
        <v>0.0</v>
      </c>
      <c r="T603" s="11">
        <v>0.0</v>
      </c>
      <c r="U603" s="11" t="s">
        <v>124</v>
      </c>
      <c r="V603" s="11">
        <v>0.0</v>
      </c>
      <c r="W603" s="11" t="s">
        <v>631</v>
      </c>
      <c r="X603" s="18">
        <v>35.0</v>
      </c>
      <c r="Y603" s="18">
        <v>1.0</v>
      </c>
      <c r="Z603" s="18">
        <v>1.0</v>
      </c>
      <c r="AA603" s="18">
        <v>0.0</v>
      </c>
      <c r="AB603" s="15" t="s">
        <v>3371</v>
      </c>
      <c r="AC603" s="15" t="s">
        <v>3371</v>
      </c>
      <c r="AD603" s="16">
        <v>1.0</v>
      </c>
      <c r="AE603" s="16">
        <v>1.0</v>
      </c>
      <c r="AF603" s="16">
        <v>1.0</v>
      </c>
      <c r="AG603" s="16">
        <v>1.0</v>
      </c>
      <c r="AH603" s="11" t="s">
        <v>3372</v>
      </c>
      <c r="AI603" s="18">
        <v>1.0</v>
      </c>
      <c r="AJ603" s="18">
        <v>1.0</v>
      </c>
      <c r="AK603" s="18">
        <v>1.0</v>
      </c>
      <c r="AL603" s="18">
        <v>1.0</v>
      </c>
      <c r="AM603" s="19">
        <v>1.0</v>
      </c>
      <c r="AN603" s="27" t="s">
        <v>128</v>
      </c>
      <c r="AO603" s="15" t="s">
        <v>3373</v>
      </c>
      <c r="AP603" s="15" t="s">
        <v>200</v>
      </c>
      <c r="AQ603" s="15">
        <v>131.0</v>
      </c>
      <c r="AR603" s="15">
        <v>88.0</v>
      </c>
      <c r="AS603" s="15">
        <v>66.0</v>
      </c>
      <c r="AT603" s="15">
        <v>84.0</v>
      </c>
      <c r="AU603" s="15">
        <v>-6.0</v>
      </c>
      <c r="AV603" s="15">
        <v>34.0</v>
      </c>
      <c r="AW603" s="18">
        <v>0.0</v>
      </c>
      <c r="AX603" s="18">
        <v>1.0</v>
      </c>
      <c r="AY603" s="18">
        <v>1.0</v>
      </c>
      <c r="AZ603" s="18">
        <v>1.0</v>
      </c>
      <c r="BA603" s="18">
        <v>0.0</v>
      </c>
      <c r="BB603" s="18">
        <v>0.0</v>
      </c>
      <c r="BC603" s="11">
        <v>0.0</v>
      </c>
      <c r="BD603" s="11">
        <v>0.0</v>
      </c>
      <c r="BE603" s="11">
        <v>0.0</v>
      </c>
      <c r="BF603" s="11">
        <v>0.0</v>
      </c>
      <c r="BG603" s="11">
        <v>0.0</v>
      </c>
      <c r="BH603" s="11">
        <v>0.0</v>
      </c>
      <c r="BI603" s="11">
        <v>0.0</v>
      </c>
      <c r="BJ603" s="11">
        <v>0.0</v>
      </c>
      <c r="BK603" s="11">
        <v>0.0</v>
      </c>
      <c r="BL603" s="11">
        <v>0.0</v>
      </c>
      <c r="BM603" s="11">
        <v>0.0</v>
      </c>
      <c r="BN603" s="11">
        <v>0.0</v>
      </c>
      <c r="BO603" s="11">
        <v>0.0</v>
      </c>
      <c r="BP603" s="11">
        <v>0.0</v>
      </c>
      <c r="BQ603" s="11">
        <v>0.0</v>
      </c>
      <c r="BR603" s="11">
        <v>0.0</v>
      </c>
      <c r="BS603" s="11">
        <v>0.0</v>
      </c>
      <c r="BT603" s="11">
        <v>0.0</v>
      </c>
      <c r="BU603" s="11">
        <v>0.0</v>
      </c>
      <c r="BV603" s="11" t="s">
        <v>124</v>
      </c>
      <c r="BW603" s="15" t="s">
        <v>319</v>
      </c>
      <c r="BX603" s="15">
        <v>0.0</v>
      </c>
      <c r="BY603" s="26">
        <v>209.0</v>
      </c>
      <c r="BZ603" s="16">
        <v>0.0</v>
      </c>
      <c r="CA603" s="26">
        <v>34.0</v>
      </c>
      <c r="CB603" s="26">
        <v>17.0</v>
      </c>
      <c r="CC603" s="15">
        <v>0.0</v>
      </c>
      <c r="CD603" s="15">
        <v>0.0</v>
      </c>
      <c r="CE603" s="15">
        <v>1.0</v>
      </c>
      <c r="CF603" s="15">
        <v>0.0</v>
      </c>
      <c r="CG603" s="16">
        <v>0.0</v>
      </c>
      <c r="CH603" s="16">
        <v>0.0</v>
      </c>
      <c r="CI603" s="16">
        <v>0.0</v>
      </c>
      <c r="CJ603" s="15">
        <f t="shared" si="3"/>
        <v>0</v>
      </c>
      <c r="CK603" s="29" t="s">
        <v>3374</v>
      </c>
      <c r="CL603" s="11" t="s">
        <v>1061</v>
      </c>
      <c r="CM603" s="11">
        <v>0.0</v>
      </c>
      <c r="CN603" s="11">
        <v>0.0</v>
      </c>
      <c r="CO603" s="18">
        <v>0.0</v>
      </c>
      <c r="CP603" s="18">
        <v>0.0</v>
      </c>
      <c r="CQ603" s="15">
        <v>0.0</v>
      </c>
      <c r="CR603" s="15" t="s">
        <v>124</v>
      </c>
      <c r="CS603" s="15">
        <v>0.0</v>
      </c>
      <c r="CT603" s="15" t="s">
        <v>124</v>
      </c>
      <c r="CU603" s="15">
        <v>0.0</v>
      </c>
      <c r="CV603" s="15" t="s">
        <v>124</v>
      </c>
      <c r="CW603" s="11">
        <v>0.0</v>
      </c>
      <c r="CX603" s="11">
        <v>0.0</v>
      </c>
      <c r="CY603" s="11" t="s">
        <v>124</v>
      </c>
      <c r="CZ603" s="11">
        <v>0.0</v>
      </c>
      <c r="DA603" s="11" t="s">
        <v>507</v>
      </c>
      <c r="DB603" s="31"/>
    </row>
    <row r="604">
      <c r="A604" s="11" t="s">
        <v>3375</v>
      </c>
      <c r="B604" s="11" t="s">
        <v>3376</v>
      </c>
      <c r="C604" s="12">
        <v>31619.0</v>
      </c>
      <c r="D604" s="13">
        <v>1.0</v>
      </c>
      <c r="E604" s="18">
        <v>0.0</v>
      </c>
      <c r="F604" s="3">
        <v>8.0</v>
      </c>
      <c r="G604" s="3">
        <v>7.0</v>
      </c>
      <c r="H604" s="3">
        <v>8.0</v>
      </c>
      <c r="I604" s="14">
        <f t="shared" si="1"/>
        <v>7.666666667</v>
      </c>
      <c r="J604" s="14">
        <f t="shared" si="2"/>
        <v>0.6666666667</v>
      </c>
      <c r="K604" s="11" t="s">
        <v>2783</v>
      </c>
      <c r="L604" s="11" t="s">
        <v>355</v>
      </c>
      <c r="M604" s="15" t="s">
        <v>122</v>
      </c>
      <c r="N604" s="15" t="s">
        <v>3377</v>
      </c>
      <c r="O604" s="16" t="s">
        <v>122</v>
      </c>
      <c r="P604" s="16" t="s">
        <v>373</v>
      </c>
      <c r="Q604" s="17">
        <v>1.0</v>
      </c>
      <c r="R604" s="11" t="s">
        <v>124</v>
      </c>
      <c r="S604" s="11">
        <v>0.0</v>
      </c>
      <c r="T604" s="11">
        <v>0.0</v>
      </c>
      <c r="U604" s="11" t="s">
        <v>124</v>
      </c>
      <c r="V604" s="11">
        <v>0.0</v>
      </c>
      <c r="W604" s="11" t="s">
        <v>631</v>
      </c>
      <c r="X604" s="18">
        <v>36.0</v>
      </c>
      <c r="Y604" s="18">
        <v>1.0</v>
      </c>
      <c r="Z604" s="18">
        <v>1.0</v>
      </c>
      <c r="AA604" s="18">
        <v>0.0</v>
      </c>
      <c r="AB604" s="15" t="s">
        <v>3376</v>
      </c>
      <c r="AC604" s="15" t="s">
        <v>3376</v>
      </c>
      <c r="AD604" s="16">
        <v>1.0</v>
      </c>
      <c r="AE604" s="16">
        <v>1.0</v>
      </c>
      <c r="AF604" s="16">
        <v>1.0</v>
      </c>
      <c r="AG604" s="15">
        <v>1.0</v>
      </c>
      <c r="AH604" s="11" t="s">
        <v>3378</v>
      </c>
      <c r="AI604" s="18">
        <v>1.0</v>
      </c>
      <c r="AJ604" s="18">
        <v>1.0</v>
      </c>
      <c r="AK604" s="18">
        <v>1.0</v>
      </c>
      <c r="AL604" s="11">
        <v>0.0</v>
      </c>
      <c r="AM604" s="19">
        <v>1.0</v>
      </c>
      <c r="AN604" s="27" t="s">
        <v>128</v>
      </c>
      <c r="AO604" s="15" t="s">
        <v>167</v>
      </c>
      <c r="AP604" s="15" t="s">
        <v>167</v>
      </c>
      <c r="AQ604" s="15">
        <v>96.0</v>
      </c>
      <c r="AR604" s="15">
        <v>61.0</v>
      </c>
      <c r="AS604" s="15">
        <v>65.0</v>
      </c>
      <c r="AT604" s="15">
        <v>64.0</v>
      </c>
      <c r="AU604" s="15">
        <v>-8.0</v>
      </c>
      <c r="AV604" s="15">
        <v>4.0</v>
      </c>
      <c r="AW604" s="18">
        <v>0.0</v>
      </c>
      <c r="AX604" s="18">
        <v>1.0</v>
      </c>
      <c r="AY604" s="18">
        <v>1.0</v>
      </c>
      <c r="AZ604" s="18">
        <v>0.0</v>
      </c>
      <c r="BA604" s="18">
        <v>0.0</v>
      </c>
      <c r="BB604" s="18">
        <v>1.0</v>
      </c>
      <c r="BC604" s="11">
        <v>0.0</v>
      </c>
      <c r="BD604" s="11">
        <v>0.0</v>
      </c>
      <c r="BE604" s="11">
        <v>0.0</v>
      </c>
      <c r="BF604" s="11">
        <v>0.0</v>
      </c>
      <c r="BG604" s="11">
        <v>0.0</v>
      </c>
      <c r="BH604" s="11">
        <v>0.0</v>
      </c>
      <c r="BI604" s="11">
        <v>0.0</v>
      </c>
      <c r="BJ604" s="11">
        <v>0.0</v>
      </c>
      <c r="BK604" s="11">
        <v>0.0</v>
      </c>
      <c r="BL604" s="11">
        <v>0.0</v>
      </c>
      <c r="BM604" s="11">
        <v>0.0</v>
      </c>
      <c r="BN604" s="11">
        <v>0.0</v>
      </c>
      <c r="BO604" s="11">
        <v>0.0</v>
      </c>
      <c r="BP604" s="11">
        <v>0.0</v>
      </c>
      <c r="BQ604" s="11">
        <v>0.0</v>
      </c>
      <c r="BR604" s="11">
        <v>0.0</v>
      </c>
      <c r="BS604" s="11">
        <v>0.0</v>
      </c>
      <c r="BT604" s="11">
        <v>0.0</v>
      </c>
      <c r="BU604" s="11">
        <v>0.0</v>
      </c>
      <c r="BV604" s="11" t="s">
        <v>124</v>
      </c>
      <c r="BW604" s="15" t="s">
        <v>319</v>
      </c>
      <c r="BX604" s="15">
        <v>0.0</v>
      </c>
      <c r="BY604" s="26">
        <v>291.0</v>
      </c>
      <c r="BZ604" s="16">
        <v>0.0</v>
      </c>
      <c r="CA604" s="26">
        <v>54.0</v>
      </c>
      <c r="CB604" s="26">
        <v>21.0</v>
      </c>
      <c r="CC604" s="15">
        <v>0.0</v>
      </c>
      <c r="CD604" s="15">
        <v>0.0</v>
      </c>
      <c r="CE604" s="15">
        <v>1.0</v>
      </c>
      <c r="CF604" s="15">
        <v>0.0</v>
      </c>
      <c r="CG604" s="16">
        <v>0.0</v>
      </c>
      <c r="CH604" s="16">
        <v>0.0</v>
      </c>
      <c r="CI604" s="16">
        <v>0.0</v>
      </c>
      <c r="CJ604" s="15">
        <f t="shared" si="3"/>
        <v>0</v>
      </c>
      <c r="CK604" s="29" t="s">
        <v>3379</v>
      </c>
      <c r="CL604" s="11" t="s">
        <v>258</v>
      </c>
      <c r="CM604" s="11">
        <v>0.0</v>
      </c>
      <c r="CN604" s="11">
        <v>0.0</v>
      </c>
      <c r="CO604" s="18">
        <v>0.0</v>
      </c>
      <c r="CP604" s="18">
        <v>0.0</v>
      </c>
      <c r="CQ604" s="15">
        <v>0.0</v>
      </c>
      <c r="CR604" s="15" t="s">
        <v>124</v>
      </c>
      <c r="CS604" s="15">
        <v>0.0</v>
      </c>
      <c r="CT604" s="15" t="s">
        <v>124</v>
      </c>
      <c r="CU604" s="15">
        <v>0.0</v>
      </c>
      <c r="CV604" s="15" t="s">
        <v>3123</v>
      </c>
      <c r="CW604" s="11">
        <v>0.0</v>
      </c>
      <c r="CX604" s="11">
        <v>0.0</v>
      </c>
      <c r="CY604" s="11" t="s">
        <v>124</v>
      </c>
      <c r="CZ604" s="11">
        <v>0.0</v>
      </c>
      <c r="DA604" s="11" t="s">
        <v>3380</v>
      </c>
      <c r="DB604" s="31"/>
    </row>
    <row r="605">
      <c r="A605" s="11" t="s">
        <v>3381</v>
      </c>
      <c r="B605" s="11" t="s">
        <v>2383</v>
      </c>
      <c r="C605" s="12">
        <v>31626.0</v>
      </c>
      <c r="D605" s="13">
        <v>2.0</v>
      </c>
      <c r="E605" s="18">
        <v>0.0</v>
      </c>
      <c r="F605" s="3">
        <v>3.0</v>
      </c>
      <c r="G605" s="3">
        <v>4.0</v>
      </c>
      <c r="H605" s="3">
        <v>6.0</v>
      </c>
      <c r="I605" s="14">
        <f t="shared" si="1"/>
        <v>4.333333333</v>
      </c>
      <c r="J605" s="14">
        <f t="shared" si="2"/>
        <v>2</v>
      </c>
      <c r="K605" s="11" t="s">
        <v>355</v>
      </c>
      <c r="L605" s="11" t="s">
        <v>355</v>
      </c>
      <c r="M605" s="15" t="s">
        <v>137</v>
      </c>
      <c r="N605" s="15" t="s">
        <v>196</v>
      </c>
      <c r="O605" s="16" t="s">
        <v>137</v>
      </c>
      <c r="P605" s="16" t="s">
        <v>3382</v>
      </c>
      <c r="Q605" s="17">
        <v>1.0</v>
      </c>
      <c r="R605" s="11" t="s">
        <v>124</v>
      </c>
      <c r="S605" s="11">
        <v>0.0</v>
      </c>
      <c r="T605" s="11">
        <v>0.0</v>
      </c>
      <c r="U605" s="11" t="s">
        <v>124</v>
      </c>
      <c r="V605" s="11">
        <v>0.0</v>
      </c>
      <c r="W605" s="11" t="s">
        <v>125</v>
      </c>
      <c r="X605" s="18">
        <v>41.0</v>
      </c>
      <c r="Y605" s="18">
        <v>1.0</v>
      </c>
      <c r="Z605" s="18">
        <v>1.0</v>
      </c>
      <c r="AA605" s="18">
        <v>0.0</v>
      </c>
      <c r="AB605" s="15" t="s">
        <v>2922</v>
      </c>
      <c r="AC605" s="15" t="s">
        <v>2922</v>
      </c>
      <c r="AD605" s="16">
        <v>1.0</v>
      </c>
      <c r="AE605" s="16">
        <v>1.0</v>
      </c>
      <c r="AF605" s="16">
        <v>1.0</v>
      </c>
      <c r="AG605" s="15">
        <v>0.0</v>
      </c>
      <c r="AH605" s="11" t="s">
        <v>2765</v>
      </c>
      <c r="AI605" s="18">
        <v>1.0</v>
      </c>
      <c r="AJ605" s="18">
        <v>1.0</v>
      </c>
      <c r="AK605" s="18">
        <v>0.0</v>
      </c>
      <c r="AL605" s="11">
        <v>0.0</v>
      </c>
      <c r="AM605" s="19">
        <v>0.0</v>
      </c>
      <c r="AN605" s="27" t="s">
        <v>128</v>
      </c>
      <c r="AO605" s="15" t="s">
        <v>549</v>
      </c>
      <c r="AP605" s="15" t="s">
        <v>318</v>
      </c>
      <c r="AQ605" s="15">
        <v>145.0</v>
      </c>
      <c r="AR605" s="15">
        <v>58.0</v>
      </c>
      <c r="AS605" s="15">
        <v>52.0</v>
      </c>
      <c r="AT605" s="15">
        <v>31.0</v>
      </c>
      <c r="AU605" s="15">
        <v>-8.0</v>
      </c>
      <c r="AV605" s="15">
        <v>8.0</v>
      </c>
      <c r="AW605" s="18">
        <v>0.0</v>
      </c>
      <c r="AX605" s="18">
        <v>0.0</v>
      </c>
      <c r="AY605" s="18">
        <v>1.0</v>
      </c>
      <c r="AZ605" s="18">
        <v>1.0</v>
      </c>
      <c r="BA605" s="18">
        <v>1.0</v>
      </c>
      <c r="BB605" s="18">
        <v>0.0</v>
      </c>
      <c r="BC605" s="11">
        <v>0.0</v>
      </c>
      <c r="BD605" s="11">
        <v>0.0</v>
      </c>
      <c r="BE605" s="11">
        <v>0.0</v>
      </c>
      <c r="BF605" s="11">
        <v>0.0</v>
      </c>
      <c r="BG605" s="11">
        <v>0.0</v>
      </c>
      <c r="BH605" s="11">
        <v>0.0</v>
      </c>
      <c r="BI605" s="11">
        <v>0.0</v>
      </c>
      <c r="BJ605" s="11">
        <v>0.0</v>
      </c>
      <c r="BK605" s="11">
        <v>0.0</v>
      </c>
      <c r="BL605" s="11">
        <v>0.0</v>
      </c>
      <c r="BM605" s="11">
        <v>0.0</v>
      </c>
      <c r="BN605" s="11">
        <v>0.0</v>
      </c>
      <c r="BO605" s="11">
        <v>0.0</v>
      </c>
      <c r="BP605" s="11">
        <v>0.0</v>
      </c>
      <c r="BQ605" s="11">
        <v>0.0</v>
      </c>
      <c r="BR605" s="11">
        <v>0.0</v>
      </c>
      <c r="BS605" s="11">
        <v>0.0</v>
      </c>
      <c r="BT605" s="11">
        <v>0.0</v>
      </c>
      <c r="BU605" s="11">
        <v>0.0</v>
      </c>
      <c r="BV605" s="11" t="s">
        <v>124</v>
      </c>
      <c r="BW605" s="15" t="s">
        <v>146</v>
      </c>
      <c r="BX605" s="15">
        <v>0.0</v>
      </c>
      <c r="BY605" s="26">
        <v>288.0</v>
      </c>
      <c r="BZ605" s="16">
        <v>0.0</v>
      </c>
      <c r="CA605" s="26">
        <v>71.0</v>
      </c>
      <c r="CB605" s="26">
        <v>13.0</v>
      </c>
      <c r="CC605" s="15">
        <v>0.0</v>
      </c>
      <c r="CD605" s="15">
        <v>0.0</v>
      </c>
      <c r="CE605" s="15">
        <v>1.0</v>
      </c>
      <c r="CF605" s="15">
        <v>0.0</v>
      </c>
      <c r="CG605" s="16">
        <v>0.0</v>
      </c>
      <c r="CH605" s="16">
        <v>0.0</v>
      </c>
      <c r="CI605" s="16">
        <v>0.0</v>
      </c>
      <c r="CJ605" s="15">
        <f t="shared" si="3"/>
        <v>0</v>
      </c>
      <c r="CK605" s="29" t="s">
        <v>3383</v>
      </c>
      <c r="CL605" s="11" t="s">
        <v>170</v>
      </c>
      <c r="CM605" s="11">
        <v>0.0</v>
      </c>
      <c r="CN605" s="11">
        <v>0.0</v>
      </c>
      <c r="CO605" s="18">
        <v>0.0</v>
      </c>
      <c r="CP605" s="18">
        <v>0.0</v>
      </c>
      <c r="CQ605" s="15">
        <v>0.0</v>
      </c>
      <c r="CR605" s="15" t="s">
        <v>124</v>
      </c>
      <c r="CS605" s="15">
        <v>1.0</v>
      </c>
      <c r="CT605" s="15" t="s">
        <v>3384</v>
      </c>
      <c r="CU605" s="15">
        <v>0.0</v>
      </c>
      <c r="CV605" s="15" t="s">
        <v>124</v>
      </c>
      <c r="CW605" s="11">
        <v>0.0</v>
      </c>
      <c r="CX605" s="11">
        <v>0.0</v>
      </c>
      <c r="CY605" s="11" t="s">
        <v>124</v>
      </c>
      <c r="CZ605" s="11">
        <v>0.0</v>
      </c>
      <c r="DA605" s="11" t="s">
        <v>235</v>
      </c>
      <c r="DB605" s="31"/>
    </row>
    <row r="606">
      <c r="A606" s="11" t="s">
        <v>3385</v>
      </c>
      <c r="B606" s="11" t="s">
        <v>3150</v>
      </c>
      <c r="C606" s="12">
        <v>31640.0</v>
      </c>
      <c r="D606" s="13">
        <v>2.0</v>
      </c>
      <c r="E606" s="18">
        <v>0.0</v>
      </c>
      <c r="F606" s="3">
        <v>7.0</v>
      </c>
      <c r="G606" s="3">
        <v>5.0</v>
      </c>
      <c r="H606" s="3">
        <v>7.0</v>
      </c>
      <c r="I606" s="14">
        <f t="shared" si="1"/>
        <v>6.333333333</v>
      </c>
      <c r="J606" s="14">
        <f t="shared" si="2"/>
        <v>1.333333333</v>
      </c>
      <c r="K606" s="11" t="s">
        <v>2689</v>
      </c>
      <c r="L606" s="11" t="s">
        <v>355</v>
      </c>
      <c r="M606" s="15" t="s">
        <v>2631</v>
      </c>
      <c r="N606" s="15" t="s">
        <v>2691</v>
      </c>
      <c r="O606" s="16" t="s">
        <v>2359</v>
      </c>
      <c r="P606" s="16" t="s">
        <v>2691</v>
      </c>
      <c r="Q606" s="17">
        <v>1.0</v>
      </c>
      <c r="R606" s="11" t="s">
        <v>124</v>
      </c>
      <c r="S606" s="11">
        <v>0.0</v>
      </c>
      <c r="T606" s="11">
        <v>0.0</v>
      </c>
      <c r="U606" s="11" t="s">
        <v>124</v>
      </c>
      <c r="V606" s="11">
        <v>0.0</v>
      </c>
      <c r="W606" s="11" t="s">
        <v>125</v>
      </c>
      <c r="X606" s="18">
        <v>28.0</v>
      </c>
      <c r="Y606" s="18">
        <v>0.0</v>
      </c>
      <c r="Z606" s="18">
        <v>1.0</v>
      </c>
      <c r="AA606" s="18">
        <v>0.0</v>
      </c>
      <c r="AB606" s="15" t="s">
        <v>3386</v>
      </c>
      <c r="AC606" s="15" t="s">
        <v>3386</v>
      </c>
      <c r="AD606" s="16">
        <v>2.0</v>
      </c>
      <c r="AE606" s="16">
        <v>1.0</v>
      </c>
      <c r="AF606" s="16">
        <v>1.0</v>
      </c>
      <c r="AG606" s="15">
        <v>0.0</v>
      </c>
      <c r="AH606" s="11" t="s">
        <v>3387</v>
      </c>
      <c r="AI606" s="18">
        <v>2.0</v>
      </c>
      <c r="AJ606" s="18">
        <v>2.0</v>
      </c>
      <c r="AK606" s="18">
        <v>1.0</v>
      </c>
      <c r="AL606" s="11">
        <v>0.0</v>
      </c>
      <c r="AM606" s="19">
        <v>1.0</v>
      </c>
      <c r="AN606" s="27" t="s">
        <v>128</v>
      </c>
      <c r="AO606" s="15" t="s">
        <v>512</v>
      </c>
      <c r="AP606" s="15" t="s">
        <v>512</v>
      </c>
      <c r="AQ606" s="15">
        <v>122.0</v>
      </c>
      <c r="AR606" s="15">
        <v>91.0</v>
      </c>
      <c r="AS606" s="15">
        <v>81.0</v>
      </c>
      <c r="AT606" s="15">
        <v>97.0</v>
      </c>
      <c r="AU606" s="15">
        <v>-9.0</v>
      </c>
      <c r="AV606" s="15">
        <v>31.0</v>
      </c>
      <c r="AW606" s="18">
        <v>0.0</v>
      </c>
      <c r="AX606" s="18">
        <v>1.0</v>
      </c>
      <c r="AY606" s="18">
        <v>1.0</v>
      </c>
      <c r="AZ606" s="18">
        <v>0.0</v>
      </c>
      <c r="BA606" s="18">
        <v>1.0</v>
      </c>
      <c r="BB606" s="18">
        <v>0.0</v>
      </c>
      <c r="BC606" s="11">
        <v>0.0</v>
      </c>
      <c r="BD606" s="11">
        <v>0.0</v>
      </c>
      <c r="BE606" s="11">
        <v>0.0</v>
      </c>
      <c r="BF606" s="11">
        <v>0.0</v>
      </c>
      <c r="BG606" s="11">
        <v>0.0</v>
      </c>
      <c r="BH606" s="11">
        <v>0.0</v>
      </c>
      <c r="BI606" s="11">
        <v>0.0</v>
      </c>
      <c r="BJ606" s="11">
        <v>0.0</v>
      </c>
      <c r="BK606" s="11">
        <v>0.0</v>
      </c>
      <c r="BL606" s="11">
        <v>0.0</v>
      </c>
      <c r="BM606" s="11">
        <v>0.0</v>
      </c>
      <c r="BN606" s="11">
        <v>0.0</v>
      </c>
      <c r="BO606" s="11">
        <v>0.0</v>
      </c>
      <c r="BP606" s="11">
        <v>0.0</v>
      </c>
      <c r="BQ606" s="11">
        <v>0.0</v>
      </c>
      <c r="BR606" s="11">
        <v>0.0</v>
      </c>
      <c r="BS606" s="11">
        <v>0.0</v>
      </c>
      <c r="BT606" s="11">
        <v>0.0</v>
      </c>
      <c r="BU606" s="11">
        <v>0.0</v>
      </c>
      <c r="BV606" s="11" t="s">
        <v>124</v>
      </c>
      <c r="BW606" s="15" t="s">
        <v>487</v>
      </c>
      <c r="BX606" s="15">
        <v>0.0</v>
      </c>
      <c r="BY606" s="26">
        <v>269.0</v>
      </c>
      <c r="BZ606" s="16">
        <v>0.0</v>
      </c>
      <c r="CA606" s="26">
        <v>82.0</v>
      </c>
      <c r="CB606" s="26">
        <v>32.0</v>
      </c>
      <c r="CC606" s="15">
        <v>0.0</v>
      </c>
      <c r="CD606" s="15">
        <v>0.0</v>
      </c>
      <c r="CE606" s="15">
        <v>1.0</v>
      </c>
      <c r="CF606" s="15">
        <v>0.0</v>
      </c>
      <c r="CG606" s="16">
        <v>0.0</v>
      </c>
      <c r="CH606" s="16">
        <v>0.0</v>
      </c>
      <c r="CI606" s="16">
        <v>0.0</v>
      </c>
      <c r="CJ606" s="15">
        <f t="shared" si="3"/>
        <v>0</v>
      </c>
      <c r="CK606" s="29" t="s">
        <v>3388</v>
      </c>
      <c r="CL606" s="11" t="s">
        <v>3389</v>
      </c>
      <c r="CM606" s="11">
        <v>1.0</v>
      </c>
      <c r="CN606" s="11">
        <v>0.0</v>
      </c>
      <c r="CO606" s="18">
        <v>0.0</v>
      </c>
      <c r="CP606" s="18">
        <v>0.0</v>
      </c>
      <c r="CQ606" s="15">
        <v>0.0</v>
      </c>
      <c r="CR606" s="15" t="s">
        <v>124</v>
      </c>
      <c r="CS606" s="15">
        <v>0.0</v>
      </c>
      <c r="CT606" s="15" t="s">
        <v>124</v>
      </c>
      <c r="CU606" s="15">
        <v>0.0</v>
      </c>
      <c r="CV606" s="15" t="s">
        <v>124</v>
      </c>
      <c r="CW606" s="11">
        <v>0.0</v>
      </c>
      <c r="CX606" s="11">
        <v>0.0</v>
      </c>
      <c r="CY606" s="11" t="s">
        <v>124</v>
      </c>
      <c r="CZ606" s="11">
        <v>0.0</v>
      </c>
      <c r="DA606" s="11" t="s">
        <v>235</v>
      </c>
      <c r="DB606" s="31"/>
    </row>
    <row r="607">
      <c r="A607" s="11" t="s">
        <v>3390</v>
      </c>
      <c r="B607" s="11" t="s">
        <v>3391</v>
      </c>
      <c r="C607" s="12">
        <v>31654.0</v>
      </c>
      <c r="D607" s="13">
        <v>1.0</v>
      </c>
      <c r="E607" s="18">
        <v>0.0</v>
      </c>
      <c r="F607" s="3">
        <v>8.0</v>
      </c>
      <c r="G607" s="3">
        <v>7.0</v>
      </c>
      <c r="H607" s="3">
        <v>8.0</v>
      </c>
      <c r="I607" s="14">
        <f t="shared" si="1"/>
        <v>7.666666667</v>
      </c>
      <c r="J607" s="14">
        <f t="shared" si="2"/>
        <v>0.6666666667</v>
      </c>
      <c r="K607" s="11" t="s">
        <v>2942</v>
      </c>
      <c r="L607" s="11" t="s">
        <v>2942</v>
      </c>
      <c r="M607" s="15" t="s">
        <v>577</v>
      </c>
      <c r="N607" s="15" t="s">
        <v>729</v>
      </c>
      <c r="O607" s="16" t="s">
        <v>492</v>
      </c>
      <c r="P607" s="16" t="s">
        <v>373</v>
      </c>
      <c r="Q607" s="17">
        <v>1.0</v>
      </c>
      <c r="R607" s="11" t="s">
        <v>3392</v>
      </c>
      <c r="S607" s="11">
        <v>0.0</v>
      </c>
      <c r="T607" s="11">
        <v>0.0</v>
      </c>
      <c r="U607" s="11" t="s">
        <v>124</v>
      </c>
      <c r="V607" s="11">
        <v>0.0</v>
      </c>
      <c r="W607" s="11" t="s">
        <v>631</v>
      </c>
      <c r="X607" s="18">
        <v>38.0</v>
      </c>
      <c r="Y607" s="18">
        <v>1.0</v>
      </c>
      <c r="Z607" s="18">
        <v>1.0</v>
      </c>
      <c r="AA607" s="18">
        <v>0.0</v>
      </c>
      <c r="AB607" s="15" t="s">
        <v>3393</v>
      </c>
      <c r="AC607" s="15" t="s">
        <v>3393</v>
      </c>
      <c r="AD607" s="16">
        <v>1.0</v>
      </c>
      <c r="AE607" s="16">
        <v>1.0</v>
      </c>
      <c r="AF607" s="16">
        <v>1.0</v>
      </c>
      <c r="AG607" s="15">
        <v>0.0</v>
      </c>
      <c r="AH607" s="11" t="s">
        <v>3394</v>
      </c>
      <c r="AI607" s="18">
        <v>1.0</v>
      </c>
      <c r="AJ607" s="18">
        <v>1.0</v>
      </c>
      <c r="AK607" s="18">
        <v>1.0</v>
      </c>
      <c r="AL607" s="11">
        <v>0.0</v>
      </c>
      <c r="AM607" s="19">
        <v>1.0</v>
      </c>
      <c r="AN607" s="27" t="s">
        <v>128</v>
      </c>
      <c r="AO607" s="15" t="s">
        <v>318</v>
      </c>
      <c r="AP607" s="15" t="s">
        <v>318</v>
      </c>
      <c r="AQ607" s="15">
        <v>99.0</v>
      </c>
      <c r="AR607" s="15">
        <v>89.0</v>
      </c>
      <c r="AS607" s="15">
        <v>70.0</v>
      </c>
      <c r="AT607" s="15">
        <v>91.0</v>
      </c>
      <c r="AU607" s="15">
        <v>-7.0</v>
      </c>
      <c r="AV607" s="15">
        <v>5.0</v>
      </c>
      <c r="AW607" s="18">
        <v>0.0</v>
      </c>
      <c r="AX607" s="18">
        <v>1.0</v>
      </c>
      <c r="AY607" s="18">
        <v>1.0</v>
      </c>
      <c r="AZ607" s="18">
        <v>0.0</v>
      </c>
      <c r="BA607" s="18">
        <v>0.0</v>
      </c>
      <c r="BB607" s="18">
        <v>1.0</v>
      </c>
      <c r="BC607" s="11">
        <v>0.0</v>
      </c>
      <c r="BD607" s="11">
        <v>0.0</v>
      </c>
      <c r="BE607" s="11">
        <v>0.0</v>
      </c>
      <c r="BF607" s="11">
        <v>0.0</v>
      </c>
      <c r="BG607" s="11">
        <v>0.0</v>
      </c>
      <c r="BH607" s="11">
        <v>0.0</v>
      </c>
      <c r="BI607" s="11">
        <v>0.0</v>
      </c>
      <c r="BJ607" s="11">
        <v>0.0</v>
      </c>
      <c r="BK607" s="11">
        <v>0.0</v>
      </c>
      <c r="BL607" s="11">
        <v>0.0</v>
      </c>
      <c r="BM607" s="11">
        <v>0.0</v>
      </c>
      <c r="BN607" s="11">
        <v>0.0</v>
      </c>
      <c r="BO607" s="11">
        <v>0.0</v>
      </c>
      <c r="BP607" s="11">
        <v>0.0</v>
      </c>
      <c r="BQ607" s="11">
        <v>0.0</v>
      </c>
      <c r="BR607" s="11">
        <v>0.0</v>
      </c>
      <c r="BS607" s="11">
        <v>0.0</v>
      </c>
      <c r="BT607" s="11">
        <v>0.0</v>
      </c>
      <c r="BU607" s="11">
        <v>0.0</v>
      </c>
      <c r="BV607" s="11" t="s">
        <v>124</v>
      </c>
      <c r="BW607" s="15" t="s">
        <v>1609</v>
      </c>
      <c r="BX607" s="15">
        <v>0.0</v>
      </c>
      <c r="BY607" s="26">
        <v>252.0</v>
      </c>
      <c r="BZ607" s="16">
        <v>0.0</v>
      </c>
      <c r="CA607" s="26">
        <v>33.0</v>
      </c>
      <c r="CB607" s="26">
        <v>10.0</v>
      </c>
      <c r="CC607" s="15">
        <v>0.0</v>
      </c>
      <c r="CD607" s="15">
        <v>0.0</v>
      </c>
      <c r="CE607" s="15">
        <v>1.0</v>
      </c>
      <c r="CF607" s="15">
        <v>0.0</v>
      </c>
      <c r="CG607" s="16">
        <v>0.0</v>
      </c>
      <c r="CH607" s="16">
        <v>0.0</v>
      </c>
      <c r="CI607" s="16">
        <v>0.0</v>
      </c>
      <c r="CJ607" s="15">
        <f t="shared" si="3"/>
        <v>0</v>
      </c>
      <c r="CK607" s="29" t="s">
        <v>3395</v>
      </c>
      <c r="CL607" s="11" t="s">
        <v>158</v>
      </c>
      <c r="CM607" s="11">
        <v>0.0</v>
      </c>
      <c r="CN607" s="11">
        <v>0.0</v>
      </c>
      <c r="CO607" s="18">
        <v>0.0</v>
      </c>
      <c r="CP607" s="18">
        <v>0.0</v>
      </c>
      <c r="CQ607" s="15">
        <v>0.0</v>
      </c>
      <c r="CR607" s="15" t="s">
        <v>124</v>
      </c>
      <c r="CS607" s="15">
        <v>0.0</v>
      </c>
      <c r="CT607" s="15" t="s">
        <v>124</v>
      </c>
      <c r="CU607" s="15">
        <v>0.0</v>
      </c>
      <c r="CV607" s="15" t="s">
        <v>124</v>
      </c>
      <c r="CW607" s="11">
        <v>0.0</v>
      </c>
      <c r="CX607" s="11">
        <v>0.0</v>
      </c>
      <c r="CY607" s="11" t="s">
        <v>124</v>
      </c>
      <c r="CZ607" s="11">
        <v>0.0</v>
      </c>
      <c r="DA607" s="11" t="s">
        <v>1436</v>
      </c>
      <c r="DB607" s="31"/>
    </row>
    <row r="608">
      <c r="A608" s="11" t="s">
        <v>229</v>
      </c>
      <c r="B608" s="11" t="s">
        <v>3396</v>
      </c>
      <c r="C608" s="12">
        <v>31661.0</v>
      </c>
      <c r="D608" s="13">
        <v>1.0</v>
      </c>
      <c r="E608" s="18">
        <v>0.0</v>
      </c>
      <c r="F608" s="3">
        <v>5.0</v>
      </c>
      <c r="G608" s="3">
        <v>3.0</v>
      </c>
      <c r="H608" s="3">
        <v>8.0</v>
      </c>
      <c r="I608" s="14">
        <f t="shared" si="1"/>
        <v>5.333333333</v>
      </c>
      <c r="J608" s="14">
        <f t="shared" si="2"/>
        <v>3.333333333</v>
      </c>
      <c r="K608" s="11" t="s">
        <v>693</v>
      </c>
      <c r="L608" s="11" t="s">
        <v>716</v>
      </c>
      <c r="M608" s="15" t="s">
        <v>2631</v>
      </c>
      <c r="N608" s="15" t="s">
        <v>3341</v>
      </c>
      <c r="O608" s="16" t="s">
        <v>2906</v>
      </c>
      <c r="P608" s="16" t="s">
        <v>2691</v>
      </c>
      <c r="Q608" s="17">
        <v>0.0</v>
      </c>
      <c r="R608" s="11" t="s">
        <v>124</v>
      </c>
      <c r="S608" s="11">
        <v>1.0</v>
      </c>
      <c r="T608" s="11">
        <v>0.0</v>
      </c>
      <c r="U608" s="11" t="s">
        <v>124</v>
      </c>
      <c r="V608" s="11">
        <v>0.0</v>
      </c>
      <c r="W608" s="11" t="s">
        <v>631</v>
      </c>
      <c r="X608" s="18">
        <f>(24+28+25)/3</f>
        <v>25.66666667</v>
      </c>
      <c r="Y608" s="18">
        <v>0.0</v>
      </c>
      <c r="Z608" s="18">
        <v>1.0</v>
      </c>
      <c r="AA608" s="18">
        <v>0.0</v>
      </c>
      <c r="AB608" s="15" t="s">
        <v>1484</v>
      </c>
      <c r="AC608" s="15" t="s">
        <v>1484</v>
      </c>
      <c r="AD608" s="16">
        <v>1.0</v>
      </c>
      <c r="AE608" s="16">
        <v>1.0</v>
      </c>
      <c r="AF608" s="16">
        <v>0.0</v>
      </c>
      <c r="AG608" s="15">
        <v>0.0</v>
      </c>
      <c r="AH608" s="11" t="s">
        <v>3397</v>
      </c>
      <c r="AI608" s="18">
        <v>1.0</v>
      </c>
      <c r="AJ608" s="18">
        <v>1.0</v>
      </c>
      <c r="AK608" s="18">
        <v>0.0</v>
      </c>
      <c r="AL608" s="11">
        <v>0.0</v>
      </c>
      <c r="AM608" s="19">
        <v>0.0</v>
      </c>
      <c r="AN608" s="27" t="s">
        <v>128</v>
      </c>
      <c r="AO608" s="15" t="s">
        <v>289</v>
      </c>
      <c r="AP608" s="15" t="s">
        <v>289</v>
      </c>
      <c r="AQ608" s="15">
        <v>126.0</v>
      </c>
      <c r="AR608" s="15">
        <v>96.0</v>
      </c>
      <c r="AS608" s="15">
        <v>72.0</v>
      </c>
      <c r="AT608" s="15">
        <v>91.0</v>
      </c>
      <c r="AU608" s="15">
        <v>-5.0</v>
      </c>
      <c r="AV608" s="15">
        <v>9.0</v>
      </c>
      <c r="AW608" s="18">
        <v>0.0</v>
      </c>
      <c r="AX608" s="18">
        <v>0.0</v>
      </c>
      <c r="AY608" s="18">
        <v>0.0</v>
      </c>
      <c r="AZ608" s="18">
        <v>1.0</v>
      </c>
      <c r="BA608" s="18">
        <v>0.0</v>
      </c>
      <c r="BB608" s="18">
        <v>0.0</v>
      </c>
      <c r="BC608" s="11">
        <v>0.0</v>
      </c>
      <c r="BD608" s="11">
        <v>0.0</v>
      </c>
      <c r="BE608" s="11">
        <v>0.0</v>
      </c>
      <c r="BF608" s="11">
        <v>0.0</v>
      </c>
      <c r="BG608" s="11">
        <v>0.0</v>
      </c>
      <c r="BH608" s="11">
        <v>0.0</v>
      </c>
      <c r="BI608" s="11">
        <v>0.0</v>
      </c>
      <c r="BJ608" s="11">
        <v>0.0</v>
      </c>
      <c r="BK608" s="11">
        <v>0.0</v>
      </c>
      <c r="BL608" s="11">
        <v>0.0</v>
      </c>
      <c r="BM608" s="11">
        <v>0.0</v>
      </c>
      <c r="BN608" s="11">
        <v>0.0</v>
      </c>
      <c r="BO608" s="11">
        <v>0.0</v>
      </c>
      <c r="BP608" s="11">
        <v>0.0</v>
      </c>
      <c r="BQ608" s="11">
        <v>0.0</v>
      </c>
      <c r="BR608" s="11">
        <v>0.0</v>
      </c>
      <c r="BS608" s="11">
        <v>0.0</v>
      </c>
      <c r="BT608" s="11">
        <v>0.0</v>
      </c>
      <c r="BU608" s="11">
        <v>0.0</v>
      </c>
      <c r="BV608" s="11" t="s">
        <v>124</v>
      </c>
      <c r="BW608" s="3" t="s">
        <v>319</v>
      </c>
      <c r="BX608" s="15">
        <v>0.0</v>
      </c>
      <c r="BY608" s="26">
        <v>229.0</v>
      </c>
      <c r="BZ608" s="16">
        <v>0.0</v>
      </c>
      <c r="CA608" s="26">
        <v>51.0</v>
      </c>
      <c r="CB608" s="26">
        <v>19.0</v>
      </c>
      <c r="CC608" s="15">
        <v>0.0</v>
      </c>
      <c r="CD608" s="15">
        <v>0.0</v>
      </c>
      <c r="CE608" s="15">
        <v>1.0</v>
      </c>
      <c r="CF608" s="15">
        <v>0.0</v>
      </c>
      <c r="CG608" s="16">
        <v>1.0</v>
      </c>
      <c r="CH608" s="16">
        <v>0.0</v>
      </c>
      <c r="CI608" s="16">
        <v>1.0</v>
      </c>
      <c r="CJ608" s="15">
        <f t="shared" si="3"/>
        <v>1</v>
      </c>
      <c r="CK608" s="29" t="s">
        <v>3398</v>
      </c>
      <c r="CL608" s="11" t="s">
        <v>258</v>
      </c>
      <c r="CM608" s="11">
        <v>0.0</v>
      </c>
      <c r="CN608" s="11">
        <v>0.0</v>
      </c>
      <c r="CO608" s="18">
        <v>0.0</v>
      </c>
      <c r="CP608" s="18">
        <v>0.0</v>
      </c>
      <c r="CQ608" s="15">
        <v>0.0</v>
      </c>
      <c r="CR608" s="15" t="s">
        <v>124</v>
      </c>
      <c r="CS608" s="15">
        <v>0.0</v>
      </c>
      <c r="CT608" s="15" t="s">
        <v>124</v>
      </c>
      <c r="CU608" s="15">
        <v>0.0</v>
      </c>
      <c r="CV608" s="15" t="s">
        <v>124</v>
      </c>
      <c r="CW608" s="11">
        <v>0.0</v>
      </c>
      <c r="CX608" s="11">
        <v>1.0</v>
      </c>
      <c r="CY608" s="11" t="s">
        <v>124</v>
      </c>
      <c r="CZ608" s="11">
        <v>0.0</v>
      </c>
      <c r="DA608" s="11" t="s">
        <v>1944</v>
      </c>
      <c r="DB608" s="31"/>
    </row>
    <row r="609">
      <c r="A609" s="11" t="s">
        <v>3399</v>
      </c>
      <c r="B609" s="11" t="s">
        <v>3400</v>
      </c>
      <c r="C609" s="12">
        <v>31668.0</v>
      </c>
      <c r="D609" s="13">
        <v>1.0</v>
      </c>
      <c r="E609" s="18">
        <v>0.0</v>
      </c>
      <c r="F609" s="3">
        <v>3.0</v>
      </c>
      <c r="G609" s="3">
        <v>6.0</v>
      </c>
      <c r="H609" s="3">
        <v>3.0</v>
      </c>
      <c r="I609" s="14">
        <f t="shared" si="1"/>
        <v>4</v>
      </c>
      <c r="J609" s="14">
        <f t="shared" si="2"/>
        <v>2</v>
      </c>
      <c r="K609" s="11" t="s">
        <v>261</v>
      </c>
      <c r="L609" s="11" t="s">
        <v>262</v>
      </c>
      <c r="M609" s="15" t="s">
        <v>137</v>
      </c>
      <c r="N609" s="15" t="s">
        <v>138</v>
      </c>
      <c r="O609" s="16" t="s">
        <v>3273</v>
      </c>
      <c r="P609" s="16" t="s">
        <v>3401</v>
      </c>
      <c r="Q609" s="17">
        <v>0.0</v>
      </c>
      <c r="R609" s="11" t="s">
        <v>124</v>
      </c>
      <c r="S609" s="11">
        <v>0.0</v>
      </c>
      <c r="T609" s="11">
        <v>0.0</v>
      </c>
      <c r="U609" s="11" t="s">
        <v>124</v>
      </c>
      <c r="V609" s="11">
        <v>0.0</v>
      </c>
      <c r="W609" s="11" t="s">
        <v>125</v>
      </c>
      <c r="X609" s="18">
        <v>25.0</v>
      </c>
      <c r="Y609" s="18">
        <v>2.0</v>
      </c>
      <c r="Z609" s="18">
        <v>1.0</v>
      </c>
      <c r="AA609" s="18">
        <v>0.0</v>
      </c>
      <c r="AB609" s="15" t="s">
        <v>3402</v>
      </c>
      <c r="AC609" s="15" t="s">
        <v>3402</v>
      </c>
      <c r="AD609" s="16">
        <v>1.0</v>
      </c>
      <c r="AE609" s="16">
        <v>1.0</v>
      </c>
      <c r="AF609" s="16">
        <v>0.0</v>
      </c>
      <c r="AG609" s="15">
        <v>0.0</v>
      </c>
      <c r="AH609" s="11" t="s">
        <v>2744</v>
      </c>
      <c r="AI609" s="18">
        <v>1.0</v>
      </c>
      <c r="AJ609" s="18">
        <v>1.0</v>
      </c>
      <c r="AK609" s="18">
        <v>0.0</v>
      </c>
      <c r="AL609" s="11">
        <v>0.0</v>
      </c>
      <c r="AM609" s="19">
        <v>1.0</v>
      </c>
      <c r="AN609" s="27" t="s">
        <v>128</v>
      </c>
      <c r="AO609" s="15" t="s">
        <v>3403</v>
      </c>
      <c r="AP609" s="15" t="s">
        <v>210</v>
      </c>
      <c r="AQ609" s="15">
        <v>96.0</v>
      </c>
      <c r="AR609" s="15">
        <v>61.0</v>
      </c>
      <c r="AS609" s="15">
        <v>48.0</v>
      </c>
      <c r="AT609" s="15">
        <v>58.0</v>
      </c>
      <c r="AU609" s="15">
        <v>-13.0</v>
      </c>
      <c r="AV609" s="15">
        <v>19.0</v>
      </c>
      <c r="AW609" s="18">
        <v>0.0</v>
      </c>
      <c r="AX609" s="18">
        <v>1.0</v>
      </c>
      <c r="AY609" s="18">
        <v>0.0</v>
      </c>
      <c r="AZ609" s="18">
        <v>1.0</v>
      </c>
      <c r="BA609" s="18">
        <v>0.0</v>
      </c>
      <c r="BB609" s="18">
        <v>0.0</v>
      </c>
      <c r="BC609" s="11">
        <v>0.0</v>
      </c>
      <c r="BD609" s="11">
        <v>0.0</v>
      </c>
      <c r="BE609" s="11">
        <v>0.0</v>
      </c>
      <c r="BF609" s="11">
        <v>0.0</v>
      </c>
      <c r="BG609" s="11">
        <v>0.0</v>
      </c>
      <c r="BH609" s="11">
        <v>1.0</v>
      </c>
      <c r="BI609" s="11">
        <v>0.0</v>
      </c>
      <c r="BJ609" s="11">
        <v>0.0</v>
      </c>
      <c r="BK609" s="11">
        <v>0.0</v>
      </c>
      <c r="BL609" s="11">
        <v>0.0</v>
      </c>
      <c r="BM609" s="11">
        <v>0.0</v>
      </c>
      <c r="BN609" s="11">
        <v>0.0</v>
      </c>
      <c r="BO609" s="11">
        <v>0.0</v>
      </c>
      <c r="BP609" s="11">
        <v>0.0</v>
      </c>
      <c r="BQ609" s="11">
        <v>0.0</v>
      </c>
      <c r="BR609" s="11">
        <v>0.0</v>
      </c>
      <c r="BS609" s="11">
        <v>0.0</v>
      </c>
      <c r="BT609" s="11">
        <v>0.0</v>
      </c>
      <c r="BU609" s="11">
        <v>0.0</v>
      </c>
      <c r="BV609" s="11" t="s">
        <v>124</v>
      </c>
      <c r="BW609" s="15" t="s">
        <v>168</v>
      </c>
      <c r="BX609" s="15">
        <v>0.0</v>
      </c>
      <c r="BY609" s="26">
        <v>242.0</v>
      </c>
      <c r="BZ609" s="16">
        <v>0.0</v>
      </c>
      <c r="CA609" s="26">
        <v>89.0</v>
      </c>
      <c r="CB609" s="26">
        <v>12.0</v>
      </c>
      <c r="CC609" s="15">
        <v>0.0</v>
      </c>
      <c r="CD609" s="15">
        <v>0.0</v>
      </c>
      <c r="CE609" s="15">
        <v>1.0</v>
      </c>
      <c r="CF609" s="15">
        <v>0.0</v>
      </c>
      <c r="CG609" s="16">
        <v>0.0</v>
      </c>
      <c r="CH609" s="16">
        <v>0.0</v>
      </c>
      <c r="CI609" s="16">
        <v>0.0</v>
      </c>
      <c r="CJ609" s="15">
        <f t="shared" si="3"/>
        <v>0</v>
      </c>
      <c r="CK609" s="29" t="s">
        <v>3404</v>
      </c>
      <c r="CL609" s="11" t="s">
        <v>170</v>
      </c>
      <c r="CM609" s="11">
        <v>0.0</v>
      </c>
      <c r="CN609" s="11">
        <v>0.0</v>
      </c>
      <c r="CO609" s="18">
        <v>0.0</v>
      </c>
      <c r="CP609" s="18">
        <v>0.0</v>
      </c>
      <c r="CQ609" s="15">
        <v>0.0</v>
      </c>
      <c r="CR609" s="15" t="s">
        <v>124</v>
      </c>
      <c r="CS609" s="15">
        <v>1.0</v>
      </c>
      <c r="CT609" s="15" t="s">
        <v>3405</v>
      </c>
      <c r="CU609" s="15">
        <v>0.0</v>
      </c>
      <c r="CV609" s="15" t="s">
        <v>124</v>
      </c>
      <c r="CW609" s="11">
        <v>0.0</v>
      </c>
      <c r="CX609" s="11">
        <v>0.0</v>
      </c>
      <c r="CY609" s="11" t="s">
        <v>124</v>
      </c>
      <c r="CZ609" s="11">
        <v>0.0</v>
      </c>
      <c r="DA609" s="11" t="s">
        <v>3406</v>
      </c>
      <c r="DB609" s="31"/>
    </row>
    <row r="610">
      <c r="A610" s="11" t="s">
        <v>3407</v>
      </c>
      <c r="B610" s="11" t="s">
        <v>3226</v>
      </c>
      <c r="C610" s="12">
        <v>31675.0</v>
      </c>
      <c r="D610" s="13">
        <v>3.0</v>
      </c>
      <c r="E610" s="18">
        <v>0.0</v>
      </c>
      <c r="F610" s="3">
        <v>6.0</v>
      </c>
      <c r="G610" s="3">
        <v>6.0</v>
      </c>
      <c r="H610" s="3">
        <v>7.0</v>
      </c>
      <c r="I610" s="14">
        <f t="shared" si="1"/>
        <v>6.333333333</v>
      </c>
      <c r="J610" s="14">
        <f t="shared" si="2"/>
        <v>0.6666666667</v>
      </c>
      <c r="K610" s="11" t="s">
        <v>2582</v>
      </c>
      <c r="L610" s="11" t="s">
        <v>2582</v>
      </c>
      <c r="M610" s="15" t="s">
        <v>122</v>
      </c>
      <c r="N610" s="15" t="s">
        <v>373</v>
      </c>
      <c r="O610" s="16" t="s">
        <v>122</v>
      </c>
      <c r="P610" s="16" t="s">
        <v>1979</v>
      </c>
      <c r="Q610" s="17">
        <v>0.0</v>
      </c>
      <c r="R610" s="11" t="s">
        <v>124</v>
      </c>
      <c r="S610" s="11">
        <v>0.0</v>
      </c>
      <c r="T610" s="11">
        <v>0.0</v>
      </c>
      <c r="U610" s="11" t="s">
        <v>124</v>
      </c>
      <c r="V610" s="11">
        <v>0.0</v>
      </c>
      <c r="W610" s="11" t="s">
        <v>125</v>
      </c>
      <c r="X610" s="18">
        <v>36.0</v>
      </c>
      <c r="Y610" s="18">
        <v>1.0</v>
      </c>
      <c r="Z610" s="18">
        <v>1.0</v>
      </c>
      <c r="AA610" s="18">
        <v>0.0</v>
      </c>
      <c r="AB610" s="15" t="s">
        <v>3408</v>
      </c>
      <c r="AC610" s="15" t="s">
        <v>3408</v>
      </c>
      <c r="AD610" s="16">
        <v>1.0</v>
      </c>
      <c r="AE610" s="16">
        <v>1.0</v>
      </c>
      <c r="AF610" s="16">
        <v>1.0</v>
      </c>
      <c r="AG610" s="16">
        <v>1.0</v>
      </c>
      <c r="AH610" s="11" t="s">
        <v>3228</v>
      </c>
      <c r="AI610" s="18">
        <v>1.0</v>
      </c>
      <c r="AJ610" s="18">
        <v>1.0</v>
      </c>
      <c r="AK610" s="18">
        <v>1.0</v>
      </c>
      <c r="AL610" s="18">
        <v>1.0</v>
      </c>
      <c r="AM610" s="19">
        <v>1.0</v>
      </c>
      <c r="AN610" s="27" t="s">
        <v>128</v>
      </c>
      <c r="AO610" s="15" t="s">
        <v>2987</v>
      </c>
      <c r="AP610" s="15" t="s">
        <v>129</v>
      </c>
      <c r="AQ610" s="15">
        <v>121.0</v>
      </c>
      <c r="AR610" s="15">
        <v>54.0</v>
      </c>
      <c r="AS610" s="15">
        <v>70.0</v>
      </c>
      <c r="AT610" s="15">
        <v>63.0</v>
      </c>
      <c r="AU610" s="15">
        <v>-11.0</v>
      </c>
      <c r="AV610" s="15">
        <v>9.0</v>
      </c>
      <c r="AW610" s="18">
        <v>1.0</v>
      </c>
      <c r="AX610" s="18">
        <v>0.0</v>
      </c>
      <c r="AY610" s="18">
        <v>1.0</v>
      </c>
      <c r="AZ610" s="18">
        <v>0.0</v>
      </c>
      <c r="BA610" s="18">
        <v>0.0</v>
      </c>
      <c r="BB610" s="18">
        <v>0.0</v>
      </c>
      <c r="BC610" s="11">
        <v>0.0</v>
      </c>
      <c r="BD610" s="11">
        <v>0.0</v>
      </c>
      <c r="BE610" s="11">
        <v>0.0</v>
      </c>
      <c r="BF610" s="11">
        <v>0.0</v>
      </c>
      <c r="BG610" s="11">
        <v>0.0</v>
      </c>
      <c r="BH610" s="11">
        <v>0.0</v>
      </c>
      <c r="BI610" s="11">
        <v>0.0</v>
      </c>
      <c r="BJ610" s="11">
        <v>0.0</v>
      </c>
      <c r="BK610" s="11">
        <v>0.0</v>
      </c>
      <c r="BL610" s="11">
        <v>0.0</v>
      </c>
      <c r="BM610" s="11">
        <v>0.0</v>
      </c>
      <c r="BN610" s="11">
        <v>0.0</v>
      </c>
      <c r="BO610" s="11">
        <v>0.0</v>
      </c>
      <c r="BP610" s="11">
        <v>0.0</v>
      </c>
      <c r="BQ610" s="11">
        <v>0.0</v>
      </c>
      <c r="BR610" s="11">
        <v>0.0</v>
      </c>
      <c r="BS610" s="11">
        <v>0.0</v>
      </c>
      <c r="BT610" s="11">
        <v>0.0</v>
      </c>
      <c r="BU610" s="11">
        <v>0.0</v>
      </c>
      <c r="BV610" s="11" t="s">
        <v>124</v>
      </c>
      <c r="BW610" s="3" t="s">
        <v>487</v>
      </c>
      <c r="BX610" s="15">
        <v>0.0</v>
      </c>
      <c r="BY610" s="26">
        <v>269.0</v>
      </c>
      <c r="BZ610" s="16">
        <v>0.0</v>
      </c>
      <c r="CA610" s="26">
        <v>68.0</v>
      </c>
      <c r="CB610" s="26">
        <v>18.0</v>
      </c>
      <c r="CC610" s="15">
        <v>0.0</v>
      </c>
      <c r="CD610" s="15">
        <v>0.0</v>
      </c>
      <c r="CE610" s="15">
        <v>1.0</v>
      </c>
      <c r="CF610" s="15">
        <v>0.0</v>
      </c>
      <c r="CG610" s="16">
        <v>0.0</v>
      </c>
      <c r="CH610" s="16">
        <v>0.0</v>
      </c>
      <c r="CI610" s="16">
        <v>0.0</v>
      </c>
      <c r="CJ610" s="15">
        <f t="shared" si="3"/>
        <v>0</v>
      </c>
      <c r="CK610" s="29" t="s">
        <v>3409</v>
      </c>
      <c r="CL610" s="11" t="s">
        <v>170</v>
      </c>
      <c r="CM610" s="11">
        <v>0.0</v>
      </c>
      <c r="CN610" s="11">
        <v>0.0</v>
      </c>
      <c r="CO610" s="18">
        <v>0.0</v>
      </c>
      <c r="CP610" s="18">
        <v>0.0</v>
      </c>
      <c r="CQ610" s="15">
        <v>0.0</v>
      </c>
      <c r="CR610" s="15" t="s">
        <v>124</v>
      </c>
      <c r="CS610" s="15">
        <v>0.0</v>
      </c>
      <c r="CT610" s="15" t="s">
        <v>124</v>
      </c>
      <c r="CU610" s="15">
        <v>0.0</v>
      </c>
      <c r="CV610" s="15" t="s">
        <v>124</v>
      </c>
      <c r="CW610" s="11">
        <v>0.0</v>
      </c>
      <c r="CX610" s="11">
        <v>0.0</v>
      </c>
      <c r="CY610" s="11" t="s">
        <v>124</v>
      </c>
      <c r="CZ610" s="11">
        <v>0.0</v>
      </c>
      <c r="DA610" s="11" t="s">
        <v>3161</v>
      </c>
      <c r="DB610" s="31"/>
    </row>
    <row r="611">
      <c r="A611" s="11" t="s">
        <v>3410</v>
      </c>
      <c r="B611" s="11" t="s">
        <v>3411</v>
      </c>
      <c r="C611" s="12">
        <v>31696.0</v>
      </c>
      <c r="D611" s="13">
        <v>2.0</v>
      </c>
      <c r="E611" s="18">
        <v>0.0</v>
      </c>
      <c r="F611" s="3">
        <v>6.0</v>
      </c>
      <c r="G611" s="3">
        <v>6.0</v>
      </c>
      <c r="H611" s="3">
        <v>7.0</v>
      </c>
      <c r="I611" s="14">
        <f t="shared" si="1"/>
        <v>6.333333333</v>
      </c>
      <c r="J611" s="14">
        <f t="shared" si="2"/>
        <v>0.6666666667</v>
      </c>
      <c r="K611" s="11" t="s">
        <v>1349</v>
      </c>
      <c r="L611" s="11" t="s">
        <v>1349</v>
      </c>
      <c r="M611" s="15" t="s">
        <v>137</v>
      </c>
      <c r="N611" s="15" t="s">
        <v>138</v>
      </c>
      <c r="O611" s="16" t="s">
        <v>3412</v>
      </c>
      <c r="P611" s="16" t="s">
        <v>3413</v>
      </c>
      <c r="Q611" s="17">
        <v>1.0</v>
      </c>
      <c r="R611" s="11" t="s">
        <v>124</v>
      </c>
      <c r="S611" s="11">
        <v>0.0</v>
      </c>
      <c r="T611" s="11">
        <v>0.0</v>
      </c>
      <c r="U611" s="11" t="s">
        <v>124</v>
      </c>
      <c r="V611" s="11">
        <v>0.0</v>
      </c>
      <c r="W611" s="11" t="s">
        <v>125</v>
      </c>
      <c r="X611" s="18">
        <v>20.0</v>
      </c>
      <c r="Y611" s="18">
        <v>0.0</v>
      </c>
      <c r="Z611" s="18">
        <v>0.0</v>
      </c>
      <c r="AA611" s="18">
        <v>1.0</v>
      </c>
      <c r="AB611" s="15" t="s">
        <v>3414</v>
      </c>
      <c r="AC611" s="15" t="s">
        <v>3414</v>
      </c>
      <c r="AD611" s="16">
        <v>1.0</v>
      </c>
      <c r="AE611" s="16">
        <v>0.0</v>
      </c>
      <c r="AF611" s="16">
        <v>0.0</v>
      </c>
      <c r="AG611" s="15">
        <v>0.0</v>
      </c>
      <c r="AH611" s="11" t="s">
        <v>3415</v>
      </c>
      <c r="AI611" s="18">
        <v>2.0</v>
      </c>
      <c r="AJ611" s="18">
        <v>0.0</v>
      </c>
      <c r="AK611" s="18">
        <v>1.0</v>
      </c>
      <c r="AL611" s="11">
        <v>0.0</v>
      </c>
      <c r="AM611" s="19">
        <v>1.0</v>
      </c>
      <c r="AN611" s="27" t="s">
        <v>128</v>
      </c>
      <c r="AO611" s="15" t="s">
        <v>155</v>
      </c>
      <c r="AP611" s="15" t="s">
        <v>155</v>
      </c>
      <c r="AQ611" s="15">
        <v>116.0</v>
      </c>
      <c r="AR611" s="15">
        <v>64.0</v>
      </c>
      <c r="AS611" s="15">
        <v>76.0</v>
      </c>
      <c r="AT611" s="15">
        <v>71.0</v>
      </c>
      <c r="AU611" s="15">
        <v>-11.0</v>
      </c>
      <c r="AV611" s="15">
        <v>8.0</v>
      </c>
      <c r="AW611" s="18">
        <v>0.0</v>
      </c>
      <c r="AX611" s="18">
        <v>1.0</v>
      </c>
      <c r="AY611" s="18">
        <v>0.0</v>
      </c>
      <c r="AZ611" s="18">
        <v>1.0</v>
      </c>
      <c r="BA611" s="18">
        <v>0.0</v>
      </c>
      <c r="BB611" s="18">
        <v>1.0</v>
      </c>
      <c r="BC611" s="11">
        <v>0.0</v>
      </c>
      <c r="BD611" s="11">
        <v>0.0</v>
      </c>
      <c r="BE611" s="11">
        <v>0.0</v>
      </c>
      <c r="BF611" s="11">
        <v>0.0</v>
      </c>
      <c r="BG611" s="11">
        <v>0.0</v>
      </c>
      <c r="BH611" s="11">
        <v>0.0</v>
      </c>
      <c r="BI611" s="11">
        <v>0.0</v>
      </c>
      <c r="BJ611" s="11">
        <v>0.0</v>
      </c>
      <c r="BK611" s="11">
        <v>0.0</v>
      </c>
      <c r="BL611" s="11">
        <v>0.0</v>
      </c>
      <c r="BM611" s="11">
        <v>0.0</v>
      </c>
      <c r="BN611" s="11">
        <v>0.0</v>
      </c>
      <c r="BO611" s="11">
        <v>0.0</v>
      </c>
      <c r="BP611" s="11">
        <v>0.0</v>
      </c>
      <c r="BQ611" s="11">
        <v>0.0</v>
      </c>
      <c r="BR611" s="11">
        <v>0.0</v>
      </c>
      <c r="BS611" s="11">
        <v>0.0</v>
      </c>
      <c r="BT611" s="11">
        <v>0.0</v>
      </c>
      <c r="BU611" s="11">
        <v>0.0</v>
      </c>
      <c r="BV611" s="11" t="s">
        <v>124</v>
      </c>
      <c r="BW611" s="15" t="s">
        <v>319</v>
      </c>
      <c r="BX611" s="15">
        <v>0.0</v>
      </c>
      <c r="BY611" s="26">
        <v>235.0</v>
      </c>
      <c r="BZ611" s="16">
        <v>0.0</v>
      </c>
      <c r="CA611" s="26">
        <v>99.0</v>
      </c>
      <c r="CB611" s="26">
        <v>50.0</v>
      </c>
      <c r="CC611" s="15">
        <v>0.0</v>
      </c>
      <c r="CD611" s="15">
        <v>0.0</v>
      </c>
      <c r="CE611" s="15">
        <v>1.0</v>
      </c>
      <c r="CF611" s="15">
        <v>0.0</v>
      </c>
      <c r="CG611" s="16">
        <v>0.0</v>
      </c>
      <c r="CH611" s="16">
        <v>0.0</v>
      </c>
      <c r="CI611" s="16">
        <v>0.0</v>
      </c>
      <c r="CJ611" s="15">
        <f t="shared" si="3"/>
        <v>0</v>
      </c>
      <c r="CK611" s="29" t="s">
        <v>3416</v>
      </c>
      <c r="CL611" s="11" t="s">
        <v>170</v>
      </c>
      <c r="CM611" s="11">
        <v>0.0</v>
      </c>
      <c r="CN611" s="11">
        <v>0.0</v>
      </c>
      <c r="CO611" s="18">
        <v>0.0</v>
      </c>
      <c r="CP611" s="18">
        <v>0.0</v>
      </c>
      <c r="CQ611" s="15">
        <v>0.0</v>
      </c>
      <c r="CR611" s="15" t="s">
        <v>124</v>
      </c>
      <c r="CS611" s="15">
        <v>0.0</v>
      </c>
      <c r="CT611" s="15" t="s">
        <v>124</v>
      </c>
      <c r="CU611" s="15">
        <v>0.0</v>
      </c>
      <c r="CV611" s="15" t="s">
        <v>124</v>
      </c>
      <c r="CW611" s="11">
        <v>0.0</v>
      </c>
      <c r="CX611" s="11">
        <v>0.0</v>
      </c>
      <c r="CY611" s="11" t="s">
        <v>124</v>
      </c>
      <c r="CZ611" s="11">
        <v>0.0</v>
      </c>
      <c r="DA611" s="11" t="s">
        <v>539</v>
      </c>
      <c r="DB611" s="31"/>
    </row>
    <row r="612">
      <c r="A612" s="11" t="s">
        <v>3417</v>
      </c>
      <c r="B612" s="11" t="s">
        <v>3089</v>
      </c>
      <c r="C612" s="12">
        <v>31710.0</v>
      </c>
      <c r="D612" s="13">
        <v>2.0</v>
      </c>
      <c r="E612" s="18">
        <v>0.0</v>
      </c>
      <c r="F612" s="3">
        <v>5.0</v>
      </c>
      <c r="G612" s="3">
        <v>7.0</v>
      </c>
      <c r="H612" s="3">
        <v>8.0</v>
      </c>
      <c r="I612" s="14">
        <f t="shared" si="1"/>
        <v>6.666666667</v>
      </c>
      <c r="J612" s="14">
        <f t="shared" si="2"/>
        <v>2</v>
      </c>
      <c r="K612" s="11" t="s">
        <v>3090</v>
      </c>
      <c r="L612" s="11" t="s">
        <v>262</v>
      </c>
      <c r="M612" s="15" t="s">
        <v>137</v>
      </c>
      <c r="N612" s="15" t="s">
        <v>138</v>
      </c>
      <c r="O612" s="16" t="s">
        <v>2906</v>
      </c>
      <c r="P612" s="16" t="s">
        <v>3418</v>
      </c>
      <c r="Q612" s="17">
        <v>1.0</v>
      </c>
      <c r="R612" s="11" t="s">
        <v>124</v>
      </c>
      <c r="S612" s="11">
        <v>0.0</v>
      </c>
      <c r="T612" s="11">
        <v>0.0</v>
      </c>
      <c r="U612" s="11" t="s">
        <v>124</v>
      </c>
      <c r="V612" s="11">
        <v>0.0</v>
      </c>
      <c r="W612" s="11" t="s">
        <v>125</v>
      </c>
      <c r="X612" s="18">
        <v>33.0</v>
      </c>
      <c r="Y612" s="18">
        <v>0.0</v>
      </c>
      <c r="Z612" s="18">
        <v>1.0</v>
      </c>
      <c r="AA612" s="18">
        <v>0.0</v>
      </c>
      <c r="AB612" s="15" t="s">
        <v>3152</v>
      </c>
      <c r="AC612" s="15" t="s">
        <v>3152</v>
      </c>
      <c r="AD612" s="16">
        <v>1.0</v>
      </c>
      <c r="AE612" s="16">
        <v>1.0</v>
      </c>
      <c r="AF612" s="16">
        <v>0.0</v>
      </c>
      <c r="AG612" s="15">
        <v>0.0</v>
      </c>
      <c r="AH612" s="11" t="s">
        <v>3419</v>
      </c>
      <c r="AI612" s="18">
        <v>2.0</v>
      </c>
      <c r="AJ612" s="18">
        <v>1.0</v>
      </c>
      <c r="AK612" s="18">
        <v>1.0</v>
      </c>
      <c r="AL612" s="11">
        <v>0.0</v>
      </c>
      <c r="AM612" s="19">
        <v>0.0</v>
      </c>
      <c r="AN612" s="27" t="s">
        <v>128</v>
      </c>
      <c r="AO612" s="15" t="s">
        <v>129</v>
      </c>
      <c r="AP612" s="15" t="s">
        <v>129</v>
      </c>
      <c r="AQ612" s="15">
        <v>172.0</v>
      </c>
      <c r="AR612" s="15">
        <v>14.0</v>
      </c>
      <c r="AS612" s="15">
        <v>39.0</v>
      </c>
      <c r="AT612" s="15">
        <v>26.0</v>
      </c>
      <c r="AU612" s="15">
        <v>-17.0</v>
      </c>
      <c r="AV612" s="15">
        <v>79.0</v>
      </c>
      <c r="AW612" s="18">
        <v>0.0</v>
      </c>
      <c r="AX612" s="18">
        <v>0.0</v>
      </c>
      <c r="AY612" s="18">
        <v>1.0</v>
      </c>
      <c r="AZ612" s="18">
        <v>0.0</v>
      </c>
      <c r="BA612" s="18">
        <v>0.0</v>
      </c>
      <c r="BB612" s="18">
        <v>0.0</v>
      </c>
      <c r="BC612" s="11">
        <v>0.0</v>
      </c>
      <c r="BD612" s="11">
        <v>0.0</v>
      </c>
      <c r="BE612" s="11">
        <v>0.0</v>
      </c>
      <c r="BF612" s="11">
        <v>0.0</v>
      </c>
      <c r="BG612" s="11">
        <v>0.0</v>
      </c>
      <c r="BH612" s="11">
        <v>0.0</v>
      </c>
      <c r="BI612" s="11">
        <v>0.0</v>
      </c>
      <c r="BJ612" s="11">
        <v>0.0</v>
      </c>
      <c r="BK612" s="11">
        <v>0.0</v>
      </c>
      <c r="BL612" s="11">
        <v>0.0</v>
      </c>
      <c r="BM612" s="11">
        <v>0.0</v>
      </c>
      <c r="BN612" s="11">
        <v>0.0</v>
      </c>
      <c r="BO612" s="11">
        <v>0.0</v>
      </c>
      <c r="BP612" s="11">
        <v>0.0</v>
      </c>
      <c r="BQ612" s="11">
        <v>0.0</v>
      </c>
      <c r="BR612" s="11">
        <v>0.0</v>
      </c>
      <c r="BS612" s="11">
        <v>0.0</v>
      </c>
      <c r="BT612" s="11">
        <v>0.0</v>
      </c>
      <c r="BU612" s="11">
        <v>0.0</v>
      </c>
      <c r="BV612" s="11" t="s">
        <v>124</v>
      </c>
      <c r="BW612" s="3" t="s">
        <v>319</v>
      </c>
      <c r="BX612" s="15">
        <v>0.0</v>
      </c>
      <c r="BY612" s="26">
        <v>226.0</v>
      </c>
      <c r="BZ612" s="16">
        <v>0.0</v>
      </c>
      <c r="CA612" s="26">
        <v>63.0</v>
      </c>
      <c r="CB612" s="26">
        <v>15.0</v>
      </c>
      <c r="CC612" s="15">
        <v>0.0</v>
      </c>
      <c r="CD612" s="15">
        <v>0.0</v>
      </c>
      <c r="CE612" s="15">
        <v>0.0</v>
      </c>
      <c r="CF612" s="15">
        <v>0.0</v>
      </c>
      <c r="CG612" s="16">
        <v>0.0</v>
      </c>
      <c r="CH612" s="16">
        <v>0.0</v>
      </c>
      <c r="CI612" s="16">
        <v>0.0</v>
      </c>
      <c r="CJ612" s="15">
        <f t="shared" si="3"/>
        <v>0</v>
      </c>
      <c r="CK612" s="29" t="s">
        <v>3420</v>
      </c>
      <c r="CL612" s="11" t="s">
        <v>3421</v>
      </c>
      <c r="CM612" s="11">
        <v>0.0</v>
      </c>
      <c r="CN612" s="11">
        <v>0.0</v>
      </c>
      <c r="CO612" s="18">
        <v>0.0</v>
      </c>
      <c r="CP612" s="18">
        <v>0.0</v>
      </c>
      <c r="CQ612" s="15">
        <v>0.0</v>
      </c>
      <c r="CR612" s="15" t="s">
        <v>124</v>
      </c>
      <c r="CS612" s="15">
        <v>0.0</v>
      </c>
      <c r="CT612" s="15" t="s">
        <v>124</v>
      </c>
      <c r="CU612" s="15">
        <v>0.0</v>
      </c>
      <c r="CV612" s="15" t="s">
        <v>124</v>
      </c>
      <c r="CW612" s="11">
        <v>0.0</v>
      </c>
      <c r="CX612" s="11">
        <v>0.0</v>
      </c>
      <c r="CY612" s="11" t="s">
        <v>124</v>
      </c>
      <c r="CZ612" s="11">
        <v>0.0</v>
      </c>
      <c r="DA612" s="11" t="s">
        <v>3422</v>
      </c>
      <c r="DB612" s="31"/>
    </row>
    <row r="613">
      <c r="A613" s="11" t="s">
        <v>3423</v>
      </c>
      <c r="B613" s="11" t="s">
        <v>3424</v>
      </c>
      <c r="C613" s="12">
        <v>31724.0</v>
      </c>
      <c r="D613" s="13">
        <v>2.0</v>
      </c>
      <c r="E613" s="18">
        <v>0.0</v>
      </c>
      <c r="F613" s="3">
        <v>6.0</v>
      </c>
      <c r="G613" s="3">
        <v>5.0</v>
      </c>
      <c r="H613" s="3">
        <v>4.0</v>
      </c>
      <c r="I613" s="14">
        <f t="shared" si="1"/>
        <v>5</v>
      </c>
      <c r="J613" s="14">
        <f t="shared" si="2"/>
        <v>1.333333333</v>
      </c>
      <c r="K613" s="11" t="s">
        <v>1283</v>
      </c>
      <c r="L613" s="11" t="s">
        <v>1283</v>
      </c>
      <c r="M613" s="15" t="s">
        <v>122</v>
      </c>
      <c r="N613" s="15" t="s">
        <v>2815</v>
      </c>
      <c r="O613" s="16" t="s">
        <v>122</v>
      </c>
      <c r="P613" s="16" t="s">
        <v>663</v>
      </c>
      <c r="Q613" s="17">
        <v>0.0</v>
      </c>
      <c r="R613" s="11" t="s">
        <v>124</v>
      </c>
      <c r="S613" s="11">
        <v>0.0</v>
      </c>
      <c r="T613" s="11">
        <v>0.0</v>
      </c>
      <c r="U613" s="11" t="s">
        <v>124</v>
      </c>
      <c r="V613" s="11">
        <v>0.0</v>
      </c>
      <c r="W613" s="11" t="s">
        <v>125</v>
      </c>
      <c r="X613" s="18">
        <v>39.0</v>
      </c>
      <c r="Y613" s="18">
        <v>1.0</v>
      </c>
      <c r="Z613" s="18">
        <v>1.0</v>
      </c>
      <c r="AA613" s="18">
        <v>0.0</v>
      </c>
      <c r="AB613" s="15" t="s">
        <v>3425</v>
      </c>
      <c r="AC613" s="15" t="s">
        <v>3425</v>
      </c>
      <c r="AD613" s="16">
        <v>1.0</v>
      </c>
      <c r="AE613" s="16">
        <v>1.0</v>
      </c>
      <c r="AF613" s="16">
        <v>1.0</v>
      </c>
      <c r="AG613" s="15">
        <v>1.0</v>
      </c>
      <c r="AH613" s="11" t="s">
        <v>3425</v>
      </c>
      <c r="AI613" s="18">
        <v>1.0</v>
      </c>
      <c r="AJ613" s="18">
        <v>1.0</v>
      </c>
      <c r="AK613" s="18">
        <v>1.0</v>
      </c>
      <c r="AL613" s="18">
        <v>1.0</v>
      </c>
      <c r="AM613" s="19">
        <v>1.0</v>
      </c>
      <c r="AN613" s="27" t="s">
        <v>128</v>
      </c>
      <c r="AO613" s="15" t="s">
        <v>289</v>
      </c>
      <c r="AP613" s="15" t="s">
        <v>289</v>
      </c>
      <c r="AQ613" s="15">
        <v>125.0</v>
      </c>
      <c r="AR613" s="15">
        <v>42.0</v>
      </c>
      <c r="AS613" s="15">
        <v>45.0</v>
      </c>
      <c r="AT613" s="15">
        <v>26.0</v>
      </c>
      <c r="AU613" s="15">
        <v>-14.0</v>
      </c>
      <c r="AV613" s="15">
        <v>32.0</v>
      </c>
      <c r="AW613" s="18">
        <v>0.0</v>
      </c>
      <c r="AX613" s="18">
        <v>0.0</v>
      </c>
      <c r="AY613" s="18">
        <v>1.0</v>
      </c>
      <c r="AZ613" s="18">
        <v>0.0</v>
      </c>
      <c r="BA613" s="18">
        <v>0.0</v>
      </c>
      <c r="BB613" s="18">
        <v>0.0</v>
      </c>
      <c r="BC613" s="11">
        <v>0.0</v>
      </c>
      <c r="BD613" s="11">
        <v>0.0</v>
      </c>
      <c r="BE613" s="11">
        <v>0.0</v>
      </c>
      <c r="BF613" s="11">
        <v>0.0</v>
      </c>
      <c r="BG613" s="11">
        <v>0.0</v>
      </c>
      <c r="BH613" s="11">
        <v>0.0</v>
      </c>
      <c r="BI613" s="11">
        <v>0.0</v>
      </c>
      <c r="BJ613" s="11">
        <v>0.0</v>
      </c>
      <c r="BK613" s="11">
        <v>0.0</v>
      </c>
      <c r="BL613" s="11">
        <v>0.0</v>
      </c>
      <c r="BM613" s="11">
        <v>0.0</v>
      </c>
      <c r="BN613" s="11">
        <v>0.0</v>
      </c>
      <c r="BO613" s="11">
        <v>0.0</v>
      </c>
      <c r="BP613" s="11">
        <v>0.0</v>
      </c>
      <c r="BQ613" s="11">
        <v>0.0</v>
      </c>
      <c r="BR613" s="11">
        <v>0.0</v>
      </c>
      <c r="BS613" s="11">
        <v>0.0</v>
      </c>
      <c r="BT613" s="11">
        <v>0.0</v>
      </c>
      <c r="BU613" s="11">
        <v>0.0</v>
      </c>
      <c r="BV613" s="11" t="s">
        <v>124</v>
      </c>
      <c r="BW613" s="15" t="s">
        <v>146</v>
      </c>
      <c r="BX613" s="15">
        <v>0.0</v>
      </c>
      <c r="BY613" s="26">
        <v>256.0</v>
      </c>
      <c r="BZ613" s="16">
        <v>0.0</v>
      </c>
      <c r="CA613" s="26">
        <v>73.0</v>
      </c>
      <c r="CB613" s="26">
        <v>8.0</v>
      </c>
      <c r="CC613" s="15">
        <v>0.0</v>
      </c>
      <c r="CD613" s="15">
        <v>0.0</v>
      </c>
      <c r="CE613" s="15">
        <v>0.0</v>
      </c>
      <c r="CF613" s="15">
        <v>0.0</v>
      </c>
      <c r="CG613" s="16">
        <v>0.0</v>
      </c>
      <c r="CH613" s="16">
        <v>0.0</v>
      </c>
      <c r="CI613" s="16">
        <v>0.0</v>
      </c>
      <c r="CJ613" s="15">
        <f t="shared" si="3"/>
        <v>0</v>
      </c>
      <c r="CK613" s="29" t="s">
        <v>3426</v>
      </c>
      <c r="CL613" s="11" t="s">
        <v>158</v>
      </c>
      <c r="CM613" s="11">
        <v>0.0</v>
      </c>
      <c r="CN613" s="11">
        <v>0.0</v>
      </c>
      <c r="CO613" s="18">
        <v>0.0</v>
      </c>
      <c r="CP613" s="18">
        <v>0.0</v>
      </c>
      <c r="CQ613" s="15">
        <v>0.0</v>
      </c>
      <c r="CR613" s="15" t="s">
        <v>124</v>
      </c>
      <c r="CS613" s="15">
        <v>0.0</v>
      </c>
      <c r="CT613" s="15" t="s">
        <v>124</v>
      </c>
      <c r="CU613" s="15">
        <v>0.0</v>
      </c>
      <c r="CV613" s="15" t="s">
        <v>124</v>
      </c>
      <c r="CW613" s="11">
        <v>0.0</v>
      </c>
      <c r="CX613" s="11">
        <v>0.0</v>
      </c>
      <c r="CY613" s="11" t="s">
        <v>124</v>
      </c>
      <c r="CZ613" s="11">
        <v>0.0</v>
      </c>
      <c r="DA613" s="11" t="s">
        <v>3168</v>
      </c>
      <c r="DB613" s="31"/>
    </row>
    <row r="614">
      <c r="A614" s="11" t="s">
        <v>3427</v>
      </c>
      <c r="B614" s="11" t="s">
        <v>2904</v>
      </c>
      <c r="C614" s="12">
        <v>31738.0</v>
      </c>
      <c r="D614" s="13">
        <v>1.0</v>
      </c>
      <c r="E614" s="18">
        <v>0.0</v>
      </c>
      <c r="F614" s="3">
        <v>5.0</v>
      </c>
      <c r="G614" s="3">
        <v>5.0</v>
      </c>
      <c r="H614" s="3">
        <v>7.0</v>
      </c>
      <c r="I614" s="14">
        <f t="shared" si="1"/>
        <v>5.666666667</v>
      </c>
      <c r="J614" s="14">
        <f t="shared" si="2"/>
        <v>1.333333333</v>
      </c>
      <c r="K614" s="11" t="s">
        <v>1349</v>
      </c>
      <c r="L614" s="11" t="s">
        <v>1349</v>
      </c>
      <c r="M614" s="15" t="s">
        <v>137</v>
      </c>
      <c r="N614" s="15" t="s">
        <v>138</v>
      </c>
      <c r="O614" s="16" t="s">
        <v>2359</v>
      </c>
      <c r="P614" s="16" t="s">
        <v>3428</v>
      </c>
      <c r="Q614" s="17">
        <v>0.0</v>
      </c>
      <c r="R614" s="11" t="s">
        <v>124</v>
      </c>
      <c r="S614" s="11">
        <v>1.0</v>
      </c>
      <c r="T614" s="11">
        <v>0.0</v>
      </c>
      <c r="U614" s="11" t="s">
        <v>124</v>
      </c>
      <c r="V614" s="11">
        <v>0.0</v>
      </c>
      <c r="W614" s="11" t="s">
        <v>631</v>
      </c>
      <c r="X614" s="18">
        <v>31.0</v>
      </c>
      <c r="Y614" s="18">
        <v>2.0</v>
      </c>
      <c r="Z614" s="18">
        <v>1.0</v>
      </c>
      <c r="AA614" s="18">
        <v>0.0</v>
      </c>
      <c r="AB614" s="15" t="s">
        <v>3414</v>
      </c>
      <c r="AC614" s="15" t="s">
        <v>3414</v>
      </c>
      <c r="AD614" s="16">
        <v>1.0</v>
      </c>
      <c r="AE614" s="16">
        <v>0.0</v>
      </c>
      <c r="AF614" s="16">
        <v>0.0</v>
      </c>
      <c r="AG614" s="15">
        <v>0.0</v>
      </c>
      <c r="AH614" s="11" t="s">
        <v>3414</v>
      </c>
      <c r="AI614" s="18">
        <v>1.0</v>
      </c>
      <c r="AJ614" s="18">
        <v>0.0</v>
      </c>
      <c r="AK614" s="18">
        <v>0.0</v>
      </c>
      <c r="AL614" s="11">
        <v>0.0</v>
      </c>
      <c r="AM614" s="19">
        <v>1.0</v>
      </c>
      <c r="AN614" s="27" t="s">
        <v>128</v>
      </c>
      <c r="AO614" s="15" t="s">
        <v>210</v>
      </c>
      <c r="AP614" s="15" t="s">
        <v>210</v>
      </c>
      <c r="AQ614" s="15">
        <v>101.0</v>
      </c>
      <c r="AR614" s="15">
        <v>53.0</v>
      </c>
      <c r="AS614" s="15">
        <v>64.0</v>
      </c>
      <c r="AT614" s="15">
        <v>52.0</v>
      </c>
      <c r="AU614" s="15">
        <v>-11.0</v>
      </c>
      <c r="AV614" s="15">
        <v>7.0</v>
      </c>
      <c r="AW614" s="18">
        <v>0.0</v>
      </c>
      <c r="AX614" s="18">
        <v>0.0</v>
      </c>
      <c r="AY614" s="18">
        <v>0.0</v>
      </c>
      <c r="AZ614" s="18">
        <v>1.0</v>
      </c>
      <c r="BA614" s="18">
        <v>0.0</v>
      </c>
      <c r="BB614" s="18">
        <v>0.0</v>
      </c>
      <c r="BC614" s="11">
        <v>0.0</v>
      </c>
      <c r="BD614" s="11">
        <v>0.0</v>
      </c>
      <c r="BE614" s="11">
        <v>0.0</v>
      </c>
      <c r="BF614" s="11">
        <v>0.0</v>
      </c>
      <c r="BG614" s="11">
        <v>0.0</v>
      </c>
      <c r="BH614" s="11">
        <v>1.0</v>
      </c>
      <c r="BI614" s="11">
        <v>0.0</v>
      </c>
      <c r="BJ614" s="11">
        <v>0.0</v>
      </c>
      <c r="BK614" s="11">
        <v>0.0</v>
      </c>
      <c r="BL614" s="11">
        <v>0.0</v>
      </c>
      <c r="BM614" s="11">
        <v>0.0</v>
      </c>
      <c r="BN614" s="11">
        <v>0.0</v>
      </c>
      <c r="BO614" s="11">
        <v>0.0</v>
      </c>
      <c r="BP614" s="11">
        <v>0.0</v>
      </c>
      <c r="BQ614" s="11">
        <v>0.0</v>
      </c>
      <c r="BR614" s="11">
        <v>0.0</v>
      </c>
      <c r="BS614" s="11">
        <v>0.0</v>
      </c>
      <c r="BT614" s="11">
        <v>0.0</v>
      </c>
      <c r="BU614" s="11">
        <v>0.0</v>
      </c>
      <c r="BV614" s="11" t="s">
        <v>124</v>
      </c>
      <c r="BW614" s="3" t="s">
        <v>1609</v>
      </c>
      <c r="BX614" s="15">
        <v>0.0</v>
      </c>
      <c r="BY614" s="26">
        <v>229.0</v>
      </c>
      <c r="BZ614" s="16">
        <v>0.0</v>
      </c>
      <c r="CA614" s="26">
        <v>68.0</v>
      </c>
      <c r="CB614" s="26">
        <v>38.0</v>
      </c>
      <c r="CC614" s="15">
        <v>0.0</v>
      </c>
      <c r="CD614" s="15">
        <v>0.0</v>
      </c>
      <c r="CE614" s="15">
        <v>1.0</v>
      </c>
      <c r="CF614" s="15">
        <v>0.0</v>
      </c>
      <c r="CG614" s="16">
        <v>0.0</v>
      </c>
      <c r="CH614" s="16">
        <v>0.0</v>
      </c>
      <c r="CI614" s="16">
        <v>0.0</v>
      </c>
      <c r="CJ614" s="15">
        <f t="shared" si="3"/>
        <v>0</v>
      </c>
      <c r="CK614" s="29" t="s">
        <v>3429</v>
      </c>
      <c r="CL614" s="11" t="s">
        <v>3430</v>
      </c>
      <c r="CM614" s="11">
        <v>0.0</v>
      </c>
      <c r="CN614" s="11">
        <v>1.0</v>
      </c>
      <c r="CO614" s="18">
        <v>0.0</v>
      </c>
      <c r="CP614" s="18">
        <v>0.0</v>
      </c>
      <c r="CQ614" s="15">
        <v>0.0</v>
      </c>
      <c r="CR614" s="15" t="s">
        <v>124</v>
      </c>
      <c r="CS614" s="15">
        <v>0.0</v>
      </c>
      <c r="CT614" s="15" t="s">
        <v>124</v>
      </c>
      <c r="CU614" s="15">
        <v>0.0</v>
      </c>
      <c r="CV614" s="15" t="s">
        <v>124</v>
      </c>
      <c r="CW614" s="11">
        <v>0.0</v>
      </c>
      <c r="CX614" s="11">
        <v>0.0</v>
      </c>
      <c r="CY614" s="11" t="s">
        <v>124</v>
      </c>
      <c r="CZ614" s="11">
        <v>0.0</v>
      </c>
      <c r="DA614" s="11" t="s">
        <v>235</v>
      </c>
      <c r="DB614" s="31"/>
    </row>
    <row r="615">
      <c r="A615" s="11" t="s">
        <v>3431</v>
      </c>
      <c r="B615" s="11" t="s">
        <v>3432</v>
      </c>
      <c r="C615" s="12">
        <v>31745.0</v>
      </c>
      <c r="D615" s="13">
        <v>1.0</v>
      </c>
      <c r="E615" s="18">
        <v>0.0</v>
      </c>
      <c r="F615" s="3">
        <v>6.0</v>
      </c>
      <c r="G615" s="3">
        <v>6.0</v>
      </c>
      <c r="H615" s="3">
        <v>5.0</v>
      </c>
      <c r="I615" s="14">
        <f t="shared" si="1"/>
        <v>5.666666667</v>
      </c>
      <c r="J615" s="14">
        <f t="shared" si="2"/>
        <v>0.6666666667</v>
      </c>
      <c r="K615" s="11" t="s">
        <v>215</v>
      </c>
      <c r="L615" s="11" t="s">
        <v>716</v>
      </c>
      <c r="M615" s="15" t="s">
        <v>122</v>
      </c>
      <c r="N615" s="15" t="s">
        <v>1836</v>
      </c>
      <c r="O615" s="16" t="s">
        <v>122</v>
      </c>
      <c r="P615" s="16" t="s">
        <v>3433</v>
      </c>
      <c r="Q615" s="17">
        <v>0.0</v>
      </c>
      <c r="R615" s="11" t="s">
        <v>124</v>
      </c>
      <c r="S615" s="11">
        <v>0.0</v>
      </c>
      <c r="T615" s="11">
        <v>0.0</v>
      </c>
      <c r="U615" s="11" t="s">
        <v>124</v>
      </c>
      <c r="V615" s="11">
        <v>0.0</v>
      </c>
      <c r="W615" s="11" t="s">
        <v>125</v>
      </c>
      <c r="X615" s="18">
        <v>24.0</v>
      </c>
      <c r="Y615" s="18">
        <v>1.0</v>
      </c>
      <c r="Z615" s="18">
        <v>1.0</v>
      </c>
      <c r="AA615" s="18">
        <v>0.0</v>
      </c>
      <c r="AB615" s="15" t="s">
        <v>3434</v>
      </c>
      <c r="AC615" s="15" t="s">
        <v>3434</v>
      </c>
      <c r="AD615" s="16">
        <v>1.0</v>
      </c>
      <c r="AE615" s="16">
        <v>2.0</v>
      </c>
      <c r="AF615" s="16">
        <v>1.0</v>
      </c>
      <c r="AG615" s="16">
        <v>0.0</v>
      </c>
      <c r="AH615" s="11" t="s">
        <v>3435</v>
      </c>
      <c r="AI615" s="18">
        <v>1.0</v>
      </c>
      <c r="AJ615" s="18">
        <v>1.0</v>
      </c>
      <c r="AK615" s="18">
        <v>0.0</v>
      </c>
      <c r="AL615" s="11">
        <v>0.0</v>
      </c>
      <c r="AM615" s="19">
        <v>0.0</v>
      </c>
      <c r="AN615" s="27" t="s">
        <v>128</v>
      </c>
      <c r="AO615" s="15" t="s">
        <v>778</v>
      </c>
      <c r="AP615" s="15" t="s">
        <v>778</v>
      </c>
      <c r="AQ615" s="15">
        <v>123.0</v>
      </c>
      <c r="AR615" s="15">
        <v>96.0</v>
      </c>
      <c r="AS615" s="15">
        <v>54.0</v>
      </c>
      <c r="AT615" s="15">
        <v>81.0</v>
      </c>
      <c r="AU615" s="15">
        <v>-3.0</v>
      </c>
      <c r="AV615" s="15">
        <v>7.0</v>
      </c>
      <c r="AW615" s="18">
        <v>0.0</v>
      </c>
      <c r="AX615" s="18">
        <v>0.0</v>
      </c>
      <c r="AY615" s="18">
        <v>1.0</v>
      </c>
      <c r="AZ615" s="18">
        <v>0.0</v>
      </c>
      <c r="BA615" s="18">
        <v>0.0</v>
      </c>
      <c r="BB615" s="18">
        <v>0.0</v>
      </c>
      <c r="BC615" s="11">
        <v>0.0</v>
      </c>
      <c r="BD615" s="11">
        <v>0.0</v>
      </c>
      <c r="BE615" s="11">
        <v>0.0</v>
      </c>
      <c r="BF615" s="11">
        <v>0.0</v>
      </c>
      <c r="BG615" s="11">
        <v>0.0</v>
      </c>
      <c r="BH615" s="11">
        <v>0.0</v>
      </c>
      <c r="BI615" s="11">
        <v>0.0</v>
      </c>
      <c r="BJ615" s="11">
        <v>0.0</v>
      </c>
      <c r="BK615" s="11">
        <v>0.0</v>
      </c>
      <c r="BL615" s="11">
        <v>0.0</v>
      </c>
      <c r="BM615" s="11">
        <v>0.0</v>
      </c>
      <c r="BN615" s="11">
        <v>0.0</v>
      </c>
      <c r="BO615" s="11">
        <v>0.0</v>
      </c>
      <c r="BP615" s="11">
        <v>0.0</v>
      </c>
      <c r="BQ615" s="11">
        <v>0.0</v>
      </c>
      <c r="BR615" s="11">
        <v>0.0</v>
      </c>
      <c r="BS615" s="11">
        <v>0.0</v>
      </c>
      <c r="BT615" s="11">
        <v>0.0</v>
      </c>
      <c r="BU615" s="11">
        <v>0.0</v>
      </c>
      <c r="BV615" s="11" t="s">
        <v>124</v>
      </c>
      <c r="BW615" s="15" t="s">
        <v>487</v>
      </c>
      <c r="BX615" s="15">
        <v>0.0</v>
      </c>
      <c r="BY615" s="26">
        <v>222.0</v>
      </c>
      <c r="BZ615" s="16">
        <v>0.0</v>
      </c>
      <c r="CA615" s="26">
        <v>51.0</v>
      </c>
      <c r="CB615" s="26">
        <v>31.0</v>
      </c>
      <c r="CC615" s="15">
        <v>0.0</v>
      </c>
      <c r="CD615" s="15">
        <v>0.0</v>
      </c>
      <c r="CE615" s="15">
        <v>1.0</v>
      </c>
      <c r="CF615" s="15">
        <v>0.0</v>
      </c>
      <c r="CG615" s="16">
        <v>0.0</v>
      </c>
      <c r="CH615" s="16">
        <v>0.0</v>
      </c>
      <c r="CI615" s="16">
        <v>1.0</v>
      </c>
      <c r="CJ615" s="15">
        <f t="shared" si="3"/>
        <v>1</v>
      </c>
      <c r="CK615" s="29" t="s">
        <v>3436</v>
      </c>
      <c r="CL615" s="11" t="s">
        <v>1451</v>
      </c>
      <c r="CM615" s="11">
        <v>0.0</v>
      </c>
      <c r="CN615" s="11">
        <v>0.0</v>
      </c>
      <c r="CO615" s="18">
        <v>1.0</v>
      </c>
      <c r="CP615" s="18">
        <v>0.0</v>
      </c>
      <c r="CQ615" s="15">
        <v>0.0</v>
      </c>
      <c r="CR615" s="15" t="s">
        <v>124</v>
      </c>
      <c r="CS615" s="15">
        <v>0.0</v>
      </c>
      <c r="CT615" s="15" t="s">
        <v>124</v>
      </c>
      <c r="CU615" s="15">
        <v>0.0</v>
      </c>
      <c r="CV615" s="15" t="s">
        <v>124</v>
      </c>
      <c r="CW615" s="11">
        <v>0.0</v>
      </c>
      <c r="CX615" s="11">
        <v>0.0</v>
      </c>
      <c r="CY615" s="11" t="s">
        <v>124</v>
      </c>
      <c r="CZ615" s="11">
        <v>0.0</v>
      </c>
      <c r="DA615" s="11" t="s">
        <v>3168</v>
      </c>
      <c r="DB615" s="31"/>
    </row>
    <row r="616">
      <c r="A616" s="11" t="s">
        <v>3437</v>
      </c>
      <c r="B616" s="11" t="s">
        <v>3438</v>
      </c>
      <c r="C616" s="12">
        <v>31752.0</v>
      </c>
      <c r="D616" s="13">
        <v>1.0</v>
      </c>
      <c r="E616" s="18">
        <v>0.0</v>
      </c>
      <c r="F616" s="3">
        <v>3.0</v>
      </c>
      <c r="G616" s="3">
        <v>5.0</v>
      </c>
      <c r="H616" s="3">
        <v>7.0</v>
      </c>
      <c r="I616" s="14">
        <f t="shared" si="1"/>
        <v>5</v>
      </c>
      <c r="J616" s="14">
        <f t="shared" si="2"/>
        <v>2.666666667</v>
      </c>
      <c r="K616" s="11" t="s">
        <v>3439</v>
      </c>
      <c r="L616" s="11" t="s">
        <v>355</v>
      </c>
      <c r="M616" s="15" t="s">
        <v>137</v>
      </c>
      <c r="N616" s="15" t="s">
        <v>138</v>
      </c>
      <c r="O616" s="16" t="s">
        <v>162</v>
      </c>
      <c r="P616" s="16" t="s">
        <v>1918</v>
      </c>
      <c r="Q616" s="17">
        <v>2.0</v>
      </c>
      <c r="R616" s="11" t="s">
        <v>124</v>
      </c>
      <c r="S616" s="11">
        <v>1.0</v>
      </c>
      <c r="T616" s="11">
        <v>0.0</v>
      </c>
      <c r="U616" s="11" t="s">
        <v>124</v>
      </c>
      <c r="V616" s="11">
        <v>0.0</v>
      </c>
      <c r="W616" s="11" t="s">
        <v>125</v>
      </c>
      <c r="X616" s="18">
        <f>(42+26)/2</f>
        <v>34</v>
      </c>
      <c r="Y616" s="18">
        <v>2.0</v>
      </c>
      <c r="Z616" s="18">
        <v>1.0</v>
      </c>
      <c r="AA616" s="18">
        <v>0.0</v>
      </c>
      <c r="AB616" s="15" t="s">
        <v>3440</v>
      </c>
      <c r="AC616" s="15" t="s">
        <v>3440</v>
      </c>
      <c r="AD616" s="16">
        <v>1.0</v>
      </c>
      <c r="AE616" s="16">
        <v>1.0</v>
      </c>
      <c r="AF616" s="16">
        <v>0.0</v>
      </c>
      <c r="AG616" s="15">
        <v>0.0</v>
      </c>
      <c r="AH616" s="11" t="s">
        <v>2765</v>
      </c>
      <c r="AI616" s="18">
        <v>1.0</v>
      </c>
      <c r="AJ616" s="18">
        <v>1.0</v>
      </c>
      <c r="AK616" s="18">
        <v>0.0</v>
      </c>
      <c r="AL616" s="11">
        <v>0.0</v>
      </c>
      <c r="AM616" s="19">
        <v>0.0</v>
      </c>
      <c r="AN616" s="27" t="s">
        <v>128</v>
      </c>
      <c r="AO616" s="15" t="s">
        <v>3441</v>
      </c>
      <c r="AP616" s="15" t="s">
        <v>210</v>
      </c>
      <c r="AQ616" s="15">
        <v>118.0</v>
      </c>
      <c r="AR616" s="15">
        <v>35.0</v>
      </c>
      <c r="AS616" s="15">
        <v>66.0</v>
      </c>
      <c r="AT616" s="15">
        <v>37.0</v>
      </c>
      <c r="AU616" s="15">
        <v>-13.0</v>
      </c>
      <c r="AV616" s="15">
        <v>49.0</v>
      </c>
      <c r="AW616" s="18">
        <v>0.0</v>
      </c>
      <c r="AX616" s="18">
        <v>0.0</v>
      </c>
      <c r="AY616" s="18">
        <v>1.0</v>
      </c>
      <c r="AZ616" s="18">
        <v>1.0</v>
      </c>
      <c r="BA616" s="18">
        <v>0.0</v>
      </c>
      <c r="BB616" s="18">
        <v>0.0</v>
      </c>
      <c r="BC616" s="11">
        <v>0.0</v>
      </c>
      <c r="BD616" s="11">
        <v>0.0</v>
      </c>
      <c r="BE616" s="11">
        <v>0.0</v>
      </c>
      <c r="BF616" s="11">
        <v>0.0</v>
      </c>
      <c r="BG616" s="11">
        <v>0.0</v>
      </c>
      <c r="BH616" s="11">
        <v>0.0</v>
      </c>
      <c r="BI616" s="11">
        <v>0.0</v>
      </c>
      <c r="BJ616" s="11">
        <v>0.0</v>
      </c>
      <c r="BK616" s="11">
        <v>0.0</v>
      </c>
      <c r="BL616" s="11">
        <v>0.0</v>
      </c>
      <c r="BM616" s="11">
        <v>0.0</v>
      </c>
      <c r="BN616" s="11">
        <v>0.0</v>
      </c>
      <c r="BO616" s="11">
        <v>0.0</v>
      </c>
      <c r="BP616" s="11">
        <v>0.0</v>
      </c>
      <c r="BQ616" s="11">
        <v>0.0</v>
      </c>
      <c r="BR616" s="11">
        <v>0.0</v>
      </c>
      <c r="BS616" s="11">
        <v>0.0</v>
      </c>
      <c r="BT616" s="11">
        <v>0.0</v>
      </c>
      <c r="BU616" s="11">
        <v>0.0</v>
      </c>
      <c r="BV616" s="11" t="s">
        <v>124</v>
      </c>
      <c r="BW616" s="3" t="s">
        <v>146</v>
      </c>
      <c r="BX616" s="15">
        <v>0.0</v>
      </c>
      <c r="BY616" s="26">
        <v>225.0</v>
      </c>
      <c r="BZ616" s="16">
        <v>0.0</v>
      </c>
      <c r="CA616" s="26">
        <v>32.0</v>
      </c>
      <c r="CB616" s="26">
        <v>29.0</v>
      </c>
      <c r="CC616" s="15">
        <v>0.0</v>
      </c>
      <c r="CD616" s="15">
        <v>0.0</v>
      </c>
      <c r="CE616" s="15">
        <v>1.0</v>
      </c>
      <c r="CF616" s="15">
        <v>0.0</v>
      </c>
      <c r="CG616" s="16">
        <v>0.0</v>
      </c>
      <c r="CH616" s="16">
        <v>0.0</v>
      </c>
      <c r="CI616" s="16">
        <v>0.0</v>
      </c>
      <c r="CJ616" s="15">
        <f t="shared" si="3"/>
        <v>0</v>
      </c>
      <c r="CK616" s="29" t="s">
        <v>3442</v>
      </c>
      <c r="CL616" s="11" t="s">
        <v>158</v>
      </c>
      <c r="CM616" s="11">
        <v>0.0</v>
      </c>
      <c r="CN616" s="11">
        <v>0.0</v>
      </c>
      <c r="CO616" s="18">
        <v>0.0</v>
      </c>
      <c r="CP616" s="18">
        <v>0.0</v>
      </c>
      <c r="CQ616" s="15">
        <v>0.0</v>
      </c>
      <c r="CR616" s="15" t="s">
        <v>124</v>
      </c>
      <c r="CS616" s="15">
        <v>0.0</v>
      </c>
      <c r="CT616" s="15" t="s">
        <v>124</v>
      </c>
      <c r="CU616" s="15">
        <v>0.0</v>
      </c>
      <c r="CV616" s="15" t="s">
        <v>124</v>
      </c>
      <c r="CW616" s="11">
        <v>0.0</v>
      </c>
      <c r="CX616" s="11">
        <v>0.0</v>
      </c>
      <c r="CY616" s="11" t="s">
        <v>124</v>
      </c>
      <c r="CZ616" s="11">
        <v>0.0</v>
      </c>
      <c r="DA616" s="11" t="s">
        <v>235</v>
      </c>
      <c r="DB616" s="31"/>
    </row>
    <row r="617">
      <c r="A617" s="11" t="s">
        <v>3443</v>
      </c>
      <c r="B617" s="11" t="s">
        <v>3444</v>
      </c>
      <c r="C617" s="12">
        <v>31759.0</v>
      </c>
      <c r="D617" s="13">
        <v>1.0</v>
      </c>
      <c r="E617" s="18">
        <v>0.0</v>
      </c>
      <c r="F617" s="3">
        <v>8.0</v>
      </c>
      <c r="G617" s="3">
        <v>9.0</v>
      </c>
      <c r="H617" s="3">
        <v>6.0</v>
      </c>
      <c r="I617" s="14">
        <f t="shared" si="1"/>
        <v>7.666666667</v>
      </c>
      <c r="J617" s="14">
        <f t="shared" si="2"/>
        <v>2</v>
      </c>
      <c r="K617" s="11" t="s">
        <v>277</v>
      </c>
      <c r="L617" s="11" t="s">
        <v>2410</v>
      </c>
      <c r="M617" s="15" t="s">
        <v>137</v>
      </c>
      <c r="N617" s="15" t="s">
        <v>138</v>
      </c>
      <c r="O617" s="16" t="s">
        <v>122</v>
      </c>
      <c r="P617" s="16" t="s">
        <v>2691</v>
      </c>
      <c r="Q617" s="17">
        <v>0.0</v>
      </c>
      <c r="R617" s="11" t="s">
        <v>124</v>
      </c>
      <c r="S617" s="11">
        <v>0.0</v>
      </c>
      <c r="T617" s="11">
        <v>0.0</v>
      </c>
      <c r="U617" s="11" t="s">
        <v>124</v>
      </c>
      <c r="V617" s="11">
        <v>0.0</v>
      </c>
      <c r="W617" s="11" t="s">
        <v>125</v>
      </c>
      <c r="X617" s="18">
        <v>32.0</v>
      </c>
      <c r="Y617" s="18">
        <v>1.0</v>
      </c>
      <c r="Z617" s="18">
        <v>1.0</v>
      </c>
      <c r="AA617" s="18">
        <v>0.0</v>
      </c>
      <c r="AB617" s="15" t="s">
        <v>3445</v>
      </c>
      <c r="AC617" s="15" t="s">
        <v>3445</v>
      </c>
      <c r="AD617" s="16">
        <v>1.0</v>
      </c>
      <c r="AE617" s="16">
        <v>1.0</v>
      </c>
      <c r="AF617" s="16">
        <v>1.0</v>
      </c>
      <c r="AG617" s="15">
        <v>1.0</v>
      </c>
      <c r="AH617" s="11" t="s">
        <v>3446</v>
      </c>
      <c r="AI617" s="18">
        <v>1.0</v>
      </c>
      <c r="AJ617" s="18">
        <v>1.0</v>
      </c>
      <c r="AK617" s="18">
        <v>1.0</v>
      </c>
      <c r="AL617" s="18">
        <v>0.0</v>
      </c>
      <c r="AM617" s="19">
        <v>1.0</v>
      </c>
      <c r="AN617" s="27" t="s">
        <v>128</v>
      </c>
      <c r="AO617" s="15" t="s">
        <v>289</v>
      </c>
      <c r="AP617" s="15" t="s">
        <v>289</v>
      </c>
      <c r="AQ617" s="15">
        <v>111.0</v>
      </c>
      <c r="AR617" s="15">
        <v>69.0</v>
      </c>
      <c r="AS617" s="15">
        <v>58.0</v>
      </c>
      <c r="AT617" s="15">
        <v>53.0</v>
      </c>
      <c r="AU617" s="15">
        <v>-12.0</v>
      </c>
      <c r="AV617" s="15">
        <v>61.0</v>
      </c>
      <c r="AW617" s="18">
        <v>0.0</v>
      </c>
      <c r="AX617" s="18">
        <v>0.0</v>
      </c>
      <c r="AY617" s="18">
        <v>0.0</v>
      </c>
      <c r="AZ617" s="18">
        <v>1.0</v>
      </c>
      <c r="BA617" s="18">
        <v>0.0</v>
      </c>
      <c r="BB617" s="18">
        <v>0.0</v>
      </c>
      <c r="BC617" s="11">
        <v>0.0</v>
      </c>
      <c r="BD617" s="11">
        <v>0.0</v>
      </c>
      <c r="BE617" s="11">
        <v>0.0</v>
      </c>
      <c r="BF617" s="11">
        <v>0.0</v>
      </c>
      <c r="BG617" s="11">
        <v>0.0</v>
      </c>
      <c r="BH617" s="11">
        <v>0.0</v>
      </c>
      <c r="BI617" s="11">
        <v>0.0</v>
      </c>
      <c r="BJ617" s="11">
        <v>0.0</v>
      </c>
      <c r="BK617" s="11">
        <v>0.0</v>
      </c>
      <c r="BL617" s="11">
        <v>0.0</v>
      </c>
      <c r="BM617" s="11">
        <v>0.0</v>
      </c>
      <c r="BN617" s="11">
        <v>0.0</v>
      </c>
      <c r="BO617" s="11">
        <v>0.0</v>
      </c>
      <c r="BP617" s="11">
        <v>0.0</v>
      </c>
      <c r="BQ617" s="11">
        <v>0.0</v>
      </c>
      <c r="BR617" s="11">
        <v>0.0</v>
      </c>
      <c r="BS617" s="11">
        <v>0.0</v>
      </c>
      <c r="BT617" s="11">
        <v>0.0</v>
      </c>
      <c r="BU617" s="11">
        <v>0.0</v>
      </c>
      <c r="BV617" s="11" t="s">
        <v>124</v>
      </c>
      <c r="BW617" s="15" t="s">
        <v>319</v>
      </c>
      <c r="BX617" s="15">
        <v>0.0</v>
      </c>
      <c r="BY617" s="26">
        <v>298.0</v>
      </c>
      <c r="BZ617" s="16">
        <v>0.0</v>
      </c>
      <c r="CA617" s="26">
        <v>189.0</v>
      </c>
      <c r="CB617" s="26">
        <v>50.0</v>
      </c>
      <c r="CC617" s="15">
        <v>0.0</v>
      </c>
      <c r="CD617" s="15">
        <v>0.0</v>
      </c>
      <c r="CE617" s="15">
        <v>1.0</v>
      </c>
      <c r="CF617" s="15">
        <v>0.0</v>
      </c>
      <c r="CG617" s="16">
        <v>0.0</v>
      </c>
      <c r="CH617" s="16">
        <v>0.0</v>
      </c>
      <c r="CI617" s="16">
        <v>0.0</v>
      </c>
      <c r="CJ617" s="15">
        <f t="shared" si="3"/>
        <v>0</v>
      </c>
      <c r="CK617" s="29" t="s">
        <v>3447</v>
      </c>
      <c r="CL617" s="11" t="s">
        <v>3448</v>
      </c>
      <c r="CM617" s="11">
        <v>1.0</v>
      </c>
      <c r="CN617" s="11">
        <v>0.0</v>
      </c>
      <c r="CO617" s="18">
        <v>0.0</v>
      </c>
      <c r="CP617" s="18">
        <v>0.0</v>
      </c>
      <c r="CQ617" s="15">
        <v>0.0</v>
      </c>
      <c r="CR617" s="15" t="s">
        <v>124</v>
      </c>
      <c r="CS617" s="15">
        <v>0.0</v>
      </c>
      <c r="CT617" s="15" t="s">
        <v>124</v>
      </c>
      <c r="CU617" s="15">
        <v>0.0</v>
      </c>
      <c r="CV617" s="15" t="s">
        <v>124</v>
      </c>
      <c r="CW617" s="11">
        <v>0.0</v>
      </c>
      <c r="CX617" s="11">
        <v>0.0</v>
      </c>
      <c r="CY617" s="11" t="s">
        <v>124</v>
      </c>
      <c r="CZ617" s="11">
        <v>0.0</v>
      </c>
      <c r="DA617" s="11" t="s">
        <v>133</v>
      </c>
      <c r="DB617" s="31"/>
    </row>
    <row r="618">
      <c r="A618" s="11" t="s">
        <v>3449</v>
      </c>
      <c r="B618" s="11" t="s">
        <v>3450</v>
      </c>
      <c r="C618" s="12">
        <v>31766.0</v>
      </c>
      <c r="D618" s="13">
        <v>4.0</v>
      </c>
      <c r="E618" s="18">
        <v>0.0</v>
      </c>
      <c r="F618" s="3">
        <v>7.0</v>
      </c>
      <c r="G618" s="3">
        <v>8.0</v>
      </c>
      <c r="H618" s="3">
        <v>7.0</v>
      </c>
      <c r="I618" s="14">
        <f t="shared" si="1"/>
        <v>7.333333333</v>
      </c>
      <c r="J618" s="14">
        <f t="shared" si="2"/>
        <v>0.6666666667</v>
      </c>
      <c r="K618" s="11" t="s">
        <v>261</v>
      </c>
      <c r="L618" s="11" t="s">
        <v>262</v>
      </c>
      <c r="M618" s="15" t="s">
        <v>122</v>
      </c>
      <c r="N618" s="15" t="s">
        <v>373</v>
      </c>
      <c r="O618" s="16" t="s">
        <v>162</v>
      </c>
      <c r="P618" s="16" t="s">
        <v>373</v>
      </c>
      <c r="Q618" s="17">
        <v>0.0</v>
      </c>
      <c r="R618" s="11" t="s">
        <v>124</v>
      </c>
      <c r="S618" s="11">
        <v>1.0</v>
      </c>
      <c r="T618" s="11">
        <v>0.0</v>
      </c>
      <c r="U618" s="11" t="s">
        <v>124</v>
      </c>
      <c r="V618" s="11">
        <v>0.0</v>
      </c>
      <c r="W618" s="11" t="s">
        <v>125</v>
      </c>
      <c r="X618" s="18">
        <f>(27+25+28+31)/4</f>
        <v>27.75</v>
      </c>
      <c r="Y618" s="18">
        <v>0.0</v>
      </c>
      <c r="Z618" s="18">
        <v>1.0</v>
      </c>
      <c r="AA618" s="18">
        <v>0.0</v>
      </c>
      <c r="AB618" s="15" t="s">
        <v>3451</v>
      </c>
      <c r="AC618" s="15" t="s">
        <v>3451</v>
      </c>
      <c r="AD618" s="16">
        <v>1.0</v>
      </c>
      <c r="AE618" s="16">
        <v>1.0</v>
      </c>
      <c r="AF618" s="16">
        <v>0.0</v>
      </c>
      <c r="AG618" s="15">
        <v>0.0</v>
      </c>
      <c r="AH618" s="11" t="s">
        <v>3452</v>
      </c>
      <c r="AI618" s="18">
        <v>1.0</v>
      </c>
      <c r="AJ618" s="18">
        <v>1.0</v>
      </c>
      <c r="AK618" s="18">
        <v>0.0</v>
      </c>
      <c r="AL618" s="11">
        <v>0.0</v>
      </c>
      <c r="AM618" s="19">
        <v>0.0</v>
      </c>
      <c r="AN618" s="27" t="s">
        <v>128</v>
      </c>
      <c r="AO618" s="15" t="s">
        <v>177</v>
      </c>
      <c r="AP618" s="15" t="s">
        <v>177</v>
      </c>
      <c r="AQ618" s="15">
        <v>103.0</v>
      </c>
      <c r="AR618" s="15">
        <v>89.0</v>
      </c>
      <c r="AS618" s="15">
        <v>72.0</v>
      </c>
      <c r="AT618" s="15">
        <v>82.0</v>
      </c>
      <c r="AU618" s="15">
        <v>-8.0</v>
      </c>
      <c r="AV618" s="15">
        <v>0.0</v>
      </c>
      <c r="AW618" s="18">
        <v>0.0</v>
      </c>
      <c r="AX618" s="18">
        <v>1.0</v>
      </c>
      <c r="AY618" s="18">
        <v>1.0</v>
      </c>
      <c r="AZ618" s="18">
        <v>0.0</v>
      </c>
      <c r="BA618" s="18">
        <v>0.0</v>
      </c>
      <c r="BB618" s="18">
        <v>0.0</v>
      </c>
      <c r="BC618" s="11">
        <v>0.0</v>
      </c>
      <c r="BD618" s="11">
        <v>0.0</v>
      </c>
      <c r="BE618" s="11">
        <v>0.0</v>
      </c>
      <c r="BF618" s="11">
        <v>0.0</v>
      </c>
      <c r="BG618" s="11">
        <v>0.0</v>
      </c>
      <c r="BH618" s="11">
        <v>0.0</v>
      </c>
      <c r="BI618" s="11">
        <v>0.0</v>
      </c>
      <c r="BJ618" s="11">
        <v>0.0</v>
      </c>
      <c r="BK618" s="11">
        <v>0.0</v>
      </c>
      <c r="BL618" s="11">
        <v>1.0</v>
      </c>
      <c r="BM618" s="11">
        <v>0.0</v>
      </c>
      <c r="BN618" s="11">
        <v>0.0</v>
      </c>
      <c r="BO618" s="11">
        <v>0.0</v>
      </c>
      <c r="BP618" s="11">
        <v>0.0</v>
      </c>
      <c r="BQ618" s="11">
        <v>0.0</v>
      </c>
      <c r="BR618" s="11">
        <v>0.0</v>
      </c>
      <c r="BS618" s="11">
        <v>0.0</v>
      </c>
      <c r="BT618" s="11">
        <v>0.0</v>
      </c>
      <c r="BU618" s="11">
        <v>0.0</v>
      </c>
      <c r="BV618" s="11" t="s">
        <v>124</v>
      </c>
      <c r="BW618" s="3" t="s">
        <v>130</v>
      </c>
      <c r="BX618" s="15">
        <v>0.0</v>
      </c>
      <c r="BY618" s="26">
        <v>204.0</v>
      </c>
      <c r="BZ618" s="16">
        <v>0.0</v>
      </c>
      <c r="CA618" s="26">
        <v>87.0</v>
      </c>
      <c r="CB618" s="26">
        <v>15.0</v>
      </c>
      <c r="CC618" s="15">
        <v>0.0</v>
      </c>
      <c r="CD618" s="15">
        <v>0.0</v>
      </c>
      <c r="CE618" s="15">
        <v>1.0</v>
      </c>
      <c r="CF618" s="15">
        <v>0.0</v>
      </c>
      <c r="CG618" s="16">
        <v>0.0</v>
      </c>
      <c r="CH618" s="16">
        <v>0.0</v>
      </c>
      <c r="CI618" s="16">
        <v>0.0</v>
      </c>
      <c r="CJ618" s="15">
        <f t="shared" si="3"/>
        <v>0</v>
      </c>
      <c r="CK618" s="29" t="s">
        <v>3453</v>
      </c>
      <c r="CL618" s="11" t="s">
        <v>403</v>
      </c>
      <c r="CM618" s="11">
        <v>0.0</v>
      </c>
      <c r="CN618" s="11">
        <v>0.0</v>
      </c>
      <c r="CO618" s="18">
        <v>0.0</v>
      </c>
      <c r="CP618" s="18">
        <v>0.0</v>
      </c>
      <c r="CQ618" s="15">
        <v>0.0</v>
      </c>
      <c r="CR618" s="15" t="s">
        <v>124</v>
      </c>
      <c r="CS618" s="15">
        <v>0.0</v>
      </c>
      <c r="CT618" s="15" t="s">
        <v>124</v>
      </c>
      <c r="CU618" s="15">
        <v>0.0</v>
      </c>
      <c r="CV618" s="15" t="s">
        <v>124</v>
      </c>
      <c r="CW618" s="11">
        <v>1.0</v>
      </c>
      <c r="CX618" s="11">
        <v>0.0</v>
      </c>
      <c r="CY618" s="11" t="s">
        <v>124</v>
      </c>
      <c r="CZ618" s="11">
        <v>0.0</v>
      </c>
      <c r="DA618" s="11" t="s">
        <v>133</v>
      </c>
      <c r="DB618" s="31"/>
    </row>
    <row r="619">
      <c r="A619" s="11" t="s">
        <v>3454</v>
      </c>
      <c r="B619" s="11" t="s">
        <v>3455</v>
      </c>
      <c r="C619" s="12">
        <v>31794.0</v>
      </c>
      <c r="D619" s="13">
        <v>1.0</v>
      </c>
      <c r="E619" s="18">
        <v>0.0</v>
      </c>
      <c r="F619" s="3">
        <v>2.0</v>
      </c>
      <c r="G619" s="3">
        <v>5.0</v>
      </c>
      <c r="H619" s="3">
        <v>4.0</v>
      </c>
      <c r="I619" s="14">
        <f t="shared" si="1"/>
        <v>3.666666667</v>
      </c>
      <c r="J619" s="14">
        <f t="shared" si="2"/>
        <v>2</v>
      </c>
      <c r="K619" s="11" t="s">
        <v>261</v>
      </c>
      <c r="L619" s="11" t="s">
        <v>262</v>
      </c>
      <c r="M619" s="15" t="s">
        <v>216</v>
      </c>
      <c r="N619" s="15" t="s">
        <v>2546</v>
      </c>
      <c r="O619" s="16" t="s">
        <v>2228</v>
      </c>
      <c r="P619" s="16" t="s">
        <v>635</v>
      </c>
      <c r="Q619" s="17">
        <v>1.0</v>
      </c>
      <c r="R619" s="11" t="s">
        <v>124</v>
      </c>
      <c r="S619" s="11">
        <v>0.0</v>
      </c>
      <c r="T619" s="11">
        <v>0.0</v>
      </c>
      <c r="U619" s="11" t="s">
        <v>124</v>
      </c>
      <c r="V619" s="11">
        <v>0.0</v>
      </c>
      <c r="W619" s="11" t="s">
        <v>125</v>
      </c>
      <c r="X619" s="18">
        <v>32.0</v>
      </c>
      <c r="Y619" s="18">
        <v>1.0</v>
      </c>
      <c r="Z619" s="18">
        <v>0.0</v>
      </c>
      <c r="AA619" s="18">
        <v>1.0</v>
      </c>
      <c r="AB619" s="15" t="s">
        <v>3455</v>
      </c>
      <c r="AC619" s="15" t="s">
        <v>3455</v>
      </c>
      <c r="AD619" s="16">
        <v>1.0</v>
      </c>
      <c r="AE619" s="16">
        <v>0.0</v>
      </c>
      <c r="AF619" s="16">
        <v>1.0</v>
      </c>
      <c r="AG619" s="15">
        <v>1.0</v>
      </c>
      <c r="AH619" s="11" t="s">
        <v>3455</v>
      </c>
      <c r="AI619" s="18">
        <v>1.0</v>
      </c>
      <c r="AJ619" s="18">
        <v>0.0</v>
      </c>
      <c r="AK619" s="18">
        <v>1.0</v>
      </c>
      <c r="AL619" s="11">
        <v>1.0</v>
      </c>
      <c r="AM619" s="19">
        <v>1.0</v>
      </c>
      <c r="AN619" s="27" t="s">
        <v>128</v>
      </c>
      <c r="AO619" s="15" t="s">
        <v>328</v>
      </c>
      <c r="AP619" s="15" t="s">
        <v>328</v>
      </c>
      <c r="AQ619" s="15">
        <v>95.0</v>
      </c>
      <c r="AR619" s="15">
        <v>47.0</v>
      </c>
      <c r="AS619" s="15">
        <v>79.0</v>
      </c>
      <c r="AT619" s="15">
        <v>83.0</v>
      </c>
      <c r="AU619" s="15">
        <v>-10.0</v>
      </c>
      <c r="AV619" s="15">
        <v>52.0</v>
      </c>
      <c r="AW619" s="18">
        <v>0.0</v>
      </c>
      <c r="AX619" s="18">
        <v>0.0</v>
      </c>
      <c r="AY619" s="18">
        <v>0.0</v>
      </c>
      <c r="AZ619" s="18">
        <v>1.0</v>
      </c>
      <c r="BA619" s="18">
        <v>0.0</v>
      </c>
      <c r="BB619" s="18">
        <v>0.0</v>
      </c>
      <c r="BC619" s="11">
        <v>0.0</v>
      </c>
      <c r="BD619" s="11">
        <v>0.0</v>
      </c>
      <c r="BE619" s="11">
        <v>0.0</v>
      </c>
      <c r="BF619" s="11">
        <v>0.0</v>
      </c>
      <c r="BG619" s="11">
        <v>0.0</v>
      </c>
      <c r="BH619" s="11">
        <v>1.0</v>
      </c>
      <c r="BI619" s="11">
        <v>0.0</v>
      </c>
      <c r="BJ619" s="11">
        <v>0.0</v>
      </c>
      <c r="BK619" s="11">
        <v>0.0</v>
      </c>
      <c r="BL619" s="11">
        <v>0.0</v>
      </c>
      <c r="BM619" s="11">
        <v>0.0</v>
      </c>
      <c r="BN619" s="11">
        <v>0.0</v>
      </c>
      <c r="BO619" s="11">
        <v>0.0</v>
      </c>
      <c r="BP619" s="11">
        <v>0.0</v>
      </c>
      <c r="BQ619" s="11">
        <v>0.0</v>
      </c>
      <c r="BR619" s="11">
        <v>0.0</v>
      </c>
      <c r="BS619" s="11">
        <v>0.0</v>
      </c>
      <c r="BT619" s="11">
        <v>0.0</v>
      </c>
      <c r="BU619" s="11">
        <v>0.0</v>
      </c>
      <c r="BV619" s="11" t="s">
        <v>124</v>
      </c>
      <c r="BW619" s="15" t="s">
        <v>146</v>
      </c>
      <c r="BX619" s="15">
        <v>0.0</v>
      </c>
      <c r="BY619" s="26">
        <v>245.0</v>
      </c>
      <c r="BZ619" s="16">
        <v>0.0</v>
      </c>
      <c r="CA619" s="26">
        <v>28.0</v>
      </c>
      <c r="CB619" s="26">
        <v>20.0</v>
      </c>
      <c r="CC619" s="15">
        <v>0.0</v>
      </c>
      <c r="CD619" s="15">
        <v>0.0</v>
      </c>
      <c r="CE619" s="15">
        <v>1.0</v>
      </c>
      <c r="CF619" s="15">
        <v>0.0</v>
      </c>
      <c r="CG619" s="16">
        <v>0.0</v>
      </c>
      <c r="CH619" s="16">
        <v>0.0</v>
      </c>
      <c r="CI619" s="16">
        <v>1.0</v>
      </c>
      <c r="CJ619" s="15">
        <f t="shared" si="3"/>
        <v>1</v>
      </c>
      <c r="CK619" s="29" t="s">
        <v>3456</v>
      </c>
      <c r="CL619" s="11" t="s">
        <v>258</v>
      </c>
      <c r="CM619" s="11">
        <v>0.0</v>
      </c>
      <c r="CN619" s="11">
        <v>1.0</v>
      </c>
      <c r="CO619" s="18">
        <v>0.0</v>
      </c>
      <c r="CP619" s="18">
        <v>0.0</v>
      </c>
      <c r="CQ619" s="15">
        <v>0.0</v>
      </c>
      <c r="CR619" s="15" t="s">
        <v>124</v>
      </c>
      <c r="CS619" s="15">
        <v>0.0</v>
      </c>
      <c r="CT619" s="15" t="s">
        <v>124</v>
      </c>
      <c r="CU619" s="15">
        <v>0.0</v>
      </c>
      <c r="CV619" s="15" t="s">
        <v>124</v>
      </c>
      <c r="CW619" s="11">
        <v>0.0</v>
      </c>
      <c r="CX619" s="11">
        <v>0.0</v>
      </c>
      <c r="CY619" s="11" t="s">
        <v>124</v>
      </c>
      <c r="CZ619" s="11">
        <v>0.0</v>
      </c>
      <c r="DA619" s="11" t="s">
        <v>235</v>
      </c>
      <c r="DB619" s="31"/>
    </row>
    <row r="620">
      <c r="A620" s="11" t="s">
        <v>3457</v>
      </c>
      <c r="B620" s="11" t="s">
        <v>3458</v>
      </c>
      <c r="C620" s="12">
        <v>31801.0</v>
      </c>
      <c r="D620" s="13">
        <v>2.0</v>
      </c>
      <c r="E620" s="18">
        <v>0.0</v>
      </c>
      <c r="F620" s="3">
        <v>6.0</v>
      </c>
      <c r="G620" s="3">
        <v>8.0</v>
      </c>
      <c r="H620" s="3">
        <v>4.0</v>
      </c>
      <c r="I620" s="14">
        <f t="shared" si="1"/>
        <v>6</v>
      </c>
      <c r="J620" s="14">
        <f t="shared" si="2"/>
        <v>2.666666667</v>
      </c>
      <c r="K620" s="11" t="s">
        <v>3459</v>
      </c>
      <c r="L620" s="11" t="s">
        <v>3459</v>
      </c>
      <c r="M620" s="15" t="s">
        <v>216</v>
      </c>
      <c r="N620" s="15" t="s">
        <v>1104</v>
      </c>
      <c r="O620" s="16" t="s">
        <v>162</v>
      </c>
      <c r="P620" s="16" t="s">
        <v>3460</v>
      </c>
      <c r="Q620" s="17">
        <v>0.0</v>
      </c>
      <c r="R620" s="11" t="s">
        <v>124</v>
      </c>
      <c r="S620" s="11">
        <v>0.0</v>
      </c>
      <c r="T620" s="11">
        <v>0.0</v>
      </c>
      <c r="U620" s="11" t="s">
        <v>124</v>
      </c>
      <c r="V620" s="11">
        <v>0.0</v>
      </c>
      <c r="W620" s="11" t="s">
        <v>125</v>
      </c>
      <c r="X620" s="18">
        <v>42.0</v>
      </c>
      <c r="Y620" s="18">
        <v>1.0</v>
      </c>
      <c r="Z620" s="18">
        <v>1.0</v>
      </c>
      <c r="AA620" s="18">
        <v>0.0</v>
      </c>
      <c r="AB620" s="15" t="s">
        <v>3461</v>
      </c>
      <c r="AC620" s="15" t="s">
        <v>3461</v>
      </c>
      <c r="AD620" s="16">
        <v>1.0</v>
      </c>
      <c r="AE620" s="16">
        <v>1.0</v>
      </c>
      <c r="AF620" s="16">
        <v>1.0</v>
      </c>
      <c r="AG620" s="15">
        <v>1.0</v>
      </c>
      <c r="AH620" s="11" t="s">
        <v>3462</v>
      </c>
      <c r="AI620" s="18">
        <v>1.0</v>
      </c>
      <c r="AJ620" s="18">
        <v>1.0</v>
      </c>
      <c r="AK620" s="18">
        <v>0.0</v>
      </c>
      <c r="AL620" s="11">
        <v>0.0</v>
      </c>
      <c r="AM620" s="19">
        <v>0.0</v>
      </c>
      <c r="AN620" s="15" t="s">
        <v>2516</v>
      </c>
      <c r="AO620" s="15" t="s">
        <v>367</v>
      </c>
      <c r="AP620" s="15" t="s">
        <v>367</v>
      </c>
      <c r="AQ620" s="15">
        <v>85.0</v>
      </c>
      <c r="AR620" s="15">
        <v>26.0</v>
      </c>
      <c r="AS620" s="15">
        <v>32.0</v>
      </c>
      <c r="AT620" s="15">
        <v>15.0</v>
      </c>
      <c r="AU620" s="15">
        <v>-11.0</v>
      </c>
      <c r="AV620" s="15">
        <v>64.0</v>
      </c>
      <c r="AW620" s="18">
        <v>0.0</v>
      </c>
      <c r="AX620" s="18">
        <v>0.0</v>
      </c>
      <c r="AY620" s="18">
        <v>0.0</v>
      </c>
      <c r="AZ620" s="18">
        <v>1.0</v>
      </c>
      <c r="BA620" s="18">
        <v>0.0</v>
      </c>
      <c r="BB620" s="18">
        <v>1.0</v>
      </c>
      <c r="BC620" s="11">
        <v>0.0</v>
      </c>
      <c r="BD620" s="11">
        <v>0.0</v>
      </c>
      <c r="BE620" s="11">
        <v>0.0</v>
      </c>
      <c r="BF620" s="11">
        <v>0.0</v>
      </c>
      <c r="BG620" s="11">
        <v>0.0</v>
      </c>
      <c r="BH620" s="11">
        <v>1.0</v>
      </c>
      <c r="BI620" s="11">
        <v>0.0</v>
      </c>
      <c r="BJ620" s="11">
        <v>0.0</v>
      </c>
      <c r="BK620" s="11">
        <v>0.0</v>
      </c>
      <c r="BL620" s="11">
        <v>0.0</v>
      </c>
      <c r="BM620" s="11">
        <v>0.0</v>
      </c>
      <c r="BN620" s="11">
        <v>0.0</v>
      </c>
      <c r="BO620" s="11">
        <v>1.0</v>
      </c>
      <c r="BP620" s="11">
        <v>0.0</v>
      </c>
      <c r="BQ620" s="11">
        <v>1.0</v>
      </c>
      <c r="BR620" s="11">
        <v>0.0</v>
      </c>
      <c r="BS620" s="11">
        <v>0.0</v>
      </c>
      <c r="BT620" s="11">
        <v>0.0</v>
      </c>
      <c r="BU620" s="11">
        <v>0.0</v>
      </c>
      <c r="BV620" s="11" t="s">
        <v>124</v>
      </c>
      <c r="BW620" s="3" t="s">
        <v>168</v>
      </c>
      <c r="BX620" s="15">
        <v>0.0</v>
      </c>
      <c r="BY620" s="26">
        <v>261.0</v>
      </c>
      <c r="BZ620" s="16">
        <v>0.0</v>
      </c>
      <c r="CA620" s="26">
        <v>48.0</v>
      </c>
      <c r="CB620" s="26">
        <v>13.0</v>
      </c>
      <c r="CC620" s="15">
        <v>0.0</v>
      </c>
      <c r="CD620" s="15">
        <v>0.0</v>
      </c>
      <c r="CE620" s="15">
        <v>0.0</v>
      </c>
      <c r="CF620" s="15">
        <v>1.0</v>
      </c>
      <c r="CG620" s="16">
        <v>0.0</v>
      </c>
      <c r="CH620" s="16">
        <v>0.0</v>
      </c>
      <c r="CI620" s="16">
        <v>0.0</v>
      </c>
      <c r="CJ620" s="15">
        <f t="shared" si="3"/>
        <v>0</v>
      </c>
      <c r="CK620" s="29" t="s">
        <v>3463</v>
      </c>
      <c r="CL620" s="11" t="s">
        <v>444</v>
      </c>
      <c r="CM620" s="11">
        <v>0.0</v>
      </c>
      <c r="CN620" s="11">
        <v>0.0</v>
      </c>
      <c r="CO620" s="18">
        <v>0.0</v>
      </c>
      <c r="CP620" s="18">
        <v>0.0</v>
      </c>
      <c r="CQ620" s="15">
        <v>0.0</v>
      </c>
      <c r="CR620" s="15" t="s">
        <v>124</v>
      </c>
      <c r="CS620" s="15">
        <v>0.0</v>
      </c>
      <c r="CT620" s="15" t="s">
        <v>124</v>
      </c>
      <c r="CU620" s="15">
        <v>0.0</v>
      </c>
      <c r="CV620" s="15" t="s">
        <v>3464</v>
      </c>
      <c r="CW620" s="11">
        <v>0.0</v>
      </c>
      <c r="CX620" s="11">
        <v>0.0</v>
      </c>
      <c r="CY620" s="11" t="s">
        <v>124</v>
      </c>
      <c r="CZ620" s="11">
        <v>0.0</v>
      </c>
      <c r="DA620" s="11" t="s">
        <v>133</v>
      </c>
      <c r="DB620" s="31"/>
    </row>
    <row r="621">
      <c r="A621" s="11" t="s">
        <v>3465</v>
      </c>
      <c r="B621" s="11" t="s">
        <v>3150</v>
      </c>
      <c r="C621" s="12">
        <v>31815.0</v>
      </c>
      <c r="D621" s="13">
        <v>1.0</v>
      </c>
      <c r="E621" s="18">
        <v>0.0</v>
      </c>
      <c r="F621" s="3">
        <v>5.0</v>
      </c>
      <c r="G621" s="3">
        <v>5.0</v>
      </c>
      <c r="H621" s="3">
        <v>7.0</v>
      </c>
      <c r="I621" s="14">
        <f t="shared" si="1"/>
        <v>5.666666667</v>
      </c>
      <c r="J621" s="14">
        <f t="shared" si="2"/>
        <v>1.333333333</v>
      </c>
      <c r="K621" s="11" t="s">
        <v>2689</v>
      </c>
      <c r="L621" s="11" t="s">
        <v>355</v>
      </c>
      <c r="M621" s="15" t="s">
        <v>2631</v>
      </c>
      <c r="N621" s="15" t="s">
        <v>3341</v>
      </c>
      <c r="O621" s="16" t="s">
        <v>2359</v>
      </c>
      <c r="P621" s="16" t="s">
        <v>2691</v>
      </c>
      <c r="Q621" s="17">
        <v>1.0</v>
      </c>
      <c r="R621" s="11" t="s">
        <v>124</v>
      </c>
      <c r="S621" s="11">
        <v>0.0</v>
      </c>
      <c r="T621" s="11">
        <v>0.0</v>
      </c>
      <c r="U621" s="11" t="s">
        <v>124</v>
      </c>
      <c r="V621" s="11">
        <v>0.0</v>
      </c>
      <c r="W621" s="11" t="s">
        <v>125</v>
      </c>
      <c r="X621" s="18">
        <v>28.0</v>
      </c>
      <c r="Y621" s="18">
        <v>0.0</v>
      </c>
      <c r="Z621" s="18">
        <v>1.0</v>
      </c>
      <c r="AA621" s="18">
        <v>0.0</v>
      </c>
      <c r="AB621" s="15" t="s">
        <v>3466</v>
      </c>
      <c r="AC621" s="15" t="s">
        <v>3466</v>
      </c>
      <c r="AD621" s="16">
        <v>2.0</v>
      </c>
      <c r="AE621" s="16">
        <v>1.0</v>
      </c>
      <c r="AF621" s="16">
        <v>1.0</v>
      </c>
      <c r="AG621" s="15">
        <v>0.0</v>
      </c>
      <c r="AH621" s="11" t="s">
        <v>3352</v>
      </c>
      <c r="AI621" s="18">
        <v>2.0</v>
      </c>
      <c r="AJ621" s="18">
        <v>1.0</v>
      </c>
      <c r="AK621" s="18">
        <v>1.0</v>
      </c>
      <c r="AL621" s="11">
        <v>0.0</v>
      </c>
      <c r="AM621" s="19">
        <v>1.0</v>
      </c>
      <c r="AN621" s="27" t="s">
        <v>128</v>
      </c>
      <c r="AO621" s="15" t="s">
        <v>318</v>
      </c>
      <c r="AP621" s="15" t="s">
        <v>318</v>
      </c>
      <c r="AQ621" s="15">
        <v>114.0</v>
      </c>
      <c r="AR621" s="15">
        <v>88.0</v>
      </c>
      <c r="AS621" s="15">
        <v>62.0</v>
      </c>
      <c r="AT621" s="15">
        <v>89.0</v>
      </c>
      <c r="AU621" s="15">
        <v>-9.0</v>
      </c>
      <c r="AV621" s="15">
        <v>4.0</v>
      </c>
      <c r="AW621" s="18">
        <v>0.0</v>
      </c>
      <c r="AX621" s="18">
        <v>0.0</v>
      </c>
      <c r="AY621" s="18">
        <v>1.0</v>
      </c>
      <c r="AZ621" s="18">
        <v>1.0</v>
      </c>
      <c r="BA621" s="18">
        <v>0.0</v>
      </c>
      <c r="BB621" s="18">
        <v>1.0</v>
      </c>
      <c r="BC621" s="11">
        <v>0.0</v>
      </c>
      <c r="BD621" s="11">
        <v>0.0</v>
      </c>
      <c r="BE621" s="11">
        <v>0.0</v>
      </c>
      <c r="BF621" s="11">
        <v>0.0</v>
      </c>
      <c r="BG621" s="11">
        <v>0.0</v>
      </c>
      <c r="BH621" s="11">
        <v>0.0</v>
      </c>
      <c r="BI621" s="11">
        <v>0.0</v>
      </c>
      <c r="BJ621" s="11">
        <v>0.0</v>
      </c>
      <c r="BK621" s="11">
        <v>0.0</v>
      </c>
      <c r="BL621" s="11">
        <v>0.0</v>
      </c>
      <c r="BM621" s="11">
        <v>0.0</v>
      </c>
      <c r="BN621" s="11">
        <v>0.0</v>
      </c>
      <c r="BO621" s="11">
        <v>0.0</v>
      </c>
      <c r="BP621" s="11">
        <v>0.0</v>
      </c>
      <c r="BQ621" s="11">
        <v>0.0</v>
      </c>
      <c r="BR621" s="11">
        <v>0.0</v>
      </c>
      <c r="BS621" s="11">
        <v>0.0</v>
      </c>
      <c r="BT621" s="11">
        <v>0.0</v>
      </c>
      <c r="BU621" s="11">
        <v>0.0</v>
      </c>
      <c r="BV621" s="11" t="s">
        <v>124</v>
      </c>
      <c r="BW621" s="15" t="s">
        <v>1609</v>
      </c>
      <c r="BX621" s="15">
        <v>0.0</v>
      </c>
      <c r="BY621" s="26">
        <v>253.0</v>
      </c>
      <c r="BZ621" s="16">
        <v>0.0</v>
      </c>
      <c r="CA621" s="26">
        <v>57.0</v>
      </c>
      <c r="CB621" s="26">
        <v>19.0</v>
      </c>
      <c r="CC621" s="15">
        <v>0.0</v>
      </c>
      <c r="CD621" s="15">
        <v>0.0</v>
      </c>
      <c r="CE621" s="15">
        <v>1.0</v>
      </c>
      <c r="CF621" s="15">
        <v>0.0</v>
      </c>
      <c r="CG621" s="16">
        <v>0.0</v>
      </c>
      <c r="CH621" s="16">
        <v>0.0</v>
      </c>
      <c r="CI621" s="16">
        <v>0.0</v>
      </c>
      <c r="CJ621" s="15">
        <f t="shared" si="3"/>
        <v>0</v>
      </c>
      <c r="CK621" s="29" t="s">
        <v>3467</v>
      </c>
      <c r="CL621" s="11" t="s">
        <v>258</v>
      </c>
      <c r="CM621" s="11">
        <v>0.0</v>
      </c>
      <c r="CN621" s="11">
        <v>0.0</v>
      </c>
      <c r="CO621" s="18">
        <v>0.0</v>
      </c>
      <c r="CP621" s="18">
        <v>0.0</v>
      </c>
      <c r="CQ621" s="15">
        <v>0.0</v>
      </c>
      <c r="CR621" s="15" t="s">
        <v>124</v>
      </c>
      <c r="CS621" s="15">
        <v>0.0</v>
      </c>
      <c r="CT621" s="15" t="s">
        <v>124</v>
      </c>
      <c r="CU621" s="15">
        <v>0.0</v>
      </c>
      <c r="CV621" s="15" t="s">
        <v>124</v>
      </c>
      <c r="CW621" s="11">
        <v>0.0</v>
      </c>
      <c r="CX621" s="11">
        <v>0.0</v>
      </c>
      <c r="CY621" s="11" t="s">
        <v>124</v>
      </c>
      <c r="CZ621" s="11">
        <v>0.0</v>
      </c>
      <c r="DA621" s="11" t="s">
        <v>235</v>
      </c>
      <c r="DB621" s="31"/>
    </row>
    <row r="622">
      <c r="A622" s="11" t="s">
        <v>3468</v>
      </c>
      <c r="B622" s="11" t="s">
        <v>3432</v>
      </c>
      <c r="C622" s="12">
        <v>31832.0</v>
      </c>
      <c r="D622" s="13">
        <v>4.0</v>
      </c>
      <c r="E622" s="18">
        <v>0.0</v>
      </c>
      <c r="F622" s="3">
        <v>5.0</v>
      </c>
      <c r="G622" s="3">
        <v>6.0</v>
      </c>
      <c r="H622" s="3">
        <v>5.0</v>
      </c>
      <c r="I622" s="14">
        <f t="shared" si="1"/>
        <v>5.333333333</v>
      </c>
      <c r="J622" s="14">
        <f t="shared" si="2"/>
        <v>0.6666666667</v>
      </c>
      <c r="K622" s="11" t="s">
        <v>215</v>
      </c>
      <c r="L622" s="11" t="s">
        <v>716</v>
      </c>
      <c r="M622" s="15" t="s">
        <v>122</v>
      </c>
      <c r="N622" s="15" t="s">
        <v>3469</v>
      </c>
      <c r="O622" s="16" t="s">
        <v>122</v>
      </c>
      <c r="P622" s="16" t="s">
        <v>3433</v>
      </c>
      <c r="Q622" s="17">
        <v>0.0</v>
      </c>
      <c r="R622" s="11" t="s">
        <v>124</v>
      </c>
      <c r="S622" s="11">
        <v>0.0</v>
      </c>
      <c r="T622" s="11">
        <v>0.0</v>
      </c>
      <c r="U622" s="11" t="s">
        <v>124</v>
      </c>
      <c r="V622" s="11">
        <v>0.0</v>
      </c>
      <c r="W622" s="11" t="s">
        <v>125</v>
      </c>
      <c r="X622" s="18">
        <v>24.0</v>
      </c>
      <c r="Y622" s="18">
        <v>1.0</v>
      </c>
      <c r="Z622" s="18">
        <v>1.0</v>
      </c>
      <c r="AA622" s="18">
        <v>0.0</v>
      </c>
      <c r="AB622" s="15" t="s">
        <v>3434</v>
      </c>
      <c r="AC622" s="15" t="s">
        <v>3434</v>
      </c>
      <c r="AD622" s="16">
        <v>1.0</v>
      </c>
      <c r="AE622" s="16">
        <v>2.0</v>
      </c>
      <c r="AF622" s="16">
        <v>1.0</v>
      </c>
      <c r="AG622" s="16">
        <v>0.0</v>
      </c>
      <c r="AH622" s="11" t="s">
        <v>3435</v>
      </c>
      <c r="AI622" s="18">
        <v>1.0</v>
      </c>
      <c r="AJ622" s="18">
        <v>1.0</v>
      </c>
      <c r="AK622" s="18">
        <v>0.0</v>
      </c>
      <c r="AL622" s="11">
        <v>0.0</v>
      </c>
      <c r="AM622" s="19">
        <v>0.0</v>
      </c>
      <c r="AN622" s="27" t="s">
        <v>128</v>
      </c>
      <c r="AO622" s="15" t="s">
        <v>3470</v>
      </c>
      <c r="AP622" s="15" t="s">
        <v>200</v>
      </c>
      <c r="AQ622" s="15">
        <v>123.0</v>
      </c>
      <c r="AR622" s="15">
        <v>89.0</v>
      </c>
      <c r="AS622" s="15">
        <v>53.0</v>
      </c>
      <c r="AT622" s="15">
        <v>80.0</v>
      </c>
      <c r="AU622" s="15">
        <v>-4.0</v>
      </c>
      <c r="AV622" s="15">
        <v>8.0</v>
      </c>
      <c r="AW622" s="18">
        <v>0.0</v>
      </c>
      <c r="AX622" s="18">
        <v>1.0</v>
      </c>
      <c r="AY622" s="18">
        <v>1.0</v>
      </c>
      <c r="AZ622" s="18">
        <v>1.0</v>
      </c>
      <c r="BA622" s="18">
        <v>0.0</v>
      </c>
      <c r="BB622" s="18">
        <v>0.0</v>
      </c>
      <c r="BC622" s="11">
        <v>0.0</v>
      </c>
      <c r="BD622" s="11">
        <v>0.0</v>
      </c>
      <c r="BE622" s="11">
        <v>0.0</v>
      </c>
      <c r="BF622" s="11">
        <v>0.0</v>
      </c>
      <c r="BG622" s="11">
        <v>0.0</v>
      </c>
      <c r="BH622" s="11">
        <v>0.0</v>
      </c>
      <c r="BI622" s="11">
        <v>0.0</v>
      </c>
      <c r="BJ622" s="11">
        <v>0.0</v>
      </c>
      <c r="BK622" s="11">
        <v>0.0</v>
      </c>
      <c r="BL622" s="11">
        <v>0.0</v>
      </c>
      <c r="BM622" s="11">
        <v>0.0</v>
      </c>
      <c r="BN622" s="11">
        <v>0.0</v>
      </c>
      <c r="BO622" s="11">
        <v>0.0</v>
      </c>
      <c r="BP622" s="11">
        <v>0.0</v>
      </c>
      <c r="BQ622" s="11">
        <v>0.0</v>
      </c>
      <c r="BR622" s="11">
        <v>0.0</v>
      </c>
      <c r="BS622" s="11">
        <v>0.0</v>
      </c>
      <c r="BT622" s="11">
        <v>0.0</v>
      </c>
      <c r="BU622" s="11">
        <v>0.0</v>
      </c>
      <c r="BV622" s="11" t="s">
        <v>124</v>
      </c>
      <c r="BW622" s="3" t="s">
        <v>487</v>
      </c>
      <c r="BX622" s="15">
        <v>0.0</v>
      </c>
      <c r="BY622" s="26">
        <v>249.0</v>
      </c>
      <c r="BZ622" s="16">
        <v>0.0</v>
      </c>
      <c r="CA622" s="26">
        <v>67.0</v>
      </c>
      <c r="CB622" s="26">
        <v>46.0</v>
      </c>
      <c r="CC622" s="15">
        <v>0.0</v>
      </c>
      <c r="CD622" s="15">
        <v>0.0</v>
      </c>
      <c r="CE622" s="15">
        <v>1.0</v>
      </c>
      <c r="CF622" s="15">
        <v>0.0</v>
      </c>
      <c r="CG622" s="16">
        <v>0.0</v>
      </c>
      <c r="CH622" s="16">
        <v>0.0</v>
      </c>
      <c r="CI622" s="16">
        <v>0.0</v>
      </c>
      <c r="CJ622" s="15">
        <f t="shared" si="3"/>
        <v>0</v>
      </c>
      <c r="CK622" s="29" t="s">
        <v>3471</v>
      </c>
      <c r="CL622" s="11" t="s">
        <v>3472</v>
      </c>
      <c r="CM622" s="11">
        <v>1.0</v>
      </c>
      <c r="CN622" s="11">
        <v>1.0</v>
      </c>
      <c r="CO622" s="18">
        <v>0.0</v>
      </c>
      <c r="CP622" s="18">
        <v>0.0</v>
      </c>
      <c r="CQ622" s="15">
        <v>0.0</v>
      </c>
      <c r="CR622" s="15" t="s">
        <v>124</v>
      </c>
      <c r="CS622" s="15">
        <v>0.0</v>
      </c>
      <c r="CT622" s="15" t="s">
        <v>124</v>
      </c>
      <c r="CU622" s="15">
        <v>0.0</v>
      </c>
      <c r="CV622" s="15" t="s">
        <v>124</v>
      </c>
      <c r="CW622" s="11">
        <v>0.0</v>
      </c>
      <c r="CX622" s="11">
        <v>0.0</v>
      </c>
      <c r="CY622" s="11" t="s">
        <v>124</v>
      </c>
      <c r="CZ622" s="11">
        <v>0.0</v>
      </c>
      <c r="DA622" s="11" t="s">
        <v>235</v>
      </c>
      <c r="DB622" s="31"/>
    </row>
    <row r="623">
      <c r="A623" s="11" t="s">
        <v>3473</v>
      </c>
      <c r="B623" s="11" t="s">
        <v>3226</v>
      </c>
      <c r="C623" s="12">
        <v>31850.0</v>
      </c>
      <c r="D623" s="13">
        <v>1.0</v>
      </c>
      <c r="E623" s="18">
        <v>0.0</v>
      </c>
      <c r="F623" s="3">
        <v>5.0</v>
      </c>
      <c r="G623" s="3">
        <v>7.0</v>
      </c>
      <c r="H623" s="3">
        <v>6.0</v>
      </c>
      <c r="I623" s="14">
        <f t="shared" si="1"/>
        <v>6</v>
      </c>
      <c r="J623" s="14">
        <f t="shared" si="2"/>
        <v>1.333333333</v>
      </c>
      <c r="K623" s="11" t="s">
        <v>2582</v>
      </c>
      <c r="L623" s="11" t="s">
        <v>2582</v>
      </c>
      <c r="M623" s="15" t="s">
        <v>122</v>
      </c>
      <c r="N623" s="16" t="s">
        <v>373</v>
      </c>
      <c r="O623" s="16" t="s">
        <v>122</v>
      </c>
      <c r="P623" s="16" t="s">
        <v>373</v>
      </c>
      <c r="Q623" s="17">
        <v>0.0</v>
      </c>
      <c r="R623" s="11" t="s">
        <v>124</v>
      </c>
      <c r="S623" s="11">
        <v>0.0</v>
      </c>
      <c r="T623" s="11">
        <v>0.0</v>
      </c>
      <c r="U623" s="11" t="s">
        <v>124</v>
      </c>
      <c r="V623" s="11">
        <v>0.0</v>
      </c>
      <c r="W623" s="11" t="s">
        <v>125</v>
      </c>
      <c r="X623" s="18">
        <v>36.0</v>
      </c>
      <c r="Y623" s="18">
        <v>1.0</v>
      </c>
      <c r="Z623" s="18">
        <v>1.0</v>
      </c>
      <c r="AA623" s="18">
        <v>0.0</v>
      </c>
      <c r="AB623" s="15" t="s">
        <v>3474</v>
      </c>
      <c r="AC623" s="15" t="s">
        <v>3474</v>
      </c>
      <c r="AD623" s="16">
        <v>1.0</v>
      </c>
      <c r="AE623" s="16">
        <v>1.0</v>
      </c>
      <c r="AF623" s="16">
        <v>0.0</v>
      </c>
      <c r="AG623" s="15">
        <v>0.0</v>
      </c>
      <c r="AH623" s="11" t="s">
        <v>3228</v>
      </c>
      <c r="AI623" s="18">
        <v>1.0</v>
      </c>
      <c r="AJ623" s="18">
        <v>1.0</v>
      </c>
      <c r="AK623" s="18">
        <v>1.0</v>
      </c>
      <c r="AL623" s="18">
        <v>1.0</v>
      </c>
      <c r="AM623" s="19">
        <v>0.0</v>
      </c>
      <c r="AN623" s="27" t="s">
        <v>128</v>
      </c>
      <c r="AO623" s="15" t="s">
        <v>318</v>
      </c>
      <c r="AP623" s="15" t="s">
        <v>318</v>
      </c>
      <c r="AQ623" s="15">
        <v>118.0</v>
      </c>
      <c r="AR623" s="15">
        <v>58.0</v>
      </c>
      <c r="AS623" s="15">
        <v>67.0</v>
      </c>
      <c r="AT623" s="15">
        <v>66.0</v>
      </c>
      <c r="AU623" s="15">
        <v>-13.0</v>
      </c>
      <c r="AV623" s="15">
        <v>1.0</v>
      </c>
      <c r="AW623" s="18">
        <v>0.0</v>
      </c>
      <c r="AX623" s="18">
        <v>1.0</v>
      </c>
      <c r="AY623" s="18">
        <v>1.0</v>
      </c>
      <c r="AZ623" s="18">
        <v>0.0</v>
      </c>
      <c r="BA623" s="18">
        <v>0.0</v>
      </c>
      <c r="BB623" s="18">
        <v>0.0</v>
      </c>
      <c r="BC623" s="11">
        <v>0.0</v>
      </c>
      <c r="BD623" s="11">
        <v>0.0</v>
      </c>
      <c r="BE623" s="11">
        <v>0.0</v>
      </c>
      <c r="BF623" s="11">
        <v>0.0</v>
      </c>
      <c r="BG623" s="11">
        <v>0.0</v>
      </c>
      <c r="BH623" s="11">
        <v>0.0</v>
      </c>
      <c r="BI623" s="11">
        <v>0.0</v>
      </c>
      <c r="BJ623" s="11">
        <v>0.0</v>
      </c>
      <c r="BK623" s="11">
        <v>0.0</v>
      </c>
      <c r="BL623" s="11">
        <v>0.0</v>
      </c>
      <c r="BM623" s="11">
        <v>0.0</v>
      </c>
      <c r="BN623" s="11">
        <v>0.0</v>
      </c>
      <c r="BO623" s="11">
        <v>0.0</v>
      </c>
      <c r="BP623" s="11">
        <v>0.0</v>
      </c>
      <c r="BQ623" s="11">
        <v>0.0</v>
      </c>
      <c r="BR623" s="11">
        <v>0.0</v>
      </c>
      <c r="BS623" s="11">
        <v>0.0</v>
      </c>
      <c r="BT623" s="11">
        <v>0.0</v>
      </c>
      <c r="BU623" s="11">
        <v>0.0</v>
      </c>
      <c r="BV623" s="11" t="s">
        <v>124</v>
      </c>
      <c r="BW623" s="15" t="s">
        <v>487</v>
      </c>
      <c r="BX623" s="15">
        <v>0.0</v>
      </c>
      <c r="BY623" s="26">
        <v>213.0</v>
      </c>
      <c r="BZ623" s="16">
        <v>0.0</v>
      </c>
      <c r="CA623" s="26">
        <v>72.0</v>
      </c>
      <c r="CB623" s="26">
        <v>13.0</v>
      </c>
      <c r="CC623" s="15">
        <v>0.0</v>
      </c>
      <c r="CD623" s="15">
        <v>0.0</v>
      </c>
      <c r="CE623" s="15">
        <v>1.0</v>
      </c>
      <c r="CF623" s="15">
        <v>0.0</v>
      </c>
      <c r="CG623" s="16">
        <v>0.0</v>
      </c>
      <c r="CH623" s="16">
        <v>0.0</v>
      </c>
      <c r="CI623" s="16">
        <v>0.0</v>
      </c>
      <c r="CJ623" s="15">
        <f t="shared" si="3"/>
        <v>0</v>
      </c>
      <c r="CK623" s="29" t="s">
        <v>3475</v>
      </c>
      <c r="CL623" s="11" t="s">
        <v>3476</v>
      </c>
      <c r="CM623" s="11">
        <v>1.0</v>
      </c>
      <c r="CN623" s="11">
        <v>0.0</v>
      </c>
      <c r="CO623" s="18">
        <v>0.0</v>
      </c>
      <c r="CP623" s="18">
        <v>0.0</v>
      </c>
      <c r="CQ623" s="15">
        <v>0.0</v>
      </c>
      <c r="CR623" s="15" t="s">
        <v>124</v>
      </c>
      <c r="CS623" s="15">
        <v>0.0</v>
      </c>
      <c r="CT623" s="15" t="s">
        <v>124</v>
      </c>
      <c r="CU623" s="15">
        <v>0.0</v>
      </c>
      <c r="CV623" s="15" t="s">
        <v>124</v>
      </c>
      <c r="CW623" s="11">
        <v>0.0</v>
      </c>
      <c r="CX623" s="11">
        <v>0.0</v>
      </c>
      <c r="CY623" s="11" t="s">
        <v>124</v>
      </c>
      <c r="CZ623" s="11">
        <v>0.0</v>
      </c>
      <c r="DA623" s="11" t="s">
        <v>235</v>
      </c>
      <c r="DB623" s="31"/>
    </row>
    <row r="624">
      <c r="A624" s="11" t="s">
        <v>1733</v>
      </c>
      <c r="B624" s="11" t="s">
        <v>3477</v>
      </c>
      <c r="C624" s="12">
        <v>31857.0</v>
      </c>
      <c r="D624" s="13">
        <v>2.0</v>
      </c>
      <c r="E624" s="18">
        <v>0.0</v>
      </c>
      <c r="F624" s="3">
        <v>3.0</v>
      </c>
      <c r="G624" s="3">
        <v>3.0</v>
      </c>
      <c r="H624" s="3">
        <v>7.0</v>
      </c>
      <c r="I624" s="14">
        <f t="shared" si="1"/>
        <v>4.333333333</v>
      </c>
      <c r="J624" s="14">
        <f t="shared" si="2"/>
        <v>2.666666667</v>
      </c>
      <c r="K624" s="11" t="s">
        <v>355</v>
      </c>
      <c r="L624" s="11" t="s">
        <v>355</v>
      </c>
      <c r="M624" s="15" t="s">
        <v>2631</v>
      </c>
      <c r="N624" s="15" t="s">
        <v>3413</v>
      </c>
      <c r="O624" s="16" t="s">
        <v>3478</v>
      </c>
      <c r="P624" s="16" t="s">
        <v>3479</v>
      </c>
      <c r="Q624" s="17">
        <v>0.0</v>
      </c>
      <c r="R624" s="11" t="s">
        <v>124</v>
      </c>
      <c r="S624" s="11">
        <v>1.0</v>
      </c>
      <c r="T624" s="11">
        <v>0.0</v>
      </c>
      <c r="U624" s="11" t="s">
        <v>124</v>
      </c>
      <c r="V624" s="11">
        <v>0.0</v>
      </c>
      <c r="W624" s="11" t="s">
        <v>125</v>
      </c>
      <c r="X624" s="18"/>
      <c r="Y624" s="18">
        <v>2.0</v>
      </c>
      <c r="Z624" s="18">
        <v>0.0</v>
      </c>
      <c r="AA624" s="18">
        <v>1.0</v>
      </c>
      <c r="AB624" s="15" t="s">
        <v>1734</v>
      </c>
      <c r="AC624" s="15" t="s">
        <v>1734</v>
      </c>
      <c r="AD624" s="16">
        <v>1.0</v>
      </c>
      <c r="AE624" s="16">
        <v>0.0</v>
      </c>
      <c r="AF624" s="16">
        <v>0.0</v>
      </c>
      <c r="AG624" s="15">
        <v>0.0</v>
      </c>
      <c r="AH624" s="11" t="s">
        <v>3480</v>
      </c>
      <c r="AI624" s="18">
        <v>1.0</v>
      </c>
      <c r="AJ624" s="18">
        <v>0.0</v>
      </c>
      <c r="AK624" s="18">
        <v>1.0</v>
      </c>
      <c r="AL624" s="18">
        <v>1.0</v>
      </c>
      <c r="AM624" s="19">
        <v>0.0</v>
      </c>
      <c r="AN624" s="27" t="s">
        <v>128</v>
      </c>
      <c r="AO624" s="15" t="s">
        <v>129</v>
      </c>
      <c r="AP624" s="15" t="s">
        <v>129</v>
      </c>
      <c r="AQ624" s="15">
        <v>89.0</v>
      </c>
      <c r="AR624" s="15">
        <v>67.0</v>
      </c>
      <c r="AS624" s="15">
        <v>74.0</v>
      </c>
      <c r="AT624" s="15">
        <v>69.0</v>
      </c>
      <c r="AU624" s="15">
        <v>-9.0</v>
      </c>
      <c r="AV624" s="15">
        <v>19.0</v>
      </c>
      <c r="AW624" s="18">
        <v>1.0</v>
      </c>
      <c r="AX624" s="18">
        <v>0.0</v>
      </c>
      <c r="AY624" s="18">
        <v>0.0</v>
      </c>
      <c r="AZ624" s="18">
        <v>1.0</v>
      </c>
      <c r="BA624" s="18">
        <v>0.0</v>
      </c>
      <c r="BB624" s="18">
        <v>1.0</v>
      </c>
      <c r="BC624" s="11">
        <v>0.0</v>
      </c>
      <c r="BD624" s="11">
        <v>0.0</v>
      </c>
      <c r="BE624" s="11">
        <v>0.0</v>
      </c>
      <c r="BF624" s="11">
        <v>0.0</v>
      </c>
      <c r="BG624" s="11">
        <v>0.0</v>
      </c>
      <c r="BH624" s="11">
        <v>0.0</v>
      </c>
      <c r="BI624" s="11">
        <v>0.0</v>
      </c>
      <c r="BJ624" s="11">
        <v>0.0</v>
      </c>
      <c r="BK624" s="11">
        <v>0.0</v>
      </c>
      <c r="BL624" s="11">
        <v>0.0</v>
      </c>
      <c r="BM624" s="11">
        <v>0.0</v>
      </c>
      <c r="BN624" s="11">
        <v>0.0</v>
      </c>
      <c r="BO624" s="11">
        <v>0.0</v>
      </c>
      <c r="BP624" s="11">
        <v>0.0</v>
      </c>
      <c r="BQ624" s="11">
        <v>0.0</v>
      </c>
      <c r="BR624" s="11">
        <v>0.0</v>
      </c>
      <c r="BS624" s="11">
        <v>0.0</v>
      </c>
      <c r="BT624" s="11">
        <v>0.0</v>
      </c>
      <c r="BU624" s="11">
        <v>0.0</v>
      </c>
      <c r="BV624" s="11" t="s">
        <v>124</v>
      </c>
      <c r="BW624" s="3" t="s">
        <v>146</v>
      </c>
      <c r="BX624" s="15">
        <v>0.0</v>
      </c>
      <c r="BY624" s="26">
        <v>250.0</v>
      </c>
      <c r="BZ624" s="16">
        <v>0.0</v>
      </c>
      <c r="CA624" s="26">
        <v>73.0</v>
      </c>
      <c r="CB624" s="26">
        <v>63.0</v>
      </c>
      <c r="CC624" s="15">
        <v>0.0</v>
      </c>
      <c r="CD624" s="15">
        <v>0.0</v>
      </c>
      <c r="CE624" s="15">
        <v>1.0</v>
      </c>
      <c r="CF624" s="15">
        <v>0.0</v>
      </c>
      <c r="CG624" s="16">
        <v>1.0</v>
      </c>
      <c r="CH624" s="16">
        <v>0.0</v>
      </c>
      <c r="CI624" s="16">
        <v>0.0</v>
      </c>
      <c r="CJ624" s="15">
        <f t="shared" si="3"/>
        <v>1</v>
      </c>
      <c r="CK624" s="29" t="s">
        <v>3481</v>
      </c>
      <c r="CL624" s="11" t="s">
        <v>1738</v>
      </c>
      <c r="CM624" s="11">
        <v>0.0</v>
      </c>
      <c r="CN624" s="11">
        <v>0.0</v>
      </c>
      <c r="CO624" s="18">
        <v>0.0</v>
      </c>
      <c r="CP624" s="18">
        <v>0.0</v>
      </c>
      <c r="CQ624" s="15">
        <v>0.0</v>
      </c>
      <c r="CR624" s="15" t="s">
        <v>124</v>
      </c>
      <c r="CS624" s="15">
        <v>0.0</v>
      </c>
      <c r="CT624" s="15" t="s">
        <v>124</v>
      </c>
      <c r="CU624" s="15">
        <v>0.0</v>
      </c>
      <c r="CV624" s="15" t="s">
        <v>124</v>
      </c>
      <c r="CW624" s="11">
        <v>0.0</v>
      </c>
      <c r="CX624" s="11">
        <v>1.0</v>
      </c>
      <c r="CY624" s="11" t="s">
        <v>124</v>
      </c>
      <c r="CZ624" s="11">
        <v>0.0</v>
      </c>
      <c r="DA624" s="11" t="s">
        <v>133</v>
      </c>
      <c r="DB624" s="31"/>
    </row>
    <row r="625">
      <c r="A625" s="11" t="s">
        <v>3482</v>
      </c>
      <c r="B625" s="11" t="s">
        <v>3277</v>
      </c>
      <c r="C625" s="12">
        <v>31871.0</v>
      </c>
      <c r="D625" s="13">
        <v>2.0</v>
      </c>
      <c r="E625" s="18">
        <v>0.0</v>
      </c>
      <c r="F625" s="3">
        <v>6.0</v>
      </c>
      <c r="G625" s="3">
        <v>6.0</v>
      </c>
      <c r="H625" s="3">
        <v>6.0</v>
      </c>
      <c r="I625" s="14">
        <f t="shared" si="1"/>
        <v>6</v>
      </c>
      <c r="J625" s="14">
        <f t="shared" si="2"/>
        <v>0</v>
      </c>
      <c r="K625" s="11" t="s">
        <v>3278</v>
      </c>
      <c r="L625" s="11" t="s">
        <v>2410</v>
      </c>
      <c r="M625" s="15" t="s">
        <v>137</v>
      </c>
      <c r="N625" s="15" t="s">
        <v>373</v>
      </c>
      <c r="O625" s="16" t="s">
        <v>122</v>
      </c>
      <c r="P625" s="16" t="s">
        <v>3146</v>
      </c>
      <c r="Q625" s="17">
        <v>0.0</v>
      </c>
      <c r="R625" s="11" t="s">
        <v>124</v>
      </c>
      <c r="S625" s="11">
        <v>1.0</v>
      </c>
      <c r="T625" s="11">
        <v>0.0</v>
      </c>
      <c r="U625" s="11" t="s">
        <v>124</v>
      </c>
      <c r="V625" s="11">
        <v>0.0</v>
      </c>
      <c r="W625" s="11" t="s">
        <v>125</v>
      </c>
      <c r="X625" s="18">
        <f>(47+37)/2</f>
        <v>42</v>
      </c>
      <c r="Y625" s="18">
        <v>2.0</v>
      </c>
      <c r="Z625" s="18">
        <v>1.0</v>
      </c>
      <c r="AA625" s="18">
        <v>0.0</v>
      </c>
      <c r="AB625" s="15" t="s">
        <v>3483</v>
      </c>
      <c r="AC625" s="15" t="s">
        <v>3483</v>
      </c>
      <c r="AD625" s="16">
        <v>2.0</v>
      </c>
      <c r="AE625" s="16">
        <v>1.0</v>
      </c>
      <c r="AF625" s="16">
        <v>0.0</v>
      </c>
      <c r="AG625" s="15">
        <v>0.0</v>
      </c>
      <c r="AH625" s="11" t="s">
        <v>3307</v>
      </c>
      <c r="AI625" s="18">
        <v>1.0</v>
      </c>
      <c r="AJ625" s="18">
        <v>0.0</v>
      </c>
      <c r="AK625" s="18">
        <v>0.0</v>
      </c>
      <c r="AL625" s="11">
        <v>0.0</v>
      </c>
      <c r="AM625" s="19">
        <v>0.0</v>
      </c>
      <c r="AN625" s="27" t="s">
        <v>128</v>
      </c>
      <c r="AO625" s="15" t="s">
        <v>3484</v>
      </c>
      <c r="AP625" s="15" t="s">
        <v>367</v>
      </c>
      <c r="AQ625" s="15">
        <v>96.0</v>
      </c>
      <c r="AR625" s="15">
        <v>80.0</v>
      </c>
      <c r="AS625" s="15">
        <v>64.0</v>
      </c>
      <c r="AT625" s="15">
        <v>53.0</v>
      </c>
      <c r="AU625" s="15">
        <v>-5.0</v>
      </c>
      <c r="AV625" s="15">
        <v>3.0</v>
      </c>
      <c r="AW625" s="18">
        <v>0.0</v>
      </c>
      <c r="AX625" s="18">
        <v>0.0</v>
      </c>
      <c r="AY625" s="18">
        <v>1.0</v>
      </c>
      <c r="AZ625" s="18">
        <v>0.0</v>
      </c>
      <c r="BA625" s="18">
        <v>0.0</v>
      </c>
      <c r="BB625" s="18">
        <v>0.0</v>
      </c>
      <c r="BC625" s="11">
        <v>0.0</v>
      </c>
      <c r="BD625" s="11">
        <v>0.0</v>
      </c>
      <c r="BE625" s="11">
        <v>0.0</v>
      </c>
      <c r="BF625" s="11">
        <v>0.0</v>
      </c>
      <c r="BG625" s="11">
        <v>0.0</v>
      </c>
      <c r="BH625" s="11">
        <v>1.0</v>
      </c>
      <c r="BI625" s="11">
        <v>0.0</v>
      </c>
      <c r="BJ625" s="11">
        <v>0.0</v>
      </c>
      <c r="BK625" s="11">
        <v>0.0</v>
      </c>
      <c r="BL625" s="11">
        <v>0.0</v>
      </c>
      <c r="BM625" s="11">
        <v>0.0</v>
      </c>
      <c r="BN625" s="11">
        <v>0.0</v>
      </c>
      <c r="BO625" s="11">
        <v>0.0</v>
      </c>
      <c r="BP625" s="11">
        <v>0.0</v>
      </c>
      <c r="BQ625" s="11">
        <v>0.0</v>
      </c>
      <c r="BR625" s="11">
        <v>0.0</v>
      </c>
      <c r="BS625" s="11">
        <v>0.0</v>
      </c>
      <c r="BT625" s="11">
        <v>0.0</v>
      </c>
      <c r="BU625" s="11">
        <v>0.0</v>
      </c>
      <c r="BV625" s="11" t="s">
        <v>124</v>
      </c>
      <c r="BW625" s="15" t="s">
        <v>1609</v>
      </c>
      <c r="BX625" s="15">
        <v>0.0</v>
      </c>
      <c r="BY625" s="26">
        <v>270.0</v>
      </c>
      <c r="BZ625" s="16">
        <v>0.0</v>
      </c>
      <c r="CA625" s="26">
        <v>42.0</v>
      </c>
      <c r="CB625" s="26">
        <v>22.0</v>
      </c>
      <c r="CC625" s="15">
        <v>0.0</v>
      </c>
      <c r="CD625" s="15">
        <v>0.0</v>
      </c>
      <c r="CE625" s="15">
        <v>1.0</v>
      </c>
      <c r="CF625" s="15">
        <v>0.0</v>
      </c>
      <c r="CG625" s="16">
        <v>0.0</v>
      </c>
      <c r="CH625" s="16">
        <v>0.0</v>
      </c>
      <c r="CI625" s="16">
        <v>0.0</v>
      </c>
      <c r="CJ625" s="15">
        <f t="shared" si="3"/>
        <v>0</v>
      </c>
      <c r="CK625" s="38" t="s">
        <v>3485</v>
      </c>
      <c r="CL625" s="11" t="s">
        <v>170</v>
      </c>
      <c r="CM625" s="11">
        <v>0.0</v>
      </c>
      <c r="CN625" s="11">
        <v>0.0</v>
      </c>
      <c r="CO625" s="18">
        <v>0.0</v>
      </c>
      <c r="CP625" s="18">
        <v>0.0</v>
      </c>
      <c r="CQ625" s="15">
        <v>0.0</v>
      </c>
      <c r="CR625" s="15" t="s">
        <v>124</v>
      </c>
      <c r="CS625" s="15">
        <v>1.0</v>
      </c>
      <c r="CT625" s="15" t="s">
        <v>3486</v>
      </c>
      <c r="CU625" s="15">
        <v>0.0</v>
      </c>
      <c r="CV625" s="15" t="s">
        <v>124</v>
      </c>
      <c r="CW625" s="11">
        <v>0.0</v>
      </c>
      <c r="CX625" s="11">
        <v>0.0</v>
      </c>
      <c r="CY625" s="11" t="s">
        <v>124</v>
      </c>
      <c r="CZ625" s="11">
        <v>0.0</v>
      </c>
      <c r="DA625" s="11" t="s">
        <v>3380</v>
      </c>
      <c r="DB625" s="31"/>
    </row>
    <row r="626">
      <c r="A626" s="11" t="s">
        <v>3487</v>
      </c>
      <c r="B626" s="11" t="s">
        <v>3488</v>
      </c>
      <c r="C626" s="12">
        <v>31885.0</v>
      </c>
      <c r="D626" s="13">
        <v>2.0</v>
      </c>
      <c r="E626" s="18">
        <v>0.0</v>
      </c>
      <c r="F626" s="3">
        <v>6.0</v>
      </c>
      <c r="G626" s="3">
        <v>6.0</v>
      </c>
      <c r="H626" s="3">
        <v>4.0</v>
      </c>
      <c r="I626" s="14">
        <f t="shared" si="1"/>
        <v>5.333333333</v>
      </c>
      <c r="J626" s="14">
        <f t="shared" si="2"/>
        <v>1.333333333</v>
      </c>
      <c r="K626" s="11" t="s">
        <v>2265</v>
      </c>
      <c r="L626" s="11" t="s">
        <v>2410</v>
      </c>
      <c r="M626" s="15" t="s">
        <v>122</v>
      </c>
      <c r="N626" s="15" t="s">
        <v>373</v>
      </c>
      <c r="O626" s="16" t="s">
        <v>3137</v>
      </c>
      <c r="P626" s="16" t="s">
        <v>3489</v>
      </c>
      <c r="Q626" s="17">
        <v>2.0</v>
      </c>
      <c r="R626" s="11" t="s">
        <v>124</v>
      </c>
      <c r="S626" s="11">
        <v>1.0</v>
      </c>
      <c r="T626" s="11">
        <v>0.0</v>
      </c>
      <c r="U626" s="11" t="s">
        <v>124</v>
      </c>
      <c r="V626" s="11">
        <v>0.0</v>
      </c>
      <c r="W626" s="11" t="s">
        <v>2466</v>
      </c>
      <c r="X626" s="18">
        <f>(45+23)/2</f>
        <v>34</v>
      </c>
      <c r="Y626" s="18">
        <v>2.0</v>
      </c>
      <c r="Z626" s="18">
        <v>2.0</v>
      </c>
      <c r="AA626" s="18">
        <v>2.0</v>
      </c>
      <c r="AB626" s="15" t="s">
        <v>3490</v>
      </c>
      <c r="AC626" s="15" t="s">
        <v>3490</v>
      </c>
      <c r="AD626" s="16">
        <v>1.0</v>
      </c>
      <c r="AE626" s="16">
        <v>1.0</v>
      </c>
      <c r="AF626" s="16">
        <v>0.0</v>
      </c>
      <c r="AG626" s="15">
        <v>0.0</v>
      </c>
      <c r="AH626" s="11" t="s">
        <v>3307</v>
      </c>
      <c r="AI626" s="18">
        <v>1.0</v>
      </c>
      <c r="AJ626" s="18">
        <v>0.0</v>
      </c>
      <c r="AK626" s="18">
        <v>0.0</v>
      </c>
      <c r="AL626" s="11">
        <v>0.0</v>
      </c>
      <c r="AM626" s="19">
        <v>0.0</v>
      </c>
      <c r="AN626" s="27" t="s">
        <v>128</v>
      </c>
      <c r="AO626" s="15" t="s">
        <v>189</v>
      </c>
      <c r="AP626" s="15" t="s">
        <v>189</v>
      </c>
      <c r="AQ626" s="15">
        <v>108.0</v>
      </c>
      <c r="AR626" s="15">
        <v>84.0</v>
      </c>
      <c r="AS626" s="15">
        <v>72.0</v>
      </c>
      <c r="AT626" s="15">
        <v>68.0</v>
      </c>
      <c r="AU626" s="15">
        <v>-5.0</v>
      </c>
      <c r="AV626" s="15">
        <v>26.0</v>
      </c>
      <c r="AW626" s="18">
        <v>0.0</v>
      </c>
      <c r="AX626" s="18">
        <v>0.0</v>
      </c>
      <c r="AY626" s="18">
        <v>1.0</v>
      </c>
      <c r="AZ626" s="18">
        <v>0.0</v>
      </c>
      <c r="BA626" s="18">
        <v>0.0</v>
      </c>
      <c r="BB626" s="18">
        <v>0.0</v>
      </c>
      <c r="BC626" s="11">
        <v>0.0</v>
      </c>
      <c r="BD626" s="11">
        <v>0.0</v>
      </c>
      <c r="BE626" s="11">
        <v>0.0</v>
      </c>
      <c r="BF626" s="11">
        <v>0.0</v>
      </c>
      <c r="BG626" s="11">
        <v>0.0</v>
      </c>
      <c r="BH626" s="11">
        <v>0.0</v>
      </c>
      <c r="BI626" s="11">
        <v>0.0</v>
      </c>
      <c r="BJ626" s="11">
        <v>0.0</v>
      </c>
      <c r="BK626" s="11">
        <v>0.0</v>
      </c>
      <c r="BL626" s="11">
        <v>0.0</v>
      </c>
      <c r="BM626" s="11">
        <v>0.0</v>
      </c>
      <c r="BN626" s="11">
        <v>0.0</v>
      </c>
      <c r="BO626" s="11">
        <v>0.0</v>
      </c>
      <c r="BP626" s="11">
        <v>0.0</v>
      </c>
      <c r="BQ626" s="11">
        <v>0.0</v>
      </c>
      <c r="BR626" s="11">
        <v>0.0</v>
      </c>
      <c r="BS626" s="11">
        <v>0.0</v>
      </c>
      <c r="BT626" s="11">
        <v>0.0</v>
      </c>
      <c r="BU626" s="11">
        <v>0.0</v>
      </c>
      <c r="BV626" s="11" t="s">
        <v>124</v>
      </c>
      <c r="BW626" s="3" t="s">
        <v>1609</v>
      </c>
      <c r="BX626" s="15">
        <v>0.0</v>
      </c>
      <c r="BY626" s="26">
        <v>238.0</v>
      </c>
      <c r="BZ626" s="16">
        <v>0.0</v>
      </c>
      <c r="CA626" s="26">
        <v>32.0</v>
      </c>
      <c r="CB626" s="26">
        <v>26.0</v>
      </c>
      <c r="CC626" s="15">
        <v>0.0</v>
      </c>
      <c r="CD626" s="15">
        <v>0.0</v>
      </c>
      <c r="CE626" s="15">
        <v>1.0</v>
      </c>
      <c r="CF626" s="15">
        <v>0.0</v>
      </c>
      <c r="CG626" s="16">
        <v>0.0</v>
      </c>
      <c r="CH626" s="16">
        <v>0.0</v>
      </c>
      <c r="CI626" s="16">
        <v>0.0</v>
      </c>
      <c r="CJ626" s="15">
        <f t="shared" si="3"/>
        <v>0</v>
      </c>
      <c r="CK626" s="29" t="s">
        <v>3491</v>
      </c>
      <c r="CL626" s="11" t="s">
        <v>170</v>
      </c>
      <c r="CM626" s="11">
        <v>0.0</v>
      </c>
      <c r="CN626" s="11">
        <v>0.0</v>
      </c>
      <c r="CO626" s="18">
        <v>0.0</v>
      </c>
      <c r="CP626" s="18">
        <v>0.0</v>
      </c>
      <c r="CQ626" s="15">
        <v>0.0</v>
      </c>
      <c r="CR626" s="15" t="s">
        <v>124</v>
      </c>
      <c r="CS626" s="15">
        <v>0.0</v>
      </c>
      <c r="CT626" s="15" t="s">
        <v>124</v>
      </c>
      <c r="CU626" s="15">
        <v>0.0</v>
      </c>
      <c r="CV626" s="15" t="s">
        <v>124</v>
      </c>
      <c r="CW626" s="11">
        <v>0.0</v>
      </c>
      <c r="CX626" s="11">
        <v>0.0</v>
      </c>
      <c r="CY626" s="11" t="s">
        <v>124</v>
      </c>
      <c r="CZ626" s="11">
        <v>0.0</v>
      </c>
      <c r="DA626" s="11" t="s">
        <v>1049</v>
      </c>
      <c r="DB626" s="31"/>
    </row>
    <row r="627">
      <c r="A627" s="11" t="s">
        <v>3492</v>
      </c>
      <c r="B627" s="11" t="s">
        <v>3493</v>
      </c>
      <c r="C627" s="12">
        <v>31899.0</v>
      </c>
      <c r="D627" s="13">
        <v>2.0</v>
      </c>
      <c r="E627" s="18">
        <v>0.0</v>
      </c>
      <c r="F627" s="3">
        <v>5.0</v>
      </c>
      <c r="G627" s="3">
        <v>4.0</v>
      </c>
      <c r="H627" s="3">
        <v>3.0</v>
      </c>
      <c r="I627" s="14">
        <f t="shared" si="1"/>
        <v>4</v>
      </c>
      <c r="J627" s="14">
        <f t="shared" si="2"/>
        <v>1.333333333</v>
      </c>
      <c r="K627" s="11" t="s">
        <v>3062</v>
      </c>
      <c r="L627" s="11" t="s">
        <v>3062</v>
      </c>
      <c r="M627" s="15" t="s">
        <v>122</v>
      </c>
      <c r="N627" s="15" t="s">
        <v>3469</v>
      </c>
      <c r="O627" s="16" t="s">
        <v>162</v>
      </c>
      <c r="P627" s="16" t="s">
        <v>897</v>
      </c>
      <c r="Q627" s="17">
        <v>0.0</v>
      </c>
      <c r="R627" s="11" t="s">
        <v>124</v>
      </c>
      <c r="S627" s="11">
        <v>0.0</v>
      </c>
      <c r="T627" s="11">
        <v>0.0</v>
      </c>
      <c r="U627" s="11" t="s">
        <v>124</v>
      </c>
      <c r="V627" s="11">
        <v>0.0</v>
      </c>
      <c r="W627" s="11" t="s">
        <v>631</v>
      </c>
      <c r="X627" s="18">
        <v>28.0</v>
      </c>
      <c r="Y627" s="18">
        <v>1.0</v>
      </c>
      <c r="Z627" s="18">
        <v>1.0</v>
      </c>
      <c r="AA627" s="18">
        <v>0.0</v>
      </c>
      <c r="AB627" s="15" t="s">
        <v>3494</v>
      </c>
      <c r="AC627" s="15" t="s">
        <v>3494</v>
      </c>
      <c r="AD627" s="16">
        <v>1.0</v>
      </c>
      <c r="AE627" s="16">
        <v>1.0</v>
      </c>
      <c r="AF627" s="16">
        <v>1.0</v>
      </c>
      <c r="AG627" s="15">
        <v>1.0</v>
      </c>
      <c r="AH627" s="11" t="s">
        <v>3495</v>
      </c>
      <c r="AI627" s="18">
        <v>1.0</v>
      </c>
      <c r="AJ627" s="18">
        <v>1.0</v>
      </c>
      <c r="AK627" s="18">
        <v>1.0</v>
      </c>
      <c r="AL627" s="18">
        <v>0.0</v>
      </c>
      <c r="AM627" s="19">
        <v>1.0</v>
      </c>
      <c r="AN627" s="27" t="s">
        <v>128</v>
      </c>
      <c r="AO627" s="15" t="s">
        <v>413</v>
      </c>
      <c r="AP627" s="15" t="s">
        <v>413</v>
      </c>
      <c r="AQ627" s="15">
        <v>125.0</v>
      </c>
      <c r="AR627" s="15">
        <v>73.0</v>
      </c>
      <c r="AS627" s="15">
        <v>62.0</v>
      </c>
      <c r="AT627" s="15">
        <v>51.0</v>
      </c>
      <c r="AU627" s="15">
        <v>-11.0</v>
      </c>
      <c r="AV627" s="15">
        <v>2.0</v>
      </c>
      <c r="AW627" s="18">
        <v>0.0</v>
      </c>
      <c r="AX627" s="18">
        <v>0.0</v>
      </c>
      <c r="AY627" s="18">
        <v>1.0</v>
      </c>
      <c r="AZ627" s="18">
        <v>0.0</v>
      </c>
      <c r="BA627" s="18">
        <v>1.0</v>
      </c>
      <c r="BB627" s="18">
        <v>0.0</v>
      </c>
      <c r="BC627" s="11">
        <v>0.0</v>
      </c>
      <c r="BD627" s="11">
        <v>0.0</v>
      </c>
      <c r="BE627" s="11">
        <v>0.0</v>
      </c>
      <c r="BF627" s="11">
        <v>0.0</v>
      </c>
      <c r="BG627" s="11">
        <v>0.0</v>
      </c>
      <c r="BH627" s="11">
        <v>0.0</v>
      </c>
      <c r="BI627" s="11">
        <v>0.0</v>
      </c>
      <c r="BJ627" s="11">
        <v>0.0</v>
      </c>
      <c r="BK627" s="11">
        <v>0.0</v>
      </c>
      <c r="BL627" s="11">
        <v>0.0</v>
      </c>
      <c r="BM627" s="11">
        <v>0.0</v>
      </c>
      <c r="BN627" s="11">
        <v>0.0</v>
      </c>
      <c r="BO627" s="11">
        <v>0.0</v>
      </c>
      <c r="BP627" s="11">
        <v>0.0</v>
      </c>
      <c r="BQ627" s="11">
        <v>0.0</v>
      </c>
      <c r="BR627" s="11">
        <v>0.0</v>
      </c>
      <c r="BS627" s="11">
        <v>0.0</v>
      </c>
      <c r="BT627" s="11">
        <v>0.0</v>
      </c>
      <c r="BU627" s="11">
        <v>0.0</v>
      </c>
      <c r="BV627" s="11" t="s">
        <v>124</v>
      </c>
      <c r="BW627" s="15" t="s">
        <v>146</v>
      </c>
      <c r="BX627" s="15">
        <v>0.0</v>
      </c>
      <c r="BY627" s="26">
        <v>280.0</v>
      </c>
      <c r="BZ627" s="16">
        <v>0.0</v>
      </c>
      <c r="CA627" s="26">
        <v>86.0</v>
      </c>
      <c r="CB627" s="26">
        <v>15.0</v>
      </c>
      <c r="CC627" s="15">
        <v>0.0</v>
      </c>
      <c r="CD627" s="15">
        <v>0.0</v>
      </c>
      <c r="CE627" s="15">
        <v>1.0</v>
      </c>
      <c r="CF627" s="15">
        <v>0.0</v>
      </c>
      <c r="CG627" s="16">
        <v>0.0</v>
      </c>
      <c r="CH627" s="16">
        <v>0.0</v>
      </c>
      <c r="CI627" s="16">
        <v>0.0</v>
      </c>
      <c r="CJ627" s="15">
        <f t="shared" si="3"/>
        <v>0</v>
      </c>
      <c r="CK627" s="29" t="s">
        <v>3496</v>
      </c>
      <c r="CL627" s="11" t="s">
        <v>3497</v>
      </c>
      <c r="CM627" s="11">
        <v>1.0</v>
      </c>
      <c r="CN627" s="11">
        <v>0.0</v>
      </c>
      <c r="CO627" s="18">
        <v>0.0</v>
      </c>
      <c r="CP627" s="18">
        <v>0.0</v>
      </c>
      <c r="CQ627" s="15">
        <v>0.0</v>
      </c>
      <c r="CR627" s="15" t="s">
        <v>124</v>
      </c>
      <c r="CS627" s="15">
        <v>0.0</v>
      </c>
      <c r="CT627" s="15" t="s">
        <v>124</v>
      </c>
      <c r="CU627" s="15">
        <v>0.0</v>
      </c>
      <c r="CV627" s="15" t="s">
        <v>124</v>
      </c>
      <c r="CW627" s="11">
        <v>0.0</v>
      </c>
      <c r="CX627" s="11">
        <v>0.0</v>
      </c>
      <c r="CY627" s="11" t="s">
        <v>124</v>
      </c>
      <c r="CZ627" s="11">
        <v>0.0</v>
      </c>
      <c r="DA627" s="11" t="s">
        <v>507</v>
      </c>
      <c r="DB627" s="31"/>
    </row>
    <row r="628">
      <c r="A628" s="11" t="s">
        <v>3498</v>
      </c>
      <c r="B628" s="11" t="s">
        <v>3499</v>
      </c>
      <c r="C628" s="12">
        <v>31913.0</v>
      </c>
      <c r="D628" s="13">
        <v>3.0</v>
      </c>
      <c r="E628" s="18">
        <v>0.0</v>
      </c>
      <c r="F628" s="3">
        <v>9.0</v>
      </c>
      <c r="G628" s="3">
        <v>10.0</v>
      </c>
      <c r="H628" s="3">
        <v>9.0</v>
      </c>
      <c r="I628" s="14">
        <f t="shared" si="1"/>
        <v>9.333333333</v>
      </c>
      <c r="J628" s="14">
        <f t="shared" si="2"/>
        <v>0.6666666667</v>
      </c>
      <c r="K628" s="11" t="s">
        <v>2942</v>
      </c>
      <c r="L628" s="11" t="s">
        <v>2942</v>
      </c>
      <c r="M628" s="15" t="s">
        <v>122</v>
      </c>
      <c r="N628" s="15" t="s">
        <v>122</v>
      </c>
      <c r="O628" s="16" t="s">
        <v>122</v>
      </c>
      <c r="P628" s="16" t="s">
        <v>373</v>
      </c>
      <c r="Q628" s="17">
        <v>0.0</v>
      </c>
      <c r="R628" s="11" t="s">
        <v>124</v>
      </c>
      <c r="S628" s="11">
        <v>0.0</v>
      </c>
      <c r="T628" s="11">
        <v>0.0</v>
      </c>
      <c r="U628" s="11" t="s">
        <v>124</v>
      </c>
      <c r="V628" s="11">
        <v>0.0</v>
      </c>
      <c r="W628" s="11" t="s">
        <v>1742</v>
      </c>
      <c r="X628" s="18">
        <v>27.0</v>
      </c>
      <c r="Y628" s="18">
        <v>1.0</v>
      </c>
      <c r="Z628" s="18">
        <v>1.0</v>
      </c>
      <c r="AA628" s="18">
        <v>0.0</v>
      </c>
      <c r="AB628" s="15" t="s">
        <v>3500</v>
      </c>
      <c r="AC628" s="15" t="s">
        <v>3500</v>
      </c>
      <c r="AD628" s="16">
        <v>1.0</v>
      </c>
      <c r="AE628" s="16">
        <v>1.0</v>
      </c>
      <c r="AF628" s="16">
        <v>1.0</v>
      </c>
      <c r="AG628" s="16">
        <v>1.0</v>
      </c>
      <c r="AH628" s="11" t="s">
        <v>3501</v>
      </c>
      <c r="AI628" s="18">
        <v>1.0</v>
      </c>
      <c r="AJ628" s="18">
        <v>1.0</v>
      </c>
      <c r="AK628" s="18">
        <v>0.0</v>
      </c>
      <c r="AL628" s="11">
        <v>0.0</v>
      </c>
      <c r="AM628" s="19">
        <v>0.0</v>
      </c>
      <c r="AN628" s="27" t="s">
        <v>128</v>
      </c>
      <c r="AO628" s="15" t="s">
        <v>328</v>
      </c>
      <c r="AP628" s="15" t="s">
        <v>328</v>
      </c>
      <c r="AQ628" s="15">
        <v>110.0</v>
      </c>
      <c r="AR628" s="15">
        <v>54.0</v>
      </c>
      <c r="AS628" s="15">
        <v>55.0</v>
      </c>
      <c r="AT628" s="15">
        <v>12.0</v>
      </c>
      <c r="AU628" s="15">
        <v>-7.0</v>
      </c>
      <c r="AV628" s="15">
        <v>0.0</v>
      </c>
      <c r="AW628" s="18">
        <v>0.0</v>
      </c>
      <c r="AX628" s="18">
        <v>0.0</v>
      </c>
      <c r="AY628" s="18">
        <v>1.0</v>
      </c>
      <c r="AZ628" s="18">
        <v>0.0</v>
      </c>
      <c r="BA628" s="18">
        <v>0.0</v>
      </c>
      <c r="BB628" s="18">
        <v>0.0</v>
      </c>
      <c r="BC628" s="11">
        <v>0.0</v>
      </c>
      <c r="BD628" s="11">
        <v>0.0</v>
      </c>
      <c r="BE628" s="11">
        <v>0.0</v>
      </c>
      <c r="BF628" s="11">
        <v>0.0</v>
      </c>
      <c r="BG628" s="11">
        <v>0.0</v>
      </c>
      <c r="BH628" s="11">
        <v>1.0</v>
      </c>
      <c r="BI628" s="11">
        <v>0.0</v>
      </c>
      <c r="BJ628" s="11">
        <v>0.0</v>
      </c>
      <c r="BK628" s="11">
        <v>0.0</v>
      </c>
      <c r="BL628" s="11">
        <v>0.0</v>
      </c>
      <c r="BM628" s="11">
        <v>0.0</v>
      </c>
      <c r="BN628" s="11">
        <v>0.0</v>
      </c>
      <c r="BO628" s="11">
        <v>0.0</v>
      </c>
      <c r="BP628" s="11">
        <v>0.0</v>
      </c>
      <c r="BQ628" s="11">
        <v>0.0</v>
      </c>
      <c r="BR628" s="11">
        <v>0.0</v>
      </c>
      <c r="BS628" s="11">
        <v>0.0</v>
      </c>
      <c r="BT628" s="11">
        <v>0.0</v>
      </c>
      <c r="BU628" s="11">
        <v>0.0</v>
      </c>
      <c r="BV628" s="11" t="s">
        <v>124</v>
      </c>
      <c r="BW628" s="3" t="s">
        <v>146</v>
      </c>
      <c r="BX628" s="15">
        <v>0.0</v>
      </c>
      <c r="BY628" s="26">
        <v>354.0</v>
      </c>
      <c r="BZ628" s="16">
        <v>0.0</v>
      </c>
      <c r="CA628" s="26">
        <v>124.0</v>
      </c>
      <c r="CB628" s="26">
        <v>28.0</v>
      </c>
      <c r="CC628" s="15">
        <v>0.0</v>
      </c>
      <c r="CD628" s="15">
        <v>0.0</v>
      </c>
      <c r="CE628" s="15">
        <v>1.0</v>
      </c>
      <c r="CF628" s="15">
        <v>0.0</v>
      </c>
      <c r="CG628" s="16">
        <v>0.0</v>
      </c>
      <c r="CH628" s="16">
        <v>0.0</v>
      </c>
      <c r="CI628" s="16">
        <v>0.0</v>
      </c>
      <c r="CJ628" s="15">
        <f t="shared" si="3"/>
        <v>0</v>
      </c>
      <c r="CK628" s="29" t="s">
        <v>3502</v>
      </c>
      <c r="CL628" s="11" t="s">
        <v>1451</v>
      </c>
      <c r="CM628" s="11">
        <v>0.0</v>
      </c>
      <c r="CN628" s="11">
        <v>0.0</v>
      </c>
      <c r="CO628" s="18">
        <v>0.0</v>
      </c>
      <c r="CP628" s="18">
        <v>0.0</v>
      </c>
      <c r="CQ628" s="15">
        <v>0.0</v>
      </c>
      <c r="CR628" s="15" t="s">
        <v>124</v>
      </c>
      <c r="CS628" s="15">
        <v>0.0</v>
      </c>
      <c r="CT628" s="15" t="s">
        <v>124</v>
      </c>
      <c r="CU628" s="15">
        <v>0.0</v>
      </c>
      <c r="CV628" s="15" t="s">
        <v>124</v>
      </c>
      <c r="CW628" s="11">
        <v>0.0</v>
      </c>
      <c r="CX628" s="11">
        <v>0.0</v>
      </c>
      <c r="CY628" s="11" t="s">
        <v>124</v>
      </c>
      <c r="CZ628" s="11">
        <v>0.0</v>
      </c>
      <c r="DA628" s="11" t="s">
        <v>235</v>
      </c>
      <c r="DB628" s="31"/>
    </row>
    <row r="629">
      <c r="A629" s="11" t="s">
        <v>1179</v>
      </c>
      <c r="B629" s="11" t="s">
        <v>3503</v>
      </c>
      <c r="C629" s="12">
        <v>31934.0</v>
      </c>
      <c r="D629" s="13">
        <v>1.0</v>
      </c>
      <c r="E629" s="18">
        <v>0.0</v>
      </c>
      <c r="F629" s="3">
        <v>5.0</v>
      </c>
      <c r="G629" s="3">
        <v>6.0</v>
      </c>
      <c r="H629" s="3">
        <v>4.0</v>
      </c>
      <c r="I629" s="14">
        <f t="shared" si="1"/>
        <v>5</v>
      </c>
      <c r="J629" s="14">
        <f t="shared" si="2"/>
        <v>1.333333333</v>
      </c>
      <c r="K629" s="11" t="s">
        <v>1283</v>
      </c>
      <c r="L629" s="11" t="s">
        <v>1283</v>
      </c>
      <c r="M629" s="15" t="s">
        <v>2631</v>
      </c>
      <c r="N629" s="15" t="s">
        <v>3504</v>
      </c>
      <c r="O629" s="16" t="s">
        <v>137</v>
      </c>
      <c r="P629" s="16" t="s">
        <v>3505</v>
      </c>
      <c r="Q629" s="17">
        <v>1.0</v>
      </c>
      <c r="R629" s="11" t="s">
        <v>124</v>
      </c>
      <c r="S629" s="11">
        <v>1.0</v>
      </c>
      <c r="T629" s="11">
        <v>0.0</v>
      </c>
      <c r="U629" s="11" t="s">
        <v>124</v>
      </c>
      <c r="V629" s="11">
        <v>0.0</v>
      </c>
      <c r="W629" s="11" t="s">
        <v>631</v>
      </c>
      <c r="X629" s="18">
        <v>26.0</v>
      </c>
      <c r="Y629" s="18">
        <v>0.0</v>
      </c>
      <c r="Z629" s="18">
        <v>1.0</v>
      </c>
      <c r="AA629" s="18">
        <v>0.0</v>
      </c>
      <c r="AB629" s="15" t="s">
        <v>886</v>
      </c>
      <c r="AC629" s="15" t="s">
        <v>886</v>
      </c>
      <c r="AD629" s="16">
        <v>1.0</v>
      </c>
      <c r="AE629" s="16">
        <v>0.0</v>
      </c>
      <c r="AF629" s="16">
        <v>0.0</v>
      </c>
      <c r="AG629" s="15">
        <v>0.0</v>
      </c>
      <c r="AH629" s="11" t="s">
        <v>3506</v>
      </c>
      <c r="AI629" s="18">
        <v>1.0</v>
      </c>
      <c r="AJ629" s="18">
        <v>1.0</v>
      </c>
      <c r="AK629" s="18">
        <v>0.0</v>
      </c>
      <c r="AL629" s="11">
        <v>0.0</v>
      </c>
      <c r="AM629" s="19">
        <v>0.0</v>
      </c>
      <c r="AN629" s="27" t="s">
        <v>128</v>
      </c>
      <c r="AO629" s="15" t="s">
        <v>3507</v>
      </c>
      <c r="AP629" s="15" t="s">
        <v>200</v>
      </c>
      <c r="AQ629" s="15">
        <v>123.0</v>
      </c>
      <c r="AR629" s="15">
        <v>68.0</v>
      </c>
      <c r="AS629" s="15">
        <v>69.0</v>
      </c>
      <c r="AT629" s="15">
        <v>71.0</v>
      </c>
      <c r="AU629" s="15">
        <v>-12.0</v>
      </c>
      <c r="AV629" s="15">
        <v>8.0</v>
      </c>
      <c r="AW629" s="18">
        <v>0.0</v>
      </c>
      <c r="AX629" s="18">
        <v>1.0</v>
      </c>
      <c r="AY629" s="18">
        <v>0.0</v>
      </c>
      <c r="AZ629" s="18">
        <v>1.0</v>
      </c>
      <c r="BA629" s="18">
        <v>0.0</v>
      </c>
      <c r="BB629" s="18">
        <v>1.0</v>
      </c>
      <c r="BC629" s="11">
        <v>0.0</v>
      </c>
      <c r="BD629" s="11">
        <v>0.0</v>
      </c>
      <c r="BE629" s="11">
        <v>0.0</v>
      </c>
      <c r="BF629" s="11">
        <v>0.0</v>
      </c>
      <c r="BG629" s="11">
        <v>0.0</v>
      </c>
      <c r="BH629" s="11">
        <v>1.0</v>
      </c>
      <c r="BI629" s="11">
        <v>0.0</v>
      </c>
      <c r="BJ629" s="11">
        <v>0.0</v>
      </c>
      <c r="BK629" s="11">
        <v>0.0</v>
      </c>
      <c r="BL629" s="11">
        <v>0.0</v>
      </c>
      <c r="BM629" s="11">
        <v>0.0</v>
      </c>
      <c r="BN629" s="11">
        <v>0.0</v>
      </c>
      <c r="BO629" s="11">
        <v>0.0</v>
      </c>
      <c r="BP629" s="11">
        <v>0.0</v>
      </c>
      <c r="BQ629" s="11">
        <v>0.0</v>
      </c>
      <c r="BR629" s="11">
        <v>0.0</v>
      </c>
      <c r="BS629" s="11">
        <v>0.0</v>
      </c>
      <c r="BT629" s="11">
        <v>0.0</v>
      </c>
      <c r="BU629" s="11">
        <v>0.0</v>
      </c>
      <c r="BV629" s="11" t="s">
        <v>124</v>
      </c>
      <c r="BW629" s="15" t="s">
        <v>319</v>
      </c>
      <c r="BX629" s="15">
        <v>0.0</v>
      </c>
      <c r="BY629" s="26">
        <v>255.0</v>
      </c>
      <c r="BZ629" s="16">
        <v>0.0</v>
      </c>
      <c r="CA629" s="26">
        <v>70.0</v>
      </c>
      <c r="CB629" s="26">
        <v>20.0</v>
      </c>
      <c r="CC629" s="15">
        <v>0.0</v>
      </c>
      <c r="CD629" s="15">
        <v>0.0</v>
      </c>
      <c r="CE629" s="15">
        <v>1.0</v>
      </c>
      <c r="CF629" s="15">
        <v>0.0</v>
      </c>
      <c r="CG629" s="16">
        <v>1.0</v>
      </c>
      <c r="CH629" s="16">
        <v>0.0</v>
      </c>
      <c r="CI629" s="16">
        <v>0.0</v>
      </c>
      <c r="CJ629" s="15">
        <f t="shared" si="3"/>
        <v>1</v>
      </c>
      <c r="CK629" s="29" t="s">
        <v>3508</v>
      </c>
      <c r="CL629" s="11" t="s">
        <v>1183</v>
      </c>
      <c r="CM629" s="11">
        <v>0.0</v>
      </c>
      <c r="CN629" s="11">
        <v>1.0</v>
      </c>
      <c r="CO629" s="18">
        <v>0.0</v>
      </c>
      <c r="CP629" s="18">
        <v>0.0</v>
      </c>
      <c r="CQ629" s="15">
        <v>0.0</v>
      </c>
      <c r="CR629" s="15" t="s">
        <v>124</v>
      </c>
      <c r="CS629" s="15">
        <v>0.0</v>
      </c>
      <c r="CT629" s="15" t="s">
        <v>124</v>
      </c>
      <c r="CU629" s="15">
        <v>0.0</v>
      </c>
      <c r="CV629" s="15" t="s">
        <v>124</v>
      </c>
      <c r="CW629" s="11">
        <v>0.0</v>
      </c>
      <c r="CX629" s="11">
        <v>1.0</v>
      </c>
      <c r="CY629" s="11" t="s">
        <v>124</v>
      </c>
      <c r="CZ629" s="11">
        <v>0.0</v>
      </c>
      <c r="DA629" s="11" t="s">
        <v>539</v>
      </c>
      <c r="DB629" s="31"/>
    </row>
    <row r="630">
      <c r="A630" s="11" t="s">
        <v>3509</v>
      </c>
      <c r="B630" s="11" t="s">
        <v>3510</v>
      </c>
      <c r="C630" s="12">
        <v>31941.0</v>
      </c>
      <c r="D630" s="13">
        <v>1.0</v>
      </c>
      <c r="E630" s="18">
        <v>0.0</v>
      </c>
      <c r="F630" s="3">
        <v>3.0</v>
      </c>
      <c r="G630" s="3">
        <v>5.0</v>
      </c>
      <c r="H630" s="3">
        <v>3.0</v>
      </c>
      <c r="I630" s="14">
        <f t="shared" si="1"/>
        <v>3.666666667</v>
      </c>
      <c r="J630" s="14">
        <f t="shared" si="2"/>
        <v>1.333333333</v>
      </c>
      <c r="K630" s="11" t="s">
        <v>355</v>
      </c>
      <c r="L630" s="11" t="s">
        <v>355</v>
      </c>
      <c r="M630" s="15" t="s">
        <v>137</v>
      </c>
      <c r="N630" s="15" t="s">
        <v>138</v>
      </c>
      <c r="O630" s="16" t="s">
        <v>577</v>
      </c>
      <c r="P630" s="16" t="s">
        <v>635</v>
      </c>
      <c r="Q630" s="17">
        <v>0.0</v>
      </c>
      <c r="R630" s="11" t="s">
        <v>124</v>
      </c>
      <c r="S630" s="11">
        <v>1.0</v>
      </c>
      <c r="T630" s="11">
        <v>0.0</v>
      </c>
      <c r="U630" s="11" t="s">
        <v>124</v>
      </c>
      <c r="V630" s="11">
        <v>0.0</v>
      </c>
      <c r="W630" s="11" t="s">
        <v>125</v>
      </c>
      <c r="X630" s="18">
        <v>23.0</v>
      </c>
      <c r="Y630" s="18">
        <v>2.0</v>
      </c>
      <c r="Z630" s="18">
        <v>0.0</v>
      </c>
      <c r="AA630" s="18">
        <v>1.0</v>
      </c>
      <c r="AB630" s="15" t="s">
        <v>3511</v>
      </c>
      <c r="AC630" s="15" t="s">
        <v>3511</v>
      </c>
      <c r="AD630" s="16">
        <v>1.0</v>
      </c>
      <c r="AE630" s="16">
        <v>0.0</v>
      </c>
      <c r="AF630" s="16">
        <v>1.0</v>
      </c>
      <c r="AG630" s="16">
        <v>1.0</v>
      </c>
      <c r="AH630" s="11" t="s">
        <v>3511</v>
      </c>
      <c r="AI630" s="18">
        <v>1.0</v>
      </c>
      <c r="AJ630" s="18">
        <v>0.0</v>
      </c>
      <c r="AK630" s="18">
        <v>1.0</v>
      </c>
      <c r="AL630" s="18">
        <v>1.0</v>
      </c>
      <c r="AM630" s="19">
        <v>1.0</v>
      </c>
      <c r="AN630" s="27" t="s">
        <v>128</v>
      </c>
      <c r="AO630" s="15" t="s">
        <v>289</v>
      </c>
      <c r="AP630" s="15" t="s">
        <v>289</v>
      </c>
      <c r="AQ630" s="15">
        <v>132.0</v>
      </c>
      <c r="AR630" s="15">
        <v>47.0</v>
      </c>
      <c r="AS630" s="15">
        <v>59.0</v>
      </c>
      <c r="AT630" s="15">
        <v>36.0</v>
      </c>
      <c r="AU630" s="15">
        <v>-10.0</v>
      </c>
      <c r="AV630" s="15">
        <v>50.0</v>
      </c>
      <c r="AW630" s="18">
        <v>0.0</v>
      </c>
      <c r="AX630" s="18">
        <v>0.0</v>
      </c>
      <c r="AY630" s="18">
        <v>0.0</v>
      </c>
      <c r="AZ630" s="18">
        <v>1.0</v>
      </c>
      <c r="BA630" s="18">
        <v>1.0</v>
      </c>
      <c r="BB630" s="18">
        <v>1.0</v>
      </c>
      <c r="BC630" s="11">
        <v>0.0</v>
      </c>
      <c r="BD630" s="11">
        <v>0.0</v>
      </c>
      <c r="BE630" s="11">
        <v>0.0</v>
      </c>
      <c r="BF630" s="11">
        <v>0.0</v>
      </c>
      <c r="BG630" s="11">
        <v>0.0</v>
      </c>
      <c r="BH630" s="11">
        <v>0.0</v>
      </c>
      <c r="BI630" s="11">
        <v>0.0</v>
      </c>
      <c r="BJ630" s="11">
        <v>0.0</v>
      </c>
      <c r="BK630" s="11">
        <v>0.0</v>
      </c>
      <c r="BL630" s="11">
        <v>0.0</v>
      </c>
      <c r="BM630" s="11">
        <v>0.0</v>
      </c>
      <c r="BN630" s="11">
        <v>0.0</v>
      </c>
      <c r="BO630" s="11">
        <v>0.0</v>
      </c>
      <c r="BP630" s="11">
        <v>0.0</v>
      </c>
      <c r="BQ630" s="11">
        <v>0.0</v>
      </c>
      <c r="BR630" s="11">
        <v>0.0</v>
      </c>
      <c r="BS630" s="11">
        <v>1.0</v>
      </c>
      <c r="BT630" s="11">
        <v>0.0</v>
      </c>
      <c r="BU630" s="11">
        <v>0.0</v>
      </c>
      <c r="BV630" s="11" t="s">
        <v>124</v>
      </c>
      <c r="BW630" s="3" t="s">
        <v>487</v>
      </c>
      <c r="BX630" s="15">
        <v>0.0</v>
      </c>
      <c r="BY630" s="26">
        <v>239.0</v>
      </c>
      <c r="BZ630" s="16">
        <v>0.0</v>
      </c>
      <c r="CA630" s="26">
        <v>15.0</v>
      </c>
      <c r="CB630" s="26">
        <v>15.0</v>
      </c>
      <c r="CC630" s="15">
        <v>0.0</v>
      </c>
      <c r="CD630" s="15">
        <v>0.0</v>
      </c>
      <c r="CE630" s="15">
        <v>1.0</v>
      </c>
      <c r="CF630" s="15">
        <v>0.0</v>
      </c>
      <c r="CG630" s="16">
        <v>0.0</v>
      </c>
      <c r="CH630" s="16">
        <v>0.0</v>
      </c>
      <c r="CI630" s="16">
        <v>0.0</v>
      </c>
      <c r="CJ630" s="15">
        <f t="shared" si="3"/>
        <v>0</v>
      </c>
      <c r="CK630" s="29" t="s">
        <v>3512</v>
      </c>
      <c r="CL630" s="11" t="s">
        <v>170</v>
      </c>
      <c r="CM630" s="11">
        <v>0.0</v>
      </c>
      <c r="CN630" s="11">
        <v>0.0</v>
      </c>
      <c r="CO630" s="18">
        <v>0.0</v>
      </c>
      <c r="CP630" s="18">
        <v>0.0</v>
      </c>
      <c r="CQ630" s="15">
        <v>0.0</v>
      </c>
      <c r="CR630" s="15" t="s">
        <v>124</v>
      </c>
      <c r="CS630" s="15">
        <v>0.0</v>
      </c>
      <c r="CT630" s="15" t="s">
        <v>124</v>
      </c>
      <c r="CU630" s="15">
        <v>0.0</v>
      </c>
      <c r="CV630" s="15" t="s">
        <v>124</v>
      </c>
      <c r="CW630" s="11">
        <v>0.0</v>
      </c>
      <c r="CX630" s="11">
        <v>0.0</v>
      </c>
      <c r="CY630" s="11" t="s">
        <v>124</v>
      </c>
      <c r="CZ630" s="11">
        <v>0.0</v>
      </c>
      <c r="DA630" s="11" t="s">
        <v>270</v>
      </c>
      <c r="DB630" s="31"/>
    </row>
    <row r="631">
      <c r="A631" s="11" t="s">
        <v>3513</v>
      </c>
      <c r="B631" s="11" t="s">
        <v>3514</v>
      </c>
      <c r="C631" s="12">
        <v>31948.0</v>
      </c>
      <c r="D631" s="13">
        <v>1.0</v>
      </c>
      <c r="E631" s="18">
        <v>0.0</v>
      </c>
      <c r="F631" s="3">
        <v>4.0</v>
      </c>
      <c r="G631" s="3">
        <v>4.0</v>
      </c>
      <c r="H631" s="3">
        <v>2.0</v>
      </c>
      <c r="I631" s="14">
        <f t="shared" si="1"/>
        <v>3.333333333</v>
      </c>
      <c r="J631" s="14">
        <f t="shared" si="2"/>
        <v>1.333333333</v>
      </c>
      <c r="K631" s="11" t="s">
        <v>261</v>
      </c>
      <c r="L631" s="11" t="s">
        <v>262</v>
      </c>
      <c r="M631" s="15" t="s">
        <v>137</v>
      </c>
      <c r="N631" s="15" t="s">
        <v>456</v>
      </c>
      <c r="O631" s="16" t="s">
        <v>2359</v>
      </c>
      <c r="P631" s="16" t="s">
        <v>1953</v>
      </c>
      <c r="Q631" s="17">
        <v>0.0</v>
      </c>
      <c r="R631" s="11" t="s">
        <v>124</v>
      </c>
      <c r="S631" s="11">
        <v>0.0</v>
      </c>
      <c r="T631" s="11">
        <v>0.0</v>
      </c>
      <c r="U631" s="11" t="s">
        <v>124</v>
      </c>
      <c r="V631" s="11">
        <v>0.0</v>
      </c>
      <c r="W631" s="11" t="s">
        <v>125</v>
      </c>
      <c r="X631" s="18">
        <v>20.0</v>
      </c>
      <c r="Y631" s="18">
        <v>2.0</v>
      </c>
      <c r="Z631" s="18">
        <v>0.0</v>
      </c>
      <c r="AA631" s="18">
        <v>2.0</v>
      </c>
      <c r="AB631" s="15" t="s">
        <v>3515</v>
      </c>
      <c r="AC631" s="15" t="s">
        <v>3515</v>
      </c>
      <c r="AD631" s="16">
        <v>1.0</v>
      </c>
      <c r="AE631" s="16">
        <v>0.0</v>
      </c>
      <c r="AF631" s="16">
        <v>1.0</v>
      </c>
      <c r="AG631" s="16">
        <v>0.0</v>
      </c>
      <c r="AH631" s="11" t="s">
        <v>3515</v>
      </c>
      <c r="AI631" s="18">
        <v>1.0</v>
      </c>
      <c r="AJ631" s="18">
        <v>0.0</v>
      </c>
      <c r="AK631" s="18">
        <v>1.0</v>
      </c>
      <c r="AL631" s="18">
        <v>0.0</v>
      </c>
      <c r="AM631" s="19">
        <v>1.0</v>
      </c>
      <c r="AN631" s="27" t="s">
        <v>128</v>
      </c>
      <c r="AO631" s="15" t="s">
        <v>413</v>
      </c>
      <c r="AP631" s="15" t="s">
        <v>413</v>
      </c>
      <c r="AQ631" s="15">
        <v>114.0</v>
      </c>
      <c r="AR631" s="15">
        <v>51.0</v>
      </c>
      <c r="AS631" s="15">
        <v>88.0</v>
      </c>
      <c r="AT631" s="15">
        <v>84.0</v>
      </c>
      <c r="AU631" s="15">
        <v>-11.0</v>
      </c>
      <c r="AV631" s="15">
        <v>4.0</v>
      </c>
      <c r="AW631" s="18">
        <v>0.0</v>
      </c>
      <c r="AX631" s="18">
        <v>1.0</v>
      </c>
      <c r="AY631" s="18">
        <v>1.0</v>
      </c>
      <c r="AZ631" s="18">
        <v>0.0</v>
      </c>
      <c r="BA631" s="18">
        <v>0.0</v>
      </c>
      <c r="BB631" s="18">
        <v>0.0</v>
      </c>
      <c r="BC631" s="11">
        <v>0.0</v>
      </c>
      <c r="BD631" s="11">
        <v>0.0</v>
      </c>
      <c r="BE631" s="11">
        <v>0.0</v>
      </c>
      <c r="BF631" s="11">
        <v>0.0</v>
      </c>
      <c r="BG631" s="11">
        <v>0.0</v>
      </c>
      <c r="BH631" s="11">
        <v>0.0</v>
      </c>
      <c r="BI631" s="11">
        <v>0.0</v>
      </c>
      <c r="BJ631" s="11">
        <v>0.0</v>
      </c>
      <c r="BK631" s="11">
        <v>0.0</v>
      </c>
      <c r="BL631" s="11">
        <v>0.0</v>
      </c>
      <c r="BM631" s="11">
        <v>0.0</v>
      </c>
      <c r="BN631" s="11">
        <v>0.0</v>
      </c>
      <c r="BO631" s="11">
        <v>0.0</v>
      </c>
      <c r="BP631" s="11">
        <v>0.0</v>
      </c>
      <c r="BQ631" s="11">
        <v>0.0</v>
      </c>
      <c r="BR631" s="11">
        <v>0.0</v>
      </c>
      <c r="BS631" s="11">
        <v>0.0</v>
      </c>
      <c r="BT631" s="11">
        <v>0.0</v>
      </c>
      <c r="BU631" s="11">
        <v>0.0</v>
      </c>
      <c r="BV631" s="11" t="s">
        <v>124</v>
      </c>
      <c r="BW631" s="15" t="s">
        <v>487</v>
      </c>
      <c r="BX631" s="15">
        <v>0.0</v>
      </c>
      <c r="BY631" s="26">
        <v>241.0</v>
      </c>
      <c r="BZ631" s="16">
        <v>0.0</v>
      </c>
      <c r="CA631" s="26">
        <v>69.0</v>
      </c>
      <c r="CB631" s="26">
        <v>20.0</v>
      </c>
      <c r="CC631" s="15">
        <v>0.0</v>
      </c>
      <c r="CD631" s="15">
        <v>0.0</v>
      </c>
      <c r="CE631" s="15">
        <v>0.0</v>
      </c>
      <c r="CF631" s="15">
        <v>0.0</v>
      </c>
      <c r="CG631" s="16">
        <v>0.0</v>
      </c>
      <c r="CH631" s="16">
        <v>0.0</v>
      </c>
      <c r="CI631" s="16">
        <v>1.0</v>
      </c>
      <c r="CJ631" s="15">
        <f t="shared" si="3"/>
        <v>1</v>
      </c>
      <c r="CK631" s="29" t="s">
        <v>3516</v>
      </c>
      <c r="CL631" s="11" t="s">
        <v>901</v>
      </c>
      <c r="CM631" s="11">
        <v>0.0</v>
      </c>
      <c r="CN631" s="11">
        <v>0.0</v>
      </c>
      <c r="CO631" s="18">
        <v>0.0</v>
      </c>
      <c r="CP631" s="18">
        <v>0.0</v>
      </c>
      <c r="CQ631" s="15">
        <v>0.0</v>
      </c>
      <c r="CR631" s="15" t="s">
        <v>124</v>
      </c>
      <c r="CS631" s="15">
        <v>0.0</v>
      </c>
      <c r="CT631" s="15" t="s">
        <v>124</v>
      </c>
      <c r="CU631" s="15">
        <v>0.0</v>
      </c>
      <c r="CV631" s="15" t="s">
        <v>124</v>
      </c>
      <c r="CW631" s="11">
        <v>0.0</v>
      </c>
      <c r="CX631" s="11">
        <v>0.0</v>
      </c>
      <c r="CY631" s="11" t="s">
        <v>124</v>
      </c>
      <c r="CZ631" s="11">
        <v>0.0</v>
      </c>
      <c r="DA631" s="11" t="s">
        <v>235</v>
      </c>
      <c r="DB631" s="31"/>
    </row>
    <row r="632">
      <c r="A632" s="11" t="s">
        <v>3517</v>
      </c>
      <c r="B632" s="11" t="s">
        <v>3262</v>
      </c>
      <c r="C632" s="12">
        <v>31985.0</v>
      </c>
      <c r="D632" s="13">
        <v>2.0</v>
      </c>
      <c r="E632" s="18">
        <v>0.0</v>
      </c>
      <c r="F632" s="3">
        <v>9.0</v>
      </c>
      <c r="G632" s="3">
        <v>9.0</v>
      </c>
      <c r="H632" s="3">
        <v>8.0</v>
      </c>
      <c r="I632" s="14">
        <f t="shared" si="1"/>
        <v>8.666666667</v>
      </c>
      <c r="J632" s="14">
        <f t="shared" si="2"/>
        <v>0.6666666667</v>
      </c>
      <c r="K632" s="11" t="s">
        <v>2265</v>
      </c>
      <c r="L632" s="11" t="s">
        <v>2410</v>
      </c>
      <c r="M632" s="15" t="s">
        <v>2631</v>
      </c>
      <c r="N632" s="15" t="s">
        <v>2691</v>
      </c>
      <c r="O632" s="16" t="s">
        <v>3137</v>
      </c>
      <c r="P632" s="16" t="s">
        <v>3518</v>
      </c>
      <c r="Q632" s="17">
        <v>1.0</v>
      </c>
      <c r="R632" s="11" t="s">
        <v>3519</v>
      </c>
      <c r="S632" s="11">
        <v>0.0</v>
      </c>
      <c r="T632" s="11">
        <v>0.0</v>
      </c>
      <c r="U632" s="11" t="s">
        <v>124</v>
      </c>
      <c r="V632" s="11">
        <v>0.0</v>
      </c>
      <c r="W632" s="11" t="s">
        <v>125</v>
      </c>
      <c r="X632" s="18">
        <v>23.0</v>
      </c>
      <c r="Y632" s="18">
        <v>0.0</v>
      </c>
      <c r="Z632" s="18">
        <v>0.0</v>
      </c>
      <c r="AA632" s="18">
        <v>1.0</v>
      </c>
      <c r="AB632" s="15" t="s">
        <v>3520</v>
      </c>
      <c r="AC632" s="15" t="s">
        <v>3520</v>
      </c>
      <c r="AD632" s="16">
        <v>2.0</v>
      </c>
      <c r="AE632" s="16">
        <v>1.0</v>
      </c>
      <c r="AF632" s="16">
        <v>0.0</v>
      </c>
      <c r="AG632" s="15">
        <v>0.0</v>
      </c>
      <c r="AH632" s="11" t="s">
        <v>3307</v>
      </c>
      <c r="AI632" s="18">
        <v>1.0</v>
      </c>
      <c r="AJ632" s="18">
        <v>0.0</v>
      </c>
      <c r="AK632" s="18">
        <v>0.0</v>
      </c>
      <c r="AL632" s="11">
        <v>0.0</v>
      </c>
      <c r="AM632" s="19">
        <v>0.0</v>
      </c>
      <c r="AN632" s="27" t="s">
        <v>128</v>
      </c>
      <c r="AO632" s="15" t="s">
        <v>3521</v>
      </c>
      <c r="AP632" s="15" t="s">
        <v>367</v>
      </c>
      <c r="AQ632" s="15">
        <v>119.0</v>
      </c>
      <c r="AR632" s="15">
        <v>82.0</v>
      </c>
      <c r="AS632" s="15">
        <v>71.0</v>
      </c>
      <c r="AT632" s="15">
        <v>87.0</v>
      </c>
      <c r="AU632" s="15">
        <v>-9.0</v>
      </c>
      <c r="AV632" s="15">
        <v>21.0</v>
      </c>
      <c r="AW632" s="18">
        <v>0.0</v>
      </c>
      <c r="AX632" s="18">
        <v>0.0</v>
      </c>
      <c r="AY632" s="18">
        <v>0.0</v>
      </c>
      <c r="AZ632" s="18">
        <v>1.0</v>
      </c>
      <c r="BA632" s="18">
        <v>0.0</v>
      </c>
      <c r="BB632" s="18">
        <v>1.0</v>
      </c>
      <c r="BC632" s="11">
        <v>0.0</v>
      </c>
      <c r="BD632" s="11">
        <v>0.0</v>
      </c>
      <c r="BE632" s="11">
        <v>0.0</v>
      </c>
      <c r="BF632" s="11">
        <v>0.0</v>
      </c>
      <c r="BG632" s="11">
        <v>0.0</v>
      </c>
      <c r="BH632" s="11">
        <v>1.0</v>
      </c>
      <c r="BI632" s="11">
        <v>0.0</v>
      </c>
      <c r="BJ632" s="11">
        <v>0.0</v>
      </c>
      <c r="BK632" s="11">
        <v>0.0</v>
      </c>
      <c r="BL632" s="11">
        <v>0.0</v>
      </c>
      <c r="BM632" s="11">
        <v>0.0</v>
      </c>
      <c r="BN632" s="11">
        <v>0.0</v>
      </c>
      <c r="BO632" s="11">
        <v>0.0</v>
      </c>
      <c r="BP632" s="11">
        <v>0.0</v>
      </c>
      <c r="BQ632" s="11">
        <v>0.0</v>
      </c>
      <c r="BR632" s="11">
        <v>0.0</v>
      </c>
      <c r="BS632" s="11">
        <v>0.0</v>
      </c>
      <c r="BT632" s="11">
        <v>0.0</v>
      </c>
      <c r="BU632" s="11">
        <v>0.0</v>
      </c>
      <c r="BV632" s="11" t="s">
        <v>124</v>
      </c>
      <c r="BW632" s="3" t="s">
        <v>487</v>
      </c>
      <c r="BX632" s="15">
        <v>0.0</v>
      </c>
      <c r="BY632" s="26">
        <v>291.0</v>
      </c>
      <c r="BZ632" s="16">
        <v>0.0</v>
      </c>
      <c r="CA632" s="26">
        <v>33.0</v>
      </c>
      <c r="CB632" s="26">
        <v>33.0</v>
      </c>
      <c r="CC632" s="15">
        <v>0.0</v>
      </c>
      <c r="CD632" s="15">
        <v>0.0</v>
      </c>
      <c r="CE632" s="15">
        <v>1.0</v>
      </c>
      <c r="CF632" s="15">
        <v>0.0</v>
      </c>
      <c r="CG632" s="16">
        <v>0.0</v>
      </c>
      <c r="CH632" s="16">
        <v>0.0</v>
      </c>
      <c r="CI632" s="16">
        <v>0.0</v>
      </c>
      <c r="CJ632" s="15">
        <f t="shared" si="3"/>
        <v>0</v>
      </c>
      <c r="CK632" s="29" t="s">
        <v>3522</v>
      </c>
      <c r="CL632" s="11" t="s">
        <v>2999</v>
      </c>
      <c r="CM632" s="11">
        <v>0.0</v>
      </c>
      <c r="CN632" s="11">
        <v>1.0</v>
      </c>
      <c r="CO632" s="18">
        <v>0.0</v>
      </c>
      <c r="CP632" s="18">
        <v>0.0</v>
      </c>
      <c r="CQ632" s="15">
        <v>0.0</v>
      </c>
      <c r="CR632" s="15" t="s">
        <v>124</v>
      </c>
      <c r="CS632" s="15">
        <v>0.0</v>
      </c>
      <c r="CT632" s="15" t="s">
        <v>124</v>
      </c>
      <c r="CU632" s="15">
        <v>0.0</v>
      </c>
      <c r="CV632" s="15" t="s">
        <v>124</v>
      </c>
      <c r="CW632" s="11">
        <v>0.0</v>
      </c>
      <c r="CX632" s="11">
        <v>0.0</v>
      </c>
      <c r="CY632" s="11" t="s">
        <v>124</v>
      </c>
      <c r="CZ632" s="11">
        <v>0.0</v>
      </c>
      <c r="DA632" s="11" t="s">
        <v>235</v>
      </c>
      <c r="DB632" s="31"/>
    </row>
    <row r="633">
      <c r="A633" s="11" t="s">
        <v>3523</v>
      </c>
      <c r="B633" s="11" t="s">
        <v>3317</v>
      </c>
      <c r="C633" s="12">
        <v>31969.0</v>
      </c>
      <c r="D633" s="13">
        <v>3.0</v>
      </c>
      <c r="E633" s="18">
        <v>0.0</v>
      </c>
      <c r="F633" s="3">
        <v>5.0</v>
      </c>
      <c r="G633" s="3">
        <v>5.0</v>
      </c>
      <c r="H633" s="3">
        <v>7.0</v>
      </c>
      <c r="I633" s="14">
        <f t="shared" si="1"/>
        <v>5.666666667</v>
      </c>
      <c r="J633" s="14">
        <f t="shared" si="2"/>
        <v>1.333333333</v>
      </c>
      <c r="K633" s="11" t="s">
        <v>182</v>
      </c>
      <c r="L633" s="11" t="s">
        <v>183</v>
      </c>
      <c r="M633" s="15" t="s">
        <v>122</v>
      </c>
      <c r="N633" s="15" t="s">
        <v>2815</v>
      </c>
      <c r="O633" s="16" t="s">
        <v>122</v>
      </c>
      <c r="P633" s="16" t="s">
        <v>3433</v>
      </c>
      <c r="Q633" s="17">
        <v>0.0</v>
      </c>
      <c r="R633" s="11" t="s">
        <v>124</v>
      </c>
      <c r="S633" s="11">
        <v>0.0</v>
      </c>
      <c r="T633" s="11">
        <v>0.0</v>
      </c>
      <c r="U633" s="11" t="s">
        <v>124</v>
      </c>
      <c r="V633" s="11">
        <v>0.0</v>
      </c>
      <c r="W633" s="11" t="s">
        <v>125</v>
      </c>
      <c r="X633" s="18">
        <f>(36+33)/2</f>
        <v>34.5</v>
      </c>
      <c r="Y633" s="18">
        <v>2.0</v>
      </c>
      <c r="Z633" s="18">
        <v>1.0</v>
      </c>
      <c r="AA633" s="18">
        <v>0.0</v>
      </c>
      <c r="AB633" s="15" t="s">
        <v>3152</v>
      </c>
      <c r="AC633" s="15" t="s">
        <v>3152</v>
      </c>
      <c r="AD633" s="16">
        <v>1.0</v>
      </c>
      <c r="AE633" s="16">
        <v>1.0</v>
      </c>
      <c r="AF633" s="16">
        <v>0.0</v>
      </c>
      <c r="AG633" s="15">
        <v>0.0</v>
      </c>
      <c r="AH633" s="11" t="s">
        <v>3319</v>
      </c>
      <c r="AI633" s="18">
        <v>1.0</v>
      </c>
      <c r="AJ633" s="18">
        <v>1.0</v>
      </c>
      <c r="AK633" s="18">
        <v>0.0</v>
      </c>
      <c r="AL633" s="11">
        <v>0.0</v>
      </c>
      <c r="AM633" s="19">
        <v>0.0</v>
      </c>
      <c r="AN633" s="27" t="s">
        <v>128</v>
      </c>
      <c r="AO633" s="15" t="s">
        <v>243</v>
      </c>
      <c r="AP633" s="15" t="s">
        <v>243</v>
      </c>
      <c r="AQ633" s="15">
        <v>175.0</v>
      </c>
      <c r="AR633" s="15">
        <v>45.0</v>
      </c>
      <c r="AS633" s="15">
        <v>42.0</v>
      </c>
      <c r="AT633" s="15">
        <v>17.0</v>
      </c>
      <c r="AU633" s="15">
        <v>-13.0</v>
      </c>
      <c r="AV633" s="15">
        <v>64.0</v>
      </c>
      <c r="AW633" s="18">
        <v>0.0</v>
      </c>
      <c r="AX633" s="18">
        <v>0.0</v>
      </c>
      <c r="AY633" s="18">
        <v>1.0</v>
      </c>
      <c r="AZ633" s="18">
        <v>1.0</v>
      </c>
      <c r="BA633" s="18">
        <v>0.0</v>
      </c>
      <c r="BB633" s="18">
        <v>0.0</v>
      </c>
      <c r="BC633" s="11">
        <v>0.0</v>
      </c>
      <c r="BD633" s="11">
        <v>0.0</v>
      </c>
      <c r="BE633" s="11">
        <v>0.0</v>
      </c>
      <c r="BF633" s="11">
        <v>0.0</v>
      </c>
      <c r="BG633" s="11">
        <v>0.0</v>
      </c>
      <c r="BH633" s="11">
        <v>0.0</v>
      </c>
      <c r="BI633" s="11">
        <v>0.0</v>
      </c>
      <c r="BJ633" s="11">
        <v>0.0</v>
      </c>
      <c r="BK633" s="11">
        <v>0.0</v>
      </c>
      <c r="BL633" s="11">
        <v>0.0</v>
      </c>
      <c r="BM633" s="11">
        <v>0.0</v>
      </c>
      <c r="BN633" s="11">
        <v>0.0</v>
      </c>
      <c r="BO633" s="11">
        <v>0.0</v>
      </c>
      <c r="BP633" s="11">
        <v>0.0</v>
      </c>
      <c r="BQ633" s="11">
        <v>0.0</v>
      </c>
      <c r="BR633" s="11">
        <v>0.0</v>
      </c>
      <c r="BS633" s="11">
        <v>0.0</v>
      </c>
      <c r="BT633" s="11">
        <v>0.0</v>
      </c>
      <c r="BU633" s="11">
        <v>0.0</v>
      </c>
      <c r="BV633" s="11" t="s">
        <v>124</v>
      </c>
      <c r="BW633" s="3" t="s">
        <v>319</v>
      </c>
      <c r="BX633" s="15">
        <v>0.0</v>
      </c>
      <c r="BY633" s="26">
        <v>219.0</v>
      </c>
      <c r="BZ633" s="16">
        <v>0.0</v>
      </c>
      <c r="CA633" s="26">
        <v>87.0</v>
      </c>
      <c r="CB633" s="26">
        <v>11.0</v>
      </c>
      <c r="CC633" s="15">
        <v>0.0</v>
      </c>
      <c r="CD633" s="15">
        <v>0.0</v>
      </c>
      <c r="CE633" s="15">
        <v>0.0</v>
      </c>
      <c r="CF633" s="15">
        <v>0.0</v>
      </c>
      <c r="CG633" s="16">
        <v>1.0</v>
      </c>
      <c r="CH633" s="16">
        <v>0.0</v>
      </c>
      <c r="CI633" s="16">
        <v>0.0</v>
      </c>
      <c r="CJ633" s="15">
        <f t="shared" si="3"/>
        <v>1</v>
      </c>
      <c r="CK633" s="29" t="s">
        <v>3524</v>
      </c>
      <c r="CL633" s="11" t="s">
        <v>258</v>
      </c>
      <c r="CM633" s="11">
        <v>0.0</v>
      </c>
      <c r="CN633" s="11">
        <v>0.0</v>
      </c>
      <c r="CO633" s="18">
        <v>0.0</v>
      </c>
      <c r="CP633" s="18">
        <v>0.0</v>
      </c>
      <c r="CQ633" s="15">
        <v>0.0</v>
      </c>
      <c r="CR633" s="15" t="s">
        <v>124</v>
      </c>
      <c r="CS633" s="15">
        <v>0.0</v>
      </c>
      <c r="CT633" s="15" t="s">
        <v>124</v>
      </c>
      <c r="CU633" s="15">
        <v>0.0</v>
      </c>
      <c r="CV633" s="15" t="s">
        <v>124</v>
      </c>
      <c r="CW633" s="11">
        <v>0.0</v>
      </c>
      <c r="CX633" s="11">
        <v>0.0</v>
      </c>
      <c r="CY633" s="11" t="s">
        <v>124</v>
      </c>
      <c r="CZ633" s="11">
        <v>0.0</v>
      </c>
      <c r="DA633" s="11" t="s">
        <v>235</v>
      </c>
      <c r="DB633" s="31"/>
    </row>
    <row r="634">
      <c r="A634" s="11" t="s">
        <v>3525</v>
      </c>
      <c r="B634" s="11" t="s">
        <v>3526</v>
      </c>
      <c r="C634" s="12">
        <v>31990.0</v>
      </c>
      <c r="D634" s="13">
        <v>1.0</v>
      </c>
      <c r="E634" s="18">
        <v>0.0</v>
      </c>
      <c r="F634" s="3">
        <v>4.0</v>
      </c>
      <c r="G634" s="3">
        <v>3.0</v>
      </c>
      <c r="H634" s="3">
        <v>5.0</v>
      </c>
      <c r="I634" s="14">
        <f t="shared" si="1"/>
        <v>4</v>
      </c>
      <c r="J634" s="14">
        <f t="shared" si="2"/>
        <v>1.333333333</v>
      </c>
      <c r="K634" s="11" t="s">
        <v>1283</v>
      </c>
      <c r="L634" s="11" t="s">
        <v>1283</v>
      </c>
      <c r="M634" s="15" t="s">
        <v>122</v>
      </c>
      <c r="N634" s="15" t="s">
        <v>3024</v>
      </c>
      <c r="O634" s="16" t="s">
        <v>2324</v>
      </c>
      <c r="P634" s="16" t="s">
        <v>373</v>
      </c>
      <c r="Q634" s="17">
        <v>1.0</v>
      </c>
      <c r="R634" s="11" t="s">
        <v>124</v>
      </c>
      <c r="S634" s="11">
        <v>0.0</v>
      </c>
      <c r="T634" s="11">
        <v>0.0</v>
      </c>
      <c r="U634" s="11" t="s">
        <v>124</v>
      </c>
      <c r="V634" s="11">
        <v>0.0</v>
      </c>
      <c r="W634" s="11" t="s">
        <v>125</v>
      </c>
      <c r="X634" s="18">
        <v>42.0</v>
      </c>
      <c r="Y634" s="18">
        <v>1.0</v>
      </c>
      <c r="Z634" s="18">
        <v>1.0</v>
      </c>
      <c r="AA634" s="18">
        <v>0.0</v>
      </c>
      <c r="AB634" s="15" t="s">
        <v>3527</v>
      </c>
      <c r="AC634" s="15" t="s">
        <v>3527</v>
      </c>
      <c r="AD634" s="16">
        <v>1.0</v>
      </c>
      <c r="AE634" s="16">
        <v>1.0</v>
      </c>
      <c r="AF634" s="16">
        <v>1.0</v>
      </c>
      <c r="AG634" s="15">
        <v>0.0</v>
      </c>
      <c r="AH634" s="11" t="s">
        <v>3528</v>
      </c>
      <c r="AI634" s="18">
        <v>1.0</v>
      </c>
      <c r="AJ634" s="18">
        <v>1.0</v>
      </c>
      <c r="AK634" s="18">
        <v>0.0</v>
      </c>
      <c r="AL634" s="11">
        <v>0.0</v>
      </c>
      <c r="AM634" s="19">
        <v>1.0</v>
      </c>
      <c r="AN634" s="27" t="s">
        <v>128</v>
      </c>
      <c r="AO634" s="15" t="s">
        <v>328</v>
      </c>
      <c r="AP634" s="15" t="s">
        <v>189</v>
      </c>
      <c r="AQ634" s="15">
        <v>171.0</v>
      </c>
      <c r="AR634" s="15">
        <v>94.0</v>
      </c>
      <c r="AS634" s="15">
        <v>57.0</v>
      </c>
      <c r="AT634" s="15">
        <v>50.0</v>
      </c>
      <c r="AU634" s="15">
        <v>-5.0</v>
      </c>
      <c r="AV634" s="15">
        <v>3.0</v>
      </c>
      <c r="AW634" s="18">
        <v>0.0</v>
      </c>
      <c r="AX634" s="18">
        <v>0.0</v>
      </c>
      <c r="AY634" s="18">
        <v>1.0</v>
      </c>
      <c r="AZ634" s="18">
        <v>1.0</v>
      </c>
      <c r="BA634" s="18">
        <v>0.0</v>
      </c>
      <c r="BB634" s="18">
        <v>1.0</v>
      </c>
      <c r="BC634" s="11">
        <v>0.0</v>
      </c>
      <c r="BD634" s="11">
        <v>0.0</v>
      </c>
      <c r="BE634" s="11">
        <v>0.0</v>
      </c>
      <c r="BF634" s="11">
        <v>0.0</v>
      </c>
      <c r="BG634" s="11">
        <v>0.0</v>
      </c>
      <c r="BH634" s="11">
        <v>0.0</v>
      </c>
      <c r="BI634" s="11">
        <v>0.0</v>
      </c>
      <c r="BJ634" s="11">
        <v>0.0</v>
      </c>
      <c r="BK634" s="11">
        <v>0.0</v>
      </c>
      <c r="BL634" s="11">
        <v>0.0</v>
      </c>
      <c r="BM634" s="11">
        <v>0.0</v>
      </c>
      <c r="BN634" s="11">
        <v>0.0</v>
      </c>
      <c r="BO634" s="11">
        <v>0.0</v>
      </c>
      <c r="BP634" s="11">
        <v>0.0</v>
      </c>
      <c r="BQ634" s="11">
        <v>0.0</v>
      </c>
      <c r="BR634" s="11">
        <v>0.0</v>
      </c>
      <c r="BS634" s="11">
        <v>0.0</v>
      </c>
      <c r="BT634" s="11">
        <v>0.0</v>
      </c>
      <c r="BU634" s="11">
        <v>0.0</v>
      </c>
      <c r="BV634" s="11" t="s">
        <v>124</v>
      </c>
      <c r="BW634" s="3" t="s">
        <v>319</v>
      </c>
      <c r="BX634" s="15">
        <v>0.0</v>
      </c>
      <c r="BY634" s="26">
        <v>241.0</v>
      </c>
      <c r="BZ634" s="16">
        <v>0.0</v>
      </c>
      <c r="CA634" s="26">
        <v>63.0</v>
      </c>
      <c r="CB634" s="26">
        <v>16.0</v>
      </c>
      <c r="CC634" s="15">
        <v>0.0</v>
      </c>
      <c r="CD634" s="15">
        <v>0.0</v>
      </c>
      <c r="CE634" s="15">
        <v>0.0</v>
      </c>
      <c r="CF634" s="15">
        <v>0.0</v>
      </c>
      <c r="CG634" s="16">
        <v>0.0</v>
      </c>
      <c r="CH634" s="16">
        <v>0.0</v>
      </c>
      <c r="CI634" s="16">
        <v>0.0</v>
      </c>
      <c r="CJ634" s="15">
        <f t="shared" si="3"/>
        <v>0</v>
      </c>
      <c r="CK634" s="29" t="s">
        <v>3529</v>
      </c>
      <c r="CL634" s="11" t="s">
        <v>2087</v>
      </c>
      <c r="CM634" s="11">
        <v>0.0</v>
      </c>
      <c r="CN634" s="11">
        <v>0.0</v>
      </c>
      <c r="CO634" s="18">
        <v>0.0</v>
      </c>
      <c r="CP634" s="18">
        <v>0.0</v>
      </c>
      <c r="CQ634" s="15">
        <v>0.0</v>
      </c>
      <c r="CR634" s="15" t="s">
        <v>124</v>
      </c>
      <c r="CS634" s="15">
        <v>1.0</v>
      </c>
      <c r="CT634" s="15" t="s">
        <v>3530</v>
      </c>
      <c r="CU634" s="15">
        <v>0.0</v>
      </c>
      <c r="CV634" s="15" t="s">
        <v>124</v>
      </c>
      <c r="CW634" s="11">
        <v>0.0</v>
      </c>
      <c r="CX634" s="11">
        <v>0.0</v>
      </c>
      <c r="CY634" s="11" t="s">
        <v>124</v>
      </c>
      <c r="CZ634" s="11">
        <v>0.0</v>
      </c>
      <c r="DA634" s="11" t="s">
        <v>235</v>
      </c>
      <c r="DB634" s="31"/>
    </row>
    <row r="635">
      <c r="A635" s="11" t="s">
        <v>3531</v>
      </c>
      <c r="B635" s="11" t="s">
        <v>3499</v>
      </c>
      <c r="C635" s="12">
        <v>31997.0</v>
      </c>
      <c r="D635" s="13">
        <v>2.0</v>
      </c>
      <c r="E635" s="18">
        <v>0.0</v>
      </c>
      <c r="F635" s="3">
        <v>10.0</v>
      </c>
      <c r="G635" s="3">
        <v>10.0</v>
      </c>
      <c r="H635" s="3">
        <v>10.0</v>
      </c>
      <c r="I635" s="14">
        <f t="shared" si="1"/>
        <v>10</v>
      </c>
      <c r="J635" s="14">
        <f t="shared" si="2"/>
        <v>0</v>
      </c>
      <c r="K635" s="11" t="s">
        <v>2942</v>
      </c>
      <c r="L635" s="11" t="s">
        <v>2942</v>
      </c>
      <c r="M635" s="15" t="s">
        <v>122</v>
      </c>
      <c r="N635" s="15" t="s">
        <v>1510</v>
      </c>
      <c r="O635" s="16" t="s">
        <v>122</v>
      </c>
      <c r="P635" s="16" t="s">
        <v>3532</v>
      </c>
      <c r="Q635" s="17">
        <v>0.0</v>
      </c>
      <c r="R635" s="11" t="s">
        <v>124</v>
      </c>
      <c r="S635" s="11">
        <v>0.0</v>
      </c>
      <c r="T635" s="11">
        <v>0.0</v>
      </c>
      <c r="U635" s="11" t="s">
        <v>124</v>
      </c>
      <c r="V635" s="11">
        <v>0.0</v>
      </c>
      <c r="W635" s="11" t="s">
        <v>1742</v>
      </c>
      <c r="X635" s="18">
        <v>27.0</v>
      </c>
      <c r="Y635" s="18">
        <v>1.0</v>
      </c>
      <c r="Z635" s="18">
        <v>1.0</v>
      </c>
      <c r="AA635" s="18">
        <v>0.0</v>
      </c>
      <c r="AB635" s="15" t="s">
        <v>3500</v>
      </c>
      <c r="AC635" s="15" t="s">
        <v>3500</v>
      </c>
      <c r="AD635" s="16">
        <v>1.0</v>
      </c>
      <c r="AE635" s="16">
        <v>1.0</v>
      </c>
      <c r="AF635" s="16">
        <v>1.0</v>
      </c>
      <c r="AG635" s="16">
        <v>1.0</v>
      </c>
      <c r="AH635" s="11" t="s">
        <v>3501</v>
      </c>
      <c r="AI635" s="18">
        <v>1.0</v>
      </c>
      <c r="AJ635" s="18">
        <v>1.0</v>
      </c>
      <c r="AK635" s="18">
        <v>0.0</v>
      </c>
      <c r="AL635" s="11">
        <v>0.0</v>
      </c>
      <c r="AM635" s="19">
        <v>0.0</v>
      </c>
      <c r="AN635" s="27" t="s">
        <v>128</v>
      </c>
      <c r="AO635" s="15" t="s">
        <v>243</v>
      </c>
      <c r="AP635" s="15" t="s">
        <v>243</v>
      </c>
      <c r="AQ635" s="15">
        <v>101.0</v>
      </c>
      <c r="AR635" s="15">
        <v>77.0</v>
      </c>
      <c r="AS635" s="15">
        <v>56.0</v>
      </c>
      <c r="AT635" s="15">
        <v>66.0</v>
      </c>
      <c r="AU635" s="15">
        <v>-9.0</v>
      </c>
      <c r="AV635" s="15">
        <v>1.0</v>
      </c>
      <c r="AW635" s="18">
        <v>0.0</v>
      </c>
      <c r="AX635" s="18">
        <v>0.0</v>
      </c>
      <c r="AY635" s="18">
        <v>1.0</v>
      </c>
      <c r="AZ635" s="18">
        <v>0.0</v>
      </c>
      <c r="BA635" s="18">
        <v>0.0</v>
      </c>
      <c r="BB635" s="18">
        <v>0.0</v>
      </c>
      <c r="BC635" s="11">
        <v>0.0</v>
      </c>
      <c r="BD635" s="11">
        <v>0.0</v>
      </c>
      <c r="BE635" s="11">
        <v>0.0</v>
      </c>
      <c r="BF635" s="11">
        <v>0.0</v>
      </c>
      <c r="BG635" s="11">
        <v>0.0</v>
      </c>
      <c r="BH635" s="11">
        <v>0.0</v>
      </c>
      <c r="BI635" s="11">
        <v>0.0</v>
      </c>
      <c r="BJ635" s="11">
        <v>0.0</v>
      </c>
      <c r="BK635" s="11">
        <v>0.0</v>
      </c>
      <c r="BL635" s="11">
        <v>0.0</v>
      </c>
      <c r="BM635" s="11">
        <v>0.0</v>
      </c>
      <c r="BN635" s="11">
        <v>0.0</v>
      </c>
      <c r="BO635" s="11">
        <v>0.0</v>
      </c>
      <c r="BP635" s="11">
        <v>0.0</v>
      </c>
      <c r="BQ635" s="11">
        <v>0.0</v>
      </c>
      <c r="BR635" s="11">
        <v>0.0</v>
      </c>
      <c r="BS635" s="11">
        <v>0.0</v>
      </c>
      <c r="BT635" s="11">
        <v>0.0</v>
      </c>
      <c r="BU635" s="11">
        <v>0.0</v>
      </c>
      <c r="BV635" s="11" t="s">
        <v>124</v>
      </c>
      <c r="BW635" s="3" t="s">
        <v>130</v>
      </c>
      <c r="BX635" s="15">
        <v>0.0</v>
      </c>
      <c r="BY635" s="26">
        <v>277.0</v>
      </c>
      <c r="BZ635" s="16">
        <v>0.0</v>
      </c>
      <c r="CA635" s="26">
        <v>89.0</v>
      </c>
      <c r="CB635" s="26">
        <v>28.0</v>
      </c>
      <c r="CC635" s="15">
        <v>0.0</v>
      </c>
      <c r="CD635" s="15">
        <v>0.0</v>
      </c>
      <c r="CE635" s="15">
        <v>1.0</v>
      </c>
      <c r="CF635" s="15">
        <v>0.0</v>
      </c>
      <c r="CG635" s="16">
        <v>0.0</v>
      </c>
      <c r="CH635" s="16">
        <v>0.0</v>
      </c>
      <c r="CI635" s="16">
        <v>0.0</v>
      </c>
      <c r="CJ635" s="15">
        <f t="shared" si="3"/>
        <v>0</v>
      </c>
      <c r="CK635" s="29" t="s">
        <v>3533</v>
      </c>
      <c r="CL635" s="11" t="s">
        <v>3534</v>
      </c>
      <c r="CM635" s="11">
        <v>0.0</v>
      </c>
      <c r="CN635" s="11">
        <v>0.0</v>
      </c>
      <c r="CO635" s="18">
        <v>0.0</v>
      </c>
      <c r="CP635" s="18">
        <v>0.0</v>
      </c>
      <c r="CQ635" s="15">
        <v>0.0</v>
      </c>
      <c r="CR635" s="15" t="s">
        <v>124</v>
      </c>
      <c r="CS635" s="15">
        <v>0.0</v>
      </c>
      <c r="CT635" s="15" t="s">
        <v>124</v>
      </c>
      <c r="CU635" s="15">
        <v>0.0</v>
      </c>
      <c r="CV635" s="15" t="s">
        <v>124</v>
      </c>
      <c r="CW635" s="11">
        <v>0.0</v>
      </c>
      <c r="CX635" s="11">
        <v>0.0</v>
      </c>
      <c r="CY635" s="11" t="s">
        <v>124</v>
      </c>
      <c r="CZ635" s="11">
        <v>0.0</v>
      </c>
      <c r="DA635" s="11" t="s">
        <v>235</v>
      </c>
      <c r="DB635" s="31"/>
    </row>
    <row r="636">
      <c r="A636" s="11" t="s">
        <v>3535</v>
      </c>
      <c r="B636" s="11" t="s">
        <v>3150</v>
      </c>
      <c r="C636" s="12">
        <v>32011.0</v>
      </c>
      <c r="D636" s="13">
        <v>1.0</v>
      </c>
      <c r="E636" s="18">
        <v>0.0</v>
      </c>
      <c r="F636" s="3">
        <v>2.0</v>
      </c>
      <c r="G636" s="3">
        <v>3.0</v>
      </c>
      <c r="H636" s="3">
        <v>3.0</v>
      </c>
      <c r="I636" s="14">
        <f t="shared" si="1"/>
        <v>2.666666667</v>
      </c>
      <c r="J636" s="14">
        <f t="shared" si="2"/>
        <v>0.6666666667</v>
      </c>
      <c r="K636" s="11" t="s">
        <v>2689</v>
      </c>
      <c r="L636" s="11" t="s">
        <v>355</v>
      </c>
      <c r="M636" s="15" t="s">
        <v>2631</v>
      </c>
      <c r="N636" s="15" t="s">
        <v>3341</v>
      </c>
      <c r="O636" s="16" t="s">
        <v>2535</v>
      </c>
      <c r="P636" s="16" t="s">
        <v>3536</v>
      </c>
      <c r="Q636" s="17">
        <v>1.0</v>
      </c>
      <c r="R636" s="11" t="s">
        <v>124</v>
      </c>
      <c r="S636" s="11">
        <v>0.0</v>
      </c>
      <c r="T636" s="11">
        <v>0.0</v>
      </c>
      <c r="U636" s="11" t="s">
        <v>124</v>
      </c>
      <c r="V636" s="11">
        <v>0.0</v>
      </c>
      <c r="W636" s="11" t="s">
        <v>125</v>
      </c>
      <c r="X636" s="18">
        <v>29.0</v>
      </c>
      <c r="Y636" s="18">
        <v>0.0</v>
      </c>
      <c r="Z636" s="18">
        <v>1.0</v>
      </c>
      <c r="AA636" s="18">
        <v>0.0</v>
      </c>
      <c r="AB636" s="15" t="s">
        <v>3352</v>
      </c>
      <c r="AC636" s="15" t="s">
        <v>3352</v>
      </c>
      <c r="AD636" s="16">
        <v>2.0</v>
      </c>
      <c r="AE636" s="16">
        <v>1.0</v>
      </c>
      <c r="AF636" s="16">
        <v>1.0</v>
      </c>
      <c r="AG636" s="15">
        <v>0.0</v>
      </c>
      <c r="AH636" s="11" t="s">
        <v>3352</v>
      </c>
      <c r="AI636" s="18">
        <v>2.0</v>
      </c>
      <c r="AJ636" s="18">
        <v>1.0</v>
      </c>
      <c r="AK636" s="18">
        <v>1.0</v>
      </c>
      <c r="AL636" s="11">
        <v>0.0</v>
      </c>
      <c r="AM636" s="19">
        <v>1.0</v>
      </c>
      <c r="AN636" s="27" t="s">
        <v>128</v>
      </c>
      <c r="AO636" s="15" t="s">
        <v>893</v>
      </c>
      <c r="AP636" s="15" t="s">
        <v>893</v>
      </c>
      <c r="AQ636" s="15">
        <v>104.0</v>
      </c>
      <c r="AR636" s="15">
        <v>65.0</v>
      </c>
      <c r="AS636" s="15">
        <v>62.0</v>
      </c>
      <c r="AT636" s="15">
        <v>83.0</v>
      </c>
      <c r="AU636" s="15">
        <v>-14.0</v>
      </c>
      <c r="AV636" s="15">
        <v>21.0</v>
      </c>
      <c r="AW636" s="18">
        <v>0.0</v>
      </c>
      <c r="AX636" s="18">
        <v>0.0</v>
      </c>
      <c r="AY636" s="18">
        <v>0.0</v>
      </c>
      <c r="AZ636" s="18">
        <v>1.0</v>
      </c>
      <c r="BA636" s="18">
        <v>0.0</v>
      </c>
      <c r="BB636" s="18">
        <v>1.0</v>
      </c>
      <c r="BC636" s="11">
        <v>0.0</v>
      </c>
      <c r="BD636" s="11">
        <v>0.0</v>
      </c>
      <c r="BE636" s="11">
        <v>0.0</v>
      </c>
      <c r="BF636" s="11">
        <v>0.0</v>
      </c>
      <c r="BG636" s="11">
        <v>0.0</v>
      </c>
      <c r="BH636" s="11">
        <v>0.0</v>
      </c>
      <c r="BI636" s="11">
        <v>0.0</v>
      </c>
      <c r="BJ636" s="11">
        <v>0.0</v>
      </c>
      <c r="BK636" s="11">
        <v>0.0</v>
      </c>
      <c r="BL636" s="11">
        <v>0.0</v>
      </c>
      <c r="BM636" s="11">
        <v>0.0</v>
      </c>
      <c r="BN636" s="11">
        <v>0.0</v>
      </c>
      <c r="BO636" s="11">
        <v>0.0</v>
      </c>
      <c r="BP636" s="11">
        <v>0.0</v>
      </c>
      <c r="BQ636" s="11">
        <v>0.0</v>
      </c>
      <c r="BR636" s="11">
        <v>0.0</v>
      </c>
      <c r="BS636" s="11">
        <v>0.0</v>
      </c>
      <c r="BT636" s="11">
        <v>0.0</v>
      </c>
      <c r="BU636" s="11">
        <v>0.0</v>
      </c>
      <c r="BV636" s="11" t="s">
        <v>124</v>
      </c>
      <c r="BW636" s="3" t="s">
        <v>146</v>
      </c>
      <c r="BX636" s="15">
        <v>0.0</v>
      </c>
      <c r="BY636" s="26">
        <v>239.0</v>
      </c>
      <c r="BZ636" s="16">
        <v>0.0</v>
      </c>
      <c r="CA636" s="26">
        <v>41.0</v>
      </c>
      <c r="CB636" s="26">
        <v>21.0</v>
      </c>
      <c r="CC636" s="15">
        <v>0.0</v>
      </c>
      <c r="CD636" s="15">
        <v>0.0</v>
      </c>
      <c r="CE636" s="15">
        <v>1.0</v>
      </c>
      <c r="CF636" s="15">
        <v>0.0</v>
      </c>
      <c r="CG636" s="16">
        <v>0.0</v>
      </c>
      <c r="CH636" s="16">
        <v>0.0</v>
      </c>
      <c r="CI636" s="16">
        <v>0.0</v>
      </c>
      <c r="CJ636" s="15">
        <f t="shared" si="3"/>
        <v>0</v>
      </c>
      <c r="CK636" s="29" t="s">
        <v>3537</v>
      </c>
      <c r="CL636" s="11" t="s">
        <v>1183</v>
      </c>
      <c r="CM636" s="11">
        <v>0.0</v>
      </c>
      <c r="CN636" s="11">
        <v>0.0</v>
      </c>
      <c r="CO636" s="18">
        <v>0.0</v>
      </c>
      <c r="CP636" s="18">
        <v>1.0</v>
      </c>
      <c r="CQ636" s="15">
        <v>0.0</v>
      </c>
      <c r="CR636" s="15" t="s">
        <v>124</v>
      </c>
      <c r="CS636" s="15">
        <v>1.0</v>
      </c>
      <c r="CT636" s="15" t="s">
        <v>3535</v>
      </c>
      <c r="CU636" s="15">
        <v>0.0</v>
      </c>
      <c r="CV636" s="15" t="s">
        <v>124</v>
      </c>
      <c r="CW636" s="11">
        <v>0.0</v>
      </c>
      <c r="CX636" s="11">
        <v>0.0</v>
      </c>
      <c r="CY636" s="11" t="s">
        <v>124</v>
      </c>
      <c r="CZ636" s="11">
        <v>0.0</v>
      </c>
      <c r="DA636" s="11" t="s">
        <v>539</v>
      </c>
      <c r="DB636" s="31"/>
    </row>
    <row r="637">
      <c r="A637" s="11" t="s">
        <v>3538</v>
      </c>
      <c r="B637" s="11" t="s">
        <v>3539</v>
      </c>
      <c r="C637" s="12">
        <v>32018.0</v>
      </c>
      <c r="D637" s="13">
        <v>3.0</v>
      </c>
      <c r="E637" s="18">
        <v>0.0</v>
      </c>
      <c r="F637" s="3">
        <v>7.0</v>
      </c>
      <c r="G637" s="3">
        <v>8.0</v>
      </c>
      <c r="H637" s="3">
        <v>4.0</v>
      </c>
      <c r="I637" s="14">
        <f t="shared" si="1"/>
        <v>6.333333333</v>
      </c>
      <c r="J637" s="14">
        <f t="shared" si="2"/>
        <v>2.666666667</v>
      </c>
      <c r="K637" s="11" t="s">
        <v>3540</v>
      </c>
      <c r="L637" s="11" t="s">
        <v>716</v>
      </c>
      <c r="M637" s="15" t="s">
        <v>122</v>
      </c>
      <c r="N637" s="15" t="s">
        <v>3541</v>
      </c>
      <c r="O637" s="16" t="s">
        <v>3542</v>
      </c>
      <c r="P637" s="16" t="s">
        <v>3543</v>
      </c>
      <c r="Q637" s="17">
        <v>0.0</v>
      </c>
      <c r="R637" s="11" t="s">
        <v>124</v>
      </c>
      <c r="S637" s="11">
        <v>0.0</v>
      </c>
      <c r="T637" s="11">
        <v>0.0</v>
      </c>
      <c r="U637" s="11" t="s">
        <v>124</v>
      </c>
      <c r="V637" s="11">
        <v>0.0</v>
      </c>
      <c r="W637" s="11" t="s">
        <v>125</v>
      </c>
      <c r="X637" s="18">
        <v>32.0</v>
      </c>
      <c r="Y637" s="18">
        <v>1.0</v>
      </c>
      <c r="Z637" s="18">
        <v>0.0</v>
      </c>
      <c r="AA637" s="18">
        <v>0.0</v>
      </c>
      <c r="AB637" s="15" t="s">
        <v>3544</v>
      </c>
      <c r="AC637" s="15" t="s">
        <v>3545</v>
      </c>
      <c r="AD637" s="16">
        <v>1.0</v>
      </c>
      <c r="AE637" s="16">
        <v>0.0</v>
      </c>
      <c r="AF637" s="16">
        <v>0.0</v>
      </c>
      <c r="AG637" s="15">
        <v>0.0</v>
      </c>
      <c r="AH637" s="11" t="s">
        <v>3546</v>
      </c>
      <c r="AI637" s="18">
        <v>1.0</v>
      </c>
      <c r="AJ637" s="18">
        <v>1.0</v>
      </c>
      <c r="AK637" s="18">
        <v>0.0</v>
      </c>
      <c r="AL637" s="11">
        <v>0.0</v>
      </c>
      <c r="AM637" s="19">
        <v>0.0</v>
      </c>
      <c r="AN637" s="27" t="s">
        <v>128</v>
      </c>
      <c r="AO637" s="15" t="s">
        <v>129</v>
      </c>
      <c r="AP637" s="15" t="s">
        <v>129</v>
      </c>
      <c r="AQ637" s="15">
        <v>156.0</v>
      </c>
      <c r="AR637" s="15">
        <v>76.0</v>
      </c>
      <c r="AS637" s="15">
        <v>51.0</v>
      </c>
      <c r="AT637" s="15">
        <v>87.0</v>
      </c>
      <c r="AU637" s="15">
        <v>-12.0</v>
      </c>
      <c r="AV637" s="15">
        <v>14.0</v>
      </c>
      <c r="AW637" s="18">
        <v>0.0</v>
      </c>
      <c r="AX637" s="18">
        <v>0.0</v>
      </c>
      <c r="AY637" s="18">
        <v>1.0</v>
      </c>
      <c r="AZ637" s="18">
        <v>0.0</v>
      </c>
      <c r="BA637" s="18">
        <v>0.0</v>
      </c>
      <c r="BB637" s="18">
        <v>0.0</v>
      </c>
      <c r="BC637" s="11">
        <v>1.0</v>
      </c>
      <c r="BD637" s="11">
        <v>0.0</v>
      </c>
      <c r="BE637" s="11">
        <v>0.0</v>
      </c>
      <c r="BF637" s="11">
        <v>0.0</v>
      </c>
      <c r="BG637" s="11">
        <v>0.0</v>
      </c>
      <c r="BH637" s="11">
        <v>0.0</v>
      </c>
      <c r="BI637" s="11">
        <v>0.0</v>
      </c>
      <c r="BJ637" s="11">
        <v>0.0</v>
      </c>
      <c r="BK637" s="11">
        <v>0.0</v>
      </c>
      <c r="BL637" s="11">
        <v>0.0</v>
      </c>
      <c r="BM637" s="11">
        <v>0.0</v>
      </c>
      <c r="BN637" s="11">
        <v>0.0</v>
      </c>
      <c r="BO637" s="11">
        <v>0.0</v>
      </c>
      <c r="BP637" s="11">
        <v>0.0</v>
      </c>
      <c r="BQ637" s="11">
        <v>0.0</v>
      </c>
      <c r="BR637" s="11">
        <v>0.0</v>
      </c>
      <c r="BS637" s="11">
        <v>0.0</v>
      </c>
      <c r="BT637" s="11">
        <v>0.0</v>
      </c>
      <c r="BU637" s="11">
        <v>0.0</v>
      </c>
      <c r="BV637" s="11" t="s">
        <v>124</v>
      </c>
      <c r="BW637" s="3" t="s">
        <v>168</v>
      </c>
      <c r="BX637" s="15">
        <v>0.0</v>
      </c>
      <c r="BY637" s="26">
        <v>174.0</v>
      </c>
      <c r="BZ637" s="16">
        <v>0.0</v>
      </c>
      <c r="CA637" s="26">
        <v>88.0</v>
      </c>
      <c r="CB637" s="26">
        <v>6.0</v>
      </c>
      <c r="CC637" s="15">
        <v>0.0</v>
      </c>
      <c r="CD637" s="15">
        <v>0.0</v>
      </c>
      <c r="CE637" s="15">
        <v>1.0</v>
      </c>
      <c r="CF637" s="15">
        <v>0.0</v>
      </c>
      <c r="CG637" s="16">
        <v>1.0</v>
      </c>
      <c r="CH637" s="16">
        <v>0.0</v>
      </c>
      <c r="CI637" s="16">
        <v>0.0</v>
      </c>
      <c r="CJ637" s="15">
        <f t="shared" si="3"/>
        <v>1</v>
      </c>
      <c r="CK637" s="40" t="s">
        <v>124</v>
      </c>
      <c r="CL637" s="11" t="s">
        <v>403</v>
      </c>
      <c r="CM637" s="11">
        <v>0.0</v>
      </c>
      <c r="CN637" s="11">
        <v>0.0</v>
      </c>
      <c r="CO637" s="18">
        <v>0.0</v>
      </c>
      <c r="CP637" s="18">
        <v>1.0</v>
      </c>
      <c r="CQ637" s="15">
        <v>0.0</v>
      </c>
      <c r="CR637" s="15" t="s">
        <v>124</v>
      </c>
      <c r="CS637" s="15">
        <v>0.0</v>
      </c>
      <c r="CT637" s="15" t="s">
        <v>3538</v>
      </c>
      <c r="CU637" s="15">
        <v>0.0</v>
      </c>
      <c r="CV637" s="15" t="s">
        <v>124</v>
      </c>
      <c r="CW637" s="11">
        <v>0.0</v>
      </c>
      <c r="CX637" s="11">
        <v>0.0</v>
      </c>
      <c r="CY637" s="11" t="s">
        <v>124</v>
      </c>
      <c r="CZ637" s="11">
        <v>0.0</v>
      </c>
      <c r="DA637" s="11" t="s">
        <v>2670</v>
      </c>
      <c r="DB637" s="31"/>
    </row>
    <row r="638">
      <c r="A638" s="11" t="s">
        <v>3547</v>
      </c>
      <c r="B638" s="11" t="s">
        <v>3548</v>
      </c>
      <c r="C638" s="12">
        <v>32039.0</v>
      </c>
      <c r="D638" s="13">
        <v>1.0</v>
      </c>
      <c r="E638" s="18">
        <v>0.0</v>
      </c>
      <c r="F638" s="3">
        <v>3.0</v>
      </c>
      <c r="G638" s="3">
        <v>6.0</v>
      </c>
      <c r="H638" s="3">
        <v>5.0</v>
      </c>
      <c r="I638" s="14">
        <f t="shared" si="1"/>
        <v>4.666666667</v>
      </c>
      <c r="J638" s="14">
        <f t="shared" si="2"/>
        <v>2</v>
      </c>
      <c r="K638" s="11" t="s">
        <v>645</v>
      </c>
      <c r="L638" s="11" t="s">
        <v>262</v>
      </c>
      <c r="M638" s="15" t="s">
        <v>137</v>
      </c>
      <c r="N638" s="15" t="s">
        <v>138</v>
      </c>
      <c r="O638" s="16" t="s">
        <v>137</v>
      </c>
      <c r="P638" s="16" t="s">
        <v>196</v>
      </c>
      <c r="Q638" s="17">
        <v>2.0</v>
      </c>
      <c r="R638" s="11" t="s">
        <v>124</v>
      </c>
      <c r="S638" s="11">
        <v>1.0</v>
      </c>
      <c r="T638" s="11">
        <v>0.0</v>
      </c>
      <c r="U638" s="11" t="s">
        <v>124</v>
      </c>
      <c r="V638" s="11">
        <v>0.0</v>
      </c>
      <c r="W638" s="11" t="s">
        <v>125</v>
      </c>
      <c r="X638" s="18">
        <f>(29+27)/2</f>
        <v>28</v>
      </c>
      <c r="Y638" s="18">
        <v>2.0</v>
      </c>
      <c r="Z638" s="18">
        <v>0.0</v>
      </c>
      <c r="AA638" s="18">
        <v>1.0</v>
      </c>
      <c r="AB638" s="15" t="s">
        <v>1761</v>
      </c>
      <c r="AC638" s="15" t="s">
        <v>1761</v>
      </c>
      <c r="AD638" s="16">
        <v>1.0</v>
      </c>
      <c r="AE638" s="16">
        <v>0.0</v>
      </c>
      <c r="AF638" s="16">
        <v>1.0</v>
      </c>
      <c r="AG638" s="15">
        <v>1.0</v>
      </c>
      <c r="AH638" s="11" t="s">
        <v>2678</v>
      </c>
      <c r="AI638" s="18">
        <v>1.0</v>
      </c>
      <c r="AJ638" s="18">
        <v>0.0</v>
      </c>
      <c r="AK638" s="18">
        <v>1.0</v>
      </c>
      <c r="AL638" s="11">
        <v>0.0</v>
      </c>
      <c r="AM638" s="19">
        <v>1.0</v>
      </c>
      <c r="AN638" s="27" t="s">
        <v>128</v>
      </c>
      <c r="AO638" s="15" t="s">
        <v>3549</v>
      </c>
      <c r="AP638" s="15" t="s">
        <v>129</v>
      </c>
      <c r="AQ638" s="15">
        <v>100.0</v>
      </c>
      <c r="AR638" s="15">
        <v>47.0</v>
      </c>
      <c r="AS638" s="15">
        <v>66.0</v>
      </c>
      <c r="AT638" s="15">
        <v>28.0</v>
      </c>
      <c r="AU638" s="15">
        <v>-9.0</v>
      </c>
      <c r="AV638" s="15">
        <v>67.0</v>
      </c>
      <c r="AW638" s="18">
        <v>0.0</v>
      </c>
      <c r="AX638" s="18">
        <v>0.0</v>
      </c>
      <c r="AY638" s="18">
        <v>0.0</v>
      </c>
      <c r="AZ638" s="18">
        <v>1.0</v>
      </c>
      <c r="BA638" s="18">
        <v>0.0</v>
      </c>
      <c r="BB638" s="18">
        <v>0.0</v>
      </c>
      <c r="BC638" s="11">
        <v>0.0</v>
      </c>
      <c r="BD638" s="11">
        <v>0.0</v>
      </c>
      <c r="BE638" s="11">
        <v>0.0</v>
      </c>
      <c r="BF638" s="11">
        <v>0.0</v>
      </c>
      <c r="BG638" s="11">
        <v>0.0</v>
      </c>
      <c r="BH638" s="11">
        <v>0.0</v>
      </c>
      <c r="BI638" s="11">
        <v>0.0</v>
      </c>
      <c r="BJ638" s="11">
        <v>1.0</v>
      </c>
      <c r="BK638" s="11">
        <v>0.0</v>
      </c>
      <c r="BL638" s="11">
        <v>0.0</v>
      </c>
      <c r="BM638" s="11">
        <v>0.0</v>
      </c>
      <c r="BN638" s="11">
        <v>0.0</v>
      </c>
      <c r="BO638" s="11">
        <v>0.0</v>
      </c>
      <c r="BP638" s="11">
        <v>0.0</v>
      </c>
      <c r="BQ638" s="11">
        <v>0.0</v>
      </c>
      <c r="BR638" s="11">
        <v>0.0</v>
      </c>
      <c r="BS638" s="11">
        <v>0.0</v>
      </c>
      <c r="BT638" s="11">
        <v>0.0</v>
      </c>
      <c r="BU638" s="11">
        <v>0.0</v>
      </c>
      <c r="BV638" s="11" t="s">
        <v>124</v>
      </c>
      <c r="BW638" s="3" t="s">
        <v>146</v>
      </c>
      <c r="BX638" s="15">
        <v>0.0</v>
      </c>
      <c r="BY638" s="26">
        <v>251.0</v>
      </c>
      <c r="BZ638" s="16">
        <v>0.0</v>
      </c>
      <c r="CA638" s="26">
        <v>37.0</v>
      </c>
      <c r="CB638" s="26">
        <v>34.0</v>
      </c>
      <c r="CC638" s="15">
        <v>0.0</v>
      </c>
      <c r="CD638" s="15">
        <v>0.0</v>
      </c>
      <c r="CE638" s="15">
        <v>1.0</v>
      </c>
      <c r="CF638" s="15">
        <v>0.0</v>
      </c>
      <c r="CG638" s="16">
        <v>0.0</v>
      </c>
      <c r="CH638" s="16">
        <v>0.0</v>
      </c>
      <c r="CI638" s="16">
        <v>0.0</v>
      </c>
      <c r="CJ638" s="15">
        <f t="shared" si="3"/>
        <v>0</v>
      </c>
      <c r="CK638" s="29" t="s">
        <v>3550</v>
      </c>
      <c r="CL638" s="11" t="s">
        <v>170</v>
      </c>
      <c r="CM638" s="11">
        <v>0.0</v>
      </c>
      <c r="CN638" s="11">
        <v>0.0</v>
      </c>
      <c r="CO638" s="18">
        <v>0.0</v>
      </c>
      <c r="CP638" s="18">
        <v>0.0</v>
      </c>
      <c r="CQ638" s="15">
        <v>0.0</v>
      </c>
      <c r="CR638" s="15" t="s">
        <v>124</v>
      </c>
      <c r="CS638" s="15">
        <v>0.0</v>
      </c>
      <c r="CT638" s="15" t="s">
        <v>124</v>
      </c>
      <c r="CU638" s="15">
        <v>0.0</v>
      </c>
      <c r="CV638" s="15" t="s">
        <v>124</v>
      </c>
      <c r="CW638" s="11">
        <v>0.0</v>
      </c>
      <c r="CX638" s="11">
        <v>0.0</v>
      </c>
      <c r="CY638" s="11" t="s">
        <v>124</v>
      </c>
      <c r="CZ638" s="11">
        <v>0.0</v>
      </c>
      <c r="DA638" s="11" t="s">
        <v>235</v>
      </c>
      <c r="DB638" s="31"/>
    </row>
    <row r="639">
      <c r="A639" s="11" t="s">
        <v>3551</v>
      </c>
      <c r="B639" s="11" t="s">
        <v>3262</v>
      </c>
      <c r="C639" s="12">
        <v>32046.0</v>
      </c>
      <c r="D639" s="13">
        <v>2.0</v>
      </c>
      <c r="E639" s="18">
        <v>0.0</v>
      </c>
      <c r="F639" s="3">
        <v>3.0</v>
      </c>
      <c r="G639" s="3">
        <v>6.0</v>
      </c>
      <c r="H639" s="3">
        <v>6.0</v>
      </c>
      <c r="I639" s="14">
        <f t="shared" si="1"/>
        <v>5</v>
      </c>
      <c r="J639" s="14">
        <f t="shared" si="2"/>
        <v>2</v>
      </c>
      <c r="K639" s="11" t="s">
        <v>2265</v>
      </c>
      <c r="L639" s="11" t="s">
        <v>2410</v>
      </c>
      <c r="M639" s="15" t="s">
        <v>137</v>
      </c>
      <c r="N639" s="15" t="s">
        <v>196</v>
      </c>
      <c r="O639" s="16" t="s">
        <v>2359</v>
      </c>
      <c r="P639" s="16" t="s">
        <v>2691</v>
      </c>
      <c r="Q639" s="17">
        <v>1.0</v>
      </c>
      <c r="R639" s="11" t="s">
        <v>124</v>
      </c>
      <c r="S639" s="11">
        <v>0.0</v>
      </c>
      <c r="T639" s="11">
        <v>0.0</v>
      </c>
      <c r="U639" s="11" t="s">
        <v>124</v>
      </c>
      <c r="V639" s="11">
        <v>0.0</v>
      </c>
      <c r="W639" s="11" t="s">
        <v>125</v>
      </c>
      <c r="X639" s="18">
        <v>24.0</v>
      </c>
      <c r="Y639" s="18">
        <v>0.0</v>
      </c>
      <c r="Z639" s="18">
        <v>0.0</v>
      </c>
      <c r="AA639" s="18">
        <v>1.0</v>
      </c>
      <c r="AB639" s="15" t="s">
        <v>3552</v>
      </c>
      <c r="AC639" s="15" t="s">
        <v>3552</v>
      </c>
      <c r="AD639" s="16">
        <v>1.0</v>
      </c>
      <c r="AE639" s="16">
        <v>1.0</v>
      </c>
      <c r="AF639" s="16">
        <v>0.0</v>
      </c>
      <c r="AG639" s="15">
        <v>0.0</v>
      </c>
      <c r="AH639" s="11" t="s">
        <v>2284</v>
      </c>
      <c r="AI639" s="18">
        <v>1.0</v>
      </c>
      <c r="AJ639" s="18">
        <v>1.0</v>
      </c>
      <c r="AK639" s="18">
        <v>0.0</v>
      </c>
      <c r="AL639" s="11">
        <v>0.0</v>
      </c>
      <c r="AM639" s="19">
        <v>1.0</v>
      </c>
      <c r="AN639" s="27" t="s">
        <v>128</v>
      </c>
      <c r="AO639" s="15" t="s">
        <v>3553</v>
      </c>
      <c r="AP639" s="15" t="s">
        <v>200</v>
      </c>
      <c r="AQ639" s="15">
        <v>131.0</v>
      </c>
      <c r="AR639" s="15">
        <v>62.0</v>
      </c>
      <c r="AS639" s="15">
        <v>55.0</v>
      </c>
      <c r="AT639" s="15">
        <v>27.0</v>
      </c>
      <c r="AU639" s="15">
        <v>-5.0</v>
      </c>
      <c r="AV639" s="15">
        <v>37.0</v>
      </c>
      <c r="AW639" s="18">
        <v>0.0</v>
      </c>
      <c r="AX639" s="18">
        <v>0.0</v>
      </c>
      <c r="AY639" s="18">
        <v>0.0</v>
      </c>
      <c r="AZ639" s="18">
        <v>1.0</v>
      </c>
      <c r="BA639" s="18">
        <v>1.0</v>
      </c>
      <c r="BB639" s="18">
        <v>0.0</v>
      </c>
      <c r="BC639" s="11">
        <v>0.0</v>
      </c>
      <c r="BD639" s="11">
        <v>0.0</v>
      </c>
      <c r="BE639" s="11">
        <v>0.0</v>
      </c>
      <c r="BF639" s="11">
        <v>0.0</v>
      </c>
      <c r="BG639" s="11">
        <v>0.0</v>
      </c>
      <c r="BH639" s="11">
        <v>0.0</v>
      </c>
      <c r="BI639" s="11">
        <v>0.0</v>
      </c>
      <c r="BJ639" s="11">
        <v>0.0</v>
      </c>
      <c r="BK639" s="11">
        <v>0.0</v>
      </c>
      <c r="BL639" s="11">
        <v>0.0</v>
      </c>
      <c r="BM639" s="11">
        <v>0.0</v>
      </c>
      <c r="BN639" s="11">
        <v>0.0</v>
      </c>
      <c r="BO639" s="11">
        <v>0.0</v>
      </c>
      <c r="BP639" s="11">
        <v>0.0</v>
      </c>
      <c r="BQ639" s="11">
        <v>0.0</v>
      </c>
      <c r="BR639" s="11">
        <v>0.0</v>
      </c>
      <c r="BS639" s="11">
        <v>0.0</v>
      </c>
      <c r="BT639" s="11">
        <v>0.0</v>
      </c>
      <c r="BU639" s="11">
        <v>0.0</v>
      </c>
      <c r="BV639" s="11" t="s">
        <v>124</v>
      </c>
      <c r="BW639" s="3" t="s">
        <v>146</v>
      </c>
      <c r="BX639" s="15">
        <v>0.0</v>
      </c>
      <c r="BY639" s="26">
        <v>278.0</v>
      </c>
      <c r="BZ639" s="16">
        <v>0.0</v>
      </c>
      <c r="CA639" s="26">
        <v>29.0</v>
      </c>
      <c r="CB639" s="26">
        <v>19.0</v>
      </c>
      <c r="CC639" s="15">
        <v>0.0</v>
      </c>
      <c r="CD639" s="15">
        <v>0.0</v>
      </c>
      <c r="CE639" s="15">
        <v>0.0</v>
      </c>
      <c r="CF639" s="15">
        <v>0.0</v>
      </c>
      <c r="CG639" s="16">
        <v>0.0</v>
      </c>
      <c r="CH639" s="16">
        <v>0.0</v>
      </c>
      <c r="CI639" s="16">
        <v>0.0</v>
      </c>
      <c r="CJ639" s="15">
        <f t="shared" si="3"/>
        <v>0</v>
      </c>
      <c r="CK639" s="29" t="s">
        <v>3554</v>
      </c>
      <c r="CL639" s="11" t="s">
        <v>132</v>
      </c>
      <c r="CM639" s="11">
        <v>0.0</v>
      </c>
      <c r="CN639" s="11">
        <v>0.0</v>
      </c>
      <c r="CO639" s="18">
        <v>0.0</v>
      </c>
      <c r="CP639" s="18">
        <v>0.0</v>
      </c>
      <c r="CQ639" s="15">
        <v>0.0</v>
      </c>
      <c r="CR639" s="15" t="s">
        <v>124</v>
      </c>
      <c r="CS639" s="15">
        <v>0.0</v>
      </c>
      <c r="CT639" s="15" t="s">
        <v>124</v>
      </c>
      <c r="CU639" s="15">
        <v>0.0</v>
      </c>
      <c r="CV639" s="15" t="s">
        <v>124</v>
      </c>
      <c r="CW639" s="11">
        <v>0.0</v>
      </c>
      <c r="CX639" s="11">
        <v>0.0</v>
      </c>
      <c r="CY639" s="11" t="s">
        <v>124</v>
      </c>
      <c r="CZ639" s="11">
        <v>0.0</v>
      </c>
      <c r="DA639" s="11" t="s">
        <v>235</v>
      </c>
      <c r="DB639" s="31"/>
    </row>
    <row r="640">
      <c r="A640" s="11" t="s">
        <v>3555</v>
      </c>
      <c r="B640" s="11" t="s">
        <v>3556</v>
      </c>
      <c r="C640" s="12">
        <v>32060.0</v>
      </c>
      <c r="D640" s="13">
        <v>1.0</v>
      </c>
      <c r="E640" s="18">
        <v>0.0</v>
      </c>
      <c r="F640" s="3">
        <v>6.0</v>
      </c>
      <c r="G640" s="3">
        <v>7.0</v>
      </c>
      <c r="H640" s="3">
        <v>6.0</v>
      </c>
      <c r="I640" s="14">
        <f t="shared" si="1"/>
        <v>6.333333333</v>
      </c>
      <c r="J640" s="14">
        <f t="shared" si="2"/>
        <v>0.6666666667</v>
      </c>
      <c r="K640" s="11" t="s">
        <v>2783</v>
      </c>
      <c r="L640" s="11" t="s">
        <v>355</v>
      </c>
      <c r="M640" s="15" t="s">
        <v>122</v>
      </c>
      <c r="N640" s="15" t="s">
        <v>1836</v>
      </c>
      <c r="O640" s="16" t="s">
        <v>122</v>
      </c>
      <c r="P640" s="16" t="s">
        <v>3557</v>
      </c>
      <c r="Q640" s="17">
        <v>0.0</v>
      </c>
      <c r="R640" s="11" t="s">
        <v>124</v>
      </c>
      <c r="S640" s="11">
        <v>0.0</v>
      </c>
      <c r="T640" s="11">
        <v>0.0</v>
      </c>
      <c r="U640" s="11" t="s">
        <v>124</v>
      </c>
      <c r="V640" s="11">
        <v>0.0</v>
      </c>
      <c r="W640" s="11" t="s">
        <v>631</v>
      </c>
      <c r="X640" s="18">
        <v>36.0</v>
      </c>
      <c r="Y640" s="18">
        <v>1.0</v>
      </c>
      <c r="Z640" s="18">
        <v>1.0</v>
      </c>
      <c r="AA640" s="18">
        <v>0.0</v>
      </c>
      <c r="AB640" s="15" t="s">
        <v>3558</v>
      </c>
      <c r="AC640" s="15" t="s">
        <v>3558</v>
      </c>
      <c r="AD640" s="16">
        <v>1.0</v>
      </c>
      <c r="AE640" s="16">
        <v>1.0</v>
      </c>
      <c r="AF640" s="16">
        <v>1.0</v>
      </c>
      <c r="AG640" s="16">
        <v>1.0</v>
      </c>
      <c r="AH640" s="11" t="s">
        <v>3559</v>
      </c>
      <c r="AI640" s="18">
        <v>1.0</v>
      </c>
      <c r="AJ640" s="18">
        <v>1.0</v>
      </c>
      <c r="AK640" s="18">
        <v>0.0</v>
      </c>
      <c r="AL640" s="11">
        <v>0.0</v>
      </c>
      <c r="AM640" s="19">
        <v>0.0</v>
      </c>
      <c r="AN640" s="27" t="s">
        <v>128</v>
      </c>
      <c r="AO640" s="15" t="s">
        <v>289</v>
      </c>
      <c r="AP640" s="15" t="s">
        <v>289</v>
      </c>
      <c r="AQ640" s="15">
        <v>90.0</v>
      </c>
      <c r="AR640" s="15">
        <v>85.0</v>
      </c>
      <c r="AS640" s="15">
        <v>38.0</v>
      </c>
      <c r="AT640" s="15">
        <v>27.0</v>
      </c>
      <c r="AU640" s="15">
        <v>-6.0</v>
      </c>
      <c r="AV640" s="15">
        <v>15.0</v>
      </c>
      <c r="AW640" s="18">
        <v>0.0</v>
      </c>
      <c r="AX640" s="18">
        <v>0.0</v>
      </c>
      <c r="AY640" s="18">
        <v>1.0</v>
      </c>
      <c r="AZ640" s="18">
        <v>1.0</v>
      </c>
      <c r="BA640" s="18">
        <v>0.0</v>
      </c>
      <c r="BB640" s="18">
        <v>0.0</v>
      </c>
      <c r="BC640" s="11">
        <v>0.0</v>
      </c>
      <c r="BD640" s="11">
        <v>0.0</v>
      </c>
      <c r="BE640" s="11">
        <v>0.0</v>
      </c>
      <c r="BF640" s="11">
        <v>0.0</v>
      </c>
      <c r="BG640" s="11">
        <v>0.0</v>
      </c>
      <c r="BH640" s="11">
        <v>1.0</v>
      </c>
      <c r="BI640" s="11">
        <v>0.0</v>
      </c>
      <c r="BJ640" s="11">
        <v>0.0</v>
      </c>
      <c r="BK640" s="11">
        <v>0.0</v>
      </c>
      <c r="BL640" s="11">
        <v>0.0</v>
      </c>
      <c r="BM640" s="11">
        <v>0.0</v>
      </c>
      <c r="BN640" s="11">
        <v>0.0</v>
      </c>
      <c r="BO640" s="11">
        <v>0.0</v>
      </c>
      <c r="BP640" s="11">
        <v>0.0</v>
      </c>
      <c r="BQ640" s="11">
        <v>0.0</v>
      </c>
      <c r="BR640" s="11">
        <v>0.0</v>
      </c>
      <c r="BS640" s="11">
        <v>0.0</v>
      </c>
      <c r="BT640" s="11">
        <v>0.0</v>
      </c>
      <c r="BU640" s="11">
        <v>0.0</v>
      </c>
      <c r="BV640" s="11" t="s">
        <v>124</v>
      </c>
      <c r="BW640" s="3" t="s">
        <v>1609</v>
      </c>
      <c r="BX640" s="15">
        <v>0.0</v>
      </c>
      <c r="BY640" s="26">
        <v>275.0</v>
      </c>
      <c r="BZ640" s="16">
        <v>0.0</v>
      </c>
      <c r="CA640" s="26">
        <v>64.0</v>
      </c>
      <c r="CB640" s="26">
        <v>12.0</v>
      </c>
      <c r="CC640" s="15">
        <v>0.0</v>
      </c>
      <c r="CD640" s="15">
        <v>0.0</v>
      </c>
      <c r="CE640" s="15">
        <v>1.0</v>
      </c>
      <c r="CF640" s="15">
        <v>0.0</v>
      </c>
      <c r="CG640" s="16">
        <v>0.0</v>
      </c>
      <c r="CH640" s="16">
        <v>0.0</v>
      </c>
      <c r="CI640" s="16">
        <v>0.0</v>
      </c>
      <c r="CJ640" s="15">
        <f t="shared" si="3"/>
        <v>0</v>
      </c>
      <c r="CK640" s="29" t="s">
        <v>3560</v>
      </c>
      <c r="CL640" s="11" t="s">
        <v>3561</v>
      </c>
      <c r="CM640" s="11">
        <v>0.0</v>
      </c>
      <c r="CN640" s="11">
        <v>0.0</v>
      </c>
      <c r="CO640" s="18">
        <v>0.0</v>
      </c>
      <c r="CP640" s="18">
        <v>0.0</v>
      </c>
      <c r="CQ640" s="15">
        <v>0.0</v>
      </c>
      <c r="CR640" s="15" t="s">
        <v>124</v>
      </c>
      <c r="CS640" s="15">
        <v>0.0</v>
      </c>
      <c r="CT640" s="15" t="s">
        <v>124</v>
      </c>
      <c r="CU640" s="15">
        <v>0.0</v>
      </c>
      <c r="CV640" s="15" t="s">
        <v>124</v>
      </c>
      <c r="CW640" s="11">
        <v>0.0</v>
      </c>
      <c r="CX640" s="11">
        <v>0.0</v>
      </c>
      <c r="CY640" s="11" t="s">
        <v>124</v>
      </c>
      <c r="CZ640" s="11">
        <v>0.0</v>
      </c>
      <c r="DA640" s="11" t="s">
        <v>3360</v>
      </c>
      <c r="DB640" s="31"/>
    </row>
    <row r="641">
      <c r="A641" s="11" t="s">
        <v>3562</v>
      </c>
      <c r="B641" s="11" t="s">
        <v>3514</v>
      </c>
      <c r="C641" s="12">
        <v>32067.0</v>
      </c>
      <c r="D641" s="13">
        <v>1.0</v>
      </c>
      <c r="E641" s="18">
        <v>0.0</v>
      </c>
      <c r="F641" s="3">
        <v>2.0</v>
      </c>
      <c r="G641" s="3">
        <v>6.0</v>
      </c>
      <c r="H641" s="3">
        <v>3.0</v>
      </c>
      <c r="I641" s="14">
        <f t="shared" si="1"/>
        <v>3.666666667</v>
      </c>
      <c r="J641" s="14">
        <f t="shared" si="2"/>
        <v>2.666666667</v>
      </c>
      <c r="K641" s="11" t="s">
        <v>261</v>
      </c>
      <c r="L641" s="11" t="s">
        <v>262</v>
      </c>
      <c r="M641" s="15" t="s">
        <v>137</v>
      </c>
      <c r="N641" s="15" t="s">
        <v>456</v>
      </c>
      <c r="O641" s="16" t="s">
        <v>3137</v>
      </c>
      <c r="P641" s="16" t="s">
        <v>3563</v>
      </c>
      <c r="Q641" s="17">
        <v>0.0</v>
      </c>
      <c r="R641" s="11" t="s">
        <v>124</v>
      </c>
      <c r="S641" s="11">
        <v>0.0</v>
      </c>
      <c r="T641" s="11">
        <v>0.0</v>
      </c>
      <c r="U641" s="11" t="s">
        <v>124</v>
      </c>
      <c r="V641" s="11">
        <v>0.0</v>
      </c>
      <c r="W641" s="11" t="s">
        <v>125</v>
      </c>
      <c r="X641" s="18">
        <v>20.0</v>
      </c>
      <c r="Y641" s="18">
        <v>2.0</v>
      </c>
      <c r="Z641" s="18">
        <v>0.0</v>
      </c>
      <c r="AA641" s="18">
        <v>2.0</v>
      </c>
      <c r="AB641" s="15" t="s">
        <v>3515</v>
      </c>
      <c r="AC641" s="15" t="s">
        <v>3515</v>
      </c>
      <c r="AD641" s="16">
        <v>1.0</v>
      </c>
      <c r="AE641" s="16">
        <v>0.0</v>
      </c>
      <c r="AF641" s="16">
        <v>1.0</v>
      </c>
      <c r="AG641" s="16">
        <v>0.0</v>
      </c>
      <c r="AH641" s="11" t="s">
        <v>3515</v>
      </c>
      <c r="AI641" s="18">
        <v>1.0</v>
      </c>
      <c r="AJ641" s="18">
        <v>0.0</v>
      </c>
      <c r="AK641" s="18">
        <v>1.0</v>
      </c>
      <c r="AL641" s="18">
        <v>0.0</v>
      </c>
      <c r="AM641" s="19">
        <v>1.0</v>
      </c>
      <c r="AN641" s="27" t="s">
        <v>128</v>
      </c>
      <c r="AO641" s="15" t="s">
        <v>129</v>
      </c>
      <c r="AP641" s="15" t="s">
        <v>129</v>
      </c>
      <c r="AQ641" s="15">
        <v>120.0</v>
      </c>
      <c r="AR641" s="15">
        <v>78.0</v>
      </c>
      <c r="AS641" s="15">
        <v>81.0</v>
      </c>
      <c r="AT641" s="15">
        <v>96.0</v>
      </c>
      <c r="AU641" s="15">
        <v>-10.0</v>
      </c>
      <c r="AV641" s="15">
        <v>2.0</v>
      </c>
      <c r="AW641" s="18">
        <v>0.0</v>
      </c>
      <c r="AX641" s="18">
        <v>1.0</v>
      </c>
      <c r="AY641" s="18">
        <v>0.0</v>
      </c>
      <c r="AZ641" s="18">
        <v>0.0</v>
      </c>
      <c r="BA641" s="18">
        <v>0.0</v>
      </c>
      <c r="BB641" s="18">
        <v>1.0</v>
      </c>
      <c r="BC641" s="11">
        <v>0.0</v>
      </c>
      <c r="BD641" s="11">
        <v>0.0</v>
      </c>
      <c r="BE641" s="11">
        <v>0.0</v>
      </c>
      <c r="BF641" s="11">
        <v>0.0</v>
      </c>
      <c r="BG641" s="11">
        <v>0.0</v>
      </c>
      <c r="BH641" s="11">
        <v>0.0</v>
      </c>
      <c r="BI641" s="11">
        <v>0.0</v>
      </c>
      <c r="BJ641" s="11">
        <v>0.0</v>
      </c>
      <c r="BK641" s="11">
        <v>0.0</v>
      </c>
      <c r="BL641" s="11">
        <v>0.0</v>
      </c>
      <c r="BM641" s="11">
        <v>0.0</v>
      </c>
      <c r="BN641" s="11">
        <v>0.0</v>
      </c>
      <c r="BO641" s="11">
        <v>0.0</v>
      </c>
      <c r="BP641" s="11">
        <v>0.0</v>
      </c>
      <c r="BQ641" s="11">
        <v>1.0</v>
      </c>
      <c r="BR641" s="11">
        <v>0.0</v>
      </c>
      <c r="BS641" s="11">
        <v>0.0</v>
      </c>
      <c r="BT641" s="11">
        <v>0.0</v>
      </c>
      <c r="BU641" s="11">
        <v>0.0</v>
      </c>
      <c r="BV641" s="11" t="s">
        <v>124</v>
      </c>
      <c r="BW641" s="3" t="s">
        <v>3564</v>
      </c>
      <c r="BX641" s="15">
        <v>0.0</v>
      </c>
      <c r="BY641" s="26">
        <v>289.0</v>
      </c>
      <c r="BZ641" s="16">
        <v>0.0</v>
      </c>
      <c r="CA641" s="26">
        <v>123.0</v>
      </c>
      <c r="CB641" s="26">
        <v>31.0</v>
      </c>
      <c r="CC641" s="15">
        <v>0.0</v>
      </c>
      <c r="CD641" s="15">
        <v>0.0</v>
      </c>
      <c r="CE641" s="15">
        <v>0.0</v>
      </c>
      <c r="CF641" s="15">
        <v>0.0</v>
      </c>
      <c r="CG641" s="16">
        <v>0.0</v>
      </c>
      <c r="CH641" s="16">
        <v>0.0</v>
      </c>
      <c r="CI641" s="16">
        <v>0.0</v>
      </c>
      <c r="CJ641" s="15">
        <f t="shared" si="3"/>
        <v>0</v>
      </c>
      <c r="CK641" s="29" t="s">
        <v>3565</v>
      </c>
      <c r="CL641" s="11" t="s">
        <v>158</v>
      </c>
      <c r="CM641" s="11">
        <v>0.0</v>
      </c>
      <c r="CN641" s="11">
        <v>0.0</v>
      </c>
      <c r="CO641" s="18">
        <v>0.0</v>
      </c>
      <c r="CP641" s="18">
        <v>0.0</v>
      </c>
      <c r="CQ641" s="15">
        <v>0.0</v>
      </c>
      <c r="CR641" s="15" t="s">
        <v>124</v>
      </c>
      <c r="CS641" s="15">
        <v>0.0</v>
      </c>
      <c r="CT641" s="15" t="s">
        <v>124</v>
      </c>
      <c r="CU641" s="15">
        <v>0.0</v>
      </c>
      <c r="CV641" s="15" t="s">
        <v>124</v>
      </c>
      <c r="CW641" s="11">
        <v>0.0</v>
      </c>
      <c r="CX641" s="11">
        <v>0.0</v>
      </c>
      <c r="CY641" s="11" t="s">
        <v>124</v>
      </c>
      <c r="CZ641" s="11">
        <v>0.0</v>
      </c>
      <c r="DA641" s="11" t="s">
        <v>235</v>
      </c>
      <c r="DB641" s="31"/>
    </row>
    <row r="642">
      <c r="A642" s="11" t="s">
        <v>3566</v>
      </c>
      <c r="B642" s="11" t="s">
        <v>1761</v>
      </c>
      <c r="C642" s="12">
        <v>32074.0</v>
      </c>
      <c r="D642" s="13">
        <v>2.0</v>
      </c>
      <c r="E642" s="18">
        <v>0.0</v>
      </c>
      <c r="F642" s="3">
        <v>7.0</v>
      </c>
      <c r="G642" s="3">
        <v>6.0</v>
      </c>
      <c r="H642" s="3">
        <v>6.0</v>
      </c>
      <c r="I642" s="14">
        <f t="shared" si="1"/>
        <v>6.333333333</v>
      </c>
      <c r="J642" s="14">
        <f t="shared" si="2"/>
        <v>0.6666666667</v>
      </c>
      <c r="K642" s="11" t="s">
        <v>645</v>
      </c>
      <c r="L642" s="11" t="s">
        <v>262</v>
      </c>
      <c r="M642" s="15" t="s">
        <v>2631</v>
      </c>
      <c r="N642" s="15" t="s">
        <v>2691</v>
      </c>
      <c r="O642" s="16" t="s">
        <v>2359</v>
      </c>
      <c r="P642" s="16" t="s">
        <v>3567</v>
      </c>
      <c r="Q642" s="17">
        <v>1.0</v>
      </c>
      <c r="R642" s="11" t="s">
        <v>124</v>
      </c>
      <c r="S642" s="11">
        <v>0.0</v>
      </c>
      <c r="T642" s="11">
        <v>0.0</v>
      </c>
      <c r="U642" s="11" t="s">
        <v>124</v>
      </c>
      <c r="V642" s="11">
        <v>0.0</v>
      </c>
      <c r="W642" s="11" t="s">
        <v>125</v>
      </c>
      <c r="X642" s="18">
        <v>29.0</v>
      </c>
      <c r="Y642" s="18">
        <v>1.0</v>
      </c>
      <c r="Z642" s="18">
        <v>0.0</v>
      </c>
      <c r="AA642" s="18">
        <v>1.0</v>
      </c>
      <c r="AB642" s="15" t="s">
        <v>1761</v>
      </c>
      <c r="AC642" s="15" t="s">
        <v>1761</v>
      </c>
      <c r="AD642" s="16">
        <v>1.0</v>
      </c>
      <c r="AE642" s="16">
        <v>0.0</v>
      </c>
      <c r="AF642" s="16">
        <v>1.0</v>
      </c>
      <c r="AG642" s="15">
        <v>1.0</v>
      </c>
      <c r="AH642" s="11" t="s">
        <v>2678</v>
      </c>
      <c r="AI642" s="18">
        <v>1.0</v>
      </c>
      <c r="AJ642" s="18">
        <v>0.0</v>
      </c>
      <c r="AK642" s="18">
        <v>1.0</v>
      </c>
      <c r="AL642" s="11">
        <v>0.0</v>
      </c>
      <c r="AM642" s="19">
        <v>1.0</v>
      </c>
      <c r="AN642" s="27" t="s">
        <v>128</v>
      </c>
      <c r="AO642" s="15" t="s">
        <v>3568</v>
      </c>
      <c r="AP642" s="15" t="s">
        <v>200</v>
      </c>
      <c r="AQ642" s="15">
        <v>114.0</v>
      </c>
      <c r="AR642" s="15">
        <v>89.0</v>
      </c>
      <c r="AS642" s="15">
        <v>79.0</v>
      </c>
      <c r="AT642" s="15">
        <v>39.0</v>
      </c>
      <c r="AU642" s="15">
        <v>-4.0</v>
      </c>
      <c r="AV642" s="15">
        <v>0.0</v>
      </c>
      <c r="AW642" s="18">
        <v>0.0</v>
      </c>
      <c r="AX642" s="18">
        <v>1.0</v>
      </c>
      <c r="AY642" s="18">
        <v>0.0</v>
      </c>
      <c r="AZ642" s="18">
        <v>0.0</v>
      </c>
      <c r="BA642" s="18">
        <v>0.0</v>
      </c>
      <c r="BB642" s="18">
        <v>1.0</v>
      </c>
      <c r="BC642" s="11">
        <v>0.0</v>
      </c>
      <c r="BD642" s="11">
        <v>0.0</v>
      </c>
      <c r="BE642" s="11">
        <v>0.0</v>
      </c>
      <c r="BF642" s="11">
        <v>0.0</v>
      </c>
      <c r="BG642" s="11">
        <v>0.0</v>
      </c>
      <c r="BH642" s="11">
        <v>1.0</v>
      </c>
      <c r="BI642" s="11">
        <v>0.0</v>
      </c>
      <c r="BJ642" s="11">
        <v>0.0</v>
      </c>
      <c r="BK642" s="11">
        <v>0.0</v>
      </c>
      <c r="BL642" s="11">
        <v>0.0</v>
      </c>
      <c r="BM642" s="11">
        <v>0.0</v>
      </c>
      <c r="BN642" s="11">
        <v>0.0</v>
      </c>
      <c r="BO642" s="11">
        <v>0.0</v>
      </c>
      <c r="BP642" s="11">
        <v>0.0</v>
      </c>
      <c r="BQ642" s="11">
        <v>0.0</v>
      </c>
      <c r="BR642" s="11">
        <v>0.0</v>
      </c>
      <c r="BS642" s="11">
        <v>0.0</v>
      </c>
      <c r="BT642" s="11">
        <v>0.0</v>
      </c>
      <c r="BU642" s="11">
        <v>0.0</v>
      </c>
      <c r="BV642" s="11" t="s">
        <v>124</v>
      </c>
      <c r="BW642" s="3" t="s">
        <v>319</v>
      </c>
      <c r="BX642" s="15">
        <v>0.0</v>
      </c>
      <c r="BY642" s="26">
        <v>247.0</v>
      </c>
      <c r="BZ642" s="16">
        <v>0.0</v>
      </c>
      <c r="CA642" s="26">
        <v>56.0</v>
      </c>
      <c r="CB642" s="26">
        <v>18.0</v>
      </c>
      <c r="CC642" s="15">
        <v>0.0</v>
      </c>
      <c r="CD642" s="15">
        <v>0.0</v>
      </c>
      <c r="CE642" s="15">
        <v>0.0</v>
      </c>
      <c r="CF642" s="15">
        <v>0.0</v>
      </c>
      <c r="CG642" s="16">
        <v>0.0</v>
      </c>
      <c r="CH642" s="16">
        <v>0.0</v>
      </c>
      <c r="CI642" s="16">
        <v>0.0</v>
      </c>
      <c r="CJ642" s="15">
        <f t="shared" si="3"/>
        <v>0</v>
      </c>
      <c r="CK642" s="29" t="s">
        <v>3569</v>
      </c>
      <c r="CL642" s="11" t="s">
        <v>3570</v>
      </c>
      <c r="CM642" s="11">
        <v>0.0</v>
      </c>
      <c r="CN642" s="11">
        <v>0.0</v>
      </c>
      <c r="CO642" s="18">
        <v>0.0</v>
      </c>
      <c r="CP642" s="18">
        <v>0.0</v>
      </c>
      <c r="CQ642" s="15">
        <v>0.0</v>
      </c>
      <c r="CR642" s="15" t="s">
        <v>124</v>
      </c>
      <c r="CS642" s="15">
        <v>0.0</v>
      </c>
      <c r="CT642" s="15" t="s">
        <v>124</v>
      </c>
      <c r="CU642" s="15">
        <v>0.0</v>
      </c>
      <c r="CV642" s="15" t="s">
        <v>124</v>
      </c>
      <c r="CW642" s="11">
        <v>0.0</v>
      </c>
      <c r="CX642" s="11">
        <v>0.0</v>
      </c>
      <c r="CY642" s="11" t="s">
        <v>124</v>
      </c>
      <c r="CZ642" s="11">
        <v>0.0</v>
      </c>
      <c r="DA642" s="11" t="s">
        <v>235</v>
      </c>
      <c r="DB642" s="31"/>
    </row>
    <row r="643">
      <c r="A643" s="11" t="s">
        <v>3571</v>
      </c>
      <c r="B643" s="11" t="s">
        <v>3572</v>
      </c>
      <c r="C643" s="12">
        <v>32088.0</v>
      </c>
      <c r="D643" s="13">
        <v>2.0</v>
      </c>
      <c r="E643" s="18">
        <v>0.0</v>
      </c>
      <c r="F643" s="3">
        <v>4.0</v>
      </c>
      <c r="G643" s="3">
        <v>5.0</v>
      </c>
      <c r="H643" s="3">
        <v>7.0</v>
      </c>
      <c r="I643" s="14">
        <f t="shared" si="1"/>
        <v>5.333333333</v>
      </c>
      <c r="J643" s="14">
        <f t="shared" si="2"/>
        <v>2</v>
      </c>
      <c r="K643" s="11" t="s">
        <v>1283</v>
      </c>
      <c r="L643" s="11" t="s">
        <v>1283</v>
      </c>
      <c r="M643" s="15" t="s">
        <v>3573</v>
      </c>
      <c r="N643" s="15" t="s">
        <v>2960</v>
      </c>
      <c r="O643" s="16" t="s">
        <v>3220</v>
      </c>
      <c r="P643" s="16" t="s">
        <v>3146</v>
      </c>
      <c r="Q643" s="17">
        <v>1.0</v>
      </c>
      <c r="R643" s="11" t="s">
        <v>124</v>
      </c>
      <c r="S643" s="11">
        <v>0.0</v>
      </c>
      <c r="T643" s="11">
        <v>0.0</v>
      </c>
      <c r="U643" s="11" t="s">
        <v>124</v>
      </c>
      <c r="V643" s="11">
        <v>0.0</v>
      </c>
      <c r="W643" s="11" t="s">
        <v>125</v>
      </c>
      <c r="X643" s="18">
        <v>16.0</v>
      </c>
      <c r="Y643" s="18">
        <v>0.0</v>
      </c>
      <c r="Z643" s="18">
        <v>1.0</v>
      </c>
      <c r="AA643" s="18">
        <v>0.0</v>
      </c>
      <c r="AB643" s="15" t="s">
        <v>3574</v>
      </c>
      <c r="AC643" s="15" t="s">
        <v>3574</v>
      </c>
      <c r="AD643" s="16">
        <v>1.0</v>
      </c>
      <c r="AE643" s="16">
        <v>1.0</v>
      </c>
      <c r="AF643" s="16">
        <v>0.0</v>
      </c>
      <c r="AG643" s="15">
        <v>0.0</v>
      </c>
      <c r="AH643" s="11" t="s">
        <v>3575</v>
      </c>
      <c r="AI643" s="18">
        <v>1.0</v>
      </c>
      <c r="AJ643" s="18">
        <v>1.0</v>
      </c>
      <c r="AK643" s="18">
        <v>0.0</v>
      </c>
      <c r="AL643" s="11">
        <v>0.0</v>
      </c>
      <c r="AM643" s="19">
        <v>0.0</v>
      </c>
      <c r="AN643" s="27" t="s">
        <v>128</v>
      </c>
      <c r="AO643" s="15" t="s">
        <v>328</v>
      </c>
      <c r="AP643" s="15" t="s">
        <v>328</v>
      </c>
      <c r="AQ643" s="15">
        <v>131.0</v>
      </c>
      <c r="AR643" s="15">
        <v>72.0</v>
      </c>
      <c r="AS643" s="15">
        <v>75.0</v>
      </c>
      <c r="AT643" s="15">
        <v>94.0</v>
      </c>
      <c r="AU643" s="15">
        <v>-12.0</v>
      </c>
      <c r="AV643" s="15">
        <v>3.0</v>
      </c>
      <c r="AW643" s="18">
        <v>0.0</v>
      </c>
      <c r="AX643" s="18">
        <v>0.0</v>
      </c>
      <c r="AY643" s="18">
        <v>0.0</v>
      </c>
      <c r="AZ643" s="18">
        <v>1.0</v>
      </c>
      <c r="BA643" s="18">
        <v>0.0</v>
      </c>
      <c r="BB643" s="18">
        <v>0.0</v>
      </c>
      <c r="BC643" s="11">
        <v>0.0</v>
      </c>
      <c r="BD643" s="11">
        <v>0.0</v>
      </c>
      <c r="BE643" s="11">
        <v>0.0</v>
      </c>
      <c r="BF643" s="11">
        <v>0.0</v>
      </c>
      <c r="BG643" s="11">
        <v>0.0</v>
      </c>
      <c r="BH643" s="11">
        <v>0.0</v>
      </c>
      <c r="BI643" s="11">
        <v>0.0</v>
      </c>
      <c r="BJ643" s="11">
        <v>0.0</v>
      </c>
      <c r="BK643" s="11">
        <v>0.0</v>
      </c>
      <c r="BL643" s="11">
        <v>0.0</v>
      </c>
      <c r="BM643" s="11">
        <v>0.0</v>
      </c>
      <c r="BN643" s="11">
        <v>0.0</v>
      </c>
      <c r="BO643" s="11">
        <v>0.0</v>
      </c>
      <c r="BP643" s="11">
        <v>0.0</v>
      </c>
      <c r="BQ643" s="11">
        <v>0.0</v>
      </c>
      <c r="BR643" s="11">
        <v>0.0</v>
      </c>
      <c r="BS643" s="11">
        <v>0.0</v>
      </c>
      <c r="BT643" s="11">
        <v>0.0</v>
      </c>
      <c r="BU643" s="11">
        <v>0.0</v>
      </c>
      <c r="BV643" s="11" t="s">
        <v>124</v>
      </c>
      <c r="BW643" s="3" t="s">
        <v>487</v>
      </c>
      <c r="BX643" s="15">
        <v>0.0</v>
      </c>
      <c r="BY643" s="26">
        <v>228.0</v>
      </c>
      <c r="BZ643" s="16">
        <v>0.0</v>
      </c>
      <c r="CA643" s="26">
        <v>46.0</v>
      </c>
      <c r="CB643" s="26">
        <v>19.0</v>
      </c>
      <c r="CC643" s="15">
        <v>0.0</v>
      </c>
      <c r="CD643" s="15">
        <v>0.0</v>
      </c>
      <c r="CE643" s="15">
        <v>1.0</v>
      </c>
      <c r="CF643" s="15">
        <v>0.0</v>
      </c>
      <c r="CG643" s="16">
        <v>1.0</v>
      </c>
      <c r="CH643" s="16">
        <v>0.0</v>
      </c>
      <c r="CI643" s="16">
        <v>0.0</v>
      </c>
      <c r="CJ643" s="15">
        <f t="shared" si="3"/>
        <v>1</v>
      </c>
      <c r="CK643" s="29" t="s">
        <v>3576</v>
      </c>
      <c r="CL643" s="11" t="s">
        <v>3577</v>
      </c>
      <c r="CM643" s="11">
        <v>0.0</v>
      </c>
      <c r="CN643" s="11">
        <v>0.0</v>
      </c>
      <c r="CO643" s="18">
        <v>0.0</v>
      </c>
      <c r="CP643" s="18">
        <v>0.0</v>
      </c>
      <c r="CQ643" s="15">
        <v>0.0</v>
      </c>
      <c r="CR643" s="15" t="s">
        <v>124</v>
      </c>
      <c r="CS643" s="15">
        <v>0.0</v>
      </c>
      <c r="CT643" s="15" t="s">
        <v>124</v>
      </c>
      <c r="CU643" s="15">
        <v>0.0</v>
      </c>
      <c r="CV643" s="15" t="s">
        <v>124</v>
      </c>
      <c r="CW643" s="11">
        <v>0.0</v>
      </c>
      <c r="CX643" s="11">
        <v>0.0</v>
      </c>
      <c r="CY643" s="11" t="s">
        <v>124</v>
      </c>
      <c r="CZ643" s="11">
        <v>0.0</v>
      </c>
      <c r="DA643" s="11" t="s">
        <v>235</v>
      </c>
      <c r="DB643" s="31"/>
    </row>
    <row r="644">
      <c r="A644" s="11" t="s">
        <v>3578</v>
      </c>
      <c r="B644" s="11" t="s">
        <v>3579</v>
      </c>
      <c r="C644" s="12">
        <v>32102.0</v>
      </c>
      <c r="D644" s="13">
        <v>1.0</v>
      </c>
      <c r="E644" s="18">
        <v>0.0</v>
      </c>
      <c r="F644" s="3">
        <v>7.0</v>
      </c>
      <c r="G644" s="3">
        <v>6.0</v>
      </c>
      <c r="H644" s="3">
        <v>6.0</v>
      </c>
      <c r="I644" s="14">
        <f t="shared" si="1"/>
        <v>6.333333333</v>
      </c>
      <c r="J644" s="14">
        <f t="shared" si="2"/>
        <v>0.6666666667</v>
      </c>
      <c r="K644" s="11" t="s">
        <v>2582</v>
      </c>
      <c r="L644" s="11" t="s">
        <v>2582</v>
      </c>
      <c r="M644" s="15" t="s">
        <v>122</v>
      </c>
      <c r="N644" s="15" t="s">
        <v>3055</v>
      </c>
      <c r="O644" s="16" t="s">
        <v>122</v>
      </c>
      <c r="P644" s="16" t="s">
        <v>373</v>
      </c>
      <c r="Q644" s="17">
        <v>1.0</v>
      </c>
      <c r="R644" s="11" t="s">
        <v>124</v>
      </c>
      <c r="S644" s="11">
        <v>0.0</v>
      </c>
      <c r="T644" s="11">
        <v>0.0</v>
      </c>
      <c r="U644" s="11" t="s">
        <v>124</v>
      </c>
      <c r="V644" s="11">
        <v>0.0</v>
      </c>
      <c r="W644" s="11" t="s">
        <v>631</v>
      </c>
      <c r="X644" s="18">
        <v>31.0</v>
      </c>
      <c r="Y644" s="18">
        <v>1.0</v>
      </c>
      <c r="Z644" s="18">
        <v>1.0</v>
      </c>
      <c r="AA644" s="18">
        <v>0.0</v>
      </c>
      <c r="AB644" s="15" t="s">
        <v>3580</v>
      </c>
      <c r="AC644" s="15" t="s">
        <v>3580</v>
      </c>
      <c r="AD644" s="16">
        <v>1.0</v>
      </c>
      <c r="AE644" s="16">
        <v>1.0</v>
      </c>
      <c r="AF644" s="16">
        <v>0.0</v>
      </c>
      <c r="AG644" s="15">
        <v>0.0</v>
      </c>
      <c r="AH644" s="11" t="s">
        <v>3581</v>
      </c>
      <c r="AI644" s="18">
        <v>1.0</v>
      </c>
      <c r="AJ644" s="18">
        <v>1.0</v>
      </c>
      <c r="AK644" s="18">
        <v>0.0</v>
      </c>
      <c r="AL644" s="11">
        <v>0.0</v>
      </c>
      <c r="AM644" s="19">
        <v>0.0</v>
      </c>
      <c r="AN644" s="27" t="s">
        <v>128</v>
      </c>
      <c r="AO644" s="15" t="s">
        <v>318</v>
      </c>
      <c r="AP644" s="15" t="s">
        <v>318</v>
      </c>
      <c r="AQ644" s="15">
        <v>142.0</v>
      </c>
      <c r="AR644" s="15">
        <v>82.0</v>
      </c>
      <c r="AS644" s="15">
        <v>54.0</v>
      </c>
      <c r="AT644" s="15">
        <v>51.0</v>
      </c>
      <c r="AU644" s="15">
        <v>-12.0</v>
      </c>
      <c r="AV644" s="15">
        <v>1.0</v>
      </c>
      <c r="AW644" s="18">
        <v>0.0</v>
      </c>
      <c r="AX644" s="18">
        <v>0.0</v>
      </c>
      <c r="AY644" s="18">
        <v>1.0</v>
      </c>
      <c r="AZ644" s="18">
        <v>1.0</v>
      </c>
      <c r="BA644" s="18">
        <v>0.0</v>
      </c>
      <c r="BB644" s="18">
        <v>0.0</v>
      </c>
      <c r="BC644" s="11">
        <v>0.0</v>
      </c>
      <c r="BD644" s="11">
        <v>0.0</v>
      </c>
      <c r="BE644" s="11">
        <v>0.0</v>
      </c>
      <c r="BF644" s="11">
        <v>0.0</v>
      </c>
      <c r="BG644" s="11">
        <v>0.0</v>
      </c>
      <c r="BH644" s="11">
        <v>0.0</v>
      </c>
      <c r="BI644" s="11">
        <v>0.0</v>
      </c>
      <c r="BJ644" s="11">
        <v>0.0</v>
      </c>
      <c r="BK644" s="11">
        <v>0.0</v>
      </c>
      <c r="BL644" s="11">
        <v>0.0</v>
      </c>
      <c r="BM644" s="11">
        <v>0.0</v>
      </c>
      <c r="BN644" s="11">
        <v>0.0</v>
      </c>
      <c r="BO644" s="11">
        <v>0.0</v>
      </c>
      <c r="BP644" s="11">
        <v>0.0</v>
      </c>
      <c r="BQ644" s="11">
        <v>0.0</v>
      </c>
      <c r="BR644" s="11">
        <v>0.0</v>
      </c>
      <c r="BS644" s="11">
        <v>0.0</v>
      </c>
      <c r="BT644" s="11">
        <v>0.0</v>
      </c>
      <c r="BU644" s="11">
        <v>0.0</v>
      </c>
      <c r="BV644" s="11" t="s">
        <v>124</v>
      </c>
      <c r="BW644" s="3" t="s">
        <v>319</v>
      </c>
      <c r="BX644" s="15">
        <v>0.0</v>
      </c>
      <c r="BY644" s="26">
        <v>246.0</v>
      </c>
      <c r="BZ644" s="16">
        <v>0.0</v>
      </c>
      <c r="CA644" s="26">
        <v>97.0</v>
      </c>
      <c r="CB644" s="26">
        <v>25.0</v>
      </c>
      <c r="CC644" s="15">
        <v>0.0</v>
      </c>
      <c r="CD644" s="15">
        <v>0.0</v>
      </c>
      <c r="CE644" s="15">
        <v>0.0</v>
      </c>
      <c r="CF644" s="15">
        <v>1.0</v>
      </c>
      <c r="CG644" s="16">
        <v>1.0</v>
      </c>
      <c r="CH644" s="16">
        <v>0.0</v>
      </c>
      <c r="CI644" s="16">
        <v>0.0</v>
      </c>
      <c r="CJ644" s="15">
        <f t="shared" si="3"/>
        <v>1</v>
      </c>
      <c r="CK644" s="29" t="s">
        <v>3582</v>
      </c>
      <c r="CL644" s="11" t="s">
        <v>258</v>
      </c>
      <c r="CM644" s="11">
        <v>0.0</v>
      </c>
      <c r="CN644" s="11">
        <v>1.0</v>
      </c>
      <c r="CO644" s="18">
        <v>0.0</v>
      </c>
      <c r="CP644" s="18">
        <v>0.0</v>
      </c>
      <c r="CQ644" s="15">
        <v>0.0</v>
      </c>
      <c r="CR644" s="15" t="s">
        <v>124</v>
      </c>
      <c r="CS644" s="15">
        <v>0.0</v>
      </c>
      <c r="CT644" s="15" t="s">
        <v>124</v>
      </c>
      <c r="CU644" s="15">
        <v>0.0</v>
      </c>
      <c r="CV644" s="15" t="s">
        <v>124</v>
      </c>
      <c r="CW644" s="11">
        <v>0.0</v>
      </c>
      <c r="CX644" s="11">
        <v>0.0</v>
      </c>
      <c r="CY644" s="11" t="s">
        <v>124</v>
      </c>
      <c r="CZ644" s="11">
        <v>0.0</v>
      </c>
      <c r="DA644" s="11" t="s">
        <v>235</v>
      </c>
      <c r="DB644" s="31"/>
    </row>
    <row r="645">
      <c r="A645" s="11" t="s">
        <v>3583</v>
      </c>
      <c r="B645" s="11" t="s">
        <v>3584</v>
      </c>
      <c r="C645" s="12">
        <v>32109.0</v>
      </c>
      <c r="D645" s="13">
        <v>1.0</v>
      </c>
      <c r="E645" s="18">
        <v>0.0</v>
      </c>
      <c r="F645" s="3">
        <v>6.0</v>
      </c>
      <c r="G645" s="3">
        <v>6.0</v>
      </c>
      <c r="H645" s="3">
        <v>7.0</v>
      </c>
      <c r="I645" s="14">
        <f t="shared" si="1"/>
        <v>6.333333333</v>
      </c>
      <c r="J645" s="14">
        <f t="shared" si="2"/>
        <v>0.6666666667</v>
      </c>
      <c r="K645" s="11" t="s">
        <v>277</v>
      </c>
      <c r="L645" s="11" t="s">
        <v>2410</v>
      </c>
      <c r="M645" s="15" t="s">
        <v>137</v>
      </c>
      <c r="N645" s="15" t="s">
        <v>373</v>
      </c>
      <c r="O645" s="16" t="s">
        <v>604</v>
      </c>
      <c r="P645" s="16" t="s">
        <v>1918</v>
      </c>
      <c r="Q645" s="17">
        <v>2.0</v>
      </c>
      <c r="R645" s="11" t="s">
        <v>124</v>
      </c>
      <c r="S645" s="11">
        <v>1.0</v>
      </c>
      <c r="T645" s="11">
        <v>0.0</v>
      </c>
      <c r="U645" s="11" t="s">
        <v>124</v>
      </c>
      <c r="V645" s="11">
        <v>0.0</v>
      </c>
      <c r="W645" s="11" t="s">
        <v>125</v>
      </c>
      <c r="X645" s="18">
        <f>(47+40)/2</f>
        <v>43.5</v>
      </c>
      <c r="Y645" s="18">
        <v>2.0</v>
      </c>
      <c r="Z645" s="18">
        <v>1.0</v>
      </c>
      <c r="AA645" s="18">
        <v>0.0</v>
      </c>
      <c r="AB645" s="15" t="s">
        <v>3585</v>
      </c>
      <c r="AC645" s="15" t="s">
        <v>3585</v>
      </c>
      <c r="AD645" s="16">
        <v>1.0</v>
      </c>
      <c r="AE645" s="16">
        <v>1.0</v>
      </c>
      <c r="AF645" s="16">
        <v>0.0</v>
      </c>
      <c r="AG645" s="15">
        <v>0.0</v>
      </c>
      <c r="AH645" s="11" t="s">
        <v>2488</v>
      </c>
      <c r="AI645" s="18">
        <v>1.0</v>
      </c>
      <c r="AJ645" s="18">
        <v>1.0</v>
      </c>
      <c r="AK645" s="18">
        <v>0.0</v>
      </c>
      <c r="AL645" s="11">
        <v>0.0</v>
      </c>
      <c r="AM645" s="19">
        <v>0.0</v>
      </c>
      <c r="AN645" s="27" t="s">
        <v>128</v>
      </c>
      <c r="AO645" s="15" t="s">
        <v>189</v>
      </c>
      <c r="AP645" s="15" t="s">
        <v>189</v>
      </c>
      <c r="AQ645" s="15">
        <v>109.0</v>
      </c>
      <c r="AR645" s="15">
        <v>67.0</v>
      </c>
      <c r="AS645" s="15">
        <v>70.0</v>
      </c>
      <c r="AT645" s="15">
        <v>49.0</v>
      </c>
      <c r="AU645" s="15">
        <v>-13.0</v>
      </c>
      <c r="AV645" s="15">
        <v>4.0</v>
      </c>
      <c r="AW645" s="18">
        <v>0.0</v>
      </c>
      <c r="AX645" s="18">
        <v>1.0</v>
      </c>
      <c r="AY645" s="18">
        <v>1.0</v>
      </c>
      <c r="AZ645" s="18">
        <v>1.0</v>
      </c>
      <c r="BA645" s="18">
        <v>0.0</v>
      </c>
      <c r="BB645" s="18">
        <v>1.0</v>
      </c>
      <c r="BC645" s="11">
        <v>0.0</v>
      </c>
      <c r="BD645" s="11">
        <v>0.0</v>
      </c>
      <c r="BE645" s="11">
        <v>0.0</v>
      </c>
      <c r="BF645" s="11">
        <v>0.0</v>
      </c>
      <c r="BG645" s="11">
        <v>0.0</v>
      </c>
      <c r="BH645" s="11">
        <v>0.0</v>
      </c>
      <c r="BI645" s="11">
        <v>0.0</v>
      </c>
      <c r="BJ645" s="11">
        <v>0.0</v>
      </c>
      <c r="BK645" s="11">
        <v>0.0</v>
      </c>
      <c r="BL645" s="11">
        <v>0.0</v>
      </c>
      <c r="BM645" s="11">
        <v>0.0</v>
      </c>
      <c r="BN645" s="11">
        <v>0.0</v>
      </c>
      <c r="BO645" s="11">
        <v>0.0</v>
      </c>
      <c r="BP645" s="11">
        <v>0.0</v>
      </c>
      <c r="BQ645" s="11">
        <v>1.0</v>
      </c>
      <c r="BR645" s="11">
        <v>0.0</v>
      </c>
      <c r="BS645" s="11">
        <v>0.0</v>
      </c>
      <c r="BT645" s="11">
        <v>0.0</v>
      </c>
      <c r="BU645" s="11">
        <v>0.0</v>
      </c>
      <c r="BV645" s="11" t="s">
        <v>124</v>
      </c>
      <c r="BW645" s="3" t="s">
        <v>487</v>
      </c>
      <c r="BX645" s="15">
        <v>0.0</v>
      </c>
      <c r="BY645" s="26">
        <v>290.0</v>
      </c>
      <c r="BZ645" s="16">
        <v>0.0</v>
      </c>
      <c r="CA645" s="26">
        <v>57.0</v>
      </c>
      <c r="CB645" s="26">
        <v>6.0</v>
      </c>
      <c r="CC645" s="15">
        <v>0.0</v>
      </c>
      <c r="CD645" s="15">
        <v>0.0</v>
      </c>
      <c r="CE645" s="15">
        <v>1.0</v>
      </c>
      <c r="CF645" s="15">
        <v>0.0</v>
      </c>
      <c r="CG645" s="16">
        <v>0.0</v>
      </c>
      <c r="CH645" s="16">
        <v>0.0</v>
      </c>
      <c r="CI645" s="16">
        <v>0.0</v>
      </c>
      <c r="CJ645" s="15">
        <f t="shared" si="3"/>
        <v>0</v>
      </c>
      <c r="CK645" s="29" t="s">
        <v>3586</v>
      </c>
      <c r="CL645" s="11" t="s">
        <v>1178</v>
      </c>
      <c r="CM645" s="11">
        <v>0.0</v>
      </c>
      <c r="CN645" s="11">
        <v>0.0</v>
      </c>
      <c r="CO645" s="18">
        <v>0.0</v>
      </c>
      <c r="CP645" s="18">
        <v>0.0</v>
      </c>
      <c r="CQ645" s="15">
        <v>0.0</v>
      </c>
      <c r="CR645" s="15" t="s">
        <v>124</v>
      </c>
      <c r="CS645" s="15">
        <v>1.0</v>
      </c>
      <c r="CT645" s="15" t="s">
        <v>124</v>
      </c>
      <c r="CU645" s="15">
        <v>0.0</v>
      </c>
      <c r="CV645" s="15" t="s">
        <v>124</v>
      </c>
      <c r="CW645" s="11">
        <v>0.0</v>
      </c>
      <c r="CX645" s="11">
        <v>0.0</v>
      </c>
      <c r="CY645" s="11" t="s">
        <v>124</v>
      </c>
      <c r="CZ645" s="11">
        <v>0.0</v>
      </c>
      <c r="DA645" s="11" t="s">
        <v>2670</v>
      </c>
      <c r="DB645" s="31"/>
    </row>
    <row r="646">
      <c r="A646" s="11" t="s">
        <v>3587</v>
      </c>
      <c r="B646" s="11" t="s">
        <v>3588</v>
      </c>
      <c r="C646" s="12">
        <v>32116.0</v>
      </c>
      <c r="D646" s="13">
        <v>1.0</v>
      </c>
      <c r="E646" s="18">
        <v>0.0</v>
      </c>
      <c r="F646" s="3">
        <v>6.0</v>
      </c>
      <c r="G646" s="3">
        <v>6.0</v>
      </c>
      <c r="H646" s="3">
        <v>6.0</v>
      </c>
      <c r="I646" s="14">
        <f t="shared" si="1"/>
        <v>6</v>
      </c>
      <c r="J646" s="14">
        <f t="shared" si="2"/>
        <v>0</v>
      </c>
      <c r="K646" s="11" t="s">
        <v>1283</v>
      </c>
      <c r="L646" s="11" t="s">
        <v>1283</v>
      </c>
      <c r="M646" s="15" t="s">
        <v>122</v>
      </c>
      <c r="N646" s="15" t="s">
        <v>373</v>
      </c>
      <c r="O646" s="16" t="s">
        <v>2822</v>
      </c>
      <c r="P646" s="16" t="s">
        <v>3146</v>
      </c>
      <c r="Q646" s="17">
        <v>1.0</v>
      </c>
      <c r="R646" s="11" t="s">
        <v>3589</v>
      </c>
      <c r="S646" s="11">
        <v>0.0</v>
      </c>
      <c r="T646" s="11">
        <v>0.0</v>
      </c>
      <c r="U646" s="11" t="s">
        <v>124</v>
      </c>
      <c r="V646" s="11">
        <v>0.0</v>
      </c>
      <c r="W646" s="11" t="s">
        <v>125</v>
      </c>
      <c r="X646" s="18">
        <v>29.0</v>
      </c>
      <c r="Y646" s="18">
        <v>0.0</v>
      </c>
      <c r="Z646" s="18">
        <v>1.0</v>
      </c>
      <c r="AA646" s="18">
        <v>0.0</v>
      </c>
      <c r="AB646" s="15" t="s">
        <v>3590</v>
      </c>
      <c r="AC646" s="15" t="s">
        <v>3590</v>
      </c>
      <c r="AD646" s="16">
        <v>2.0</v>
      </c>
      <c r="AE646" s="16">
        <v>1.0</v>
      </c>
      <c r="AF646" s="16">
        <v>0.0</v>
      </c>
      <c r="AG646" s="15">
        <v>0.0</v>
      </c>
      <c r="AH646" s="11" t="s">
        <v>3591</v>
      </c>
      <c r="AI646" s="18">
        <v>1.0</v>
      </c>
      <c r="AJ646" s="18">
        <v>1.0</v>
      </c>
      <c r="AK646" s="18">
        <v>0.0</v>
      </c>
      <c r="AL646" s="11">
        <v>0.0</v>
      </c>
      <c r="AM646" s="19">
        <v>1.0</v>
      </c>
      <c r="AN646" s="27" t="s">
        <v>128</v>
      </c>
      <c r="AO646" s="15" t="s">
        <v>1574</v>
      </c>
      <c r="AP646" s="15" t="s">
        <v>189</v>
      </c>
      <c r="AQ646" s="15">
        <v>123.0</v>
      </c>
      <c r="AR646" s="15">
        <v>81.0</v>
      </c>
      <c r="AS646" s="15">
        <v>64.0</v>
      </c>
      <c r="AT646" s="15">
        <v>80.0</v>
      </c>
      <c r="AU646" s="15">
        <v>-10.0</v>
      </c>
      <c r="AV646" s="15">
        <v>3.0</v>
      </c>
      <c r="AW646" s="18">
        <v>0.0</v>
      </c>
      <c r="AX646" s="18">
        <v>0.0</v>
      </c>
      <c r="AY646" s="18">
        <v>1.0</v>
      </c>
      <c r="AZ646" s="18">
        <v>0.0</v>
      </c>
      <c r="BA646" s="18">
        <v>0.0</v>
      </c>
      <c r="BB646" s="18">
        <v>0.0</v>
      </c>
      <c r="BC646" s="11">
        <v>0.0</v>
      </c>
      <c r="BD646" s="11">
        <v>0.0</v>
      </c>
      <c r="BE646" s="11">
        <v>0.0</v>
      </c>
      <c r="BF646" s="11">
        <v>0.0</v>
      </c>
      <c r="BG646" s="11">
        <v>0.0</v>
      </c>
      <c r="BH646" s="11">
        <v>0.0</v>
      </c>
      <c r="BI646" s="11">
        <v>0.0</v>
      </c>
      <c r="BJ646" s="11">
        <v>0.0</v>
      </c>
      <c r="BK646" s="11">
        <v>0.0</v>
      </c>
      <c r="BL646" s="11">
        <v>0.0</v>
      </c>
      <c r="BM646" s="11">
        <v>0.0</v>
      </c>
      <c r="BN646" s="11">
        <v>0.0</v>
      </c>
      <c r="BO646" s="11">
        <v>0.0</v>
      </c>
      <c r="BP646" s="11">
        <v>0.0</v>
      </c>
      <c r="BQ646" s="11">
        <v>0.0</v>
      </c>
      <c r="BR646" s="11">
        <v>0.0</v>
      </c>
      <c r="BS646" s="11">
        <v>0.0</v>
      </c>
      <c r="BT646" s="11">
        <v>0.0</v>
      </c>
      <c r="BU646" s="11">
        <v>0.0</v>
      </c>
      <c r="BV646" s="11" t="s">
        <v>124</v>
      </c>
      <c r="BW646" s="3" t="s">
        <v>487</v>
      </c>
      <c r="BX646" s="15">
        <v>0.0</v>
      </c>
      <c r="BY646" s="26">
        <v>247.0</v>
      </c>
      <c r="BZ646" s="16">
        <v>0.0</v>
      </c>
      <c r="CA646" s="26">
        <v>68.0</v>
      </c>
      <c r="CB646" s="26">
        <v>0.0</v>
      </c>
      <c r="CC646" s="15">
        <v>0.0</v>
      </c>
      <c r="CD646" s="15">
        <v>0.0</v>
      </c>
      <c r="CE646" s="15">
        <v>1.0</v>
      </c>
      <c r="CF646" s="15">
        <v>0.0</v>
      </c>
      <c r="CG646" s="16">
        <v>0.0</v>
      </c>
      <c r="CH646" s="16">
        <v>0.0</v>
      </c>
      <c r="CI646" s="16">
        <v>0.0</v>
      </c>
      <c r="CJ646" s="15">
        <f t="shared" si="3"/>
        <v>0</v>
      </c>
      <c r="CK646" s="29" t="s">
        <v>3592</v>
      </c>
      <c r="CL646" s="11" t="s">
        <v>170</v>
      </c>
      <c r="CM646" s="11">
        <v>0.0</v>
      </c>
      <c r="CN646" s="11">
        <v>0.0</v>
      </c>
      <c r="CO646" s="18">
        <v>0.0</v>
      </c>
      <c r="CP646" s="18">
        <v>0.0</v>
      </c>
      <c r="CQ646" s="15">
        <v>0.0</v>
      </c>
      <c r="CR646" s="15" t="s">
        <v>124</v>
      </c>
      <c r="CS646" s="15">
        <v>0.0</v>
      </c>
      <c r="CT646" s="15" t="s">
        <v>124</v>
      </c>
      <c r="CU646" s="15">
        <v>0.0</v>
      </c>
      <c r="CV646" s="15" t="s">
        <v>124</v>
      </c>
      <c r="CW646" s="11">
        <v>0.0</v>
      </c>
      <c r="CX646" s="11">
        <v>0.0</v>
      </c>
      <c r="CY646" s="11" t="s">
        <v>124</v>
      </c>
      <c r="CZ646" s="11">
        <v>0.0</v>
      </c>
      <c r="DA646" s="11" t="s">
        <v>235</v>
      </c>
      <c r="DB646" s="31"/>
    </row>
    <row r="647">
      <c r="A647" s="11" t="s">
        <v>3593</v>
      </c>
      <c r="B647" s="11" t="s">
        <v>3143</v>
      </c>
      <c r="C647" s="12">
        <v>32123.0</v>
      </c>
      <c r="D647" s="13">
        <v>4.0</v>
      </c>
      <c r="E647" s="18">
        <v>0.0</v>
      </c>
      <c r="F647" s="3">
        <v>8.0</v>
      </c>
      <c r="G647" s="3">
        <v>8.0</v>
      </c>
      <c r="H647" s="3">
        <v>8.0</v>
      </c>
      <c r="I647" s="14">
        <f t="shared" si="1"/>
        <v>8</v>
      </c>
      <c r="J647" s="14">
        <f t="shared" si="2"/>
        <v>0</v>
      </c>
      <c r="K647" s="11" t="s">
        <v>261</v>
      </c>
      <c r="L647" s="11" t="s">
        <v>3594</v>
      </c>
      <c r="M647" s="15" t="s">
        <v>137</v>
      </c>
      <c r="N647" s="15" t="s">
        <v>373</v>
      </c>
      <c r="O647" s="16" t="s">
        <v>3220</v>
      </c>
      <c r="P647" s="16" t="s">
        <v>3146</v>
      </c>
      <c r="Q647" s="17">
        <v>1.0</v>
      </c>
      <c r="R647" s="11" t="s">
        <v>124</v>
      </c>
      <c r="S647" s="11">
        <v>0.0</v>
      </c>
      <c r="T647" s="11">
        <v>0.0</v>
      </c>
      <c r="U647" s="11" t="s">
        <v>124</v>
      </c>
      <c r="V647" s="11">
        <v>0.0</v>
      </c>
      <c r="W647" s="11" t="s">
        <v>631</v>
      </c>
      <c r="X647" s="18">
        <v>24.0</v>
      </c>
      <c r="Y647" s="18">
        <v>1.0</v>
      </c>
      <c r="Z647" s="18">
        <v>1.0</v>
      </c>
      <c r="AA647" s="18">
        <v>0.0</v>
      </c>
      <c r="AB647" s="15" t="s">
        <v>3143</v>
      </c>
      <c r="AC647" s="15" t="s">
        <v>3143</v>
      </c>
      <c r="AD647" s="16">
        <v>1.0</v>
      </c>
      <c r="AE647" s="16">
        <v>1.0</v>
      </c>
      <c r="AF647" s="16">
        <v>1.0</v>
      </c>
      <c r="AG647" s="15">
        <v>1.0</v>
      </c>
      <c r="AH647" s="11" t="s">
        <v>3143</v>
      </c>
      <c r="AI647" s="18">
        <v>1.0</v>
      </c>
      <c r="AJ647" s="18">
        <v>1.0</v>
      </c>
      <c r="AK647" s="18">
        <v>1.0</v>
      </c>
      <c r="AL647" s="11">
        <v>1.0</v>
      </c>
      <c r="AM647" s="19">
        <v>1.0</v>
      </c>
      <c r="AN647" s="27" t="s">
        <v>154</v>
      </c>
      <c r="AO647" s="15" t="s">
        <v>177</v>
      </c>
      <c r="AP647" s="15" t="s">
        <v>177</v>
      </c>
      <c r="AQ647" s="15">
        <v>96.0</v>
      </c>
      <c r="AR647" s="15">
        <v>48.0</v>
      </c>
      <c r="AS647" s="15">
        <v>89.0</v>
      </c>
      <c r="AT647" s="15">
        <v>61.0</v>
      </c>
      <c r="AU647" s="15">
        <v>-12.0</v>
      </c>
      <c r="AV647" s="15">
        <v>1.0</v>
      </c>
      <c r="AW647" s="18">
        <v>0.0</v>
      </c>
      <c r="AX647" s="18">
        <v>0.0</v>
      </c>
      <c r="AY647" s="18">
        <v>1.0</v>
      </c>
      <c r="AZ647" s="18">
        <v>0.0</v>
      </c>
      <c r="BA647" s="18">
        <v>0.0</v>
      </c>
      <c r="BB647" s="18">
        <v>0.0</v>
      </c>
      <c r="BC647" s="11">
        <v>0.0</v>
      </c>
      <c r="BD647" s="11">
        <v>0.0</v>
      </c>
      <c r="BE647" s="11">
        <v>0.0</v>
      </c>
      <c r="BF647" s="11">
        <v>0.0</v>
      </c>
      <c r="BG647" s="11">
        <v>0.0</v>
      </c>
      <c r="BH647" s="11">
        <v>0.0</v>
      </c>
      <c r="BI647" s="11">
        <v>0.0</v>
      </c>
      <c r="BJ647" s="11">
        <v>1.0</v>
      </c>
      <c r="BK647" s="11">
        <v>0.0</v>
      </c>
      <c r="BL647" s="11">
        <v>0.0</v>
      </c>
      <c r="BM647" s="11">
        <v>0.0</v>
      </c>
      <c r="BN647" s="11">
        <v>0.0</v>
      </c>
      <c r="BO647" s="11">
        <v>0.0</v>
      </c>
      <c r="BP647" s="11">
        <v>0.0</v>
      </c>
      <c r="BQ647" s="11">
        <v>0.0</v>
      </c>
      <c r="BR647" s="11">
        <v>0.0</v>
      </c>
      <c r="BS647" s="11">
        <v>0.0</v>
      </c>
      <c r="BT647" s="11">
        <v>0.0</v>
      </c>
      <c r="BU647" s="11">
        <v>0.0</v>
      </c>
      <c r="BV647" s="11" t="s">
        <v>124</v>
      </c>
      <c r="BW647" s="3" t="s">
        <v>487</v>
      </c>
      <c r="BX647" s="15">
        <v>0.0</v>
      </c>
      <c r="BY647" s="26">
        <v>194.0</v>
      </c>
      <c r="BZ647" s="16">
        <v>0.0</v>
      </c>
      <c r="CA647" s="26">
        <v>61.0</v>
      </c>
      <c r="CB647" s="26">
        <v>40.0</v>
      </c>
      <c r="CC647" s="15">
        <v>0.0</v>
      </c>
      <c r="CD647" s="15">
        <v>0.0</v>
      </c>
      <c r="CE647" s="15">
        <v>0.0</v>
      </c>
      <c r="CF647" s="15">
        <v>0.0</v>
      </c>
      <c r="CG647" s="16">
        <v>0.0</v>
      </c>
      <c r="CH647" s="16">
        <v>0.0</v>
      </c>
      <c r="CI647" s="16">
        <v>1.0</v>
      </c>
      <c r="CJ647" s="15">
        <f t="shared" si="3"/>
        <v>1</v>
      </c>
      <c r="CK647" s="29" t="s">
        <v>3595</v>
      </c>
      <c r="CL647" s="11" t="s">
        <v>1976</v>
      </c>
      <c r="CM647" s="11">
        <v>0.0</v>
      </c>
      <c r="CN647" s="11">
        <v>0.0</v>
      </c>
      <c r="CO647" s="18">
        <v>0.0</v>
      </c>
      <c r="CP647" s="18">
        <v>0.0</v>
      </c>
      <c r="CQ647" s="15">
        <v>0.0</v>
      </c>
      <c r="CR647" s="15" t="s">
        <v>124</v>
      </c>
      <c r="CS647" s="15">
        <v>0.0</v>
      </c>
      <c r="CT647" s="15" t="s">
        <v>124</v>
      </c>
      <c r="CU647" s="15">
        <v>0.0</v>
      </c>
      <c r="CV647" s="15" t="s">
        <v>124</v>
      </c>
      <c r="CW647" s="11">
        <v>0.0</v>
      </c>
      <c r="CX647" s="11">
        <v>0.0</v>
      </c>
      <c r="CY647" s="11" t="s">
        <v>124</v>
      </c>
      <c r="CZ647" s="11">
        <v>0.0</v>
      </c>
      <c r="DA647" s="11" t="s">
        <v>235</v>
      </c>
      <c r="DB647" s="31"/>
    </row>
    <row r="648">
      <c r="A648" s="11" t="s">
        <v>3596</v>
      </c>
      <c r="B648" s="11" t="s">
        <v>3262</v>
      </c>
      <c r="C648" s="12">
        <v>32151.0</v>
      </c>
      <c r="D648" s="13">
        <v>1.0</v>
      </c>
      <c r="E648" s="18">
        <v>0.0</v>
      </c>
      <c r="F648" s="3">
        <v>5.0</v>
      </c>
      <c r="G648" s="3">
        <v>4.0</v>
      </c>
      <c r="H648" s="3">
        <v>7.0</v>
      </c>
      <c r="I648" s="14">
        <f t="shared" si="1"/>
        <v>5.333333333</v>
      </c>
      <c r="J648" s="14">
        <f t="shared" si="2"/>
        <v>2</v>
      </c>
      <c r="K648" s="11" t="s">
        <v>2265</v>
      </c>
      <c r="L648" s="11" t="s">
        <v>2410</v>
      </c>
      <c r="M648" s="15" t="s">
        <v>2631</v>
      </c>
      <c r="N648" s="15" t="s">
        <v>3024</v>
      </c>
      <c r="O648" s="16" t="s">
        <v>2906</v>
      </c>
      <c r="P648" s="16" t="s">
        <v>2691</v>
      </c>
      <c r="Q648" s="17">
        <v>1.0</v>
      </c>
      <c r="R648" s="11" t="s">
        <v>124</v>
      </c>
      <c r="S648" s="11">
        <v>0.0</v>
      </c>
      <c r="T648" s="11">
        <v>0.0</v>
      </c>
      <c r="U648" s="11" t="s">
        <v>124</v>
      </c>
      <c r="V648" s="11">
        <v>0.0</v>
      </c>
      <c r="W648" s="11" t="s">
        <v>125</v>
      </c>
      <c r="X648" s="18">
        <v>24.0</v>
      </c>
      <c r="Y648" s="18">
        <v>0.0</v>
      </c>
      <c r="Z648" s="18">
        <v>0.0</v>
      </c>
      <c r="AA648" s="18">
        <v>1.0</v>
      </c>
      <c r="AB648" s="15" t="s">
        <v>3152</v>
      </c>
      <c r="AC648" s="15" t="s">
        <v>3152</v>
      </c>
      <c r="AD648" s="16">
        <v>1.0</v>
      </c>
      <c r="AE648" s="16">
        <v>1.0</v>
      </c>
      <c r="AF648" s="16">
        <v>0.0</v>
      </c>
      <c r="AG648" s="15">
        <v>0.0</v>
      </c>
      <c r="AH648" s="11" t="s">
        <v>3307</v>
      </c>
      <c r="AI648" s="18">
        <v>1.0</v>
      </c>
      <c r="AJ648" s="18">
        <v>0.0</v>
      </c>
      <c r="AK648" s="18">
        <v>0.0</v>
      </c>
      <c r="AL648" s="11">
        <v>0.0</v>
      </c>
      <c r="AM648" s="19">
        <v>0.0</v>
      </c>
      <c r="AN648" s="27" t="s">
        <v>128</v>
      </c>
      <c r="AO648" s="15" t="s">
        <v>413</v>
      </c>
      <c r="AP648" s="15" t="s">
        <v>413</v>
      </c>
      <c r="AQ648" s="15">
        <v>119.0</v>
      </c>
      <c r="AR648" s="15">
        <v>79.0</v>
      </c>
      <c r="AS648" s="15">
        <v>70.0</v>
      </c>
      <c r="AT648" s="15">
        <v>80.0</v>
      </c>
      <c r="AU648" s="15">
        <v>-10.0</v>
      </c>
      <c r="AV648" s="15">
        <v>27.0</v>
      </c>
      <c r="AW648" s="18">
        <v>0.0</v>
      </c>
      <c r="AX648" s="18">
        <v>1.0</v>
      </c>
      <c r="AY648" s="18">
        <v>1.0</v>
      </c>
      <c r="AZ648" s="18">
        <v>0.0</v>
      </c>
      <c r="BA648" s="18">
        <v>0.0</v>
      </c>
      <c r="BB648" s="18">
        <v>0.0</v>
      </c>
      <c r="BC648" s="11">
        <v>0.0</v>
      </c>
      <c r="BD648" s="11">
        <v>0.0</v>
      </c>
      <c r="BE648" s="11">
        <v>0.0</v>
      </c>
      <c r="BF648" s="11">
        <v>0.0</v>
      </c>
      <c r="BG648" s="11">
        <v>0.0</v>
      </c>
      <c r="BH648" s="11">
        <v>0.0</v>
      </c>
      <c r="BI648" s="11">
        <v>0.0</v>
      </c>
      <c r="BJ648" s="11">
        <v>1.0</v>
      </c>
      <c r="BK648" s="11">
        <v>0.0</v>
      </c>
      <c r="BL648" s="11">
        <v>0.0</v>
      </c>
      <c r="BM648" s="11">
        <v>0.0</v>
      </c>
      <c r="BN648" s="11">
        <v>0.0</v>
      </c>
      <c r="BO648" s="11">
        <v>0.0</v>
      </c>
      <c r="BP648" s="11">
        <v>0.0</v>
      </c>
      <c r="BQ648" s="11">
        <v>0.0</v>
      </c>
      <c r="BR648" s="11">
        <v>0.0</v>
      </c>
      <c r="BS648" s="11">
        <v>0.0</v>
      </c>
      <c r="BT648" s="11">
        <v>0.0</v>
      </c>
      <c r="BU648" s="11">
        <v>0.0</v>
      </c>
      <c r="BV648" s="11" t="s">
        <v>124</v>
      </c>
      <c r="BW648" s="3" t="s">
        <v>487</v>
      </c>
      <c r="BX648" s="15">
        <v>0.0</v>
      </c>
      <c r="BY648" s="26">
        <v>276.0</v>
      </c>
      <c r="BZ648" s="16">
        <v>0.0</v>
      </c>
      <c r="CA648" s="26">
        <v>60.0</v>
      </c>
      <c r="CB648" s="26">
        <v>24.0</v>
      </c>
      <c r="CC648" s="15">
        <v>0.0</v>
      </c>
      <c r="CD648" s="15">
        <v>0.0</v>
      </c>
      <c r="CE648" s="15">
        <v>1.0</v>
      </c>
      <c r="CF648" s="15">
        <v>0.0</v>
      </c>
      <c r="CG648" s="16">
        <v>0.0</v>
      </c>
      <c r="CH648" s="16">
        <v>0.0</v>
      </c>
      <c r="CI648" s="16">
        <v>0.0</v>
      </c>
      <c r="CJ648" s="15">
        <f t="shared" si="3"/>
        <v>0</v>
      </c>
      <c r="CK648" s="29" t="s">
        <v>3597</v>
      </c>
      <c r="CL648" s="11" t="s">
        <v>258</v>
      </c>
      <c r="CM648" s="11">
        <v>0.0</v>
      </c>
      <c r="CN648" s="11">
        <v>1.0</v>
      </c>
      <c r="CO648" s="18">
        <v>0.0</v>
      </c>
      <c r="CP648" s="18">
        <v>0.0</v>
      </c>
      <c r="CQ648" s="15">
        <v>0.0</v>
      </c>
      <c r="CR648" s="15" t="s">
        <v>124</v>
      </c>
      <c r="CS648" s="15">
        <v>0.0</v>
      </c>
      <c r="CT648" s="15" t="s">
        <v>124</v>
      </c>
      <c r="CU648" s="15">
        <v>0.0</v>
      </c>
      <c r="CV648" s="15" t="s">
        <v>124</v>
      </c>
      <c r="CW648" s="11">
        <v>0.0</v>
      </c>
      <c r="CX648" s="11">
        <v>0.0</v>
      </c>
      <c r="CY648" s="11" t="s">
        <v>124</v>
      </c>
      <c r="CZ648" s="11">
        <v>0.0</v>
      </c>
      <c r="DA648" s="11" t="s">
        <v>235</v>
      </c>
      <c r="DB648" s="31"/>
    </row>
    <row r="649">
      <c r="A649" s="11" t="s">
        <v>3598</v>
      </c>
      <c r="B649" s="11" t="s">
        <v>1572</v>
      </c>
      <c r="C649" s="12">
        <v>32158.0</v>
      </c>
      <c r="D649" s="13">
        <v>1.0</v>
      </c>
      <c r="E649" s="18">
        <v>0.0</v>
      </c>
      <c r="F649" s="3">
        <v>5.0</v>
      </c>
      <c r="G649" s="3">
        <v>6.0</v>
      </c>
      <c r="H649" s="3">
        <v>6.0</v>
      </c>
      <c r="I649" s="14">
        <f t="shared" si="1"/>
        <v>5.666666667</v>
      </c>
      <c r="J649" s="14">
        <f t="shared" si="2"/>
        <v>0.6666666667</v>
      </c>
      <c r="K649" s="11" t="s">
        <v>3599</v>
      </c>
      <c r="L649" s="11" t="s">
        <v>3599</v>
      </c>
      <c r="M649" s="15" t="s">
        <v>122</v>
      </c>
      <c r="N649" s="15" t="s">
        <v>373</v>
      </c>
      <c r="O649" s="16" t="s">
        <v>122</v>
      </c>
      <c r="P649" s="16" t="s">
        <v>373</v>
      </c>
      <c r="Q649" s="17">
        <v>1.0</v>
      </c>
      <c r="R649" s="11" t="s">
        <v>124</v>
      </c>
      <c r="S649" s="11">
        <v>0.0</v>
      </c>
      <c r="T649" s="11">
        <v>0.0</v>
      </c>
      <c r="U649" s="11" t="s">
        <v>124</v>
      </c>
      <c r="V649" s="11">
        <v>0.0</v>
      </c>
      <c r="W649" s="11" t="s">
        <v>631</v>
      </c>
      <c r="X649" s="18">
        <v>47.0</v>
      </c>
      <c r="Y649" s="18">
        <v>1.0</v>
      </c>
      <c r="Z649" s="18">
        <v>1.0</v>
      </c>
      <c r="AA649" s="18">
        <v>0.0</v>
      </c>
      <c r="AB649" s="15" t="s">
        <v>3600</v>
      </c>
      <c r="AC649" s="15" t="s">
        <v>3600</v>
      </c>
      <c r="AD649" s="16">
        <v>1.0</v>
      </c>
      <c r="AE649" s="16">
        <v>0.0</v>
      </c>
      <c r="AF649" s="16">
        <v>0.0</v>
      </c>
      <c r="AG649" s="15">
        <v>0.0</v>
      </c>
      <c r="AH649" s="11" t="s">
        <v>3601</v>
      </c>
      <c r="AI649" s="18">
        <v>1.0</v>
      </c>
      <c r="AJ649" s="18">
        <v>1.0</v>
      </c>
      <c r="AK649" s="18">
        <v>1.0</v>
      </c>
      <c r="AL649" s="11">
        <v>0.0</v>
      </c>
      <c r="AM649" s="19">
        <v>0.0</v>
      </c>
      <c r="AN649" s="27" t="s">
        <v>128</v>
      </c>
      <c r="AO649" s="15" t="s">
        <v>189</v>
      </c>
      <c r="AP649" s="15" t="s">
        <v>189</v>
      </c>
      <c r="AQ649" s="15">
        <v>149.0</v>
      </c>
      <c r="AR649" s="15">
        <v>85.0</v>
      </c>
      <c r="AS649" s="15">
        <v>77.0</v>
      </c>
      <c r="AT649" s="15">
        <v>96.0</v>
      </c>
      <c r="AU649" s="15">
        <v>-7.0</v>
      </c>
      <c r="AV649" s="15">
        <v>47.0</v>
      </c>
      <c r="AW649" s="18">
        <v>0.0</v>
      </c>
      <c r="AX649" s="18">
        <v>0.0</v>
      </c>
      <c r="AY649" s="18">
        <v>1.0</v>
      </c>
      <c r="AZ649" s="18">
        <v>0.0</v>
      </c>
      <c r="BA649" s="18">
        <v>0.0</v>
      </c>
      <c r="BB649" s="18">
        <v>1.0</v>
      </c>
      <c r="BC649" s="11">
        <v>0.0</v>
      </c>
      <c r="BD649" s="11">
        <v>0.0</v>
      </c>
      <c r="BE649" s="11">
        <v>0.0</v>
      </c>
      <c r="BF649" s="11">
        <v>0.0</v>
      </c>
      <c r="BG649" s="11">
        <v>0.0</v>
      </c>
      <c r="BH649" s="11">
        <v>0.0</v>
      </c>
      <c r="BI649" s="11">
        <v>0.0</v>
      </c>
      <c r="BJ649" s="11">
        <v>0.0</v>
      </c>
      <c r="BK649" s="11">
        <v>0.0</v>
      </c>
      <c r="BL649" s="11">
        <v>0.0</v>
      </c>
      <c r="BM649" s="11">
        <v>0.0</v>
      </c>
      <c r="BN649" s="11">
        <v>0.0</v>
      </c>
      <c r="BO649" s="11">
        <v>0.0</v>
      </c>
      <c r="BP649" s="11">
        <v>0.0</v>
      </c>
      <c r="BQ649" s="11">
        <v>1.0</v>
      </c>
      <c r="BR649" s="11">
        <v>0.0</v>
      </c>
      <c r="BS649" s="11">
        <v>0.0</v>
      </c>
      <c r="BT649" s="11">
        <v>0.0</v>
      </c>
      <c r="BU649" s="11">
        <v>0.0</v>
      </c>
      <c r="BV649" s="11" t="s">
        <v>124</v>
      </c>
      <c r="BW649" s="3" t="s">
        <v>168</v>
      </c>
      <c r="BX649" s="15">
        <v>0.0</v>
      </c>
      <c r="BY649" s="26">
        <v>234.0</v>
      </c>
      <c r="BZ649" s="16">
        <v>0.0</v>
      </c>
      <c r="CA649" s="26">
        <v>46.0</v>
      </c>
      <c r="CB649" s="26">
        <v>5.0</v>
      </c>
      <c r="CC649" s="15">
        <v>0.0</v>
      </c>
      <c r="CD649" s="15">
        <v>0.0</v>
      </c>
      <c r="CE649" s="15">
        <v>1.0</v>
      </c>
      <c r="CF649" s="15">
        <v>0.0</v>
      </c>
      <c r="CG649" s="16">
        <v>1.0</v>
      </c>
      <c r="CH649" s="16">
        <v>0.0</v>
      </c>
      <c r="CI649" s="16">
        <v>0.0</v>
      </c>
      <c r="CJ649" s="15">
        <f t="shared" si="3"/>
        <v>1</v>
      </c>
      <c r="CK649" s="29" t="s">
        <v>3602</v>
      </c>
      <c r="CL649" s="11" t="s">
        <v>158</v>
      </c>
      <c r="CM649" s="11">
        <v>0.0</v>
      </c>
      <c r="CN649" s="11">
        <v>0.0</v>
      </c>
      <c r="CO649" s="18">
        <v>0.0</v>
      </c>
      <c r="CP649" s="18">
        <v>0.0</v>
      </c>
      <c r="CQ649" s="15">
        <v>0.0</v>
      </c>
      <c r="CR649" s="15" t="s">
        <v>124</v>
      </c>
      <c r="CS649" s="15">
        <v>0.0</v>
      </c>
      <c r="CT649" s="15" t="s">
        <v>124</v>
      </c>
      <c r="CU649" s="15">
        <v>0.0</v>
      </c>
      <c r="CV649" s="15" t="s">
        <v>124</v>
      </c>
      <c r="CW649" s="11">
        <v>0.0</v>
      </c>
      <c r="CX649" s="11">
        <v>0.0</v>
      </c>
      <c r="CY649" s="11" t="s">
        <v>124</v>
      </c>
      <c r="CZ649" s="11">
        <v>0.0</v>
      </c>
      <c r="DA649" s="11" t="s">
        <v>235</v>
      </c>
      <c r="DB649" s="31"/>
    </row>
    <row r="650">
      <c r="A650" s="11" t="s">
        <v>3603</v>
      </c>
      <c r="B650" s="11" t="s">
        <v>1761</v>
      </c>
      <c r="C650" s="12">
        <v>32165.0</v>
      </c>
      <c r="D650" s="13">
        <v>1.0</v>
      </c>
      <c r="E650" s="18">
        <v>0.0</v>
      </c>
      <c r="F650" s="3">
        <v>7.0</v>
      </c>
      <c r="G650" s="3">
        <v>6.0</v>
      </c>
      <c r="H650" s="3">
        <v>7.0</v>
      </c>
      <c r="I650" s="14">
        <f t="shared" si="1"/>
        <v>6.666666667</v>
      </c>
      <c r="J650" s="14">
        <f t="shared" si="2"/>
        <v>0.6666666667</v>
      </c>
      <c r="K650" s="11" t="s">
        <v>645</v>
      </c>
      <c r="L650" s="11" t="s">
        <v>262</v>
      </c>
      <c r="M650" s="15" t="s">
        <v>3604</v>
      </c>
      <c r="N650" s="15" t="s">
        <v>3489</v>
      </c>
      <c r="O650" s="16" t="s">
        <v>2959</v>
      </c>
      <c r="P650" s="16" t="s">
        <v>1953</v>
      </c>
      <c r="Q650" s="17">
        <v>1.0</v>
      </c>
      <c r="R650" s="11" t="s">
        <v>124</v>
      </c>
      <c r="S650" s="11">
        <v>0.0</v>
      </c>
      <c r="T650" s="11">
        <v>0.0</v>
      </c>
      <c r="U650" s="11" t="s">
        <v>124</v>
      </c>
      <c r="V650" s="11">
        <v>0.0</v>
      </c>
      <c r="W650" s="11" t="s">
        <v>125</v>
      </c>
      <c r="X650" s="18">
        <v>29.0</v>
      </c>
      <c r="Y650" s="18">
        <v>1.0</v>
      </c>
      <c r="Z650" s="18">
        <v>0.0</v>
      </c>
      <c r="AA650" s="18">
        <v>1.0</v>
      </c>
      <c r="AB650" s="15" t="s">
        <v>1761</v>
      </c>
      <c r="AC650" s="15" t="s">
        <v>1761</v>
      </c>
      <c r="AD650" s="16">
        <v>1.0</v>
      </c>
      <c r="AE650" s="16">
        <v>0.0</v>
      </c>
      <c r="AF650" s="16">
        <v>1.0</v>
      </c>
      <c r="AG650" s="15">
        <v>1.0</v>
      </c>
      <c r="AH650" s="11" t="s">
        <v>2678</v>
      </c>
      <c r="AI650" s="18">
        <v>1.0</v>
      </c>
      <c r="AJ650" s="18">
        <v>0.0</v>
      </c>
      <c r="AK650" s="18">
        <v>1.0</v>
      </c>
      <c r="AL650" s="11">
        <v>0.0</v>
      </c>
      <c r="AM650" s="19">
        <v>1.0</v>
      </c>
      <c r="AN650" s="27" t="s">
        <v>128</v>
      </c>
      <c r="AO650" s="15" t="s">
        <v>189</v>
      </c>
      <c r="AP650" s="15" t="s">
        <v>189</v>
      </c>
      <c r="AQ650" s="15">
        <v>172.0</v>
      </c>
      <c r="AR650" s="15">
        <v>81.0</v>
      </c>
      <c r="AS650" s="15">
        <v>74.0</v>
      </c>
      <c r="AT650" s="15">
        <v>50.0</v>
      </c>
      <c r="AU650" s="15">
        <v>-6.0</v>
      </c>
      <c r="AV650" s="15">
        <v>5.0</v>
      </c>
      <c r="AW650" s="18">
        <v>0.0</v>
      </c>
      <c r="AX650" s="18">
        <v>0.0</v>
      </c>
      <c r="AY650" s="18">
        <v>0.0</v>
      </c>
      <c r="AZ650" s="18">
        <v>0.0</v>
      </c>
      <c r="BA650" s="18">
        <v>0.0</v>
      </c>
      <c r="BB650" s="18">
        <v>1.0</v>
      </c>
      <c r="BC650" s="11">
        <v>0.0</v>
      </c>
      <c r="BD650" s="11">
        <v>0.0</v>
      </c>
      <c r="BE650" s="11">
        <v>0.0</v>
      </c>
      <c r="BF650" s="11">
        <v>0.0</v>
      </c>
      <c r="BG650" s="11">
        <v>0.0</v>
      </c>
      <c r="BH650" s="11">
        <v>0.0</v>
      </c>
      <c r="BI650" s="11">
        <v>0.0</v>
      </c>
      <c r="BJ650" s="11">
        <v>0.0</v>
      </c>
      <c r="BK650" s="11">
        <v>0.0</v>
      </c>
      <c r="BL650" s="11">
        <v>0.0</v>
      </c>
      <c r="BM650" s="11">
        <v>0.0</v>
      </c>
      <c r="BN650" s="11">
        <v>0.0</v>
      </c>
      <c r="BO650" s="11">
        <v>0.0</v>
      </c>
      <c r="BP650" s="11">
        <v>0.0</v>
      </c>
      <c r="BQ650" s="11">
        <v>0.0</v>
      </c>
      <c r="BR650" s="11">
        <v>0.0</v>
      </c>
      <c r="BS650" s="11">
        <v>0.0</v>
      </c>
      <c r="BT650" s="11">
        <v>0.0</v>
      </c>
      <c r="BU650" s="11">
        <v>0.0</v>
      </c>
      <c r="BV650" s="11" t="s">
        <v>124</v>
      </c>
      <c r="BW650" s="3" t="s">
        <v>319</v>
      </c>
      <c r="BX650" s="15">
        <v>0.0</v>
      </c>
      <c r="BY650" s="26">
        <v>266.0</v>
      </c>
      <c r="BZ650" s="16">
        <v>0.0</v>
      </c>
      <c r="CA650" s="26">
        <v>63.0</v>
      </c>
      <c r="CB650" s="26">
        <v>27.0</v>
      </c>
      <c r="CC650" s="15">
        <v>0.0</v>
      </c>
      <c r="CD650" s="15">
        <v>0.0</v>
      </c>
      <c r="CE650" s="15">
        <v>1.0</v>
      </c>
      <c r="CF650" s="15">
        <v>0.0</v>
      </c>
      <c r="CG650" s="16">
        <v>0.0</v>
      </c>
      <c r="CH650" s="16">
        <v>0.0</v>
      </c>
      <c r="CI650" s="16">
        <v>0.0</v>
      </c>
      <c r="CJ650" s="15">
        <f t="shared" si="3"/>
        <v>0</v>
      </c>
      <c r="CK650" s="29" t="s">
        <v>3605</v>
      </c>
      <c r="CL650" s="13" t="s">
        <v>901</v>
      </c>
      <c r="CM650" s="11">
        <v>0.0</v>
      </c>
      <c r="CN650" s="11">
        <v>0.0</v>
      </c>
      <c r="CO650" s="18">
        <v>0.0</v>
      </c>
      <c r="CP650" s="18">
        <v>0.0</v>
      </c>
      <c r="CQ650" s="15">
        <v>0.0</v>
      </c>
      <c r="CR650" s="15" t="s">
        <v>124</v>
      </c>
      <c r="CS650" s="15">
        <v>0.0</v>
      </c>
      <c r="CT650" s="15" t="s">
        <v>124</v>
      </c>
      <c r="CU650" s="15">
        <v>0.0</v>
      </c>
      <c r="CV650" s="15" t="s">
        <v>124</v>
      </c>
      <c r="CW650" s="11">
        <v>0.0</v>
      </c>
      <c r="CX650" s="11">
        <v>0.0</v>
      </c>
      <c r="CY650" s="11" t="s">
        <v>124</v>
      </c>
      <c r="CZ650" s="11">
        <v>0.0</v>
      </c>
      <c r="DA650" s="11" t="s">
        <v>2806</v>
      </c>
      <c r="DB650" s="31"/>
    </row>
    <row r="651">
      <c r="A651" s="11" t="s">
        <v>3606</v>
      </c>
      <c r="B651" s="11" t="s">
        <v>3607</v>
      </c>
      <c r="C651" s="12">
        <v>32172.0</v>
      </c>
      <c r="D651" s="13">
        <v>1.0</v>
      </c>
      <c r="E651" s="18">
        <v>0.0</v>
      </c>
      <c r="F651" s="3">
        <v>7.0</v>
      </c>
      <c r="G651" s="3">
        <v>6.0</v>
      </c>
      <c r="H651" s="3">
        <v>3.0</v>
      </c>
      <c r="I651" s="14">
        <f t="shared" si="1"/>
        <v>5.333333333</v>
      </c>
      <c r="J651" s="14">
        <f t="shared" si="2"/>
        <v>2.666666667</v>
      </c>
      <c r="K651" s="11" t="s">
        <v>303</v>
      </c>
      <c r="L651" s="11" t="s">
        <v>355</v>
      </c>
      <c r="M651" s="15" t="s">
        <v>122</v>
      </c>
      <c r="N651" s="15" t="s">
        <v>3377</v>
      </c>
      <c r="O651" s="16" t="s">
        <v>3220</v>
      </c>
      <c r="P651" s="16" t="s">
        <v>3146</v>
      </c>
      <c r="Q651" s="17">
        <v>0.0</v>
      </c>
      <c r="R651" s="11" t="s">
        <v>124</v>
      </c>
      <c r="S651" s="11">
        <v>0.0</v>
      </c>
      <c r="T651" s="11">
        <v>0.0</v>
      </c>
      <c r="U651" s="11" t="s">
        <v>124</v>
      </c>
      <c r="V651" s="11">
        <v>0.0</v>
      </c>
      <c r="W651" s="11" t="s">
        <v>1785</v>
      </c>
      <c r="X651" s="18">
        <v>28.0</v>
      </c>
      <c r="Y651" s="18">
        <v>1.0</v>
      </c>
      <c r="Z651" s="18">
        <v>1.0</v>
      </c>
      <c r="AA651" s="18">
        <v>0.0</v>
      </c>
      <c r="AB651" s="15" t="s">
        <v>3608</v>
      </c>
      <c r="AC651" s="15" t="s">
        <v>3608</v>
      </c>
      <c r="AD651" s="16">
        <v>1.0</v>
      </c>
      <c r="AE651" s="16">
        <v>1.0</v>
      </c>
      <c r="AF651" s="16">
        <v>1.0</v>
      </c>
      <c r="AG651" s="16">
        <v>1.0</v>
      </c>
      <c r="AH651" s="11" t="s">
        <v>3609</v>
      </c>
      <c r="AI651" s="18">
        <v>1.0</v>
      </c>
      <c r="AJ651" s="18">
        <v>1.0</v>
      </c>
      <c r="AK651" s="18">
        <v>0.0</v>
      </c>
      <c r="AL651" s="11">
        <v>0.0</v>
      </c>
      <c r="AM651" s="19">
        <v>0.0</v>
      </c>
      <c r="AN651" s="27" t="s">
        <v>128</v>
      </c>
      <c r="AO651" s="15" t="s">
        <v>778</v>
      </c>
      <c r="AP651" s="15" t="s">
        <v>778</v>
      </c>
      <c r="AQ651" s="15">
        <v>109.0</v>
      </c>
      <c r="AR651" s="15">
        <v>72.0</v>
      </c>
      <c r="AS651" s="15">
        <v>80.0</v>
      </c>
      <c r="AT651" s="15">
        <v>88.0</v>
      </c>
      <c r="AU651" s="15">
        <v>-5.0</v>
      </c>
      <c r="AV651" s="15">
        <v>7.0</v>
      </c>
      <c r="AW651" s="18">
        <v>0.0</v>
      </c>
      <c r="AX651" s="18">
        <v>0.0</v>
      </c>
      <c r="AY651" s="18">
        <v>1.0</v>
      </c>
      <c r="AZ651" s="18">
        <v>0.0</v>
      </c>
      <c r="BA651" s="18">
        <v>0.0</v>
      </c>
      <c r="BB651" s="18">
        <v>0.0</v>
      </c>
      <c r="BC651" s="11">
        <v>0.0</v>
      </c>
      <c r="BD651" s="11">
        <v>0.0</v>
      </c>
      <c r="BE651" s="11">
        <v>0.0</v>
      </c>
      <c r="BF651" s="11">
        <v>0.0</v>
      </c>
      <c r="BG651" s="11">
        <v>0.0</v>
      </c>
      <c r="BH651" s="11">
        <v>0.0</v>
      </c>
      <c r="BI651" s="11">
        <v>0.0</v>
      </c>
      <c r="BJ651" s="11">
        <v>0.0</v>
      </c>
      <c r="BK651" s="11">
        <v>0.0</v>
      </c>
      <c r="BL651" s="11">
        <v>0.0</v>
      </c>
      <c r="BM651" s="11">
        <v>0.0</v>
      </c>
      <c r="BN651" s="11">
        <v>0.0</v>
      </c>
      <c r="BO651" s="11">
        <v>0.0</v>
      </c>
      <c r="BP651" s="11">
        <v>0.0</v>
      </c>
      <c r="BQ651" s="11">
        <v>0.0</v>
      </c>
      <c r="BR651" s="11">
        <v>0.0</v>
      </c>
      <c r="BS651" s="11">
        <v>0.0</v>
      </c>
      <c r="BT651" s="11">
        <v>0.0</v>
      </c>
      <c r="BU651" s="11">
        <v>0.0</v>
      </c>
      <c r="BV651" s="11" t="s">
        <v>124</v>
      </c>
      <c r="BW651" s="3" t="s">
        <v>146</v>
      </c>
      <c r="BX651" s="15">
        <v>0.0</v>
      </c>
      <c r="BY651" s="26">
        <v>181.0</v>
      </c>
      <c r="BZ651" s="16">
        <v>0.0</v>
      </c>
      <c r="CA651" s="26">
        <v>32.0</v>
      </c>
      <c r="CB651" s="26">
        <v>20.0</v>
      </c>
      <c r="CC651" s="15">
        <v>0.0</v>
      </c>
      <c r="CD651" s="15">
        <v>0.0</v>
      </c>
      <c r="CE651" s="15">
        <v>0.0</v>
      </c>
      <c r="CF651" s="15">
        <v>0.0</v>
      </c>
      <c r="CG651" s="16">
        <v>0.0</v>
      </c>
      <c r="CH651" s="16">
        <v>0.0</v>
      </c>
      <c r="CI651" s="16">
        <v>0.0</v>
      </c>
      <c r="CJ651" s="15">
        <f t="shared" si="3"/>
        <v>0</v>
      </c>
      <c r="CK651" s="29" t="s">
        <v>3610</v>
      </c>
      <c r="CL651" s="11" t="s">
        <v>258</v>
      </c>
      <c r="CM651" s="11">
        <v>0.0</v>
      </c>
      <c r="CN651" s="11">
        <v>1.0</v>
      </c>
      <c r="CO651" s="18">
        <v>0.0</v>
      </c>
      <c r="CP651" s="18">
        <v>0.0</v>
      </c>
      <c r="CQ651" s="15">
        <v>0.0</v>
      </c>
      <c r="CR651" s="15" t="s">
        <v>124</v>
      </c>
      <c r="CS651" s="15">
        <v>0.0</v>
      </c>
      <c r="CT651" s="15" t="s">
        <v>124</v>
      </c>
      <c r="CU651" s="15">
        <v>0.0</v>
      </c>
      <c r="CV651" s="15" t="s">
        <v>124</v>
      </c>
      <c r="CW651" s="11">
        <v>0.0</v>
      </c>
      <c r="CX651" s="11">
        <v>0.0</v>
      </c>
      <c r="CY651" s="11" t="s">
        <v>124</v>
      </c>
      <c r="CZ651" s="11">
        <v>0.0</v>
      </c>
      <c r="DA651" s="11" t="s">
        <v>235</v>
      </c>
      <c r="DB651" s="31"/>
    </row>
    <row r="652">
      <c r="A652" s="11" t="s">
        <v>3611</v>
      </c>
      <c r="B652" s="11" t="s">
        <v>3572</v>
      </c>
      <c r="C652" s="12">
        <v>32179.0</v>
      </c>
      <c r="D652" s="13">
        <v>2.0</v>
      </c>
      <c r="E652" s="18">
        <v>0.0</v>
      </c>
      <c r="F652" s="3">
        <v>6.0</v>
      </c>
      <c r="G652" s="3">
        <v>6.0</v>
      </c>
      <c r="H652" s="3">
        <v>6.0</v>
      </c>
      <c r="I652" s="14">
        <f t="shared" si="1"/>
        <v>6</v>
      </c>
      <c r="J652" s="14">
        <f t="shared" si="2"/>
        <v>0</v>
      </c>
      <c r="K652" s="11" t="s">
        <v>1283</v>
      </c>
      <c r="L652" s="11" t="s">
        <v>1283</v>
      </c>
      <c r="M652" s="15" t="s">
        <v>122</v>
      </c>
      <c r="N652" s="15" t="s">
        <v>2815</v>
      </c>
      <c r="O652" s="16" t="s">
        <v>2822</v>
      </c>
      <c r="P652" s="16" t="s">
        <v>3146</v>
      </c>
      <c r="Q652" s="17">
        <v>1.0</v>
      </c>
      <c r="R652" s="11" t="s">
        <v>124</v>
      </c>
      <c r="S652" s="11">
        <v>0.0</v>
      </c>
      <c r="T652" s="11">
        <v>0.0</v>
      </c>
      <c r="U652" s="11" t="s">
        <v>124</v>
      </c>
      <c r="V652" s="11">
        <v>0.0</v>
      </c>
      <c r="W652" s="11" t="s">
        <v>125</v>
      </c>
      <c r="X652" s="18">
        <v>16.0</v>
      </c>
      <c r="Y652" s="18">
        <v>0.0</v>
      </c>
      <c r="Z652" s="18">
        <v>1.0</v>
      </c>
      <c r="AA652" s="18">
        <v>0.0</v>
      </c>
      <c r="AB652" s="15" t="s">
        <v>3612</v>
      </c>
      <c r="AC652" s="15" t="s">
        <v>3612</v>
      </c>
      <c r="AD652" s="16">
        <v>0.0</v>
      </c>
      <c r="AE652" s="16">
        <v>1.0</v>
      </c>
      <c r="AF652" s="16">
        <v>0.0</v>
      </c>
      <c r="AG652" s="15">
        <v>0.0</v>
      </c>
      <c r="AH652" s="11" t="s">
        <v>3575</v>
      </c>
      <c r="AI652" s="18">
        <v>1.0</v>
      </c>
      <c r="AJ652" s="18">
        <v>1.0</v>
      </c>
      <c r="AK652" s="18">
        <v>0.0</v>
      </c>
      <c r="AL652" s="11">
        <v>0.0</v>
      </c>
      <c r="AM652" s="19">
        <v>0.0</v>
      </c>
      <c r="AN652" s="27" t="s">
        <v>299</v>
      </c>
      <c r="AO652" s="15" t="s">
        <v>243</v>
      </c>
      <c r="AP652" s="15" t="s">
        <v>243</v>
      </c>
      <c r="AQ652" s="15">
        <v>99.0</v>
      </c>
      <c r="AR652" s="15">
        <v>24.0</v>
      </c>
      <c r="AS652" s="15">
        <v>47.0</v>
      </c>
      <c r="AT652" s="15">
        <v>14.0</v>
      </c>
      <c r="AU652" s="15">
        <v>-16.0</v>
      </c>
      <c r="AV652" s="15">
        <v>55.0</v>
      </c>
      <c r="AW652" s="18">
        <v>0.0</v>
      </c>
      <c r="AX652" s="18">
        <v>0.0</v>
      </c>
      <c r="AY652" s="18">
        <v>1.0</v>
      </c>
      <c r="AZ652" s="18">
        <v>0.0</v>
      </c>
      <c r="BA652" s="18">
        <v>0.0</v>
      </c>
      <c r="BB652" s="18">
        <v>0.0</v>
      </c>
      <c r="BC652" s="11">
        <v>0.0</v>
      </c>
      <c r="BD652" s="11">
        <v>0.0</v>
      </c>
      <c r="BE652" s="11">
        <v>0.0</v>
      </c>
      <c r="BF652" s="11">
        <v>0.0</v>
      </c>
      <c r="BG652" s="11">
        <v>0.0</v>
      </c>
      <c r="BH652" s="11">
        <v>0.0</v>
      </c>
      <c r="BI652" s="11">
        <v>0.0</v>
      </c>
      <c r="BJ652" s="11">
        <v>0.0</v>
      </c>
      <c r="BK652" s="11">
        <v>0.0</v>
      </c>
      <c r="BL652" s="11">
        <v>0.0</v>
      </c>
      <c r="BM652" s="11">
        <v>0.0</v>
      </c>
      <c r="BN652" s="11">
        <v>0.0</v>
      </c>
      <c r="BO652" s="11">
        <v>0.0</v>
      </c>
      <c r="BP652" s="11">
        <v>0.0</v>
      </c>
      <c r="BQ652" s="11">
        <v>0.0</v>
      </c>
      <c r="BR652" s="11">
        <v>0.0</v>
      </c>
      <c r="BS652" s="11">
        <v>0.0</v>
      </c>
      <c r="BT652" s="11">
        <v>0.0</v>
      </c>
      <c r="BU652" s="11">
        <v>0.0</v>
      </c>
      <c r="BV652" s="11" t="s">
        <v>124</v>
      </c>
      <c r="BW652" s="3" t="s">
        <v>319</v>
      </c>
      <c r="BX652" s="15">
        <v>0.0</v>
      </c>
      <c r="BY652" s="26">
        <v>213.0</v>
      </c>
      <c r="BZ652" s="16">
        <v>0.0</v>
      </c>
      <c r="CA652" s="26">
        <v>47.0</v>
      </c>
      <c r="CB652" s="26">
        <v>7.0</v>
      </c>
      <c r="CC652" s="15">
        <v>0.0</v>
      </c>
      <c r="CD652" s="15">
        <v>0.0</v>
      </c>
      <c r="CE652" s="15">
        <v>0.0</v>
      </c>
      <c r="CF652" s="15">
        <v>0.0</v>
      </c>
      <c r="CG652" s="16">
        <v>1.0</v>
      </c>
      <c r="CH652" s="16">
        <v>0.0</v>
      </c>
      <c r="CI652" s="16">
        <v>0.0</v>
      </c>
      <c r="CJ652" s="15">
        <f t="shared" si="3"/>
        <v>1</v>
      </c>
      <c r="CK652" s="29" t="s">
        <v>3613</v>
      </c>
      <c r="CL652" s="11" t="s">
        <v>132</v>
      </c>
      <c r="CM652" s="11">
        <v>0.0</v>
      </c>
      <c r="CN652" s="11">
        <v>0.0</v>
      </c>
      <c r="CO652" s="18">
        <v>0.0</v>
      </c>
      <c r="CP652" s="18">
        <v>0.0</v>
      </c>
      <c r="CQ652" s="15">
        <v>0.0</v>
      </c>
      <c r="CR652" s="15" t="s">
        <v>124</v>
      </c>
      <c r="CS652" s="15">
        <v>0.0</v>
      </c>
      <c r="CT652" s="15" t="s">
        <v>124</v>
      </c>
      <c r="CU652" s="15">
        <v>0.0</v>
      </c>
      <c r="CV652" s="15" t="s">
        <v>124</v>
      </c>
      <c r="CW652" s="11">
        <v>0.0</v>
      </c>
      <c r="CX652" s="11">
        <v>0.0</v>
      </c>
      <c r="CY652" s="11" t="s">
        <v>124</v>
      </c>
      <c r="CZ652" s="11">
        <v>0.0</v>
      </c>
      <c r="DA652" s="11" t="s">
        <v>235</v>
      </c>
      <c r="DB652" s="31"/>
    </row>
    <row r="653">
      <c r="A653" s="11" t="s">
        <v>3614</v>
      </c>
      <c r="B653" s="11" t="s">
        <v>3615</v>
      </c>
      <c r="C653" s="12">
        <v>32193.0</v>
      </c>
      <c r="D653" s="13">
        <v>1.0</v>
      </c>
      <c r="E653" s="18">
        <v>0.0</v>
      </c>
      <c r="F653" s="3">
        <v>3.0</v>
      </c>
      <c r="G653" s="3">
        <v>4.0</v>
      </c>
      <c r="H653" s="3">
        <v>2.0</v>
      </c>
      <c r="I653" s="14">
        <f t="shared" si="1"/>
        <v>3</v>
      </c>
      <c r="J653" s="14">
        <f t="shared" si="2"/>
        <v>1.333333333</v>
      </c>
      <c r="K653" s="11" t="s">
        <v>2265</v>
      </c>
      <c r="L653" s="11" t="s">
        <v>2410</v>
      </c>
      <c r="M653" s="15" t="s">
        <v>137</v>
      </c>
      <c r="N653" s="15" t="s">
        <v>138</v>
      </c>
      <c r="O653" s="16" t="s">
        <v>2228</v>
      </c>
      <c r="P653" s="16" t="s">
        <v>3616</v>
      </c>
      <c r="Q653" s="17">
        <v>0.0</v>
      </c>
      <c r="R653" s="11" t="s">
        <v>124</v>
      </c>
      <c r="S653" s="11">
        <v>0.0</v>
      </c>
      <c r="T653" s="11">
        <v>0.0</v>
      </c>
      <c r="U653" s="11" t="s">
        <v>124</v>
      </c>
      <c r="V653" s="11">
        <v>0.0</v>
      </c>
      <c r="W653" s="11" t="s">
        <v>125</v>
      </c>
      <c r="X653" s="18">
        <f>(22+24+24)/3</f>
        <v>23.33333333</v>
      </c>
      <c r="Y653" s="18">
        <v>0.0</v>
      </c>
      <c r="Z653" s="18">
        <v>1.0</v>
      </c>
      <c r="AA653" s="18">
        <v>0.0</v>
      </c>
      <c r="AB653" s="15" t="s">
        <v>3617</v>
      </c>
      <c r="AC653" s="15" t="s">
        <v>3617</v>
      </c>
      <c r="AD653" s="16">
        <v>1.0</v>
      </c>
      <c r="AE653" s="16">
        <v>0.0</v>
      </c>
      <c r="AF653" s="16">
        <v>0.0</v>
      </c>
      <c r="AG653" s="15">
        <v>0.0</v>
      </c>
      <c r="AH653" s="11" t="s">
        <v>3617</v>
      </c>
      <c r="AI653" s="18">
        <v>1.0</v>
      </c>
      <c r="AJ653" s="18">
        <v>1.0</v>
      </c>
      <c r="AK653" s="18">
        <v>0.0</v>
      </c>
      <c r="AL653" s="11">
        <v>0.0</v>
      </c>
      <c r="AM653" s="19">
        <v>1.0</v>
      </c>
      <c r="AN653" s="27" t="s">
        <v>128</v>
      </c>
      <c r="AO653" s="15" t="s">
        <v>3328</v>
      </c>
      <c r="AP653" s="15" t="s">
        <v>893</v>
      </c>
      <c r="AQ653" s="15">
        <v>174.0</v>
      </c>
      <c r="AR653" s="15">
        <v>62.0</v>
      </c>
      <c r="AS653" s="15">
        <v>60.0</v>
      </c>
      <c r="AT653" s="15">
        <v>74.0</v>
      </c>
      <c r="AU653" s="15">
        <v>-11.0</v>
      </c>
      <c r="AV653" s="15">
        <v>22.0</v>
      </c>
      <c r="AW653" s="18">
        <v>0.0</v>
      </c>
      <c r="AX653" s="18">
        <v>1.0</v>
      </c>
      <c r="AY653" s="18">
        <v>0.0</v>
      </c>
      <c r="AZ653" s="18">
        <v>1.0</v>
      </c>
      <c r="BA653" s="18">
        <v>0.0</v>
      </c>
      <c r="BB653" s="18">
        <v>1.0</v>
      </c>
      <c r="BC653" s="11">
        <v>0.0</v>
      </c>
      <c r="BD653" s="11">
        <v>0.0</v>
      </c>
      <c r="BE653" s="11">
        <v>0.0</v>
      </c>
      <c r="BF653" s="11">
        <v>0.0</v>
      </c>
      <c r="BG653" s="11">
        <v>0.0</v>
      </c>
      <c r="BH653" s="11">
        <v>0.0</v>
      </c>
      <c r="BI653" s="11">
        <v>0.0</v>
      </c>
      <c r="BJ653" s="11">
        <v>0.0</v>
      </c>
      <c r="BK653" s="11">
        <v>0.0</v>
      </c>
      <c r="BL653" s="11">
        <v>0.0</v>
      </c>
      <c r="BM653" s="11">
        <v>0.0</v>
      </c>
      <c r="BN653" s="11">
        <v>0.0</v>
      </c>
      <c r="BO653" s="11">
        <v>0.0</v>
      </c>
      <c r="BP653" s="11">
        <v>0.0</v>
      </c>
      <c r="BQ653" s="11">
        <v>1.0</v>
      </c>
      <c r="BR653" s="11">
        <v>0.0</v>
      </c>
      <c r="BS653" s="11">
        <v>0.0</v>
      </c>
      <c r="BT653" s="11">
        <v>0.0</v>
      </c>
      <c r="BU653" s="11">
        <v>0.0</v>
      </c>
      <c r="BV653" s="11" t="s">
        <v>124</v>
      </c>
      <c r="BW653" s="3" t="s">
        <v>487</v>
      </c>
      <c r="BX653" s="15">
        <v>0.0</v>
      </c>
      <c r="BY653" s="26">
        <v>256.0</v>
      </c>
      <c r="BZ653" s="16">
        <v>0.0</v>
      </c>
      <c r="CA653" s="26">
        <v>47.0</v>
      </c>
      <c r="CB653" s="26">
        <v>12.0</v>
      </c>
      <c r="CC653" s="15">
        <v>0.0</v>
      </c>
      <c r="CD653" s="15">
        <v>0.0</v>
      </c>
      <c r="CE653" s="15">
        <v>1.0</v>
      </c>
      <c r="CF653" s="15">
        <v>0.0</v>
      </c>
      <c r="CG653" s="16">
        <v>0.0</v>
      </c>
      <c r="CH653" s="16">
        <v>0.0</v>
      </c>
      <c r="CI653" s="16">
        <v>0.0</v>
      </c>
      <c r="CJ653" s="15">
        <f t="shared" si="3"/>
        <v>0</v>
      </c>
      <c r="CK653" s="29" t="s">
        <v>3618</v>
      </c>
      <c r="CL653" s="11" t="s">
        <v>132</v>
      </c>
      <c r="CM653" s="11">
        <v>0.0</v>
      </c>
      <c r="CN653" s="11">
        <v>0.0</v>
      </c>
      <c r="CO653" s="18">
        <v>0.0</v>
      </c>
      <c r="CP653" s="18">
        <v>0.0</v>
      </c>
      <c r="CQ653" s="15">
        <v>0.0</v>
      </c>
      <c r="CR653" s="15" t="s">
        <v>124</v>
      </c>
      <c r="CS653" s="15">
        <v>0.0</v>
      </c>
      <c r="CT653" s="15" t="s">
        <v>124</v>
      </c>
      <c r="CU653" s="15">
        <v>0.0</v>
      </c>
      <c r="CV653" s="15" t="s">
        <v>124</v>
      </c>
      <c r="CW653" s="11">
        <v>0.0</v>
      </c>
      <c r="CX653" s="11">
        <v>0.0</v>
      </c>
      <c r="CY653" s="11" t="s">
        <v>124</v>
      </c>
      <c r="CZ653" s="11">
        <v>0.0</v>
      </c>
      <c r="DA653" s="11" t="s">
        <v>235</v>
      </c>
      <c r="DB653" s="31"/>
    </row>
    <row r="654">
      <c r="A654" s="11" t="s">
        <v>3619</v>
      </c>
      <c r="B654" s="11" t="s">
        <v>3143</v>
      </c>
      <c r="C654" s="12">
        <v>32200.0</v>
      </c>
      <c r="D654" s="13">
        <v>2.0</v>
      </c>
      <c r="E654" s="18">
        <v>0.0</v>
      </c>
      <c r="F654" s="3">
        <v>4.0</v>
      </c>
      <c r="G654" s="3">
        <v>5.0</v>
      </c>
      <c r="H654" s="3">
        <v>6.0</v>
      </c>
      <c r="I654" s="14">
        <f t="shared" si="1"/>
        <v>5</v>
      </c>
      <c r="J654" s="14">
        <f t="shared" si="2"/>
        <v>1.333333333</v>
      </c>
      <c r="K654" s="11" t="s">
        <v>261</v>
      </c>
      <c r="L654" s="11" t="s">
        <v>3594</v>
      </c>
      <c r="M654" s="15" t="s">
        <v>216</v>
      </c>
      <c r="N654" s="15" t="s">
        <v>635</v>
      </c>
      <c r="O654" s="16" t="s">
        <v>577</v>
      </c>
      <c r="P654" s="16" t="s">
        <v>1104</v>
      </c>
      <c r="Q654" s="17">
        <v>1.0</v>
      </c>
      <c r="R654" s="11" t="s">
        <v>124</v>
      </c>
      <c r="S654" s="11">
        <v>0.0</v>
      </c>
      <c r="T654" s="11">
        <v>0.0</v>
      </c>
      <c r="U654" s="11" t="s">
        <v>124</v>
      </c>
      <c r="V654" s="11">
        <v>0.0</v>
      </c>
      <c r="W654" s="11" t="s">
        <v>631</v>
      </c>
      <c r="X654" s="18">
        <v>24.0</v>
      </c>
      <c r="Y654" s="18">
        <v>1.0</v>
      </c>
      <c r="Z654" s="18">
        <v>1.0</v>
      </c>
      <c r="AA654" s="18">
        <v>0.0</v>
      </c>
      <c r="AB654" s="15" t="s">
        <v>3143</v>
      </c>
      <c r="AC654" s="15" t="s">
        <v>3143</v>
      </c>
      <c r="AD654" s="16">
        <v>1.0</v>
      </c>
      <c r="AE654" s="16">
        <v>1.0</v>
      </c>
      <c r="AF654" s="16">
        <v>1.0</v>
      </c>
      <c r="AG654" s="15">
        <v>1.0</v>
      </c>
      <c r="AH654" s="11" t="s">
        <v>3143</v>
      </c>
      <c r="AI654" s="18">
        <v>1.0</v>
      </c>
      <c r="AJ654" s="18">
        <v>1.0</v>
      </c>
      <c r="AK654" s="18">
        <v>1.0</v>
      </c>
      <c r="AL654" s="11">
        <v>1.0</v>
      </c>
      <c r="AM654" s="19">
        <v>1.0</v>
      </c>
      <c r="AN654" s="27" t="s">
        <v>128</v>
      </c>
      <c r="AO654" s="15" t="s">
        <v>554</v>
      </c>
      <c r="AP654" s="15" t="s">
        <v>554</v>
      </c>
      <c r="AQ654" s="15">
        <v>102.0</v>
      </c>
      <c r="AR654" s="15">
        <v>33.0</v>
      </c>
      <c r="AS654" s="15">
        <v>69.0</v>
      </c>
      <c r="AT654" s="15">
        <v>28.0</v>
      </c>
      <c r="AU654" s="15">
        <v>-13.0</v>
      </c>
      <c r="AV654" s="15">
        <v>16.0</v>
      </c>
      <c r="AW654" s="18">
        <v>0.0</v>
      </c>
      <c r="AX654" s="18">
        <v>0.0</v>
      </c>
      <c r="AY654" s="18">
        <v>0.0</v>
      </c>
      <c r="AZ654" s="18">
        <v>1.0</v>
      </c>
      <c r="BA654" s="18">
        <v>0.0</v>
      </c>
      <c r="BB654" s="18">
        <v>0.0</v>
      </c>
      <c r="BC654" s="11">
        <v>0.0</v>
      </c>
      <c r="BD654" s="11">
        <v>0.0</v>
      </c>
      <c r="BE654" s="11">
        <v>0.0</v>
      </c>
      <c r="BF654" s="11">
        <v>0.0</v>
      </c>
      <c r="BG654" s="11">
        <v>0.0</v>
      </c>
      <c r="BH654" s="11">
        <v>0.0</v>
      </c>
      <c r="BI654" s="11">
        <v>0.0</v>
      </c>
      <c r="BJ654" s="11">
        <v>1.0</v>
      </c>
      <c r="BK654" s="11">
        <v>0.0</v>
      </c>
      <c r="BL654" s="11">
        <v>0.0</v>
      </c>
      <c r="BM654" s="11">
        <v>0.0</v>
      </c>
      <c r="BN654" s="11">
        <v>0.0</v>
      </c>
      <c r="BO654" s="11">
        <v>0.0</v>
      </c>
      <c r="BP654" s="11">
        <v>0.0</v>
      </c>
      <c r="BQ654" s="11">
        <v>0.0</v>
      </c>
      <c r="BR654" s="11">
        <v>0.0</v>
      </c>
      <c r="BS654" s="11">
        <v>0.0</v>
      </c>
      <c r="BT654" s="11">
        <v>0.0</v>
      </c>
      <c r="BU654" s="11">
        <v>0.0</v>
      </c>
      <c r="BV654" s="11" t="s">
        <v>124</v>
      </c>
      <c r="BW654" s="3" t="s">
        <v>146</v>
      </c>
      <c r="BX654" s="15">
        <v>0.0</v>
      </c>
      <c r="BY654" s="26">
        <v>340.0</v>
      </c>
      <c r="BZ654" s="16">
        <v>0.0</v>
      </c>
      <c r="CA654" s="26">
        <v>96.0</v>
      </c>
      <c r="CB654" s="26">
        <v>38.0</v>
      </c>
      <c r="CC654" s="15">
        <v>0.0</v>
      </c>
      <c r="CD654" s="15">
        <v>0.0</v>
      </c>
      <c r="CE654" s="15">
        <v>0.0</v>
      </c>
      <c r="CF654" s="15">
        <v>0.0</v>
      </c>
      <c r="CG654" s="16">
        <v>0.0</v>
      </c>
      <c r="CH654" s="16">
        <v>0.0</v>
      </c>
      <c r="CI654" s="16">
        <v>0.0</v>
      </c>
      <c r="CJ654" s="15">
        <f t="shared" si="3"/>
        <v>0</v>
      </c>
      <c r="CK654" s="29" t="s">
        <v>3620</v>
      </c>
      <c r="CL654" s="11" t="s">
        <v>258</v>
      </c>
      <c r="CM654" s="11">
        <v>0.0</v>
      </c>
      <c r="CN654" s="11">
        <v>0.0</v>
      </c>
      <c r="CO654" s="18">
        <v>0.0</v>
      </c>
      <c r="CP654" s="18">
        <v>0.0</v>
      </c>
      <c r="CQ654" s="15">
        <v>0.0</v>
      </c>
      <c r="CR654" s="15" t="s">
        <v>124</v>
      </c>
      <c r="CS654" s="15">
        <v>0.0</v>
      </c>
      <c r="CT654" s="15" t="s">
        <v>124</v>
      </c>
      <c r="CU654" s="15">
        <v>0.0</v>
      </c>
      <c r="CV654" s="15" t="s">
        <v>124</v>
      </c>
      <c r="CW654" s="11">
        <v>0.0</v>
      </c>
      <c r="CX654" s="11">
        <v>0.0</v>
      </c>
      <c r="CY654" s="11" t="s">
        <v>124</v>
      </c>
      <c r="CZ654" s="11">
        <v>0.0</v>
      </c>
      <c r="DA654" s="11" t="s">
        <v>235</v>
      </c>
      <c r="DB654" s="31"/>
    </row>
    <row r="655">
      <c r="A655" s="11" t="s">
        <v>3621</v>
      </c>
      <c r="B655" s="11" t="s">
        <v>3622</v>
      </c>
      <c r="C655" s="12">
        <v>32214.0</v>
      </c>
      <c r="D655" s="13">
        <v>2.0</v>
      </c>
      <c r="E655" s="18">
        <v>0.0</v>
      </c>
      <c r="F655" s="3">
        <v>5.0</v>
      </c>
      <c r="G655" s="3">
        <v>3.0</v>
      </c>
      <c r="H655" s="3">
        <v>5.0</v>
      </c>
      <c r="I655" s="14">
        <f t="shared" si="1"/>
        <v>4.333333333</v>
      </c>
      <c r="J655" s="14">
        <f t="shared" si="2"/>
        <v>1.333333333</v>
      </c>
      <c r="K655" s="11" t="s">
        <v>277</v>
      </c>
      <c r="L655" s="11" t="s">
        <v>2410</v>
      </c>
      <c r="M655" s="15" t="s">
        <v>2631</v>
      </c>
      <c r="N655" s="15" t="s">
        <v>3341</v>
      </c>
      <c r="O655" s="16" t="s">
        <v>2906</v>
      </c>
      <c r="P655" s="16" t="s">
        <v>3623</v>
      </c>
      <c r="Q655" s="17">
        <v>1.0</v>
      </c>
      <c r="R655" s="11" t="s">
        <v>124</v>
      </c>
      <c r="S655" s="11">
        <v>0.0</v>
      </c>
      <c r="T655" s="11">
        <v>0.0</v>
      </c>
      <c r="U655" s="11" t="s">
        <v>124</v>
      </c>
      <c r="V655" s="11">
        <v>0.0</v>
      </c>
      <c r="W655" s="11" t="s">
        <v>631</v>
      </c>
      <c r="X655" s="18">
        <v>22.0</v>
      </c>
      <c r="Y655" s="18">
        <v>1.0</v>
      </c>
      <c r="Z655" s="18">
        <v>1.0</v>
      </c>
      <c r="AA655" s="18">
        <v>0.0</v>
      </c>
      <c r="AB655" s="15" t="s">
        <v>3397</v>
      </c>
      <c r="AC655" s="15" t="s">
        <v>3397</v>
      </c>
      <c r="AD655" s="16">
        <v>1.0</v>
      </c>
      <c r="AE655" s="16">
        <v>1.0</v>
      </c>
      <c r="AF655" s="16">
        <v>0.0</v>
      </c>
      <c r="AG655" s="15">
        <v>0.0</v>
      </c>
      <c r="AH655" s="11" t="s">
        <v>3397</v>
      </c>
      <c r="AI655" s="18">
        <v>1.0</v>
      </c>
      <c r="AJ655" s="18">
        <v>1.0</v>
      </c>
      <c r="AK655" s="18">
        <v>0.0</v>
      </c>
      <c r="AL655" s="11">
        <v>0.0</v>
      </c>
      <c r="AM655" s="19">
        <v>1.0</v>
      </c>
      <c r="AN655" s="27" t="s">
        <v>128</v>
      </c>
      <c r="AO655" s="15" t="s">
        <v>243</v>
      </c>
      <c r="AP655" s="15" t="s">
        <v>243</v>
      </c>
      <c r="AQ655" s="15">
        <v>113.0</v>
      </c>
      <c r="AR655" s="15">
        <v>94.0</v>
      </c>
      <c r="AS655" s="15">
        <v>73.0</v>
      </c>
      <c r="AT655" s="15">
        <v>92.0</v>
      </c>
      <c r="AU655" s="15">
        <v>-12.0</v>
      </c>
      <c r="AV655" s="15">
        <v>14.0</v>
      </c>
      <c r="AW655" s="18">
        <v>0.0</v>
      </c>
      <c r="AX655" s="18">
        <v>1.0</v>
      </c>
      <c r="AY655" s="18">
        <v>0.0</v>
      </c>
      <c r="AZ655" s="18">
        <v>1.0</v>
      </c>
      <c r="BA655" s="18">
        <v>0.0</v>
      </c>
      <c r="BB655" s="18">
        <v>0.0</v>
      </c>
      <c r="BC655" s="11">
        <v>0.0</v>
      </c>
      <c r="BD655" s="11">
        <v>0.0</v>
      </c>
      <c r="BE655" s="11">
        <v>0.0</v>
      </c>
      <c r="BF655" s="11">
        <v>0.0</v>
      </c>
      <c r="BG655" s="11">
        <v>0.0</v>
      </c>
      <c r="BH655" s="11">
        <v>0.0</v>
      </c>
      <c r="BI655" s="11">
        <v>0.0</v>
      </c>
      <c r="BJ655" s="11">
        <v>0.0</v>
      </c>
      <c r="BK655" s="11">
        <v>0.0</v>
      </c>
      <c r="BL655" s="11">
        <v>0.0</v>
      </c>
      <c r="BM655" s="11">
        <v>0.0</v>
      </c>
      <c r="BN655" s="11">
        <v>0.0</v>
      </c>
      <c r="BO655" s="11">
        <v>0.0</v>
      </c>
      <c r="BP655" s="11">
        <v>0.0</v>
      </c>
      <c r="BQ655" s="11">
        <v>0.0</v>
      </c>
      <c r="BR655" s="11">
        <v>0.0</v>
      </c>
      <c r="BS655" s="11">
        <v>0.0</v>
      </c>
      <c r="BT655" s="11">
        <v>0.0</v>
      </c>
      <c r="BU655" s="11">
        <v>0.0</v>
      </c>
      <c r="BV655" s="11" t="s">
        <v>124</v>
      </c>
      <c r="BW655" s="3" t="s">
        <v>319</v>
      </c>
      <c r="BX655" s="15">
        <v>0.0</v>
      </c>
      <c r="BY655" s="26">
        <v>213.0</v>
      </c>
      <c r="BZ655" s="16">
        <v>0.0</v>
      </c>
      <c r="CA655" s="26">
        <v>36.0</v>
      </c>
      <c r="CB655" s="26">
        <v>19.0</v>
      </c>
      <c r="CC655" s="15">
        <v>0.0</v>
      </c>
      <c r="CD655" s="15">
        <v>0.0</v>
      </c>
      <c r="CE655" s="15">
        <v>1.0</v>
      </c>
      <c r="CF655" s="15">
        <v>0.0</v>
      </c>
      <c r="CG655" s="16">
        <v>0.0</v>
      </c>
      <c r="CH655" s="16">
        <v>0.0</v>
      </c>
      <c r="CI655" s="16">
        <v>0.0</v>
      </c>
      <c r="CJ655" s="15">
        <f t="shared" si="3"/>
        <v>0</v>
      </c>
      <c r="CK655" s="29" t="s">
        <v>3624</v>
      </c>
      <c r="CL655" s="11" t="s">
        <v>844</v>
      </c>
      <c r="CM655" s="11">
        <v>0.0</v>
      </c>
      <c r="CN655" s="11">
        <v>0.0</v>
      </c>
      <c r="CO655" s="18">
        <v>0.0</v>
      </c>
      <c r="CP655" s="18">
        <v>0.0</v>
      </c>
      <c r="CQ655" s="15">
        <v>0.0</v>
      </c>
      <c r="CR655" s="15" t="s">
        <v>124</v>
      </c>
      <c r="CS655" s="15">
        <v>0.0</v>
      </c>
      <c r="CT655" s="15" t="s">
        <v>124</v>
      </c>
      <c r="CU655" s="15">
        <v>0.0</v>
      </c>
      <c r="CV655" s="15" t="s">
        <v>124</v>
      </c>
      <c r="CW655" s="11">
        <v>0.0</v>
      </c>
      <c r="CX655" s="11">
        <v>0.0</v>
      </c>
      <c r="CY655" s="11" t="s">
        <v>124</v>
      </c>
      <c r="CZ655" s="11">
        <v>0.0</v>
      </c>
      <c r="DA655" s="11" t="s">
        <v>235</v>
      </c>
      <c r="DB655" s="31"/>
    </row>
    <row r="656">
      <c r="A656" s="11" t="s">
        <v>3625</v>
      </c>
      <c r="B656" s="11" t="s">
        <v>1761</v>
      </c>
      <c r="C656" s="12">
        <v>32228.0</v>
      </c>
      <c r="D656" s="13">
        <v>2.0</v>
      </c>
      <c r="E656" s="18">
        <v>0.0</v>
      </c>
      <c r="F656" s="3">
        <v>8.0</v>
      </c>
      <c r="G656" s="3">
        <v>8.0</v>
      </c>
      <c r="H656" s="3">
        <v>6.0</v>
      </c>
      <c r="I656" s="14">
        <f t="shared" si="1"/>
        <v>7.333333333</v>
      </c>
      <c r="J656" s="14">
        <f t="shared" si="2"/>
        <v>1.333333333</v>
      </c>
      <c r="K656" s="11" t="s">
        <v>645</v>
      </c>
      <c r="L656" s="11" t="s">
        <v>262</v>
      </c>
      <c r="M656" s="15" t="s">
        <v>216</v>
      </c>
      <c r="N656" s="15" t="s">
        <v>1510</v>
      </c>
      <c r="O656" s="16" t="s">
        <v>2906</v>
      </c>
      <c r="P656" s="16" t="s">
        <v>2691</v>
      </c>
      <c r="Q656" s="17">
        <v>1.0</v>
      </c>
      <c r="R656" s="11" t="s">
        <v>124</v>
      </c>
      <c r="S656" s="11">
        <v>0.0</v>
      </c>
      <c r="T656" s="11">
        <v>0.0</v>
      </c>
      <c r="U656" s="11" t="s">
        <v>124</v>
      </c>
      <c r="V656" s="11">
        <v>0.0</v>
      </c>
      <c r="W656" s="11" t="s">
        <v>125</v>
      </c>
      <c r="X656" s="18">
        <v>29.0</v>
      </c>
      <c r="Y656" s="18">
        <v>1.0</v>
      </c>
      <c r="Z656" s="18">
        <v>0.0</v>
      </c>
      <c r="AA656" s="18">
        <v>1.0</v>
      </c>
      <c r="AB656" s="15" t="s">
        <v>3626</v>
      </c>
      <c r="AC656" s="15" t="s">
        <v>3626</v>
      </c>
      <c r="AD656" s="16">
        <v>2.0</v>
      </c>
      <c r="AE656" s="16">
        <v>2.0</v>
      </c>
      <c r="AF656" s="16">
        <v>0.0</v>
      </c>
      <c r="AG656" s="15">
        <v>0.0</v>
      </c>
      <c r="AH656" s="11" t="s">
        <v>2678</v>
      </c>
      <c r="AI656" s="18">
        <v>1.0</v>
      </c>
      <c r="AJ656" s="18">
        <v>0.0</v>
      </c>
      <c r="AK656" s="18">
        <v>1.0</v>
      </c>
      <c r="AL656" s="11">
        <v>0.0</v>
      </c>
      <c r="AM656" s="19">
        <v>0.0</v>
      </c>
      <c r="AN656" s="27" t="s">
        <v>128</v>
      </c>
      <c r="AO656" s="15" t="s">
        <v>288</v>
      </c>
      <c r="AP656" s="15" t="s">
        <v>289</v>
      </c>
      <c r="AQ656" s="15">
        <v>100.0</v>
      </c>
      <c r="AR656" s="15">
        <v>81.0</v>
      </c>
      <c r="AS656" s="15">
        <v>81.0</v>
      </c>
      <c r="AT656" s="15">
        <v>27.0</v>
      </c>
      <c r="AU656" s="15">
        <v>-5.0</v>
      </c>
      <c r="AV656" s="15">
        <v>52.0</v>
      </c>
      <c r="AW656" s="18">
        <v>0.0</v>
      </c>
      <c r="AX656" s="18">
        <v>0.0</v>
      </c>
      <c r="AY656" s="18">
        <v>0.0</v>
      </c>
      <c r="AZ656" s="18">
        <v>1.0</v>
      </c>
      <c r="BA656" s="18">
        <v>0.0</v>
      </c>
      <c r="BB656" s="18">
        <v>0.0</v>
      </c>
      <c r="BC656" s="11">
        <v>0.0</v>
      </c>
      <c r="BD656" s="11">
        <v>0.0</v>
      </c>
      <c r="BE656" s="11">
        <v>0.0</v>
      </c>
      <c r="BF656" s="11">
        <v>0.0</v>
      </c>
      <c r="BG656" s="11">
        <v>0.0</v>
      </c>
      <c r="BH656" s="11">
        <v>0.0</v>
      </c>
      <c r="BI656" s="11">
        <v>0.0</v>
      </c>
      <c r="BJ656" s="11">
        <v>1.0</v>
      </c>
      <c r="BK656" s="11">
        <v>0.0</v>
      </c>
      <c r="BL656" s="11">
        <v>0.0</v>
      </c>
      <c r="BM656" s="11">
        <v>0.0</v>
      </c>
      <c r="BN656" s="11">
        <v>0.0</v>
      </c>
      <c r="BO656" s="11">
        <v>0.0</v>
      </c>
      <c r="BP656" s="11">
        <v>0.0</v>
      </c>
      <c r="BQ656" s="11">
        <v>0.0</v>
      </c>
      <c r="BR656" s="11">
        <v>0.0</v>
      </c>
      <c r="BS656" s="11">
        <v>0.0</v>
      </c>
      <c r="BT656" s="11">
        <v>0.0</v>
      </c>
      <c r="BU656" s="11">
        <v>0.0</v>
      </c>
      <c r="BV656" s="11" t="s">
        <v>124</v>
      </c>
      <c r="BW656" s="3" t="s">
        <v>487</v>
      </c>
      <c r="BX656" s="15">
        <v>0.0</v>
      </c>
      <c r="BY656" s="26">
        <v>318.0</v>
      </c>
      <c r="BZ656" s="16">
        <v>0.0</v>
      </c>
      <c r="CA656" s="26">
        <v>10.0</v>
      </c>
      <c r="CB656" s="26">
        <v>10.0</v>
      </c>
      <c r="CC656" s="15">
        <v>0.0</v>
      </c>
      <c r="CD656" s="15">
        <v>0.0</v>
      </c>
      <c r="CE656" s="15">
        <v>0.0</v>
      </c>
      <c r="CF656" s="15">
        <v>0.0</v>
      </c>
      <c r="CG656" s="16">
        <v>0.0</v>
      </c>
      <c r="CH656" s="16">
        <v>0.0</v>
      </c>
      <c r="CI656" s="16">
        <v>0.0</v>
      </c>
      <c r="CJ656" s="15">
        <f t="shared" si="3"/>
        <v>0</v>
      </c>
      <c r="CK656" s="29" t="s">
        <v>3627</v>
      </c>
      <c r="CL656" s="11" t="s">
        <v>3628</v>
      </c>
      <c r="CM656" s="11">
        <v>0.0</v>
      </c>
      <c r="CN656" s="11">
        <v>0.0</v>
      </c>
      <c r="CO656" s="18">
        <v>0.0</v>
      </c>
      <c r="CP656" s="18">
        <v>0.0</v>
      </c>
      <c r="CQ656" s="15">
        <v>0.0</v>
      </c>
      <c r="CR656" s="15" t="s">
        <v>124</v>
      </c>
      <c r="CS656" s="15">
        <v>0.0</v>
      </c>
      <c r="CT656" s="15" t="s">
        <v>124</v>
      </c>
      <c r="CU656" s="15">
        <v>0.0</v>
      </c>
      <c r="CV656" s="15" t="s">
        <v>124</v>
      </c>
      <c r="CW656" s="11">
        <v>0.0</v>
      </c>
      <c r="CX656" s="11">
        <v>0.0</v>
      </c>
      <c r="CY656" s="11" t="s">
        <v>124</v>
      </c>
      <c r="CZ656" s="11">
        <v>0.0</v>
      </c>
      <c r="DA656" s="11" t="s">
        <v>235</v>
      </c>
      <c r="DB656" s="31"/>
    </row>
    <row r="657">
      <c r="A657" s="11" t="s">
        <v>3629</v>
      </c>
      <c r="B657" s="11" t="s">
        <v>3134</v>
      </c>
      <c r="C657" s="12">
        <v>32242.0</v>
      </c>
      <c r="D657" s="13">
        <v>2.0</v>
      </c>
      <c r="E657" s="18">
        <v>0.0</v>
      </c>
      <c r="F657" s="3">
        <v>3.0</v>
      </c>
      <c r="G657" s="3">
        <v>3.0</v>
      </c>
      <c r="H657" s="3">
        <v>6.0</v>
      </c>
      <c r="I657" s="14">
        <f t="shared" si="1"/>
        <v>4</v>
      </c>
      <c r="J657" s="14">
        <f t="shared" si="2"/>
        <v>2</v>
      </c>
      <c r="K657" s="11" t="s">
        <v>3135</v>
      </c>
      <c r="L657" s="11" t="s">
        <v>3136</v>
      </c>
      <c r="M657" s="15" t="s">
        <v>137</v>
      </c>
      <c r="N657" s="15" t="s">
        <v>373</v>
      </c>
      <c r="O657" s="16" t="s">
        <v>577</v>
      </c>
      <c r="P657" s="16" t="s">
        <v>3266</v>
      </c>
      <c r="Q657" s="17">
        <v>1.0</v>
      </c>
      <c r="R657" s="11" t="s">
        <v>124</v>
      </c>
      <c r="S657" s="11">
        <v>0.0</v>
      </c>
      <c r="T657" s="11">
        <v>0.0</v>
      </c>
      <c r="U657" s="11" t="s">
        <v>124</v>
      </c>
      <c r="V657" s="11">
        <v>0.0</v>
      </c>
      <c r="W657" s="11" t="s">
        <v>631</v>
      </c>
      <c r="X657" s="18">
        <v>38.0</v>
      </c>
      <c r="Y657" s="18">
        <v>1.0</v>
      </c>
      <c r="Z657" s="18">
        <v>0.0</v>
      </c>
      <c r="AA657" s="18">
        <v>1.0</v>
      </c>
      <c r="AB657" s="15" t="s">
        <v>3630</v>
      </c>
      <c r="AC657" s="15" t="s">
        <v>3630</v>
      </c>
      <c r="AD657" s="16">
        <v>1.0</v>
      </c>
      <c r="AE657" s="16">
        <v>2.0</v>
      </c>
      <c r="AF657" s="16">
        <v>1.0</v>
      </c>
      <c r="AG657" s="15">
        <v>0.0</v>
      </c>
      <c r="AH657" s="11" t="s">
        <v>3631</v>
      </c>
      <c r="AI657" s="18">
        <v>1.0</v>
      </c>
      <c r="AJ657" s="18">
        <v>1.0</v>
      </c>
      <c r="AK657" s="18">
        <v>0.0</v>
      </c>
      <c r="AL657" s="11">
        <v>0.0</v>
      </c>
      <c r="AM657" s="19">
        <v>1.0</v>
      </c>
      <c r="AN657" s="27" t="s">
        <v>128</v>
      </c>
      <c r="AO657" s="15" t="s">
        <v>3632</v>
      </c>
      <c r="AP657" s="15" t="s">
        <v>200</v>
      </c>
      <c r="AQ657" s="15">
        <v>117.0</v>
      </c>
      <c r="AR657" s="15">
        <v>91.0</v>
      </c>
      <c r="AS657" s="15">
        <v>67.0</v>
      </c>
      <c r="AT657" s="15">
        <v>92.0</v>
      </c>
      <c r="AU657" s="15">
        <v>-6.0</v>
      </c>
      <c r="AV657" s="15">
        <v>9.0</v>
      </c>
      <c r="AW657" s="18">
        <v>0.0</v>
      </c>
      <c r="AX657" s="18">
        <v>0.0</v>
      </c>
      <c r="AY657" s="18">
        <v>0.0</v>
      </c>
      <c r="AZ657" s="18">
        <v>0.0</v>
      </c>
      <c r="BA657" s="18">
        <v>0.0</v>
      </c>
      <c r="BB657" s="18">
        <v>1.0</v>
      </c>
      <c r="BC657" s="11">
        <v>0.0</v>
      </c>
      <c r="BD657" s="11">
        <v>0.0</v>
      </c>
      <c r="BE657" s="11">
        <v>0.0</v>
      </c>
      <c r="BF657" s="11">
        <v>0.0</v>
      </c>
      <c r="BG657" s="11">
        <v>0.0</v>
      </c>
      <c r="BH657" s="11">
        <v>0.0</v>
      </c>
      <c r="BI657" s="11">
        <v>0.0</v>
      </c>
      <c r="BJ657" s="11">
        <v>0.0</v>
      </c>
      <c r="BK657" s="11">
        <v>0.0</v>
      </c>
      <c r="BL657" s="11">
        <v>0.0</v>
      </c>
      <c r="BM657" s="11">
        <v>0.0</v>
      </c>
      <c r="BN657" s="11">
        <v>0.0</v>
      </c>
      <c r="BO657" s="11">
        <v>0.0</v>
      </c>
      <c r="BP657" s="11">
        <v>0.0</v>
      </c>
      <c r="BQ657" s="11">
        <v>0.0</v>
      </c>
      <c r="BR657" s="11">
        <v>0.0</v>
      </c>
      <c r="BS657" s="11">
        <v>0.0</v>
      </c>
      <c r="BT657" s="11">
        <v>0.0</v>
      </c>
      <c r="BU657" s="11">
        <v>0.0</v>
      </c>
      <c r="BV657" s="11" t="s">
        <v>698</v>
      </c>
      <c r="BW657" s="3" t="s">
        <v>146</v>
      </c>
      <c r="BX657" s="15">
        <v>0.0</v>
      </c>
      <c r="BY657" s="26">
        <v>284.0</v>
      </c>
      <c r="BZ657" s="16">
        <v>0.0</v>
      </c>
      <c r="CA657" s="26">
        <v>55.0</v>
      </c>
      <c r="CB657" s="26">
        <v>42.0</v>
      </c>
      <c r="CC657" s="15">
        <v>0.0</v>
      </c>
      <c r="CD657" s="15">
        <v>0.0</v>
      </c>
      <c r="CE657" s="15">
        <v>1.0</v>
      </c>
      <c r="CF657" s="15">
        <v>0.0</v>
      </c>
      <c r="CG657" s="16">
        <v>0.0</v>
      </c>
      <c r="CH657" s="16">
        <v>0.0</v>
      </c>
      <c r="CI657" s="16">
        <v>1.0</v>
      </c>
      <c r="CJ657" s="15">
        <f t="shared" si="3"/>
        <v>1</v>
      </c>
      <c r="CK657" s="29" t="s">
        <v>3633</v>
      </c>
      <c r="CL657" s="11" t="s">
        <v>1674</v>
      </c>
      <c r="CM657" s="11">
        <v>0.0</v>
      </c>
      <c r="CN657" s="11">
        <v>1.0</v>
      </c>
      <c r="CO657" s="18">
        <v>0.0</v>
      </c>
      <c r="CP657" s="18">
        <v>0.0</v>
      </c>
      <c r="CQ657" s="15">
        <v>0.0</v>
      </c>
      <c r="CR657" s="15" t="s">
        <v>124</v>
      </c>
      <c r="CS657" s="15">
        <v>0.0</v>
      </c>
      <c r="CT657" s="15" t="s">
        <v>124</v>
      </c>
      <c r="CU657" s="15">
        <v>0.0</v>
      </c>
      <c r="CV657" s="15" t="s">
        <v>124</v>
      </c>
      <c r="CW657" s="11">
        <v>0.0</v>
      </c>
      <c r="CX657" s="11">
        <v>0.0</v>
      </c>
      <c r="CY657" s="11" t="s">
        <v>124</v>
      </c>
      <c r="CZ657" s="11">
        <v>0.0</v>
      </c>
      <c r="DA657" s="11" t="s">
        <v>235</v>
      </c>
      <c r="DB657" s="31"/>
    </row>
    <row r="658">
      <c r="A658" s="11" t="s">
        <v>3634</v>
      </c>
      <c r="B658" s="11" t="s">
        <v>3262</v>
      </c>
      <c r="C658" s="12">
        <v>32256.0</v>
      </c>
      <c r="D658" s="13">
        <v>2.0</v>
      </c>
      <c r="E658" s="18">
        <v>0.0</v>
      </c>
      <c r="F658" s="3">
        <v>4.0</v>
      </c>
      <c r="G658" s="3">
        <v>6.0</v>
      </c>
      <c r="H658" s="3">
        <v>7.0</v>
      </c>
      <c r="I658" s="14">
        <f t="shared" si="1"/>
        <v>5.666666667</v>
      </c>
      <c r="J658" s="14">
        <f t="shared" si="2"/>
        <v>2</v>
      </c>
      <c r="K658" s="11" t="s">
        <v>2265</v>
      </c>
      <c r="L658" s="11" t="s">
        <v>2410</v>
      </c>
      <c r="M658" s="15" t="s">
        <v>137</v>
      </c>
      <c r="N658" s="15" t="s">
        <v>196</v>
      </c>
      <c r="O658" s="16" t="s">
        <v>216</v>
      </c>
      <c r="P658" s="16" t="s">
        <v>138</v>
      </c>
      <c r="Q658" s="17">
        <v>1.0</v>
      </c>
      <c r="R658" s="11" t="s">
        <v>124</v>
      </c>
      <c r="S658" s="11">
        <v>0.0</v>
      </c>
      <c r="T658" s="11">
        <v>0.0</v>
      </c>
      <c r="U658" s="11" t="s">
        <v>124</v>
      </c>
      <c r="V658" s="11">
        <v>0.0</v>
      </c>
      <c r="W658" s="11" t="s">
        <v>125</v>
      </c>
      <c r="X658" s="18">
        <v>24.0</v>
      </c>
      <c r="Y658" s="18">
        <v>0.0</v>
      </c>
      <c r="Z658" s="18">
        <v>0.0</v>
      </c>
      <c r="AA658" s="18">
        <v>1.0</v>
      </c>
      <c r="AB658" s="15" t="s">
        <v>3635</v>
      </c>
      <c r="AC658" s="15" t="s">
        <v>3635</v>
      </c>
      <c r="AD658" s="16">
        <v>1.0</v>
      </c>
      <c r="AE658" s="16">
        <v>2.0</v>
      </c>
      <c r="AF658" s="16">
        <v>0.0</v>
      </c>
      <c r="AG658" s="15">
        <v>0.0</v>
      </c>
      <c r="AH658" s="11" t="s">
        <v>3307</v>
      </c>
      <c r="AI658" s="18">
        <v>1.0</v>
      </c>
      <c r="AJ658" s="18">
        <v>0.0</v>
      </c>
      <c r="AK658" s="18">
        <v>0.0</v>
      </c>
      <c r="AL658" s="11">
        <v>0.0</v>
      </c>
      <c r="AM658" s="19">
        <v>0.0</v>
      </c>
      <c r="AN658" s="27" t="s">
        <v>128</v>
      </c>
      <c r="AO658" s="15" t="s">
        <v>389</v>
      </c>
      <c r="AP658" s="15" t="s">
        <v>328</v>
      </c>
      <c r="AQ658" s="15">
        <v>62.0</v>
      </c>
      <c r="AR658" s="15">
        <v>39.0</v>
      </c>
      <c r="AS658" s="15">
        <v>46.0</v>
      </c>
      <c r="AT658" s="15">
        <v>25.0</v>
      </c>
      <c r="AU658" s="15">
        <v>-12.0</v>
      </c>
      <c r="AV658" s="15">
        <v>63.0</v>
      </c>
      <c r="AW658" s="18">
        <v>0.0</v>
      </c>
      <c r="AX658" s="18">
        <v>0.0</v>
      </c>
      <c r="AY658" s="18">
        <v>0.0</v>
      </c>
      <c r="AZ658" s="18">
        <v>1.0</v>
      </c>
      <c r="BA658" s="18">
        <v>1.0</v>
      </c>
      <c r="BB658" s="18">
        <v>0.0</v>
      </c>
      <c r="BC658" s="11">
        <v>0.0</v>
      </c>
      <c r="BD658" s="11">
        <v>0.0</v>
      </c>
      <c r="BE658" s="11">
        <v>0.0</v>
      </c>
      <c r="BF658" s="11">
        <v>0.0</v>
      </c>
      <c r="BG658" s="11">
        <v>0.0</v>
      </c>
      <c r="BH658" s="11">
        <v>0.0</v>
      </c>
      <c r="BI658" s="11">
        <v>0.0</v>
      </c>
      <c r="BJ658" s="11">
        <v>0.0</v>
      </c>
      <c r="BK658" s="11">
        <v>0.0</v>
      </c>
      <c r="BL658" s="11">
        <v>0.0</v>
      </c>
      <c r="BM658" s="11">
        <v>0.0</v>
      </c>
      <c r="BN658" s="11">
        <v>0.0</v>
      </c>
      <c r="BO658" s="11">
        <v>0.0</v>
      </c>
      <c r="BP658" s="11">
        <v>0.0</v>
      </c>
      <c r="BQ658" s="11">
        <v>0.0</v>
      </c>
      <c r="BR658" s="11">
        <v>0.0</v>
      </c>
      <c r="BS658" s="11">
        <v>0.0</v>
      </c>
      <c r="BT658" s="11">
        <v>0.0</v>
      </c>
      <c r="BU658" s="11">
        <v>0.0</v>
      </c>
      <c r="BV658" s="11" t="s">
        <v>124</v>
      </c>
      <c r="BW658" s="3" t="s">
        <v>146</v>
      </c>
      <c r="BX658" s="15">
        <v>0.0</v>
      </c>
      <c r="BY658" s="26">
        <v>277.0</v>
      </c>
      <c r="BZ658" s="16">
        <v>0.0</v>
      </c>
      <c r="CA658" s="26">
        <v>32.0</v>
      </c>
      <c r="CB658" s="26">
        <v>12.0</v>
      </c>
      <c r="CC658" s="15">
        <v>0.0</v>
      </c>
      <c r="CD658" s="15">
        <v>0.0</v>
      </c>
      <c r="CE658" s="15">
        <v>0.0</v>
      </c>
      <c r="CF658" s="15">
        <v>0.0</v>
      </c>
      <c r="CG658" s="16">
        <v>0.0</v>
      </c>
      <c r="CH658" s="16">
        <v>0.0</v>
      </c>
      <c r="CI658" s="16">
        <v>0.0</v>
      </c>
      <c r="CJ658" s="15">
        <f t="shared" si="3"/>
        <v>0</v>
      </c>
      <c r="CK658" s="29" t="s">
        <v>3636</v>
      </c>
      <c r="CL658" s="11" t="s">
        <v>132</v>
      </c>
      <c r="CM658" s="11">
        <v>0.0</v>
      </c>
      <c r="CN658" s="11">
        <v>0.0</v>
      </c>
      <c r="CO658" s="18">
        <v>0.0</v>
      </c>
      <c r="CP658" s="18">
        <v>0.0</v>
      </c>
      <c r="CQ658" s="15">
        <v>0.0</v>
      </c>
      <c r="CR658" s="15" t="s">
        <v>124</v>
      </c>
      <c r="CS658" s="15">
        <v>0.0</v>
      </c>
      <c r="CT658" s="15" t="s">
        <v>124</v>
      </c>
      <c r="CU658" s="15">
        <v>0.0</v>
      </c>
      <c r="CV658" s="15" t="s">
        <v>124</v>
      </c>
      <c r="CW658" s="11">
        <v>0.0</v>
      </c>
      <c r="CX658" s="11">
        <v>0.0</v>
      </c>
      <c r="CY658" s="11" t="s">
        <v>124</v>
      </c>
      <c r="CZ658" s="11">
        <v>0.0</v>
      </c>
      <c r="DA658" s="11" t="s">
        <v>539</v>
      </c>
      <c r="DB658" s="31"/>
    </row>
    <row r="659">
      <c r="A659" s="11" t="s">
        <v>3637</v>
      </c>
      <c r="B659" s="11" t="s">
        <v>3638</v>
      </c>
      <c r="C659" s="12">
        <v>32270.0</v>
      </c>
      <c r="D659" s="13">
        <v>1.0</v>
      </c>
      <c r="E659" s="18">
        <v>0.0</v>
      </c>
      <c r="F659" s="3">
        <v>6.0</v>
      </c>
      <c r="G659" s="3">
        <v>5.0</v>
      </c>
      <c r="H659" s="3">
        <v>5.0</v>
      </c>
      <c r="I659" s="14">
        <f t="shared" si="1"/>
        <v>5.333333333</v>
      </c>
      <c r="J659" s="14">
        <f t="shared" si="2"/>
        <v>0.6666666667</v>
      </c>
      <c r="K659" s="11" t="s">
        <v>262</v>
      </c>
      <c r="L659" s="11" t="s">
        <v>262</v>
      </c>
      <c r="M659" s="15" t="s">
        <v>492</v>
      </c>
      <c r="N659" s="15" t="s">
        <v>2979</v>
      </c>
      <c r="O659" s="16" t="s">
        <v>604</v>
      </c>
      <c r="P659" s="16" t="s">
        <v>2691</v>
      </c>
      <c r="Q659" s="17">
        <v>1.0</v>
      </c>
      <c r="R659" s="11" t="s">
        <v>124</v>
      </c>
      <c r="S659" s="11">
        <v>0.0</v>
      </c>
      <c r="T659" s="11">
        <v>0.0</v>
      </c>
      <c r="U659" s="11" t="s">
        <v>124</v>
      </c>
      <c r="V659" s="11">
        <v>0.0</v>
      </c>
      <c r="W659" s="11" t="s">
        <v>125</v>
      </c>
      <c r="X659" s="18">
        <v>26.0</v>
      </c>
      <c r="Y659" s="18">
        <v>1.0</v>
      </c>
      <c r="Z659" s="18">
        <v>0.0</v>
      </c>
      <c r="AA659" s="18">
        <v>1.0</v>
      </c>
      <c r="AB659" s="15" t="s">
        <v>3639</v>
      </c>
      <c r="AC659" s="15" t="s">
        <v>3639</v>
      </c>
      <c r="AD659" s="16">
        <v>1.0</v>
      </c>
      <c r="AE659" s="16">
        <v>2.0</v>
      </c>
      <c r="AF659" s="16">
        <v>1.0</v>
      </c>
      <c r="AG659" s="15">
        <v>0.0</v>
      </c>
      <c r="AH659" s="11" t="s">
        <v>3640</v>
      </c>
      <c r="AI659" s="18">
        <v>1.0</v>
      </c>
      <c r="AJ659" s="18">
        <v>2.0</v>
      </c>
      <c r="AK659" s="18">
        <v>1.0</v>
      </c>
      <c r="AL659" s="11">
        <v>0.0</v>
      </c>
      <c r="AM659" s="19">
        <v>1.0</v>
      </c>
      <c r="AN659" s="27" t="s">
        <v>128</v>
      </c>
      <c r="AO659" s="15" t="s">
        <v>145</v>
      </c>
      <c r="AP659" s="15" t="s">
        <v>145</v>
      </c>
      <c r="AQ659" s="15">
        <v>105.0</v>
      </c>
      <c r="AR659" s="15">
        <v>46.0</v>
      </c>
      <c r="AS659" s="15">
        <v>86.0</v>
      </c>
      <c r="AT659" s="15">
        <v>83.0</v>
      </c>
      <c r="AU659" s="15">
        <v>-13.0</v>
      </c>
      <c r="AV659" s="15">
        <v>10.0</v>
      </c>
      <c r="AW659" s="18">
        <v>0.0</v>
      </c>
      <c r="AX659" s="18">
        <v>0.0</v>
      </c>
      <c r="AY659" s="18">
        <v>1.0</v>
      </c>
      <c r="AZ659" s="18">
        <v>0.0</v>
      </c>
      <c r="BA659" s="18">
        <v>0.0</v>
      </c>
      <c r="BB659" s="18">
        <v>0.0</v>
      </c>
      <c r="BC659" s="11">
        <v>0.0</v>
      </c>
      <c r="BD659" s="11">
        <v>0.0</v>
      </c>
      <c r="BE659" s="11">
        <v>0.0</v>
      </c>
      <c r="BF659" s="11">
        <v>0.0</v>
      </c>
      <c r="BG659" s="11">
        <v>0.0</v>
      </c>
      <c r="BH659" s="11">
        <v>1.0</v>
      </c>
      <c r="BI659" s="11">
        <v>0.0</v>
      </c>
      <c r="BJ659" s="11">
        <v>0.0</v>
      </c>
      <c r="BK659" s="11">
        <v>0.0</v>
      </c>
      <c r="BL659" s="11">
        <v>0.0</v>
      </c>
      <c r="BM659" s="11">
        <v>0.0</v>
      </c>
      <c r="BN659" s="11">
        <v>0.0</v>
      </c>
      <c r="BO659" s="11">
        <v>0.0</v>
      </c>
      <c r="BP659" s="11">
        <v>0.0</v>
      </c>
      <c r="BQ659" s="11">
        <v>0.0</v>
      </c>
      <c r="BR659" s="11">
        <v>0.0</v>
      </c>
      <c r="BS659" s="11">
        <v>0.0</v>
      </c>
      <c r="BT659" s="11">
        <v>0.0</v>
      </c>
      <c r="BU659" s="11">
        <v>0.0</v>
      </c>
      <c r="BV659" s="11" t="s">
        <v>124</v>
      </c>
      <c r="BW659" s="3" t="s">
        <v>319</v>
      </c>
      <c r="BX659" s="15">
        <v>0.0</v>
      </c>
      <c r="BY659" s="26">
        <v>210.0</v>
      </c>
      <c r="BZ659" s="16">
        <v>0.0</v>
      </c>
      <c r="CA659" s="26">
        <v>48.0</v>
      </c>
      <c r="CB659" s="26">
        <v>8.0</v>
      </c>
      <c r="CC659" s="15">
        <v>0.0</v>
      </c>
      <c r="CD659" s="15">
        <v>0.0</v>
      </c>
      <c r="CE659" s="15">
        <v>1.0</v>
      </c>
      <c r="CF659" s="15">
        <v>0.0</v>
      </c>
      <c r="CG659" s="16">
        <v>0.0</v>
      </c>
      <c r="CH659" s="16">
        <v>0.0</v>
      </c>
      <c r="CI659" s="16">
        <v>0.0</v>
      </c>
      <c r="CJ659" s="15">
        <f t="shared" si="3"/>
        <v>0</v>
      </c>
      <c r="CK659" s="29" t="s">
        <v>3641</v>
      </c>
      <c r="CL659" s="11" t="s">
        <v>258</v>
      </c>
      <c r="CM659" s="11">
        <v>0.0</v>
      </c>
      <c r="CN659" s="11">
        <v>0.0</v>
      </c>
      <c r="CO659" s="18">
        <v>0.0</v>
      </c>
      <c r="CP659" s="18">
        <v>0.0</v>
      </c>
      <c r="CQ659" s="15">
        <v>0.0</v>
      </c>
      <c r="CR659" s="15" t="s">
        <v>124</v>
      </c>
      <c r="CS659" s="15">
        <v>0.0</v>
      </c>
      <c r="CT659" s="15" t="s">
        <v>124</v>
      </c>
      <c r="CU659" s="15">
        <v>0.0</v>
      </c>
      <c r="CV659" s="15" t="s">
        <v>124</v>
      </c>
      <c r="CW659" s="11">
        <v>0.0</v>
      </c>
      <c r="CX659" s="11">
        <v>0.0</v>
      </c>
      <c r="CY659" s="11" t="s">
        <v>124</v>
      </c>
      <c r="CZ659" s="11">
        <v>0.0</v>
      </c>
      <c r="DA659" s="11" t="s">
        <v>235</v>
      </c>
      <c r="DB659" s="31"/>
    </row>
    <row r="660">
      <c r="A660" s="11" t="s">
        <v>3642</v>
      </c>
      <c r="B660" s="11" t="s">
        <v>3643</v>
      </c>
      <c r="C660" s="12">
        <v>32277.0</v>
      </c>
      <c r="D660" s="13">
        <v>2.0</v>
      </c>
      <c r="E660" s="18">
        <v>0.0</v>
      </c>
      <c r="F660" s="3">
        <v>7.0</v>
      </c>
      <c r="G660" s="3">
        <v>7.0</v>
      </c>
      <c r="H660" s="3">
        <v>7.0</v>
      </c>
      <c r="I660" s="14">
        <f t="shared" si="1"/>
        <v>7</v>
      </c>
      <c r="J660" s="14">
        <f t="shared" si="2"/>
        <v>0</v>
      </c>
      <c r="K660" s="11" t="s">
        <v>645</v>
      </c>
      <c r="L660" s="11" t="s">
        <v>262</v>
      </c>
      <c r="M660" s="15" t="s">
        <v>137</v>
      </c>
      <c r="N660" s="15" t="s">
        <v>138</v>
      </c>
      <c r="O660" s="16" t="s">
        <v>3644</v>
      </c>
      <c r="P660" s="16" t="s">
        <v>701</v>
      </c>
      <c r="Q660" s="17">
        <v>0.0</v>
      </c>
      <c r="R660" s="11" t="s">
        <v>124</v>
      </c>
      <c r="S660" s="11">
        <v>0.0</v>
      </c>
      <c r="T660" s="11">
        <v>0.0</v>
      </c>
      <c r="U660" s="11" t="s">
        <v>124</v>
      </c>
      <c r="V660" s="11">
        <v>0.0</v>
      </c>
      <c r="W660" s="11" t="s">
        <v>125</v>
      </c>
      <c r="X660" s="18">
        <v>30.0</v>
      </c>
      <c r="Y660" s="18">
        <v>2.0</v>
      </c>
      <c r="Z660" s="18">
        <v>0.0</v>
      </c>
      <c r="AA660" s="18">
        <v>0.0</v>
      </c>
      <c r="AB660" s="15" t="s">
        <v>3645</v>
      </c>
      <c r="AC660" s="15" t="s">
        <v>3645</v>
      </c>
      <c r="AD660" s="16">
        <v>0.0</v>
      </c>
      <c r="AE660" s="16">
        <v>0.0</v>
      </c>
      <c r="AF660" s="16">
        <v>1.0</v>
      </c>
      <c r="AG660" s="15">
        <v>1.0</v>
      </c>
      <c r="AH660" s="11" t="s">
        <v>3646</v>
      </c>
      <c r="AI660" s="18">
        <v>1.0</v>
      </c>
      <c r="AJ660" s="18">
        <v>2.0</v>
      </c>
      <c r="AK660" s="18">
        <v>1.0</v>
      </c>
      <c r="AL660" s="18">
        <v>0.0</v>
      </c>
      <c r="AM660" s="19">
        <v>0.0</v>
      </c>
      <c r="AN660" s="27" t="s">
        <v>128</v>
      </c>
      <c r="AO660" s="15" t="s">
        <v>367</v>
      </c>
      <c r="AP660" s="15" t="s">
        <v>367</v>
      </c>
      <c r="AQ660" s="15">
        <v>144.0</v>
      </c>
      <c r="AR660" s="15">
        <v>43.0</v>
      </c>
      <c r="AS660" s="15">
        <v>57.0</v>
      </c>
      <c r="AT660" s="15">
        <v>21.0</v>
      </c>
      <c r="AU660" s="15">
        <v>-14.0</v>
      </c>
      <c r="AV660" s="15">
        <v>52.0</v>
      </c>
      <c r="AW660" s="18">
        <v>0.0</v>
      </c>
      <c r="AX660" s="18">
        <v>0.0</v>
      </c>
      <c r="AY660" s="18">
        <v>1.0</v>
      </c>
      <c r="AZ660" s="18">
        <v>1.0</v>
      </c>
      <c r="BA660" s="18">
        <v>0.0</v>
      </c>
      <c r="BB660" s="18">
        <v>1.0</v>
      </c>
      <c r="BC660" s="11">
        <v>0.0</v>
      </c>
      <c r="BD660" s="11">
        <v>0.0</v>
      </c>
      <c r="BE660" s="11">
        <v>0.0</v>
      </c>
      <c r="BF660" s="11">
        <v>0.0</v>
      </c>
      <c r="BG660" s="11">
        <v>0.0</v>
      </c>
      <c r="BH660" s="11">
        <v>0.0</v>
      </c>
      <c r="BI660" s="11">
        <v>0.0</v>
      </c>
      <c r="BJ660" s="11">
        <v>0.0</v>
      </c>
      <c r="BK660" s="11">
        <v>0.0</v>
      </c>
      <c r="BL660" s="11">
        <v>0.0</v>
      </c>
      <c r="BM660" s="11">
        <v>0.0</v>
      </c>
      <c r="BN660" s="11">
        <v>0.0</v>
      </c>
      <c r="BO660" s="11">
        <v>0.0</v>
      </c>
      <c r="BP660" s="11">
        <v>0.0</v>
      </c>
      <c r="BQ660" s="11">
        <v>0.0</v>
      </c>
      <c r="BR660" s="11">
        <v>0.0</v>
      </c>
      <c r="BS660" s="11">
        <v>0.0</v>
      </c>
      <c r="BT660" s="11">
        <v>0.0</v>
      </c>
      <c r="BU660" s="11">
        <v>0.0</v>
      </c>
      <c r="BV660" s="11" t="s">
        <v>124</v>
      </c>
      <c r="BW660" s="3" t="s">
        <v>130</v>
      </c>
      <c r="BX660" s="15">
        <v>0.0</v>
      </c>
      <c r="BY660" s="26">
        <v>243.0</v>
      </c>
      <c r="BZ660" s="16">
        <v>0.0</v>
      </c>
      <c r="CA660" s="26">
        <v>103.0</v>
      </c>
      <c r="CB660" s="26">
        <v>27.0</v>
      </c>
      <c r="CC660" s="15">
        <v>0.0</v>
      </c>
      <c r="CD660" s="15">
        <v>0.0</v>
      </c>
      <c r="CE660" s="15">
        <v>1.0</v>
      </c>
      <c r="CF660" s="15">
        <v>0.0</v>
      </c>
      <c r="CG660" s="16">
        <v>0.0</v>
      </c>
      <c r="CH660" s="16">
        <v>0.0</v>
      </c>
      <c r="CI660" s="16">
        <v>0.0</v>
      </c>
      <c r="CJ660" s="15">
        <f t="shared" si="3"/>
        <v>0</v>
      </c>
      <c r="CK660" s="29" t="s">
        <v>3647</v>
      </c>
      <c r="CL660" s="11" t="s">
        <v>132</v>
      </c>
      <c r="CM660" s="11">
        <v>0.0</v>
      </c>
      <c r="CN660" s="11">
        <v>0.0</v>
      </c>
      <c r="CO660" s="18">
        <v>0.0</v>
      </c>
      <c r="CP660" s="18">
        <v>0.0</v>
      </c>
      <c r="CQ660" s="15">
        <v>0.0</v>
      </c>
      <c r="CR660" s="15" t="s">
        <v>124</v>
      </c>
      <c r="CS660" s="15">
        <v>0.0</v>
      </c>
      <c r="CT660" s="15" t="s">
        <v>124</v>
      </c>
      <c r="CU660" s="15">
        <v>0.0</v>
      </c>
      <c r="CV660" s="15" t="s">
        <v>124</v>
      </c>
      <c r="CW660" s="11">
        <v>0.0</v>
      </c>
      <c r="CX660" s="11">
        <v>0.0</v>
      </c>
      <c r="CY660" s="11" t="s">
        <v>124</v>
      </c>
      <c r="CZ660" s="11">
        <v>0.0</v>
      </c>
      <c r="DA660" s="11" t="s">
        <v>235</v>
      </c>
      <c r="DB660" s="31"/>
    </row>
    <row r="661">
      <c r="A661" s="11" t="s">
        <v>3648</v>
      </c>
      <c r="B661" s="11" t="s">
        <v>3143</v>
      </c>
      <c r="C661" s="12">
        <v>32291.0</v>
      </c>
      <c r="D661" s="13">
        <v>3.0</v>
      </c>
      <c r="E661" s="18">
        <v>0.0</v>
      </c>
      <c r="F661" s="3">
        <v>7.0</v>
      </c>
      <c r="G661" s="3">
        <v>7.0</v>
      </c>
      <c r="H661" s="3">
        <v>6.0</v>
      </c>
      <c r="I661" s="14">
        <f t="shared" si="1"/>
        <v>6.666666667</v>
      </c>
      <c r="J661" s="14">
        <f t="shared" si="2"/>
        <v>0.6666666667</v>
      </c>
      <c r="K661" s="11" t="s">
        <v>261</v>
      </c>
      <c r="L661" s="11" t="s">
        <v>3594</v>
      </c>
      <c r="M661" s="15" t="s">
        <v>216</v>
      </c>
      <c r="N661" s="15" t="s">
        <v>635</v>
      </c>
      <c r="O661" s="16" t="s">
        <v>2906</v>
      </c>
      <c r="P661" s="16" t="s">
        <v>3428</v>
      </c>
      <c r="Q661" s="17">
        <v>1.0</v>
      </c>
      <c r="R661" s="11" t="s">
        <v>124</v>
      </c>
      <c r="S661" s="11">
        <v>0.0</v>
      </c>
      <c r="T661" s="11">
        <v>0.0</v>
      </c>
      <c r="U661" s="11" t="s">
        <v>124</v>
      </c>
      <c r="V661" s="11">
        <v>0.0</v>
      </c>
      <c r="W661" s="11" t="s">
        <v>631</v>
      </c>
      <c r="X661" s="18">
        <v>24.0</v>
      </c>
      <c r="Y661" s="18">
        <v>1.0</v>
      </c>
      <c r="Z661" s="18">
        <v>1.0</v>
      </c>
      <c r="AA661" s="18">
        <v>0.0</v>
      </c>
      <c r="AB661" s="15" t="s">
        <v>3143</v>
      </c>
      <c r="AC661" s="15" t="s">
        <v>3143</v>
      </c>
      <c r="AD661" s="16">
        <v>1.0</v>
      </c>
      <c r="AE661" s="16">
        <v>1.0</v>
      </c>
      <c r="AF661" s="16">
        <v>1.0</v>
      </c>
      <c r="AG661" s="15">
        <v>1.0</v>
      </c>
      <c r="AH661" s="11" t="s">
        <v>3143</v>
      </c>
      <c r="AI661" s="18">
        <v>1.0</v>
      </c>
      <c r="AJ661" s="18">
        <v>1.0</v>
      </c>
      <c r="AK661" s="18">
        <v>1.0</v>
      </c>
      <c r="AL661" s="11">
        <v>1.0</v>
      </c>
      <c r="AM661" s="19">
        <v>1.0</v>
      </c>
      <c r="AN661" s="20" t="s">
        <v>299</v>
      </c>
      <c r="AO661" s="15" t="s">
        <v>318</v>
      </c>
      <c r="AP661" s="15" t="s">
        <v>318</v>
      </c>
      <c r="AQ661" s="15">
        <v>71.0</v>
      </c>
      <c r="AR661" s="15">
        <v>31.0</v>
      </c>
      <c r="AS661" s="15">
        <v>23.0</v>
      </c>
      <c r="AT661" s="15">
        <v>12.0</v>
      </c>
      <c r="AU661" s="15">
        <v>-11.0</v>
      </c>
      <c r="AV661" s="15">
        <v>61.0</v>
      </c>
      <c r="AW661" s="18">
        <v>0.0</v>
      </c>
      <c r="AX661" s="18">
        <v>0.0</v>
      </c>
      <c r="AY661" s="18">
        <v>0.0</v>
      </c>
      <c r="AZ661" s="18">
        <v>1.0</v>
      </c>
      <c r="BA661" s="18">
        <v>1.0</v>
      </c>
      <c r="BB661" s="18">
        <v>0.0</v>
      </c>
      <c r="BC661" s="11">
        <v>0.0</v>
      </c>
      <c r="BD661" s="11">
        <v>0.0</v>
      </c>
      <c r="BE661" s="11">
        <v>0.0</v>
      </c>
      <c r="BF661" s="11">
        <v>0.0</v>
      </c>
      <c r="BG661" s="11">
        <v>0.0</v>
      </c>
      <c r="BH661" s="11">
        <v>1.0</v>
      </c>
      <c r="BI661" s="11">
        <v>0.0</v>
      </c>
      <c r="BJ661" s="11">
        <v>0.0</v>
      </c>
      <c r="BK661" s="11">
        <v>0.0</v>
      </c>
      <c r="BL661" s="11">
        <v>0.0</v>
      </c>
      <c r="BM661" s="11">
        <v>0.0</v>
      </c>
      <c r="BN661" s="11">
        <v>0.0</v>
      </c>
      <c r="BO661" s="11">
        <v>0.0</v>
      </c>
      <c r="BP661" s="11">
        <v>0.0</v>
      </c>
      <c r="BQ661" s="11">
        <v>0.0</v>
      </c>
      <c r="BR661" s="11">
        <v>0.0</v>
      </c>
      <c r="BS661" s="11">
        <v>0.0</v>
      </c>
      <c r="BT661" s="11">
        <v>0.0</v>
      </c>
      <c r="BU661" s="11">
        <v>0.0</v>
      </c>
      <c r="BV661" s="11" t="s">
        <v>124</v>
      </c>
      <c r="BW661" s="3" t="s">
        <v>319</v>
      </c>
      <c r="BX661" s="15">
        <v>0.0</v>
      </c>
      <c r="BY661" s="26">
        <v>353.0</v>
      </c>
      <c r="BZ661" s="16">
        <v>0.0</v>
      </c>
      <c r="CA661" s="26">
        <v>67.0</v>
      </c>
      <c r="CB661" s="26">
        <v>26.0</v>
      </c>
      <c r="CC661" s="15">
        <v>0.0</v>
      </c>
      <c r="CD661" s="15">
        <v>0.0</v>
      </c>
      <c r="CE661" s="15">
        <v>0.0</v>
      </c>
      <c r="CF661" s="15">
        <v>0.0</v>
      </c>
      <c r="CG661" s="16">
        <v>0.0</v>
      </c>
      <c r="CH661" s="16">
        <v>0.0</v>
      </c>
      <c r="CI661" s="16">
        <v>0.0</v>
      </c>
      <c r="CJ661" s="15">
        <f t="shared" si="3"/>
        <v>0</v>
      </c>
      <c r="CK661" s="29" t="s">
        <v>3649</v>
      </c>
      <c r="CL661" s="11" t="s">
        <v>132</v>
      </c>
      <c r="CM661" s="11">
        <v>0.0</v>
      </c>
      <c r="CN661" s="11">
        <v>0.0</v>
      </c>
      <c r="CO661" s="18">
        <v>0.0</v>
      </c>
      <c r="CP661" s="18">
        <v>0.0</v>
      </c>
      <c r="CQ661" s="15">
        <v>0.0</v>
      </c>
      <c r="CR661" s="15" t="s">
        <v>124</v>
      </c>
      <c r="CS661" s="15">
        <v>0.0</v>
      </c>
      <c r="CT661" s="15" t="s">
        <v>124</v>
      </c>
      <c r="CU661" s="15">
        <v>0.0</v>
      </c>
      <c r="CV661" s="15" t="s">
        <v>124</v>
      </c>
      <c r="CW661" s="11">
        <v>0.0</v>
      </c>
      <c r="CX661" s="11">
        <v>0.0</v>
      </c>
      <c r="CY661" s="11" t="s">
        <v>124</v>
      </c>
      <c r="CZ661" s="11">
        <v>0.0</v>
      </c>
      <c r="DA661" s="11" t="s">
        <v>507</v>
      </c>
      <c r="DB661" s="31"/>
    </row>
    <row r="662">
      <c r="A662" s="11" t="s">
        <v>3650</v>
      </c>
      <c r="B662" s="11" t="s">
        <v>3622</v>
      </c>
      <c r="C662" s="12">
        <v>32312.0</v>
      </c>
      <c r="D662" s="13">
        <v>1.0</v>
      </c>
      <c r="E662" s="18">
        <v>0.0</v>
      </c>
      <c r="F662" s="3">
        <v>2.0</v>
      </c>
      <c r="G662" s="3">
        <v>3.0</v>
      </c>
      <c r="H662" s="3">
        <v>4.0</v>
      </c>
      <c r="I662" s="14">
        <f t="shared" si="1"/>
        <v>3</v>
      </c>
      <c r="J662" s="14">
        <f t="shared" si="2"/>
        <v>1.333333333</v>
      </c>
      <c r="K662" s="11" t="s">
        <v>277</v>
      </c>
      <c r="L662" s="11" t="s">
        <v>2410</v>
      </c>
      <c r="M662" s="15" t="s">
        <v>2631</v>
      </c>
      <c r="N662" s="15" t="s">
        <v>3341</v>
      </c>
      <c r="O662" s="16" t="s">
        <v>137</v>
      </c>
      <c r="P662" s="16" t="s">
        <v>969</v>
      </c>
      <c r="Q662" s="17">
        <v>1.0</v>
      </c>
      <c r="R662" s="11" t="s">
        <v>124</v>
      </c>
      <c r="S662" s="11">
        <v>0.0</v>
      </c>
      <c r="T662" s="11">
        <v>0.0</v>
      </c>
      <c r="U662" s="11" t="s">
        <v>124</v>
      </c>
      <c r="V662" s="11">
        <v>0.0</v>
      </c>
      <c r="W662" s="11" t="s">
        <v>631</v>
      </c>
      <c r="X662" s="18">
        <v>22.0</v>
      </c>
      <c r="Y662" s="18">
        <v>1.0</v>
      </c>
      <c r="Z662" s="18">
        <v>1.0</v>
      </c>
      <c r="AA662" s="18">
        <v>0.0</v>
      </c>
      <c r="AB662" s="15" t="s">
        <v>3397</v>
      </c>
      <c r="AC662" s="15" t="s">
        <v>3397</v>
      </c>
      <c r="AD662" s="16">
        <v>1.0</v>
      </c>
      <c r="AE662" s="16">
        <v>1.0</v>
      </c>
      <c r="AF662" s="16">
        <v>0.0</v>
      </c>
      <c r="AG662" s="15">
        <v>0.0</v>
      </c>
      <c r="AH662" s="11" t="s">
        <v>3397</v>
      </c>
      <c r="AI662" s="18">
        <v>1.0</v>
      </c>
      <c r="AJ662" s="18">
        <v>1.0</v>
      </c>
      <c r="AK662" s="18">
        <v>0.0</v>
      </c>
      <c r="AL662" s="11">
        <v>0.0</v>
      </c>
      <c r="AM662" s="19">
        <v>1.0</v>
      </c>
      <c r="AN662" s="27" t="s">
        <v>128</v>
      </c>
      <c r="AO662" s="15" t="s">
        <v>328</v>
      </c>
      <c r="AP662" s="15" t="s">
        <v>328</v>
      </c>
      <c r="AQ662" s="15">
        <v>115.0</v>
      </c>
      <c r="AR662" s="15">
        <v>95.0</v>
      </c>
      <c r="AS662" s="15">
        <v>67.0</v>
      </c>
      <c r="AT662" s="15">
        <v>89.0</v>
      </c>
      <c r="AU662" s="15">
        <v>-5.0</v>
      </c>
      <c r="AV662" s="15">
        <v>19.0</v>
      </c>
      <c r="AW662" s="18">
        <v>0.0</v>
      </c>
      <c r="AX662" s="18">
        <v>1.0</v>
      </c>
      <c r="AY662" s="18">
        <v>0.0</v>
      </c>
      <c r="AZ662" s="18">
        <v>1.0</v>
      </c>
      <c r="BA662" s="18">
        <v>0.0</v>
      </c>
      <c r="BB662" s="18">
        <v>1.0</v>
      </c>
      <c r="BC662" s="11">
        <v>0.0</v>
      </c>
      <c r="BD662" s="11">
        <v>0.0</v>
      </c>
      <c r="BE662" s="11">
        <v>0.0</v>
      </c>
      <c r="BF662" s="11">
        <v>0.0</v>
      </c>
      <c r="BG662" s="11">
        <v>0.0</v>
      </c>
      <c r="BH662" s="11">
        <v>0.0</v>
      </c>
      <c r="BI662" s="11">
        <v>0.0</v>
      </c>
      <c r="BJ662" s="11">
        <v>0.0</v>
      </c>
      <c r="BK662" s="11">
        <v>0.0</v>
      </c>
      <c r="BL662" s="11">
        <v>0.0</v>
      </c>
      <c r="BM662" s="11">
        <v>0.0</v>
      </c>
      <c r="BN662" s="11">
        <v>0.0</v>
      </c>
      <c r="BO662" s="11">
        <v>0.0</v>
      </c>
      <c r="BP662" s="11">
        <v>0.0</v>
      </c>
      <c r="BQ662" s="11">
        <v>0.0</v>
      </c>
      <c r="BR662" s="11">
        <v>0.0</v>
      </c>
      <c r="BS662" s="11">
        <v>0.0</v>
      </c>
      <c r="BT662" s="11">
        <v>0.0</v>
      </c>
      <c r="BU662" s="11">
        <v>0.0</v>
      </c>
      <c r="BV662" s="11" t="s">
        <v>124</v>
      </c>
      <c r="BW662" s="3" t="s">
        <v>487</v>
      </c>
      <c r="BX662" s="15">
        <v>0.0</v>
      </c>
      <c r="BY662" s="26">
        <v>201.0</v>
      </c>
      <c r="BZ662" s="16">
        <v>0.0</v>
      </c>
      <c r="CA662" s="26">
        <v>36.0</v>
      </c>
      <c r="CB662" s="26">
        <v>19.0</v>
      </c>
      <c r="CC662" s="15">
        <v>0.0</v>
      </c>
      <c r="CD662" s="15">
        <v>0.0</v>
      </c>
      <c r="CE662" s="15">
        <v>1.0</v>
      </c>
      <c r="CF662" s="15">
        <v>0.0</v>
      </c>
      <c r="CG662" s="16">
        <v>0.0</v>
      </c>
      <c r="CH662" s="16">
        <v>0.0</v>
      </c>
      <c r="CI662" s="16">
        <v>0.0</v>
      </c>
      <c r="CJ662" s="15">
        <f t="shared" si="3"/>
        <v>0</v>
      </c>
      <c r="CK662" s="29" t="s">
        <v>3651</v>
      </c>
      <c r="CL662" s="11" t="s">
        <v>158</v>
      </c>
      <c r="CM662" s="11">
        <v>0.0</v>
      </c>
      <c r="CN662" s="11">
        <v>0.0</v>
      </c>
      <c r="CO662" s="18">
        <v>0.0</v>
      </c>
      <c r="CP662" s="18">
        <v>0.0</v>
      </c>
      <c r="CQ662" s="15">
        <v>0.0</v>
      </c>
      <c r="CR662" s="15" t="s">
        <v>124</v>
      </c>
      <c r="CS662" s="15">
        <v>0.0</v>
      </c>
      <c r="CT662" s="15" t="s">
        <v>124</v>
      </c>
      <c r="CU662" s="15">
        <v>0.0</v>
      </c>
      <c r="CV662" s="15" t="s">
        <v>124</v>
      </c>
      <c r="CW662" s="11">
        <v>0.0</v>
      </c>
      <c r="CX662" s="11">
        <v>0.0</v>
      </c>
      <c r="CY662" s="11" t="s">
        <v>124</v>
      </c>
      <c r="CZ662" s="11">
        <v>0.0</v>
      </c>
      <c r="DA662" s="11" t="s">
        <v>235</v>
      </c>
      <c r="DB662" s="31"/>
    </row>
    <row r="663">
      <c r="A663" s="11" t="s">
        <v>3652</v>
      </c>
      <c r="B663" s="11" t="s">
        <v>3653</v>
      </c>
      <c r="C663" s="12">
        <v>32319.0</v>
      </c>
      <c r="D663" s="13">
        <v>1.0</v>
      </c>
      <c r="E663" s="18">
        <v>0.0</v>
      </c>
      <c r="F663" s="3">
        <v>3.0</v>
      </c>
      <c r="G663" s="3">
        <v>5.0</v>
      </c>
      <c r="H663" s="3">
        <v>3.0</v>
      </c>
      <c r="I663" s="14">
        <f t="shared" si="1"/>
        <v>3.666666667</v>
      </c>
      <c r="J663" s="14">
        <f t="shared" si="2"/>
        <v>1.333333333</v>
      </c>
      <c r="K663" s="11" t="s">
        <v>303</v>
      </c>
      <c r="L663" s="11" t="s">
        <v>355</v>
      </c>
      <c r="M663" s="15" t="s">
        <v>122</v>
      </c>
      <c r="N663" s="15" t="s">
        <v>2815</v>
      </c>
      <c r="O663" s="16" t="s">
        <v>2906</v>
      </c>
      <c r="P663" s="16" t="s">
        <v>3654</v>
      </c>
      <c r="Q663" s="17">
        <v>1.0</v>
      </c>
      <c r="R663" s="11" t="s">
        <v>124</v>
      </c>
      <c r="S663" s="11">
        <v>0.0</v>
      </c>
      <c r="T663" s="11">
        <v>0.0</v>
      </c>
      <c r="U663" s="11" t="s">
        <v>124</v>
      </c>
      <c r="V663" s="11">
        <v>0.0</v>
      </c>
      <c r="W663" s="11" t="s">
        <v>125</v>
      </c>
      <c r="X663" s="18">
        <v>17.0</v>
      </c>
      <c r="Y663" s="18">
        <v>0.0</v>
      </c>
      <c r="Z663" s="18">
        <v>1.0</v>
      </c>
      <c r="AA663" s="18">
        <v>0.0</v>
      </c>
      <c r="AB663" s="15" t="s">
        <v>3655</v>
      </c>
      <c r="AC663" s="15" t="s">
        <v>3655</v>
      </c>
      <c r="AD663" s="16">
        <v>0.0</v>
      </c>
      <c r="AE663" s="16">
        <v>1.0</v>
      </c>
      <c r="AF663" s="16">
        <v>1.0</v>
      </c>
      <c r="AG663" s="15">
        <v>1.0</v>
      </c>
      <c r="AH663" s="11" t="s">
        <v>3655</v>
      </c>
      <c r="AI663" s="18">
        <v>0.0</v>
      </c>
      <c r="AJ663" s="18">
        <v>1.0</v>
      </c>
      <c r="AK663" s="18">
        <v>1.0</v>
      </c>
      <c r="AL663" s="11">
        <v>1.0</v>
      </c>
      <c r="AM663" s="19">
        <v>1.0</v>
      </c>
      <c r="AN663" s="27" t="s">
        <v>128</v>
      </c>
      <c r="AO663" s="15" t="s">
        <v>1780</v>
      </c>
      <c r="AP663" s="15" t="s">
        <v>1780</v>
      </c>
      <c r="AQ663" s="15">
        <v>78.0</v>
      </c>
      <c r="AR663" s="15">
        <v>44.0</v>
      </c>
      <c r="AS663" s="15">
        <v>54.0</v>
      </c>
      <c r="AT663" s="15">
        <v>34.0</v>
      </c>
      <c r="AU663" s="15">
        <v>-11.0</v>
      </c>
      <c r="AV663" s="15">
        <v>27.0</v>
      </c>
      <c r="AW663" s="18">
        <v>0.0</v>
      </c>
      <c r="AX663" s="18">
        <v>1.0</v>
      </c>
      <c r="AY663" s="18">
        <v>0.0</v>
      </c>
      <c r="AZ663" s="18">
        <v>0.0</v>
      </c>
      <c r="BA663" s="18">
        <v>1.0</v>
      </c>
      <c r="BB663" s="18">
        <v>1.0</v>
      </c>
      <c r="BC663" s="11">
        <v>0.0</v>
      </c>
      <c r="BD663" s="11">
        <v>0.0</v>
      </c>
      <c r="BE663" s="11">
        <v>0.0</v>
      </c>
      <c r="BF663" s="11">
        <v>0.0</v>
      </c>
      <c r="BG663" s="11">
        <v>0.0</v>
      </c>
      <c r="BH663" s="11">
        <v>1.0</v>
      </c>
      <c r="BI663" s="11">
        <v>0.0</v>
      </c>
      <c r="BJ663" s="11">
        <v>0.0</v>
      </c>
      <c r="BK663" s="11">
        <v>0.0</v>
      </c>
      <c r="BL663" s="11">
        <v>0.0</v>
      </c>
      <c r="BM663" s="11">
        <v>0.0</v>
      </c>
      <c r="BN663" s="11">
        <v>0.0</v>
      </c>
      <c r="BO663" s="11">
        <v>0.0</v>
      </c>
      <c r="BP663" s="11">
        <v>0.0</v>
      </c>
      <c r="BQ663" s="11">
        <v>1.0</v>
      </c>
      <c r="BR663" s="11">
        <v>0.0</v>
      </c>
      <c r="BS663" s="11">
        <v>0.0</v>
      </c>
      <c r="BT663" s="11">
        <v>0.0</v>
      </c>
      <c r="BU663" s="11">
        <v>0.0</v>
      </c>
      <c r="BV663" s="11" t="s">
        <v>124</v>
      </c>
      <c r="BW663" s="3" t="s">
        <v>319</v>
      </c>
      <c r="BX663" s="15">
        <v>0.0</v>
      </c>
      <c r="BY663" s="26">
        <v>202.0</v>
      </c>
      <c r="BZ663" s="16">
        <v>0.0</v>
      </c>
      <c r="CA663" s="26">
        <v>68.0</v>
      </c>
      <c r="CB663" s="26">
        <v>32.0</v>
      </c>
      <c r="CC663" s="15">
        <v>0.0</v>
      </c>
      <c r="CD663" s="15">
        <v>0.0</v>
      </c>
      <c r="CE663" s="15">
        <v>0.0</v>
      </c>
      <c r="CF663" s="15">
        <v>0.0</v>
      </c>
      <c r="CG663" s="16">
        <v>0.0</v>
      </c>
      <c r="CH663" s="16">
        <v>0.0</v>
      </c>
      <c r="CI663" s="16">
        <v>0.0</v>
      </c>
      <c r="CJ663" s="15">
        <f t="shared" si="3"/>
        <v>0</v>
      </c>
      <c r="CK663" s="29" t="s">
        <v>3656</v>
      </c>
      <c r="CL663" s="11" t="s">
        <v>132</v>
      </c>
      <c r="CM663" s="11">
        <v>0.0</v>
      </c>
      <c r="CN663" s="11">
        <v>0.0</v>
      </c>
      <c r="CO663" s="18">
        <v>0.0</v>
      </c>
      <c r="CP663" s="18">
        <v>0.0</v>
      </c>
      <c r="CQ663" s="15">
        <v>0.0</v>
      </c>
      <c r="CR663" s="15" t="s">
        <v>124</v>
      </c>
      <c r="CS663" s="15">
        <v>0.0</v>
      </c>
      <c r="CT663" s="15" t="s">
        <v>124</v>
      </c>
      <c r="CU663" s="15">
        <v>0.0</v>
      </c>
      <c r="CV663" s="15" t="s">
        <v>124</v>
      </c>
      <c r="CW663" s="11">
        <v>0.0</v>
      </c>
      <c r="CX663" s="11">
        <v>0.0</v>
      </c>
      <c r="CY663" s="11" t="s">
        <v>124</v>
      </c>
      <c r="CZ663" s="11">
        <v>0.0</v>
      </c>
      <c r="DA663" s="11" t="s">
        <v>235</v>
      </c>
      <c r="DB663" s="31"/>
    </row>
    <row r="664">
      <c r="A664" s="11" t="s">
        <v>3657</v>
      </c>
      <c r="B664" s="11" t="s">
        <v>1761</v>
      </c>
      <c r="C664" s="12">
        <v>32326.0</v>
      </c>
      <c r="D664" s="13">
        <v>1.0</v>
      </c>
      <c r="E664" s="18">
        <v>0.0</v>
      </c>
      <c r="F664" s="3">
        <v>5.0</v>
      </c>
      <c r="G664" s="3">
        <v>7.0</v>
      </c>
      <c r="H664" s="3">
        <v>6.0</v>
      </c>
      <c r="I664" s="14">
        <f t="shared" si="1"/>
        <v>6</v>
      </c>
      <c r="J664" s="14">
        <f t="shared" si="2"/>
        <v>1.333333333</v>
      </c>
      <c r="K664" s="11" t="s">
        <v>645</v>
      </c>
      <c r="L664" s="11" t="s">
        <v>262</v>
      </c>
      <c r="M664" s="15" t="s">
        <v>122</v>
      </c>
      <c r="N664" s="15" t="s">
        <v>1836</v>
      </c>
      <c r="O664" s="16" t="s">
        <v>162</v>
      </c>
      <c r="P664" s="16" t="s">
        <v>2960</v>
      </c>
      <c r="Q664" s="17">
        <v>1.0</v>
      </c>
      <c r="R664" s="11" t="s">
        <v>3658</v>
      </c>
      <c r="S664" s="11">
        <v>0.0</v>
      </c>
      <c r="T664" s="11">
        <v>0.0</v>
      </c>
      <c r="U664" s="11" t="s">
        <v>124</v>
      </c>
      <c r="V664" s="11">
        <v>0.0</v>
      </c>
      <c r="W664" s="11" t="s">
        <v>125</v>
      </c>
      <c r="X664" s="18">
        <v>29.0</v>
      </c>
      <c r="Y664" s="18">
        <v>1.0</v>
      </c>
      <c r="Z664" s="18">
        <v>0.0</v>
      </c>
      <c r="AA664" s="18">
        <v>1.0</v>
      </c>
      <c r="AB664" s="15" t="s">
        <v>1761</v>
      </c>
      <c r="AC664" s="15" t="s">
        <v>1761</v>
      </c>
      <c r="AD664" s="16">
        <v>1.0</v>
      </c>
      <c r="AE664" s="16">
        <v>0.0</v>
      </c>
      <c r="AF664" s="16">
        <v>1.0</v>
      </c>
      <c r="AG664" s="15">
        <v>1.0</v>
      </c>
      <c r="AH664" s="11" t="s">
        <v>2678</v>
      </c>
      <c r="AI664" s="18">
        <v>1.0</v>
      </c>
      <c r="AJ664" s="18">
        <v>0.0</v>
      </c>
      <c r="AK664" s="18">
        <v>1.0</v>
      </c>
      <c r="AL664" s="11">
        <v>0.0</v>
      </c>
      <c r="AM664" s="19">
        <v>1.0</v>
      </c>
      <c r="AN664" s="15" t="s">
        <v>154</v>
      </c>
      <c r="AO664" s="15" t="s">
        <v>1840</v>
      </c>
      <c r="AP664" s="15" t="s">
        <v>1840</v>
      </c>
      <c r="AQ664" s="15">
        <v>131.0</v>
      </c>
      <c r="AR664" s="15">
        <v>80.0</v>
      </c>
      <c r="AS664" s="15">
        <v>75.0</v>
      </c>
      <c r="AT664" s="15">
        <v>37.0</v>
      </c>
      <c r="AU664" s="15">
        <v>-5.0</v>
      </c>
      <c r="AV664" s="15">
        <v>24.0</v>
      </c>
      <c r="AW664" s="18">
        <v>0.0</v>
      </c>
      <c r="AX664" s="18">
        <v>0.0</v>
      </c>
      <c r="AY664" s="18">
        <v>1.0</v>
      </c>
      <c r="AZ664" s="18">
        <v>0.0</v>
      </c>
      <c r="BA664" s="18">
        <v>0.0</v>
      </c>
      <c r="BB664" s="18">
        <v>0.0</v>
      </c>
      <c r="BC664" s="11">
        <v>0.0</v>
      </c>
      <c r="BD664" s="11">
        <v>0.0</v>
      </c>
      <c r="BE664" s="11">
        <v>0.0</v>
      </c>
      <c r="BF664" s="11">
        <v>0.0</v>
      </c>
      <c r="BG664" s="11">
        <v>0.0</v>
      </c>
      <c r="BH664" s="11">
        <v>0.0</v>
      </c>
      <c r="BI664" s="11">
        <v>0.0</v>
      </c>
      <c r="BJ664" s="11">
        <v>0.0</v>
      </c>
      <c r="BK664" s="11">
        <v>0.0</v>
      </c>
      <c r="BL664" s="11">
        <v>0.0</v>
      </c>
      <c r="BM664" s="11">
        <v>0.0</v>
      </c>
      <c r="BN664" s="11">
        <v>0.0</v>
      </c>
      <c r="BO664" s="11">
        <v>0.0</v>
      </c>
      <c r="BP664" s="11">
        <v>0.0</v>
      </c>
      <c r="BQ664" s="11">
        <v>0.0</v>
      </c>
      <c r="BR664" s="11">
        <v>0.0</v>
      </c>
      <c r="BS664" s="11">
        <v>0.0</v>
      </c>
      <c r="BT664" s="11">
        <v>0.0</v>
      </c>
      <c r="BU664" s="11">
        <v>0.0</v>
      </c>
      <c r="BV664" s="11" t="s">
        <v>1980</v>
      </c>
      <c r="BW664" s="3" t="s">
        <v>319</v>
      </c>
      <c r="BX664" s="15">
        <v>0.0</v>
      </c>
      <c r="BY664" s="26">
        <v>280.0</v>
      </c>
      <c r="BZ664" s="16">
        <v>0.0</v>
      </c>
      <c r="CA664" s="26">
        <v>120.0</v>
      </c>
      <c r="CB664" s="26">
        <v>28.0</v>
      </c>
      <c r="CC664" s="15">
        <v>0.0</v>
      </c>
      <c r="CD664" s="15">
        <v>0.0</v>
      </c>
      <c r="CE664" s="15">
        <v>1.0</v>
      </c>
      <c r="CF664" s="15">
        <v>0.0</v>
      </c>
      <c r="CG664" s="16">
        <v>0.0</v>
      </c>
      <c r="CH664" s="16">
        <v>0.0</v>
      </c>
      <c r="CI664" s="16">
        <v>0.0</v>
      </c>
      <c r="CJ664" s="15">
        <f t="shared" si="3"/>
        <v>0</v>
      </c>
      <c r="CK664" s="29" t="s">
        <v>3659</v>
      </c>
      <c r="CL664" s="11" t="s">
        <v>3497</v>
      </c>
      <c r="CM664" s="11">
        <v>0.0</v>
      </c>
      <c r="CN664" s="11">
        <v>0.0</v>
      </c>
      <c r="CO664" s="18">
        <v>0.0</v>
      </c>
      <c r="CP664" s="18">
        <v>0.0</v>
      </c>
      <c r="CQ664" s="15">
        <v>0.0</v>
      </c>
      <c r="CR664" s="15" t="s">
        <v>124</v>
      </c>
      <c r="CS664" s="15">
        <v>0.0</v>
      </c>
      <c r="CT664" s="15" t="s">
        <v>124</v>
      </c>
      <c r="CU664" s="15">
        <v>0.0</v>
      </c>
      <c r="CV664" s="15" t="s">
        <v>124</v>
      </c>
      <c r="CW664" s="11">
        <v>0.0</v>
      </c>
      <c r="CX664" s="11">
        <v>0.0</v>
      </c>
      <c r="CY664" s="11" t="s">
        <v>124</v>
      </c>
      <c r="CZ664" s="11">
        <v>0.0</v>
      </c>
      <c r="DA664" s="11" t="s">
        <v>3380</v>
      </c>
      <c r="DB664" s="31"/>
    </row>
    <row r="665">
      <c r="A665" s="11" t="s">
        <v>3660</v>
      </c>
      <c r="B665" s="11" t="s">
        <v>3661</v>
      </c>
      <c r="C665" s="12">
        <v>32333.0</v>
      </c>
      <c r="D665" s="13">
        <v>2.0</v>
      </c>
      <c r="E665" s="18">
        <v>0.0</v>
      </c>
      <c r="F665" s="3">
        <v>6.0</v>
      </c>
      <c r="G665" s="3">
        <v>6.0</v>
      </c>
      <c r="H665" s="3">
        <v>8.0</v>
      </c>
      <c r="I665" s="14">
        <f t="shared" si="1"/>
        <v>6.666666667</v>
      </c>
      <c r="J665" s="14">
        <f t="shared" si="2"/>
        <v>1.333333333</v>
      </c>
      <c r="K665" s="11" t="s">
        <v>645</v>
      </c>
      <c r="L665" s="11" t="s">
        <v>262</v>
      </c>
      <c r="M665" s="15" t="s">
        <v>122</v>
      </c>
      <c r="N665" s="15" t="s">
        <v>2815</v>
      </c>
      <c r="O665" s="16" t="s">
        <v>162</v>
      </c>
      <c r="P665" s="16" t="s">
        <v>373</v>
      </c>
      <c r="Q665" s="17">
        <v>0.0</v>
      </c>
      <c r="R665" s="11" t="s">
        <v>124</v>
      </c>
      <c r="S665" s="11">
        <v>0.0</v>
      </c>
      <c r="T665" s="11">
        <v>0.0</v>
      </c>
      <c r="U665" s="11" t="s">
        <v>124</v>
      </c>
      <c r="V665" s="11">
        <v>0.0</v>
      </c>
      <c r="W665" s="11" t="s">
        <v>631</v>
      </c>
      <c r="X665" s="18">
        <v>35.0</v>
      </c>
      <c r="Y665" s="18">
        <v>1.0</v>
      </c>
      <c r="Z665" s="18">
        <v>1.0</v>
      </c>
      <c r="AA665" s="18">
        <v>0.0</v>
      </c>
      <c r="AB665" s="15" t="s">
        <v>3662</v>
      </c>
      <c r="AC665" s="15" t="s">
        <v>3662</v>
      </c>
      <c r="AD665" s="16">
        <v>1.0</v>
      </c>
      <c r="AE665" s="16">
        <v>1.0</v>
      </c>
      <c r="AF665" s="16">
        <v>0.0</v>
      </c>
      <c r="AG665" s="15">
        <v>0.0</v>
      </c>
      <c r="AH665" s="11" t="s">
        <v>3663</v>
      </c>
      <c r="AI665" s="18">
        <v>1.0</v>
      </c>
      <c r="AJ665" s="18">
        <v>1.0</v>
      </c>
      <c r="AK665" s="18">
        <v>0.0</v>
      </c>
      <c r="AL665" s="11">
        <v>0.0</v>
      </c>
      <c r="AM665" s="19">
        <v>0.0</v>
      </c>
      <c r="AN665" s="27" t="s">
        <v>128</v>
      </c>
      <c r="AO665" s="15" t="s">
        <v>189</v>
      </c>
      <c r="AP665" s="15" t="s">
        <v>189</v>
      </c>
      <c r="AQ665" s="15">
        <v>97.0</v>
      </c>
      <c r="AR665" s="15">
        <v>62.0</v>
      </c>
      <c r="AS665" s="15">
        <v>63.0</v>
      </c>
      <c r="AT665" s="15">
        <v>30.0</v>
      </c>
      <c r="AU665" s="15">
        <v>-9.0</v>
      </c>
      <c r="AV665" s="15">
        <v>57.0</v>
      </c>
      <c r="AW665" s="18">
        <v>0.0</v>
      </c>
      <c r="AX665" s="18">
        <v>0.0</v>
      </c>
      <c r="AY665" s="18">
        <v>1.0</v>
      </c>
      <c r="AZ665" s="18">
        <v>0.0</v>
      </c>
      <c r="BA665" s="18">
        <v>0.0</v>
      </c>
      <c r="BB665" s="18">
        <v>0.0</v>
      </c>
      <c r="BC665" s="11">
        <v>0.0</v>
      </c>
      <c r="BD665" s="11">
        <v>0.0</v>
      </c>
      <c r="BE665" s="11">
        <v>0.0</v>
      </c>
      <c r="BF665" s="11">
        <v>0.0</v>
      </c>
      <c r="BG665" s="11">
        <v>0.0</v>
      </c>
      <c r="BH665" s="11">
        <v>0.0</v>
      </c>
      <c r="BI665" s="11">
        <v>0.0</v>
      </c>
      <c r="BJ665" s="11">
        <v>0.0</v>
      </c>
      <c r="BK665" s="11">
        <v>0.0</v>
      </c>
      <c r="BL665" s="11">
        <v>0.0</v>
      </c>
      <c r="BM665" s="11">
        <v>0.0</v>
      </c>
      <c r="BN665" s="11">
        <v>0.0</v>
      </c>
      <c r="BO665" s="11">
        <v>0.0</v>
      </c>
      <c r="BP665" s="11">
        <v>0.0</v>
      </c>
      <c r="BQ665" s="11">
        <v>0.0</v>
      </c>
      <c r="BR665" s="11">
        <v>0.0</v>
      </c>
      <c r="BS665" s="11">
        <v>0.0</v>
      </c>
      <c r="BT665" s="11">
        <v>0.0</v>
      </c>
      <c r="BU665" s="11">
        <v>0.0</v>
      </c>
      <c r="BV665" s="11" t="s">
        <v>124</v>
      </c>
      <c r="BW665" s="3" t="s">
        <v>487</v>
      </c>
      <c r="BX665" s="15">
        <v>0.0</v>
      </c>
      <c r="BY665" s="26">
        <v>281.0</v>
      </c>
      <c r="BZ665" s="16">
        <v>0.0</v>
      </c>
      <c r="CA665" s="26">
        <v>85.0</v>
      </c>
      <c r="CB665" s="26">
        <v>20.0</v>
      </c>
      <c r="CC665" s="15">
        <v>0.0</v>
      </c>
      <c r="CD665" s="15">
        <v>0.0</v>
      </c>
      <c r="CE665" s="15">
        <v>1.0</v>
      </c>
      <c r="CF665" s="15">
        <v>0.0</v>
      </c>
      <c r="CG665" s="16">
        <v>0.0</v>
      </c>
      <c r="CH665" s="16">
        <v>0.0</v>
      </c>
      <c r="CI665" s="16">
        <v>0.0</v>
      </c>
      <c r="CJ665" s="15">
        <f t="shared" si="3"/>
        <v>0</v>
      </c>
      <c r="CK665" s="29" t="s">
        <v>3664</v>
      </c>
      <c r="CL665" s="11" t="s">
        <v>444</v>
      </c>
      <c r="CM665" s="11">
        <v>0.0</v>
      </c>
      <c r="CN665" s="11">
        <v>0.0</v>
      </c>
      <c r="CO665" s="18">
        <v>0.0</v>
      </c>
      <c r="CP665" s="18">
        <v>0.0</v>
      </c>
      <c r="CQ665" s="15">
        <v>0.0</v>
      </c>
      <c r="CR665" s="15" t="s">
        <v>124</v>
      </c>
      <c r="CS665" s="15">
        <v>0.0</v>
      </c>
      <c r="CT665" s="15" t="s">
        <v>124</v>
      </c>
      <c r="CU665" s="15">
        <v>0.0</v>
      </c>
      <c r="CV665" s="15" t="s">
        <v>124</v>
      </c>
      <c r="CW665" s="11">
        <v>0.0</v>
      </c>
      <c r="CX665" s="11">
        <v>0.0</v>
      </c>
      <c r="CY665" s="11" t="s">
        <v>124</v>
      </c>
      <c r="CZ665" s="11">
        <v>0.0</v>
      </c>
      <c r="DA665" s="11" t="s">
        <v>235</v>
      </c>
      <c r="DB665" s="31"/>
    </row>
    <row r="666">
      <c r="A666" s="11" t="s">
        <v>3665</v>
      </c>
      <c r="B666" s="11" t="s">
        <v>3666</v>
      </c>
      <c r="C666" s="12">
        <v>32347.0</v>
      </c>
      <c r="D666" s="13">
        <v>1.0</v>
      </c>
      <c r="E666" s="18">
        <v>0.0</v>
      </c>
      <c r="F666" s="3">
        <v>4.0</v>
      </c>
      <c r="G666" s="3">
        <v>4.0</v>
      </c>
      <c r="H666" s="3">
        <v>6.0</v>
      </c>
      <c r="I666" s="14">
        <f t="shared" si="1"/>
        <v>4.666666667</v>
      </c>
      <c r="J666" s="14">
        <f t="shared" si="2"/>
        <v>1.333333333</v>
      </c>
      <c r="K666" s="11" t="s">
        <v>3667</v>
      </c>
      <c r="L666" s="11" t="s">
        <v>183</v>
      </c>
      <c r="M666" s="15" t="s">
        <v>137</v>
      </c>
      <c r="N666" s="15" t="s">
        <v>2815</v>
      </c>
      <c r="O666" s="16" t="s">
        <v>122</v>
      </c>
      <c r="P666" s="16" t="s">
        <v>1918</v>
      </c>
      <c r="Q666" s="17">
        <v>1.0</v>
      </c>
      <c r="R666" s="11" t="s">
        <v>124</v>
      </c>
      <c r="S666" s="11">
        <v>0.0</v>
      </c>
      <c r="T666" s="11">
        <v>0.0</v>
      </c>
      <c r="U666" s="11" t="s">
        <v>124</v>
      </c>
      <c r="V666" s="11">
        <v>0.0</v>
      </c>
      <c r="W666" s="11" t="s">
        <v>125</v>
      </c>
      <c r="X666" s="18">
        <v>24.0</v>
      </c>
      <c r="Y666" s="18">
        <v>1.0</v>
      </c>
      <c r="Z666" s="18">
        <v>1.0</v>
      </c>
      <c r="AA666" s="18">
        <v>0.0</v>
      </c>
      <c r="AB666" s="15" t="s">
        <v>3666</v>
      </c>
      <c r="AC666" s="15" t="s">
        <v>3666</v>
      </c>
      <c r="AD666" s="16">
        <v>1.0</v>
      </c>
      <c r="AE666" s="16">
        <v>1.0</v>
      </c>
      <c r="AF666" s="16">
        <v>1.0</v>
      </c>
      <c r="AG666" s="15">
        <v>1.0</v>
      </c>
      <c r="AH666" s="11" t="s">
        <v>3668</v>
      </c>
      <c r="AI666" s="18">
        <v>1.0</v>
      </c>
      <c r="AJ666" s="18">
        <v>1.0</v>
      </c>
      <c r="AK666" s="18">
        <v>1.0</v>
      </c>
      <c r="AL666" s="11">
        <v>0.0</v>
      </c>
      <c r="AM666" s="19">
        <v>1.0</v>
      </c>
      <c r="AN666" s="15" t="s">
        <v>154</v>
      </c>
      <c r="AO666" s="15" t="s">
        <v>3669</v>
      </c>
      <c r="AP666" s="15" t="s">
        <v>167</v>
      </c>
      <c r="AQ666" s="15">
        <v>145.0</v>
      </c>
      <c r="AR666" s="15">
        <v>21.0</v>
      </c>
      <c r="AS666" s="15">
        <v>35.0</v>
      </c>
      <c r="AT666" s="15">
        <v>18.0</v>
      </c>
      <c r="AU666" s="15">
        <v>-15.0</v>
      </c>
      <c r="AV666" s="15">
        <v>66.0</v>
      </c>
      <c r="AW666" s="18">
        <v>0.0</v>
      </c>
      <c r="AX666" s="18">
        <v>0.0</v>
      </c>
      <c r="AY666" s="18">
        <v>1.0</v>
      </c>
      <c r="AZ666" s="18">
        <v>1.0</v>
      </c>
      <c r="BA666" s="18">
        <v>0.0</v>
      </c>
      <c r="BB666" s="18">
        <v>0.0</v>
      </c>
      <c r="BC666" s="11">
        <v>0.0</v>
      </c>
      <c r="BD666" s="11">
        <v>0.0</v>
      </c>
      <c r="BE666" s="11">
        <v>0.0</v>
      </c>
      <c r="BF666" s="11">
        <v>0.0</v>
      </c>
      <c r="BG666" s="11">
        <v>0.0</v>
      </c>
      <c r="BH666" s="11">
        <v>0.0</v>
      </c>
      <c r="BI666" s="11">
        <v>0.0</v>
      </c>
      <c r="BJ666" s="11">
        <v>0.0</v>
      </c>
      <c r="BK666" s="11">
        <v>0.0</v>
      </c>
      <c r="BL666" s="11">
        <v>0.0</v>
      </c>
      <c r="BM666" s="11">
        <v>0.0</v>
      </c>
      <c r="BN666" s="11">
        <v>0.0</v>
      </c>
      <c r="BO666" s="11">
        <v>0.0</v>
      </c>
      <c r="BP666" s="11">
        <v>0.0</v>
      </c>
      <c r="BQ666" s="11">
        <v>0.0</v>
      </c>
      <c r="BR666" s="11">
        <v>0.0</v>
      </c>
      <c r="BS666" s="11">
        <v>0.0</v>
      </c>
      <c r="BT666" s="11">
        <v>0.0</v>
      </c>
      <c r="BU666" s="11">
        <v>0.0</v>
      </c>
      <c r="BV666" s="11" t="s">
        <v>124</v>
      </c>
      <c r="BW666" s="3" t="s">
        <v>146</v>
      </c>
      <c r="BX666" s="15">
        <v>0.0</v>
      </c>
      <c r="BY666" s="26">
        <v>316.0</v>
      </c>
      <c r="BZ666" s="16">
        <v>0.0</v>
      </c>
      <c r="CA666" s="26">
        <v>131.0</v>
      </c>
      <c r="CB666" s="26">
        <v>44.0</v>
      </c>
      <c r="CC666" s="15">
        <v>0.0</v>
      </c>
      <c r="CD666" s="15">
        <v>0.0</v>
      </c>
      <c r="CE666" s="15">
        <v>1.0</v>
      </c>
      <c r="CF666" s="15">
        <v>0.0</v>
      </c>
      <c r="CG666" s="16">
        <v>0.0</v>
      </c>
      <c r="CH666" s="16">
        <v>0.0</v>
      </c>
      <c r="CI666" s="16">
        <v>0.0</v>
      </c>
      <c r="CJ666" s="15">
        <f t="shared" si="3"/>
        <v>0</v>
      </c>
      <c r="CK666" s="29" t="s">
        <v>3670</v>
      </c>
      <c r="CL666" s="11" t="s">
        <v>132</v>
      </c>
      <c r="CM666" s="11">
        <v>0.0</v>
      </c>
      <c r="CN666" s="11">
        <v>0.0</v>
      </c>
      <c r="CO666" s="18">
        <v>0.0</v>
      </c>
      <c r="CP666" s="18">
        <v>0.0</v>
      </c>
      <c r="CQ666" s="15">
        <v>0.0</v>
      </c>
      <c r="CR666" s="15" t="s">
        <v>124</v>
      </c>
      <c r="CS666" s="15">
        <v>0.0</v>
      </c>
      <c r="CT666" s="15" t="s">
        <v>124</v>
      </c>
      <c r="CU666" s="15">
        <v>0.0</v>
      </c>
      <c r="CV666" s="15" t="s">
        <v>124</v>
      </c>
      <c r="CW666" s="11">
        <v>0.0</v>
      </c>
      <c r="CX666" s="11">
        <v>0.0</v>
      </c>
      <c r="CY666" s="11" t="s">
        <v>124</v>
      </c>
      <c r="CZ666" s="11">
        <v>0.0</v>
      </c>
      <c r="DA666" s="11" t="s">
        <v>235</v>
      </c>
      <c r="DB666" s="31"/>
    </row>
    <row r="667">
      <c r="A667" s="11" t="s">
        <v>3671</v>
      </c>
      <c r="B667" s="11" t="s">
        <v>3391</v>
      </c>
      <c r="C667" s="12">
        <v>32354.0</v>
      </c>
      <c r="D667" s="13">
        <v>4.0</v>
      </c>
      <c r="E667" s="18">
        <v>0.0</v>
      </c>
      <c r="F667" s="3">
        <v>7.0</v>
      </c>
      <c r="G667" s="3">
        <v>6.0</v>
      </c>
      <c r="H667" s="3">
        <v>8.0</v>
      </c>
      <c r="I667" s="14">
        <f t="shared" si="1"/>
        <v>7</v>
      </c>
      <c r="J667" s="14">
        <f t="shared" si="2"/>
        <v>1.333333333</v>
      </c>
      <c r="K667" s="11" t="s">
        <v>3062</v>
      </c>
      <c r="L667" s="11" t="s">
        <v>3062</v>
      </c>
      <c r="M667" s="15" t="s">
        <v>518</v>
      </c>
      <c r="N667" s="15" t="s">
        <v>729</v>
      </c>
      <c r="O667" s="16" t="s">
        <v>122</v>
      </c>
      <c r="P667" s="16" t="s">
        <v>373</v>
      </c>
      <c r="Q667" s="17">
        <v>1.0</v>
      </c>
      <c r="R667" s="11" t="s">
        <v>124</v>
      </c>
      <c r="S667" s="11">
        <v>0.0</v>
      </c>
      <c r="T667" s="11">
        <v>0.0</v>
      </c>
      <c r="U667" s="11" t="s">
        <v>124</v>
      </c>
      <c r="V667" s="11">
        <v>0.0</v>
      </c>
      <c r="W667" s="11" t="s">
        <v>631</v>
      </c>
      <c r="X667" s="18">
        <v>40.0</v>
      </c>
      <c r="Y667" s="18">
        <v>1.0</v>
      </c>
      <c r="Z667" s="18">
        <v>1.0</v>
      </c>
      <c r="AA667" s="18">
        <v>0.0</v>
      </c>
      <c r="AB667" s="15" t="s">
        <v>3672</v>
      </c>
      <c r="AC667" s="15" t="s">
        <v>3393</v>
      </c>
      <c r="AD667" s="16">
        <v>1.0</v>
      </c>
      <c r="AE667" s="16">
        <v>2.0</v>
      </c>
      <c r="AF667" s="16">
        <v>1.0</v>
      </c>
      <c r="AG667" s="15">
        <v>0.0</v>
      </c>
      <c r="AH667" s="11" t="s">
        <v>3673</v>
      </c>
      <c r="AI667" s="18">
        <v>1.0</v>
      </c>
      <c r="AJ667" s="18">
        <v>1.0</v>
      </c>
      <c r="AK667" s="18">
        <v>1.0</v>
      </c>
      <c r="AL667" s="11">
        <v>0.0</v>
      </c>
      <c r="AM667" s="19">
        <v>1.0</v>
      </c>
      <c r="AN667" s="27" t="s">
        <v>128</v>
      </c>
      <c r="AO667" s="15" t="s">
        <v>289</v>
      </c>
      <c r="AP667" s="15" t="s">
        <v>289</v>
      </c>
      <c r="AQ667" s="15">
        <v>117.0</v>
      </c>
      <c r="AR667" s="15">
        <v>87.0</v>
      </c>
      <c r="AS667" s="15">
        <v>75.0</v>
      </c>
      <c r="AT667" s="15">
        <v>96.0</v>
      </c>
      <c r="AU667" s="15">
        <v>-7.0</v>
      </c>
      <c r="AV667" s="15">
        <v>7.0</v>
      </c>
      <c r="AW667" s="18">
        <v>0.0</v>
      </c>
      <c r="AX667" s="18">
        <v>0.0</v>
      </c>
      <c r="AY667" s="18">
        <v>0.0</v>
      </c>
      <c r="AZ667" s="18">
        <v>1.0</v>
      </c>
      <c r="BA667" s="18">
        <v>0.0</v>
      </c>
      <c r="BB667" s="18">
        <v>1.0</v>
      </c>
      <c r="BC667" s="11">
        <v>0.0</v>
      </c>
      <c r="BD667" s="11">
        <v>0.0</v>
      </c>
      <c r="BE667" s="11">
        <v>0.0</v>
      </c>
      <c r="BF667" s="11">
        <v>0.0</v>
      </c>
      <c r="BG667" s="11">
        <v>0.0</v>
      </c>
      <c r="BH667" s="11">
        <v>0.0</v>
      </c>
      <c r="BI667" s="11">
        <v>0.0</v>
      </c>
      <c r="BJ667" s="11">
        <v>0.0</v>
      </c>
      <c r="BK667" s="11">
        <v>0.0</v>
      </c>
      <c r="BL667" s="11">
        <v>0.0</v>
      </c>
      <c r="BM667" s="11">
        <v>0.0</v>
      </c>
      <c r="BN667" s="11">
        <v>0.0</v>
      </c>
      <c r="BO667" s="11">
        <v>0.0</v>
      </c>
      <c r="BP667" s="11">
        <v>0.0</v>
      </c>
      <c r="BQ667" s="11">
        <v>0.0</v>
      </c>
      <c r="BR667" s="11">
        <v>0.0</v>
      </c>
      <c r="BS667" s="11">
        <v>0.0</v>
      </c>
      <c r="BT667" s="11">
        <v>0.0</v>
      </c>
      <c r="BU667" s="11">
        <v>0.0</v>
      </c>
      <c r="BV667" s="11" t="s">
        <v>124</v>
      </c>
      <c r="BW667" s="3" t="s">
        <v>319</v>
      </c>
      <c r="BX667" s="15">
        <v>0.0</v>
      </c>
      <c r="BY667" s="26">
        <v>279.0</v>
      </c>
      <c r="BZ667" s="16">
        <v>0.0</v>
      </c>
      <c r="CA667" s="26">
        <v>98.0</v>
      </c>
      <c r="CB667" s="26">
        <v>18.0</v>
      </c>
      <c r="CC667" s="15">
        <v>0.0</v>
      </c>
      <c r="CD667" s="15">
        <v>0.0</v>
      </c>
      <c r="CE667" s="15">
        <v>1.0</v>
      </c>
      <c r="CF667" s="15">
        <v>0.0</v>
      </c>
      <c r="CG667" s="16">
        <v>0.0</v>
      </c>
      <c r="CH667" s="16">
        <v>0.0</v>
      </c>
      <c r="CI667" s="16">
        <v>1.0</v>
      </c>
      <c r="CJ667" s="15">
        <f t="shared" si="3"/>
        <v>1</v>
      </c>
      <c r="CK667" s="29" t="s">
        <v>3674</v>
      </c>
      <c r="CL667" s="11" t="s">
        <v>3675</v>
      </c>
      <c r="CM667" s="11">
        <v>0.0</v>
      </c>
      <c r="CN667" s="11">
        <v>0.0</v>
      </c>
      <c r="CO667" s="18">
        <v>0.0</v>
      </c>
      <c r="CP667" s="18">
        <v>0.0</v>
      </c>
      <c r="CQ667" s="15">
        <v>0.0</v>
      </c>
      <c r="CR667" s="15" t="s">
        <v>124</v>
      </c>
      <c r="CS667" s="15">
        <v>0.0</v>
      </c>
      <c r="CT667" s="15" t="s">
        <v>124</v>
      </c>
      <c r="CU667" s="15">
        <v>0.0</v>
      </c>
      <c r="CV667" s="15" t="s">
        <v>124</v>
      </c>
      <c r="CW667" s="11">
        <v>0.0</v>
      </c>
      <c r="CX667" s="11">
        <v>0.0</v>
      </c>
      <c r="CY667" s="11" t="s">
        <v>124</v>
      </c>
      <c r="CZ667" s="11">
        <v>0.0</v>
      </c>
      <c r="DA667" s="11" t="s">
        <v>3161</v>
      </c>
      <c r="DB667" s="31"/>
    </row>
    <row r="668">
      <c r="A668" s="11" t="s">
        <v>3676</v>
      </c>
      <c r="B668" s="11" t="s">
        <v>3143</v>
      </c>
      <c r="C668" s="12">
        <v>32382.0</v>
      </c>
      <c r="D668" s="13">
        <v>2.0</v>
      </c>
      <c r="E668" s="18">
        <v>0.0</v>
      </c>
      <c r="F668" s="3">
        <v>6.0</v>
      </c>
      <c r="G668" s="3">
        <v>3.0</v>
      </c>
      <c r="H668" s="3">
        <v>4.0</v>
      </c>
      <c r="I668" s="14">
        <f t="shared" si="1"/>
        <v>4.333333333</v>
      </c>
      <c r="J668" s="14">
        <f t="shared" si="2"/>
        <v>2</v>
      </c>
      <c r="K668" s="11" t="s">
        <v>261</v>
      </c>
      <c r="L668" s="11" t="s">
        <v>3594</v>
      </c>
      <c r="M668" s="15" t="s">
        <v>2631</v>
      </c>
      <c r="N668" s="15" t="s">
        <v>2691</v>
      </c>
      <c r="O668" s="16" t="s">
        <v>2906</v>
      </c>
      <c r="P668" s="16" t="s">
        <v>2691</v>
      </c>
      <c r="Q668" s="17">
        <v>1.0</v>
      </c>
      <c r="R668" s="11" t="s">
        <v>124</v>
      </c>
      <c r="S668" s="11">
        <v>0.0</v>
      </c>
      <c r="T668" s="11">
        <v>0.0</v>
      </c>
      <c r="U668" s="11" t="s">
        <v>124</v>
      </c>
      <c r="V668" s="11">
        <v>0.0</v>
      </c>
      <c r="W668" s="11" t="s">
        <v>631</v>
      </c>
      <c r="X668" s="18">
        <v>25.0</v>
      </c>
      <c r="Y668" s="18">
        <v>1.0</v>
      </c>
      <c r="Z668" s="18">
        <v>1.0</v>
      </c>
      <c r="AA668" s="18">
        <v>0.0</v>
      </c>
      <c r="AB668" s="15" t="s">
        <v>3143</v>
      </c>
      <c r="AC668" s="15" t="s">
        <v>3143</v>
      </c>
      <c r="AD668" s="16">
        <v>1.0</v>
      </c>
      <c r="AE668" s="16">
        <v>1.0</v>
      </c>
      <c r="AF668" s="16">
        <v>1.0</v>
      </c>
      <c r="AG668" s="15">
        <v>1.0</v>
      </c>
      <c r="AH668" s="11" t="s">
        <v>3677</v>
      </c>
      <c r="AI668" s="18">
        <v>1.0</v>
      </c>
      <c r="AJ668" s="18">
        <v>2.0</v>
      </c>
      <c r="AK668" s="18">
        <v>1.0</v>
      </c>
      <c r="AL668" s="11">
        <v>0.0</v>
      </c>
      <c r="AM668" s="19">
        <v>1.0</v>
      </c>
      <c r="AN668" s="27" t="s">
        <v>128</v>
      </c>
      <c r="AO668" s="15" t="s">
        <v>3678</v>
      </c>
      <c r="AP668" s="15" t="s">
        <v>2224</v>
      </c>
      <c r="AQ668" s="15">
        <v>98.0</v>
      </c>
      <c r="AR668" s="15">
        <v>96.0</v>
      </c>
      <c r="AS668" s="15">
        <v>54.0</v>
      </c>
      <c r="AT668" s="15">
        <v>82.0</v>
      </c>
      <c r="AU668" s="15">
        <v>-7.0</v>
      </c>
      <c r="AV668" s="15">
        <v>5.0</v>
      </c>
      <c r="AW668" s="18">
        <v>0.0</v>
      </c>
      <c r="AX668" s="18">
        <v>1.0</v>
      </c>
      <c r="AY668" s="18">
        <v>0.0</v>
      </c>
      <c r="AZ668" s="18">
        <v>0.0</v>
      </c>
      <c r="BA668" s="18">
        <v>0.0</v>
      </c>
      <c r="BB668" s="18">
        <v>0.0</v>
      </c>
      <c r="BC668" s="11">
        <v>0.0</v>
      </c>
      <c r="BD668" s="11">
        <v>0.0</v>
      </c>
      <c r="BE668" s="11">
        <v>0.0</v>
      </c>
      <c r="BF668" s="11">
        <v>0.0</v>
      </c>
      <c r="BG668" s="11">
        <v>0.0</v>
      </c>
      <c r="BH668" s="11">
        <v>0.0</v>
      </c>
      <c r="BI668" s="11">
        <v>0.0</v>
      </c>
      <c r="BJ668" s="11">
        <v>0.0</v>
      </c>
      <c r="BK668" s="11">
        <v>0.0</v>
      </c>
      <c r="BL668" s="11">
        <v>0.0</v>
      </c>
      <c r="BM668" s="11">
        <v>0.0</v>
      </c>
      <c r="BN668" s="11">
        <v>0.0</v>
      </c>
      <c r="BO668" s="11">
        <v>0.0</v>
      </c>
      <c r="BP668" s="11">
        <v>0.0</v>
      </c>
      <c r="BQ668" s="11">
        <v>0.0</v>
      </c>
      <c r="BR668" s="11">
        <v>0.0</v>
      </c>
      <c r="BS668" s="11">
        <v>0.0</v>
      </c>
      <c r="BT668" s="11">
        <v>0.0</v>
      </c>
      <c r="BU668" s="11">
        <v>0.0</v>
      </c>
      <c r="BV668" s="11" t="s">
        <v>3676</v>
      </c>
      <c r="BW668" s="3" t="s">
        <v>1609</v>
      </c>
      <c r="BX668" s="15">
        <v>0.0</v>
      </c>
      <c r="BY668" s="26">
        <v>289.0</v>
      </c>
      <c r="BZ668" s="16">
        <v>0.0</v>
      </c>
      <c r="CA668" s="26">
        <v>80.0</v>
      </c>
      <c r="CB668" s="26">
        <v>25.0</v>
      </c>
      <c r="CC668" s="15">
        <v>0.0</v>
      </c>
      <c r="CD668" s="15">
        <v>0.0</v>
      </c>
      <c r="CE668" s="15">
        <v>1.0</v>
      </c>
      <c r="CF668" s="15">
        <v>0.0</v>
      </c>
      <c r="CG668" s="16">
        <v>0.0</v>
      </c>
      <c r="CH668" s="16">
        <v>0.0</v>
      </c>
      <c r="CI668" s="16">
        <v>0.0</v>
      </c>
      <c r="CJ668" s="15">
        <f t="shared" si="3"/>
        <v>0</v>
      </c>
      <c r="CK668" s="29" t="s">
        <v>3679</v>
      </c>
      <c r="CL668" s="11" t="s">
        <v>3680</v>
      </c>
      <c r="CM668" s="11">
        <v>0.0</v>
      </c>
      <c r="CN668" s="11">
        <v>0.0</v>
      </c>
      <c r="CO668" s="18">
        <v>0.0</v>
      </c>
      <c r="CP668" s="18">
        <v>0.0</v>
      </c>
      <c r="CQ668" s="15">
        <v>0.0</v>
      </c>
      <c r="CR668" s="15" t="s">
        <v>124</v>
      </c>
      <c r="CS668" s="15">
        <v>0.0</v>
      </c>
      <c r="CT668" s="15" t="s">
        <v>124</v>
      </c>
      <c r="CU668" s="15">
        <v>0.0</v>
      </c>
      <c r="CV668" s="15" t="s">
        <v>124</v>
      </c>
      <c r="CW668" s="11">
        <v>0.0</v>
      </c>
      <c r="CX668" s="11">
        <v>0.0</v>
      </c>
      <c r="CY668" s="11" t="s">
        <v>124</v>
      </c>
      <c r="CZ668" s="11">
        <v>0.0</v>
      </c>
      <c r="DA668" s="11" t="s">
        <v>507</v>
      </c>
      <c r="DB668" s="31"/>
    </row>
    <row r="669">
      <c r="A669" s="11" t="s">
        <v>3681</v>
      </c>
      <c r="B669" s="11" t="s">
        <v>3682</v>
      </c>
      <c r="C669" s="12">
        <v>32396.0</v>
      </c>
      <c r="D669" s="13">
        <v>2.0</v>
      </c>
      <c r="E669" s="18">
        <v>0.0</v>
      </c>
      <c r="F669" s="3">
        <v>10.0</v>
      </c>
      <c r="G669" s="3">
        <v>9.0</v>
      </c>
      <c r="H669" s="3">
        <v>9.0</v>
      </c>
      <c r="I669" s="14">
        <f t="shared" si="1"/>
        <v>9.333333333</v>
      </c>
      <c r="J669" s="14">
        <f t="shared" si="2"/>
        <v>0.6666666667</v>
      </c>
      <c r="K669" s="11" t="s">
        <v>2783</v>
      </c>
      <c r="L669" s="11" t="s">
        <v>355</v>
      </c>
      <c r="M669" s="16" t="s">
        <v>122</v>
      </c>
      <c r="N669" s="16" t="s">
        <v>1836</v>
      </c>
      <c r="O669" s="16" t="s">
        <v>122</v>
      </c>
      <c r="P669" s="16" t="s">
        <v>1836</v>
      </c>
      <c r="Q669" s="17">
        <v>0.0</v>
      </c>
      <c r="R669" s="11" t="s">
        <v>124</v>
      </c>
      <c r="S669" s="11">
        <v>0.0</v>
      </c>
      <c r="T669" s="11">
        <v>0.0</v>
      </c>
      <c r="U669" s="11" t="s">
        <v>124</v>
      </c>
      <c r="V669" s="11">
        <v>0.0</v>
      </c>
      <c r="W669" s="11" t="s">
        <v>125</v>
      </c>
      <c r="X669" s="18">
        <v>26.0</v>
      </c>
      <c r="Y669" s="18">
        <v>1.0</v>
      </c>
      <c r="Z669" s="18">
        <v>2.0</v>
      </c>
      <c r="AA669" s="18">
        <v>2.0</v>
      </c>
      <c r="AB669" s="15" t="s">
        <v>3683</v>
      </c>
      <c r="AC669" s="15" t="s">
        <v>3683</v>
      </c>
      <c r="AD669" s="16">
        <v>1.0</v>
      </c>
      <c r="AE669" s="16">
        <v>2.0</v>
      </c>
      <c r="AF669" s="16">
        <v>1.0</v>
      </c>
      <c r="AG669" s="16">
        <v>1.0</v>
      </c>
      <c r="AH669" s="11" t="s">
        <v>3684</v>
      </c>
      <c r="AI669" s="18">
        <v>1.0</v>
      </c>
      <c r="AJ669" s="18">
        <v>1.0</v>
      </c>
      <c r="AK669" s="18">
        <v>0.0</v>
      </c>
      <c r="AL669" s="11">
        <v>0.0</v>
      </c>
      <c r="AM669" s="19">
        <v>0.0</v>
      </c>
      <c r="AN669" s="27" t="s">
        <v>128</v>
      </c>
      <c r="AO669" s="15" t="s">
        <v>367</v>
      </c>
      <c r="AP669" s="15" t="s">
        <v>367</v>
      </c>
      <c r="AQ669" s="15">
        <v>125.0</v>
      </c>
      <c r="AR669" s="15">
        <v>95.0</v>
      </c>
      <c r="AS669" s="15">
        <v>45.0</v>
      </c>
      <c r="AT669" s="15">
        <v>62.0</v>
      </c>
      <c r="AU669" s="15">
        <v>-5.0</v>
      </c>
      <c r="AV669" s="15">
        <v>9.0</v>
      </c>
      <c r="AW669" s="18">
        <v>0.0</v>
      </c>
      <c r="AX669" s="18">
        <v>0.0</v>
      </c>
      <c r="AY669" s="18">
        <v>1.0</v>
      </c>
      <c r="AZ669" s="18">
        <v>0.0</v>
      </c>
      <c r="BA669" s="18">
        <v>0.0</v>
      </c>
      <c r="BB669" s="18">
        <v>0.0</v>
      </c>
      <c r="BC669" s="11">
        <v>0.0</v>
      </c>
      <c r="BD669" s="11">
        <v>0.0</v>
      </c>
      <c r="BE669" s="11">
        <v>0.0</v>
      </c>
      <c r="BF669" s="11">
        <v>0.0</v>
      </c>
      <c r="BG669" s="11">
        <v>0.0</v>
      </c>
      <c r="BH669" s="11">
        <v>0.0</v>
      </c>
      <c r="BI669" s="11">
        <v>0.0</v>
      </c>
      <c r="BJ669" s="11">
        <v>0.0</v>
      </c>
      <c r="BK669" s="11">
        <v>0.0</v>
      </c>
      <c r="BL669" s="11">
        <v>0.0</v>
      </c>
      <c r="BM669" s="11">
        <v>0.0</v>
      </c>
      <c r="BN669" s="11">
        <v>0.0</v>
      </c>
      <c r="BO669" s="11">
        <v>0.0</v>
      </c>
      <c r="BP669" s="11">
        <v>0.0</v>
      </c>
      <c r="BQ669" s="11">
        <v>0.0</v>
      </c>
      <c r="BR669" s="11">
        <v>0.0</v>
      </c>
      <c r="BS669" s="11">
        <v>0.0</v>
      </c>
      <c r="BT669" s="11">
        <v>0.0</v>
      </c>
      <c r="BU669" s="11">
        <v>0.0</v>
      </c>
      <c r="BV669" s="11" t="s">
        <v>124</v>
      </c>
      <c r="BW669" s="3" t="s">
        <v>146</v>
      </c>
      <c r="BX669" s="15">
        <v>0.0</v>
      </c>
      <c r="BY669" s="26">
        <v>356.0</v>
      </c>
      <c r="BZ669" s="16">
        <v>0.0</v>
      </c>
      <c r="CA669" s="26">
        <v>175.0</v>
      </c>
      <c r="CB669" s="26">
        <v>46.0</v>
      </c>
      <c r="CC669" s="15">
        <v>0.0</v>
      </c>
      <c r="CD669" s="15">
        <v>0.0</v>
      </c>
      <c r="CE669" s="15">
        <v>0.0</v>
      </c>
      <c r="CF669" s="15">
        <v>0.0</v>
      </c>
      <c r="CG669" s="16">
        <v>0.0</v>
      </c>
      <c r="CH669" s="16">
        <v>0.0</v>
      </c>
      <c r="CI669" s="16">
        <v>0.0</v>
      </c>
      <c r="CJ669" s="15">
        <f t="shared" si="3"/>
        <v>0</v>
      </c>
      <c r="CK669" s="29" t="s">
        <v>3685</v>
      </c>
      <c r="CL669" s="11" t="s">
        <v>170</v>
      </c>
      <c r="CM669" s="11">
        <v>0.0</v>
      </c>
      <c r="CN669" s="11">
        <v>0.0</v>
      </c>
      <c r="CO669" s="18">
        <v>0.0</v>
      </c>
      <c r="CP669" s="18">
        <v>0.0</v>
      </c>
      <c r="CQ669" s="15">
        <v>0.0</v>
      </c>
      <c r="CR669" s="15" t="s">
        <v>124</v>
      </c>
      <c r="CS669" s="15">
        <v>0.0</v>
      </c>
      <c r="CT669" s="15" t="s">
        <v>124</v>
      </c>
      <c r="CU669" s="15">
        <v>0.0</v>
      </c>
      <c r="CV669" s="15" t="s">
        <v>124</v>
      </c>
      <c r="CW669" s="11">
        <v>0.0</v>
      </c>
      <c r="CX669" s="11">
        <v>0.0</v>
      </c>
      <c r="CY669" s="11" t="s">
        <v>124</v>
      </c>
      <c r="CZ669" s="11">
        <v>0.0</v>
      </c>
      <c r="DA669" s="11" t="s">
        <v>3360</v>
      </c>
      <c r="DB669" s="31"/>
    </row>
    <row r="670">
      <c r="A670" s="11" t="s">
        <v>3686</v>
      </c>
      <c r="B670" s="11" t="s">
        <v>3687</v>
      </c>
      <c r="C670" s="12">
        <v>32410.0</v>
      </c>
      <c r="D670" s="13">
        <v>2.0</v>
      </c>
      <c r="E670" s="18">
        <v>0.0</v>
      </c>
      <c r="F670" s="3">
        <v>6.0</v>
      </c>
      <c r="G670" s="3">
        <v>7.0</v>
      </c>
      <c r="H670" s="3">
        <v>5.0</v>
      </c>
      <c r="I670" s="14">
        <f t="shared" si="1"/>
        <v>6</v>
      </c>
      <c r="J670" s="14">
        <f t="shared" si="2"/>
        <v>1.333333333</v>
      </c>
      <c r="K670" s="11" t="s">
        <v>3667</v>
      </c>
      <c r="L670" s="11" t="s">
        <v>183</v>
      </c>
      <c r="M670" s="15" t="s">
        <v>2038</v>
      </c>
      <c r="N670" s="15" t="s">
        <v>3688</v>
      </c>
      <c r="O670" s="16" t="s">
        <v>1119</v>
      </c>
      <c r="P670" s="16" t="s">
        <v>3689</v>
      </c>
      <c r="Q670" s="17">
        <v>1.0</v>
      </c>
      <c r="R670" s="11" t="s">
        <v>124</v>
      </c>
      <c r="S670" s="11">
        <v>0.0</v>
      </c>
      <c r="T670" s="11">
        <v>0.0</v>
      </c>
      <c r="U670" s="11" t="s">
        <v>124</v>
      </c>
      <c r="V670" s="11">
        <v>0.0</v>
      </c>
      <c r="W670" s="11" t="s">
        <v>125</v>
      </c>
      <c r="X670" s="18">
        <v>38.0</v>
      </c>
      <c r="Y670" s="18">
        <v>1.0</v>
      </c>
      <c r="Z670" s="18">
        <v>0.0</v>
      </c>
      <c r="AA670" s="18">
        <v>1.0</v>
      </c>
      <c r="AB670" s="15" t="s">
        <v>3687</v>
      </c>
      <c r="AC670" s="15" t="s">
        <v>3687</v>
      </c>
      <c r="AD670" s="16">
        <v>1.0</v>
      </c>
      <c r="AE670" s="16">
        <v>0.0</v>
      </c>
      <c r="AF670" s="16">
        <v>1.0</v>
      </c>
      <c r="AG670" s="15">
        <v>1.0</v>
      </c>
      <c r="AH670" s="11" t="s">
        <v>3690</v>
      </c>
      <c r="AI670" s="18">
        <v>0.0</v>
      </c>
      <c r="AJ670" s="18">
        <v>1.0</v>
      </c>
      <c r="AK670" s="18">
        <v>0.0</v>
      </c>
      <c r="AL670" s="11">
        <v>0.0</v>
      </c>
      <c r="AM670" s="19">
        <v>0.0</v>
      </c>
      <c r="AN670" s="27" t="s">
        <v>128</v>
      </c>
      <c r="AO670" s="15" t="s">
        <v>177</v>
      </c>
      <c r="AP670" s="15" t="s">
        <v>177</v>
      </c>
      <c r="AQ670" s="15">
        <v>69.0</v>
      </c>
      <c r="AR670" s="15">
        <v>17.0</v>
      </c>
      <c r="AS670" s="15">
        <v>68.0</v>
      </c>
      <c r="AT670" s="15">
        <v>75.0</v>
      </c>
      <c r="AU670" s="15">
        <v>-23.0</v>
      </c>
      <c r="AV670" s="15">
        <v>88.0</v>
      </c>
      <c r="AW670" s="18">
        <v>1.0</v>
      </c>
      <c r="AX670" s="18">
        <v>0.0</v>
      </c>
      <c r="AY670" s="18">
        <v>0.0</v>
      </c>
      <c r="AZ670" s="18">
        <v>0.0</v>
      </c>
      <c r="BA670" s="18">
        <v>0.0</v>
      </c>
      <c r="BB670" s="18">
        <v>0.0</v>
      </c>
      <c r="BC670" s="11">
        <v>0.0</v>
      </c>
      <c r="BD670" s="11">
        <v>0.0</v>
      </c>
      <c r="BE670" s="11">
        <v>0.0</v>
      </c>
      <c r="BF670" s="11">
        <v>0.0</v>
      </c>
      <c r="BG670" s="11">
        <v>0.0</v>
      </c>
      <c r="BH670" s="11">
        <v>1.0</v>
      </c>
      <c r="BI670" s="11">
        <v>0.0</v>
      </c>
      <c r="BJ670" s="11">
        <v>1.0</v>
      </c>
      <c r="BK670" s="11">
        <v>0.0</v>
      </c>
      <c r="BL670" s="11">
        <v>0.0</v>
      </c>
      <c r="BM670" s="11">
        <v>0.0</v>
      </c>
      <c r="BN670" s="11">
        <v>0.0</v>
      </c>
      <c r="BO670" s="11">
        <v>0.0</v>
      </c>
      <c r="BP670" s="11">
        <v>0.0</v>
      </c>
      <c r="BQ670" s="11">
        <v>0.0</v>
      </c>
      <c r="BR670" s="11">
        <v>0.0</v>
      </c>
      <c r="BS670" s="11">
        <v>0.0</v>
      </c>
      <c r="BT670" s="11">
        <v>0.0</v>
      </c>
      <c r="BU670" s="11">
        <v>0.0</v>
      </c>
      <c r="BV670" s="11" t="s">
        <v>124</v>
      </c>
      <c r="BW670" s="3" t="s">
        <v>168</v>
      </c>
      <c r="BX670" s="15">
        <v>0.0</v>
      </c>
      <c r="BY670" s="26">
        <v>294.0</v>
      </c>
      <c r="BZ670" s="16">
        <v>0.0</v>
      </c>
      <c r="CA670" s="26">
        <v>45.0</v>
      </c>
      <c r="CB670" s="26">
        <v>30.0</v>
      </c>
      <c r="CC670" s="15">
        <v>0.0</v>
      </c>
      <c r="CD670" s="15">
        <v>0.0</v>
      </c>
      <c r="CE670" s="15">
        <v>1.0</v>
      </c>
      <c r="CF670" s="15">
        <v>0.0</v>
      </c>
      <c r="CG670" s="16">
        <v>0.0</v>
      </c>
      <c r="CH670" s="16">
        <v>0.0</v>
      </c>
      <c r="CI670" s="16">
        <v>0.0</v>
      </c>
      <c r="CJ670" s="15">
        <f t="shared" si="3"/>
        <v>0</v>
      </c>
      <c r="CK670" s="29" t="s">
        <v>3691</v>
      </c>
      <c r="CL670" s="11" t="s">
        <v>3692</v>
      </c>
      <c r="CM670" s="11">
        <v>0.0</v>
      </c>
      <c r="CN670" s="11">
        <v>1.0</v>
      </c>
      <c r="CO670" s="18">
        <v>0.0</v>
      </c>
      <c r="CP670" s="18">
        <v>0.0</v>
      </c>
      <c r="CQ670" s="15">
        <v>0.0</v>
      </c>
      <c r="CR670" s="15" t="s">
        <v>124</v>
      </c>
      <c r="CS670" s="15">
        <v>0.0</v>
      </c>
      <c r="CT670" s="15" t="s">
        <v>3693</v>
      </c>
      <c r="CU670" s="15">
        <v>0.0</v>
      </c>
      <c r="CV670" s="15" t="s">
        <v>124</v>
      </c>
      <c r="CW670" s="11">
        <v>0.0</v>
      </c>
      <c r="CX670" s="11">
        <v>0.0</v>
      </c>
      <c r="CY670" s="11" t="s">
        <v>124</v>
      </c>
      <c r="CZ670" s="11">
        <v>0.0</v>
      </c>
      <c r="DA670" s="11" t="s">
        <v>235</v>
      </c>
      <c r="DB670" s="31"/>
    </row>
    <row r="671">
      <c r="A671" s="11" t="s">
        <v>3694</v>
      </c>
      <c r="B671" s="11" t="s">
        <v>3695</v>
      </c>
      <c r="C671" s="12">
        <v>32424.0</v>
      </c>
      <c r="D671" s="13">
        <v>1.0</v>
      </c>
      <c r="E671" s="18">
        <v>0.0</v>
      </c>
      <c r="F671" s="3">
        <v>6.0</v>
      </c>
      <c r="G671" s="3">
        <v>4.0</v>
      </c>
      <c r="H671" s="3">
        <v>4.0</v>
      </c>
      <c r="I671" s="14">
        <f t="shared" si="1"/>
        <v>4.666666667</v>
      </c>
      <c r="J671" s="14">
        <f t="shared" si="2"/>
        <v>1.333333333</v>
      </c>
      <c r="K671" s="11" t="s">
        <v>215</v>
      </c>
      <c r="L671" s="11" t="s">
        <v>716</v>
      </c>
      <c r="M671" s="16" t="s">
        <v>122</v>
      </c>
      <c r="N671" s="16" t="s">
        <v>1836</v>
      </c>
      <c r="O671" s="16" t="s">
        <v>122</v>
      </c>
      <c r="P671" s="16" t="s">
        <v>1836</v>
      </c>
      <c r="Q671" s="17">
        <v>0.0</v>
      </c>
      <c r="R671" s="11" t="s">
        <v>124</v>
      </c>
      <c r="S671" s="11">
        <v>0.0</v>
      </c>
      <c r="T671" s="11">
        <v>0.0</v>
      </c>
      <c r="U671" s="11" t="s">
        <v>124</v>
      </c>
      <c r="V671" s="11">
        <v>0.0</v>
      </c>
      <c r="W671" s="11" t="s">
        <v>631</v>
      </c>
      <c r="X671" s="18">
        <v>39.0</v>
      </c>
      <c r="Y671" s="18">
        <v>1.0</v>
      </c>
      <c r="Z671" s="18">
        <v>1.0</v>
      </c>
      <c r="AA671" s="18">
        <v>0.0</v>
      </c>
      <c r="AB671" s="15" t="s">
        <v>3696</v>
      </c>
      <c r="AC671" s="15" t="s">
        <v>3696</v>
      </c>
      <c r="AD671" s="16">
        <v>1.0</v>
      </c>
      <c r="AE671" s="16">
        <v>1.0</v>
      </c>
      <c r="AF671" s="16">
        <v>1.0</v>
      </c>
      <c r="AG671" s="16">
        <v>0.0</v>
      </c>
      <c r="AH671" s="11" t="s">
        <v>3631</v>
      </c>
      <c r="AI671" s="18">
        <v>1.0</v>
      </c>
      <c r="AJ671" s="18">
        <v>1.0</v>
      </c>
      <c r="AK671" s="18">
        <v>0.0</v>
      </c>
      <c r="AL671" s="11">
        <v>0.0</v>
      </c>
      <c r="AM671" s="19">
        <v>1.0</v>
      </c>
      <c r="AN671" s="27" t="s">
        <v>128</v>
      </c>
      <c r="AO671" s="15" t="s">
        <v>1456</v>
      </c>
      <c r="AP671" s="15" t="s">
        <v>1456</v>
      </c>
      <c r="AQ671" s="15">
        <v>130.0</v>
      </c>
      <c r="AR671" s="15">
        <v>74.0</v>
      </c>
      <c r="AS671" s="15">
        <v>59.0</v>
      </c>
      <c r="AT671" s="15">
        <v>41.0</v>
      </c>
      <c r="AU671" s="15">
        <v>-7.0</v>
      </c>
      <c r="AV671" s="15">
        <v>7.0</v>
      </c>
      <c r="AW671" s="18">
        <v>0.0</v>
      </c>
      <c r="AX671" s="18">
        <v>0.0</v>
      </c>
      <c r="AY671" s="18">
        <v>1.0</v>
      </c>
      <c r="AZ671" s="18">
        <v>0.0</v>
      </c>
      <c r="BA671" s="18">
        <v>0.0</v>
      </c>
      <c r="BB671" s="18">
        <v>0.0</v>
      </c>
      <c r="BC671" s="11">
        <v>0.0</v>
      </c>
      <c r="BD671" s="11">
        <v>0.0</v>
      </c>
      <c r="BE671" s="11">
        <v>0.0</v>
      </c>
      <c r="BF671" s="11">
        <v>0.0</v>
      </c>
      <c r="BG671" s="11">
        <v>0.0</v>
      </c>
      <c r="BH671" s="11">
        <v>0.0</v>
      </c>
      <c r="BI671" s="11">
        <v>0.0</v>
      </c>
      <c r="BJ671" s="11">
        <v>0.0</v>
      </c>
      <c r="BK671" s="11">
        <v>0.0</v>
      </c>
      <c r="BL671" s="11">
        <v>0.0</v>
      </c>
      <c r="BM671" s="11">
        <v>0.0</v>
      </c>
      <c r="BN671" s="11">
        <v>0.0</v>
      </c>
      <c r="BO671" s="11">
        <v>0.0</v>
      </c>
      <c r="BP671" s="11">
        <v>0.0</v>
      </c>
      <c r="BQ671" s="11">
        <v>0.0</v>
      </c>
      <c r="BR671" s="11">
        <v>0.0</v>
      </c>
      <c r="BS671" s="11">
        <v>0.0</v>
      </c>
      <c r="BT671" s="11">
        <v>0.0</v>
      </c>
      <c r="BU671" s="11">
        <v>0.0</v>
      </c>
      <c r="BV671" s="11" t="s">
        <v>124</v>
      </c>
      <c r="BW671" s="3" t="s">
        <v>487</v>
      </c>
      <c r="BX671" s="15">
        <v>0.0</v>
      </c>
      <c r="BY671" s="26">
        <v>346.0</v>
      </c>
      <c r="BZ671" s="16">
        <v>0.0</v>
      </c>
      <c r="CA671" s="26">
        <v>104.0</v>
      </c>
      <c r="CB671" s="26">
        <v>24.0</v>
      </c>
      <c r="CC671" s="15">
        <v>0.0</v>
      </c>
      <c r="CD671" s="15">
        <v>0.0</v>
      </c>
      <c r="CE671" s="15">
        <v>1.0</v>
      </c>
      <c r="CF671" s="15">
        <v>0.0</v>
      </c>
      <c r="CG671" s="16">
        <v>0.0</v>
      </c>
      <c r="CH671" s="16">
        <v>0.0</v>
      </c>
      <c r="CI671" s="16">
        <v>0.0</v>
      </c>
      <c r="CJ671" s="15">
        <f t="shared" si="3"/>
        <v>0</v>
      </c>
      <c r="CK671" s="29" t="s">
        <v>3697</v>
      </c>
      <c r="CL671" s="11" t="s">
        <v>132</v>
      </c>
      <c r="CM671" s="11">
        <v>0.0</v>
      </c>
      <c r="CN671" s="11">
        <v>1.0</v>
      </c>
      <c r="CO671" s="18">
        <v>1.0</v>
      </c>
      <c r="CP671" s="18">
        <v>0.0</v>
      </c>
      <c r="CQ671" s="15">
        <v>0.0</v>
      </c>
      <c r="CR671" s="15" t="s">
        <v>124</v>
      </c>
      <c r="CS671" s="15">
        <v>0.0</v>
      </c>
      <c r="CT671" s="15" t="s">
        <v>124</v>
      </c>
      <c r="CU671" s="15">
        <v>0.0</v>
      </c>
      <c r="CV671" s="15" t="s">
        <v>124</v>
      </c>
      <c r="CW671" s="11">
        <v>0.0</v>
      </c>
      <c r="CX671" s="11">
        <v>0.0</v>
      </c>
      <c r="CY671" s="11" t="s">
        <v>124</v>
      </c>
      <c r="CZ671" s="11">
        <v>0.0</v>
      </c>
      <c r="DA671" s="11" t="s">
        <v>3698</v>
      </c>
      <c r="DB671" s="31"/>
    </row>
    <row r="672">
      <c r="A672" s="11" t="s">
        <v>3699</v>
      </c>
      <c r="B672" s="11" t="s">
        <v>3700</v>
      </c>
      <c r="C672" s="12">
        <v>32431.0</v>
      </c>
      <c r="D672" s="13">
        <v>1.0</v>
      </c>
      <c r="E672" s="18">
        <v>0.0</v>
      </c>
      <c r="F672" s="3">
        <v>4.0</v>
      </c>
      <c r="G672" s="3">
        <v>5.0</v>
      </c>
      <c r="H672" s="3">
        <v>5.0</v>
      </c>
      <c r="I672" s="14">
        <f t="shared" si="1"/>
        <v>4.666666667</v>
      </c>
      <c r="J672" s="14">
        <f t="shared" si="2"/>
        <v>0.6666666667</v>
      </c>
      <c r="K672" s="11" t="s">
        <v>1349</v>
      </c>
      <c r="L672" s="11" t="s">
        <v>1349</v>
      </c>
      <c r="M672" s="15" t="s">
        <v>2038</v>
      </c>
      <c r="N672" s="15" t="s">
        <v>2038</v>
      </c>
      <c r="O672" s="16" t="s">
        <v>3701</v>
      </c>
      <c r="P672" s="16" t="s">
        <v>3702</v>
      </c>
      <c r="Q672" s="17">
        <v>0.0</v>
      </c>
      <c r="R672" s="11" t="s">
        <v>124</v>
      </c>
      <c r="S672" s="11">
        <v>0.0</v>
      </c>
      <c r="T672" s="11">
        <v>0.0</v>
      </c>
      <c r="U672" s="11" t="s">
        <v>124</v>
      </c>
      <c r="V672" s="11">
        <v>0.0</v>
      </c>
      <c r="W672" s="11" t="s">
        <v>631</v>
      </c>
      <c r="X672" s="18">
        <v>31.0</v>
      </c>
      <c r="Y672" s="18">
        <v>1.0</v>
      </c>
      <c r="Z672" s="18">
        <v>2.0</v>
      </c>
      <c r="AA672" s="18">
        <v>2.0</v>
      </c>
      <c r="AB672" s="15" t="s">
        <v>1195</v>
      </c>
      <c r="AC672" s="15" t="s">
        <v>1195</v>
      </c>
      <c r="AD672" s="16">
        <v>1.0</v>
      </c>
      <c r="AE672" s="16">
        <v>1.0</v>
      </c>
      <c r="AF672" s="16">
        <v>0.0</v>
      </c>
      <c r="AG672" s="15">
        <v>0.0</v>
      </c>
      <c r="AH672" s="11" t="s">
        <v>3703</v>
      </c>
      <c r="AI672" s="18">
        <v>1.0</v>
      </c>
      <c r="AJ672" s="18">
        <v>2.0</v>
      </c>
      <c r="AK672" s="18">
        <v>1.0</v>
      </c>
      <c r="AL672" s="18">
        <v>0.0</v>
      </c>
      <c r="AM672" s="19">
        <v>0.0</v>
      </c>
      <c r="AN672" s="27" t="s">
        <v>128</v>
      </c>
      <c r="AO672" s="15" t="s">
        <v>243</v>
      </c>
      <c r="AP672" s="15" t="s">
        <v>243</v>
      </c>
      <c r="AQ672" s="15">
        <v>89.0</v>
      </c>
      <c r="AR672" s="15">
        <v>47.0</v>
      </c>
      <c r="AS672" s="15">
        <v>86.0</v>
      </c>
      <c r="AT672" s="15">
        <v>84.0</v>
      </c>
      <c r="AU672" s="15">
        <v>-9.0</v>
      </c>
      <c r="AV672" s="15">
        <v>0.0</v>
      </c>
      <c r="AW672" s="18">
        <v>0.0</v>
      </c>
      <c r="AX672" s="18">
        <v>0.0</v>
      </c>
      <c r="AY672" s="18">
        <v>1.0</v>
      </c>
      <c r="AZ672" s="18">
        <v>0.0</v>
      </c>
      <c r="BA672" s="18">
        <v>0.0</v>
      </c>
      <c r="BB672" s="18">
        <v>0.0</v>
      </c>
      <c r="BC672" s="11">
        <v>0.0</v>
      </c>
      <c r="BD672" s="11">
        <v>0.0</v>
      </c>
      <c r="BE672" s="11">
        <v>0.0</v>
      </c>
      <c r="BF672" s="11">
        <v>0.0</v>
      </c>
      <c r="BG672" s="11">
        <v>0.0</v>
      </c>
      <c r="BH672" s="11">
        <v>0.0</v>
      </c>
      <c r="BI672" s="11">
        <v>0.0</v>
      </c>
      <c r="BJ672" s="11">
        <v>0.0</v>
      </c>
      <c r="BK672" s="11">
        <v>0.0</v>
      </c>
      <c r="BL672" s="11">
        <v>0.0</v>
      </c>
      <c r="BM672" s="11">
        <v>0.0</v>
      </c>
      <c r="BN672" s="11">
        <v>0.0</v>
      </c>
      <c r="BO672" s="11">
        <v>0.0</v>
      </c>
      <c r="BP672" s="11">
        <v>0.0</v>
      </c>
      <c r="BQ672" s="11">
        <v>0.0</v>
      </c>
      <c r="BR672" s="11">
        <v>0.0</v>
      </c>
      <c r="BS672" s="11">
        <v>0.0</v>
      </c>
      <c r="BT672" s="11">
        <v>0.0</v>
      </c>
      <c r="BU672" s="11">
        <v>0.0</v>
      </c>
      <c r="BV672" s="11" t="s">
        <v>124</v>
      </c>
      <c r="BW672" s="3" t="s">
        <v>168</v>
      </c>
      <c r="BX672" s="15">
        <v>0.0</v>
      </c>
      <c r="BY672" s="26">
        <v>183.0</v>
      </c>
      <c r="BZ672" s="16">
        <v>0.0</v>
      </c>
      <c r="CA672" s="26">
        <v>24.0</v>
      </c>
      <c r="CB672" s="26">
        <v>0.0</v>
      </c>
      <c r="CC672" s="15">
        <v>0.0</v>
      </c>
      <c r="CD672" s="15">
        <v>0.0</v>
      </c>
      <c r="CE672" s="15">
        <v>1.0</v>
      </c>
      <c r="CF672" s="15">
        <v>0.0</v>
      </c>
      <c r="CG672" s="16">
        <v>1.0</v>
      </c>
      <c r="CH672" s="16">
        <v>0.0</v>
      </c>
      <c r="CI672" s="16">
        <v>0.0</v>
      </c>
      <c r="CJ672" s="15">
        <f t="shared" si="3"/>
        <v>1</v>
      </c>
      <c r="CK672" s="29" t="s">
        <v>3704</v>
      </c>
      <c r="CL672" s="11" t="s">
        <v>132</v>
      </c>
      <c r="CM672" s="11">
        <v>0.0</v>
      </c>
      <c r="CN672" s="11">
        <v>0.0</v>
      </c>
      <c r="CO672" s="18">
        <v>0.0</v>
      </c>
      <c r="CP672" s="18">
        <v>0.0</v>
      </c>
      <c r="CQ672" s="15">
        <v>0.0</v>
      </c>
      <c r="CR672" s="15" t="s">
        <v>124</v>
      </c>
      <c r="CS672" s="15">
        <v>0.0</v>
      </c>
      <c r="CT672" s="15" t="s">
        <v>124</v>
      </c>
      <c r="CU672" s="15">
        <v>0.0</v>
      </c>
      <c r="CV672" s="15" t="s">
        <v>124</v>
      </c>
      <c r="CW672" s="11">
        <v>0.0</v>
      </c>
      <c r="CX672" s="11">
        <v>0.0</v>
      </c>
      <c r="CY672" s="11" t="s">
        <v>124</v>
      </c>
      <c r="CZ672" s="11">
        <v>0.0</v>
      </c>
      <c r="DA672" s="11" t="s">
        <v>133</v>
      </c>
      <c r="DB672" s="31"/>
    </row>
    <row r="673">
      <c r="A673" s="11" t="s">
        <v>3705</v>
      </c>
      <c r="B673" s="11" t="s">
        <v>3077</v>
      </c>
      <c r="C673" s="12">
        <v>32438.0</v>
      </c>
      <c r="D673" s="13">
        <v>2.0</v>
      </c>
      <c r="E673" s="18">
        <v>0.0</v>
      </c>
      <c r="F673" s="3">
        <v>5.0</v>
      </c>
      <c r="G673" s="3">
        <v>6.0</v>
      </c>
      <c r="H673" s="3">
        <v>5.0</v>
      </c>
      <c r="I673" s="14">
        <f t="shared" si="1"/>
        <v>5.333333333</v>
      </c>
      <c r="J673" s="14">
        <f t="shared" si="2"/>
        <v>0.6666666667</v>
      </c>
      <c r="K673" s="11" t="s">
        <v>303</v>
      </c>
      <c r="L673" s="11" t="s">
        <v>355</v>
      </c>
      <c r="M673" s="15" t="s">
        <v>137</v>
      </c>
      <c r="N673" s="15" t="s">
        <v>196</v>
      </c>
      <c r="O673" s="16" t="s">
        <v>1342</v>
      </c>
      <c r="P673" s="16" t="s">
        <v>3706</v>
      </c>
      <c r="Q673" s="17">
        <v>1.0</v>
      </c>
      <c r="R673" s="11" t="s">
        <v>124</v>
      </c>
      <c r="S673" s="11">
        <v>0.0</v>
      </c>
      <c r="T673" s="11">
        <v>0.0</v>
      </c>
      <c r="U673" s="11" t="s">
        <v>124</v>
      </c>
      <c r="V673" s="11">
        <v>0.0</v>
      </c>
      <c r="W673" s="11" t="s">
        <v>631</v>
      </c>
      <c r="X673" s="18">
        <v>37.0</v>
      </c>
      <c r="Y673" s="18">
        <v>1.0</v>
      </c>
      <c r="Z673" s="18">
        <v>1.0</v>
      </c>
      <c r="AA673" s="18">
        <v>0.0</v>
      </c>
      <c r="AB673" s="15" t="s">
        <v>3707</v>
      </c>
      <c r="AC673" s="15" t="s">
        <v>3707</v>
      </c>
      <c r="AD673" s="16">
        <v>0.0</v>
      </c>
      <c r="AE673" s="16">
        <v>1.0</v>
      </c>
      <c r="AF673" s="16">
        <v>0.0</v>
      </c>
      <c r="AG673" s="15">
        <v>0.0</v>
      </c>
      <c r="AH673" s="11" t="s">
        <v>3708</v>
      </c>
      <c r="AI673" s="18">
        <v>2.0</v>
      </c>
      <c r="AJ673" s="18">
        <v>1.0</v>
      </c>
      <c r="AK673" s="18">
        <v>1.0</v>
      </c>
      <c r="AL673" s="11">
        <v>0.0</v>
      </c>
      <c r="AM673" s="19">
        <v>0.0</v>
      </c>
      <c r="AN673" s="27" t="s">
        <v>128</v>
      </c>
      <c r="AO673" s="15" t="s">
        <v>1591</v>
      </c>
      <c r="AP673" s="15" t="s">
        <v>289</v>
      </c>
      <c r="AQ673" s="15">
        <v>144.0</v>
      </c>
      <c r="AR673" s="15">
        <v>31.0</v>
      </c>
      <c r="AS673" s="15">
        <v>45.0</v>
      </c>
      <c r="AT673" s="15">
        <v>18.0</v>
      </c>
      <c r="AU673" s="15">
        <v>-10.0</v>
      </c>
      <c r="AV673" s="15">
        <v>23.0</v>
      </c>
      <c r="AW673" s="18">
        <v>0.0</v>
      </c>
      <c r="AX673" s="18">
        <v>0.0</v>
      </c>
      <c r="AY673" s="18">
        <v>0.0</v>
      </c>
      <c r="AZ673" s="18">
        <v>1.0</v>
      </c>
      <c r="BA673" s="18">
        <v>1.0</v>
      </c>
      <c r="BB673" s="18">
        <v>0.0</v>
      </c>
      <c r="BC673" s="11">
        <v>0.0</v>
      </c>
      <c r="BD673" s="11">
        <v>0.0</v>
      </c>
      <c r="BE673" s="11">
        <v>0.0</v>
      </c>
      <c r="BF673" s="11">
        <v>0.0</v>
      </c>
      <c r="BG673" s="11">
        <v>0.0</v>
      </c>
      <c r="BH673" s="11">
        <v>0.0</v>
      </c>
      <c r="BI673" s="11">
        <v>0.0</v>
      </c>
      <c r="BJ673" s="11">
        <v>0.0</v>
      </c>
      <c r="BK673" s="11">
        <v>0.0</v>
      </c>
      <c r="BL673" s="11">
        <v>0.0</v>
      </c>
      <c r="BM673" s="11">
        <v>0.0</v>
      </c>
      <c r="BN673" s="11">
        <v>0.0</v>
      </c>
      <c r="BO673" s="11">
        <v>0.0</v>
      </c>
      <c r="BP673" s="11">
        <v>0.0</v>
      </c>
      <c r="BQ673" s="11">
        <v>0.0</v>
      </c>
      <c r="BR673" s="11">
        <v>0.0</v>
      </c>
      <c r="BS673" s="11">
        <v>0.0</v>
      </c>
      <c r="BT673" s="11">
        <v>0.0</v>
      </c>
      <c r="BU673" s="11">
        <v>0.0</v>
      </c>
      <c r="BV673" s="11" t="s">
        <v>124</v>
      </c>
      <c r="BW673" s="3" t="s">
        <v>130</v>
      </c>
      <c r="BX673" s="15">
        <v>0.0</v>
      </c>
      <c r="BY673" s="26">
        <v>210.0</v>
      </c>
      <c r="BZ673" s="16">
        <v>0.0</v>
      </c>
      <c r="CA673" s="26">
        <v>87.0</v>
      </c>
      <c r="CB673" s="26">
        <v>12.0</v>
      </c>
      <c r="CC673" s="15">
        <v>0.0</v>
      </c>
      <c r="CD673" s="15">
        <v>0.0</v>
      </c>
      <c r="CE673" s="15">
        <v>0.0</v>
      </c>
      <c r="CF673" s="15">
        <v>0.0</v>
      </c>
      <c r="CG673" s="16">
        <v>1.0</v>
      </c>
      <c r="CH673" s="16">
        <v>0.0</v>
      </c>
      <c r="CI673" s="16">
        <v>1.0</v>
      </c>
      <c r="CJ673" s="15">
        <f t="shared" si="3"/>
        <v>1</v>
      </c>
      <c r="CK673" s="29" t="s">
        <v>3709</v>
      </c>
      <c r="CL673" s="11" t="s">
        <v>170</v>
      </c>
      <c r="CM673" s="11">
        <v>0.0</v>
      </c>
      <c r="CN673" s="11">
        <v>0.0</v>
      </c>
      <c r="CO673" s="18">
        <v>0.0</v>
      </c>
      <c r="CP673" s="18">
        <v>0.0</v>
      </c>
      <c r="CQ673" s="15">
        <v>0.0</v>
      </c>
      <c r="CR673" s="15" t="s">
        <v>124</v>
      </c>
      <c r="CS673" s="15">
        <v>0.0</v>
      </c>
      <c r="CT673" s="15" t="s">
        <v>3710</v>
      </c>
      <c r="CU673" s="15">
        <v>0.0</v>
      </c>
      <c r="CV673" s="15" t="s">
        <v>124</v>
      </c>
      <c r="CW673" s="11">
        <v>0.0</v>
      </c>
      <c r="CX673" s="11">
        <v>0.0</v>
      </c>
      <c r="CY673" s="11" t="s">
        <v>124</v>
      </c>
      <c r="CZ673" s="11">
        <v>0.0</v>
      </c>
      <c r="DA673" s="11" t="s">
        <v>235</v>
      </c>
      <c r="DB673" s="31"/>
    </row>
    <row r="674">
      <c r="A674" s="11" t="s">
        <v>3711</v>
      </c>
      <c r="B674" s="11" t="s">
        <v>863</v>
      </c>
      <c r="C674" s="12">
        <v>32452.0</v>
      </c>
      <c r="D674" s="13">
        <v>1.0</v>
      </c>
      <c r="E674" s="18">
        <v>0.0</v>
      </c>
      <c r="F674" s="3">
        <v>6.0</v>
      </c>
      <c r="G674" s="3">
        <v>7.0</v>
      </c>
      <c r="H674" s="3">
        <v>7.0</v>
      </c>
      <c r="I674" s="14">
        <f t="shared" si="1"/>
        <v>6.666666667</v>
      </c>
      <c r="J674" s="14">
        <f t="shared" si="2"/>
        <v>0.6666666667</v>
      </c>
      <c r="K674" s="11" t="s">
        <v>1248</v>
      </c>
      <c r="L674" s="11" t="s">
        <v>355</v>
      </c>
      <c r="M674" s="15" t="s">
        <v>137</v>
      </c>
      <c r="N674" s="15" t="s">
        <v>138</v>
      </c>
      <c r="O674" s="16" t="s">
        <v>1342</v>
      </c>
      <c r="P674" s="16" t="s">
        <v>173</v>
      </c>
      <c r="Q674" s="17">
        <v>0.0</v>
      </c>
      <c r="R674" s="11" t="s">
        <v>124</v>
      </c>
      <c r="S674" s="11">
        <v>0.0</v>
      </c>
      <c r="T674" s="11">
        <v>0.0</v>
      </c>
      <c r="U674" s="11" t="s">
        <v>124</v>
      </c>
      <c r="V674" s="11">
        <v>0.0</v>
      </c>
      <c r="W674" s="11" t="s">
        <v>125</v>
      </c>
      <c r="X674" s="18">
        <v>47.0</v>
      </c>
      <c r="Y674" s="18">
        <v>1.0</v>
      </c>
      <c r="Z674" s="18">
        <v>1.0</v>
      </c>
      <c r="AA674" s="18">
        <v>0.0</v>
      </c>
      <c r="AB674" s="15" t="s">
        <v>3712</v>
      </c>
      <c r="AC674" s="15" t="s">
        <v>3712</v>
      </c>
      <c r="AD674" s="16">
        <v>1.0</v>
      </c>
      <c r="AE674" s="16">
        <v>1.0</v>
      </c>
      <c r="AF674" s="16">
        <v>1.0</v>
      </c>
      <c r="AG674" s="16">
        <v>0.0</v>
      </c>
      <c r="AH674" s="11" t="s">
        <v>995</v>
      </c>
      <c r="AI674" s="18">
        <v>1.0</v>
      </c>
      <c r="AJ674" s="18">
        <v>1.0</v>
      </c>
      <c r="AK674" s="18">
        <v>0.0</v>
      </c>
      <c r="AL674" s="11">
        <v>0.0</v>
      </c>
      <c r="AM674" s="19">
        <v>1.0</v>
      </c>
      <c r="AN674" s="27" t="s">
        <v>128</v>
      </c>
      <c r="AO674" s="15" t="s">
        <v>129</v>
      </c>
      <c r="AP674" s="15" t="s">
        <v>129</v>
      </c>
      <c r="AQ674" s="15">
        <v>116.0</v>
      </c>
      <c r="AR674" s="15">
        <v>57.0</v>
      </c>
      <c r="AS674" s="15">
        <v>68.0</v>
      </c>
      <c r="AT674" s="15">
        <v>94.0</v>
      </c>
      <c r="AU674" s="15">
        <v>-12.0</v>
      </c>
      <c r="AV674" s="15">
        <v>1.0</v>
      </c>
      <c r="AW674" s="18">
        <v>0.0</v>
      </c>
      <c r="AX674" s="18">
        <v>0.0</v>
      </c>
      <c r="AY674" s="18">
        <v>1.0</v>
      </c>
      <c r="AZ674" s="18">
        <v>0.0</v>
      </c>
      <c r="BA674" s="18">
        <v>0.0</v>
      </c>
      <c r="BB674" s="18">
        <v>1.0</v>
      </c>
      <c r="BC674" s="11">
        <v>1.0</v>
      </c>
      <c r="BD674" s="11">
        <v>0.0</v>
      </c>
      <c r="BE674" s="11">
        <v>0.0</v>
      </c>
      <c r="BF674" s="11">
        <v>0.0</v>
      </c>
      <c r="BG674" s="11">
        <v>0.0</v>
      </c>
      <c r="BH674" s="11">
        <v>0.0</v>
      </c>
      <c r="BI674" s="11">
        <v>0.0</v>
      </c>
      <c r="BJ674" s="11">
        <v>0.0</v>
      </c>
      <c r="BK674" s="11">
        <v>0.0</v>
      </c>
      <c r="BL674" s="11">
        <v>0.0</v>
      </c>
      <c r="BM674" s="11">
        <v>0.0</v>
      </c>
      <c r="BN674" s="11">
        <v>0.0</v>
      </c>
      <c r="BO674" s="11">
        <v>0.0</v>
      </c>
      <c r="BP674" s="11">
        <v>0.0</v>
      </c>
      <c r="BQ674" s="11">
        <v>1.0</v>
      </c>
      <c r="BR674" s="11">
        <v>0.0</v>
      </c>
      <c r="BS674" s="11">
        <v>0.0</v>
      </c>
      <c r="BT674" s="11">
        <v>0.0</v>
      </c>
      <c r="BU674" s="11">
        <v>0.0</v>
      </c>
      <c r="BV674" s="11" t="s">
        <v>124</v>
      </c>
      <c r="BW674" s="3" t="s">
        <v>319</v>
      </c>
      <c r="BX674" s="15">
        <v>0.0</v>
      </c>
      <c r="BY674" s="26">
        <v>217.0</v>
      </c>
      <c r="BZ674" s="16">
        <v>0.0</v>
      </c>
      <c r="CA674" s="26">
        <v>23.0</v>
      </c>
      <c r="CB674" s="26">
        <v>4.0</v>
      </c>
      <c r="CC674" s="15">
        <v>0.0</v>
      </c>
      <c r="CD674" s="15">
        <v>0.0</v>
      </c>
      <c r="CE674" s="15">
        <v>1.0</v>
      </c>
      <c r="CF674" s="15">
        <v>0.0</v>
      </c>
      <c r="CG674" s="16">
        <v>0.0</v>
      </c>
      <c r="CH674" s="16">
        <v>0.0</v>
      </c>
      <c r="CI674" s="16">
        <v>0.0</v>
      </c>
      <c r="CJ674" s="15">
        <f t="shared" si="3"/>
        <v>0</v>
      </c>
      <c r="CK674" s="29" t="s">
        <v>3713</v>
      </c>
      <c r="CL674" s="11" t="s">
        <v>3714</v>
      </c>
      <c r="CM674" s="11">
        <v>0.0</v>
      </c>
      <c r="CN674" s="11">
        <v>0.0</v>
      </c>
      <c r="CO674" s="18">
        <v>0.0</v>
      </c>
      <c r="CP674" s="18">
        <v>0.0</v>
      </c>
      <c r="CQ674" s="15">
        <v>0.0</v>
      </c>
      <c r="CR674" s="15" t="s">
        <v>124</v>
      </c>
      <c r="CS674" s="15">
        <v>1.0</v>
      </c>
      <c r="CT674" s="15" t="s">
        <v>3693</v>
      </c>
      <c r="CU674" s="15">
        <v>0.0</v>
      </c>
      <c r="CV674" s="15" t="s">
        <v>124</v>
      </c>
      <c r="CW674" s="11">
        <v>0.0</v>
      </c>
      <c r="CX674" s="11">
        <v>0.0</v>
      </c>
      <c r="CY674" s="11" t="s">
        <v>124</v>
      </c>
      <c r="CZ674" s="11">
        <v>0.0</v>
      </c>
      <c r="DA674" s="11" t="s">
        <v>133</v>
      </c>
      <c r="DB674" s="31"/>
    </row>
    <row r="675">
      <c r="A675" s="11" t="s">
        <v>3715</v>
      </c>
      <c r="B675" s="11" t="s">
        <v>3716</v>
      </c>
      <c r="C675" s="12">
        <v>32459.0</v>
      </c>
      <c r="D675" s="13">
        <v>1.0</v>
      </c>
      <c r="E675" s="18">
        <v>0.0</v>
      </c>
      <c r="F675" s="3">
        <v>5.0</v>
      </c>
      <c r="G675" s="3">
        <v>4.0</v>
      </c>
      <c r="H675" s="3">
        <v>5.0</v>
      </c>
      <c r="I675" s="14">
        <f t="shared" si="1"/>
        <v>4.666666667</v>
      </c>
      <c r="J675" s="14">
        <f t="shared" si="2"/>
        <v>0.6666666667</v>
      </c>
      <c r="K675" s="11" t="s">
        <v>303</v>
      </c>
      <c r="L675" s="11" t="s">
        <v>355</v>
      </c>
      <c r="M675" s="15" t="s">
        <v>122</v>
      </c>
      <c r="N675" s="15" t="s">
        <v>373</v>
      </c>
      <c r="O675" s="16" t="s">
        <v>2359</v>
      </c>
      <c r="P675" s="16" t="s">
        <v>2691</v>
      </c>
      <c r="Q675" s="17">
        <v>0.0</v>
      </c>
      <c r="R675" s="11" t="s">
        <v>124</v>
      </c>
      <c r="S675" s="11">
        <v>0.0</v>
      </c>
      <c r="T675" s="11">
        <v>0.0</v>
      </c>
      <c r="U675" s="11" t="s">
        <v>124</v>
      </c>
      <c r="V675" s="11">
        <v>0.0</v>
      </c>
      <c r="W675" s="11" t="s">
        <v>631</v>
      </c>
      <c r="X675" s="18">
        <v>30.0</v>
      </c>
      <c r="Y675" s="18">
        <v>1.0</v>
      </c>
      <c r="Z675" s="18">
        <v>1.0</v>
      </c>
      <c r="AA675" s="18">
        <v>0.0</v>
      </c>
      <c r="AB675" s="15" t="s">
        <v>3717</v>
      </c>
      <c r="AC675" s="15" t="s">
        <v>3717</v>
      </c>
      <c r="AD675" s="16">
        <v>1.0</v>
      </c>
      <c r="AE675" s="16">
        <v>1.0</v>
      </c>
      <c r="AF675" s="16">
        <v>1.0</v>
      </c>
      <c r="AG675" s="16">
        <v>0.0</v>
      </c>
      <c r="AH675" s="11" t="s">
        <v>3718</v>
      </c>
      <c r="AI675" s="18">
        <v>1.0</v>
      </c>
      <c r="AJ675" s="18">
        <v>1.0</v>
      </c>
      <c r="AK675" s="18">
        <v>0.0</v>
      </c>
      <c r="AL675" s="11">
        <v>0.0</v>
      </c>
      <c r="AM675" s="19">
        <v>0.0</v>
      </c>
      <c r="AN675" s="27" t="s">
        <v>128</v>
      </c>
      <c r="AO675" s="15" t="s">
        <v>189</v>
      </c>
      <c r="AP675" s="15" t="s">
        <v>189</v>
      </c>
      <c r="AQ675" s="15">
        <v>139.0</v>
      </c>
      <c r="AR675" s="15">
        <v>91.0</v>
      </c>
      <c r="AS675" s="15">
        <v>72.0</v>
      </c>
      <c r="AT675" s="15">
        <v>96.0</v>
      </c>
      <c r="AU675" s="15">
        <v>-6.0</v>
      </c>
      <c r="AV675" s="15">
        <v>2.0</v>
      </c>
      <c r="AW675" s="18">
        <v>0.0</v>
      </c>
      <c r="AX675" s="18">
        <v>1.0</v>
      </c>
      <c r="AY675" s="18">
        <v>1.0</v>
      </c>
      <c r="AZ675" s="18">
        <v>0.0</v>
      </c>
      <c r="BA675" s="18">
        <v>0.0</v>
      </c>
      <c r="BB675" s="18">
        <v>1.0</v>
      </c>
      <c r="BC675" s="11">
        <v>0.0</v>
      </c>
      <c r="BD675" s="11">
        <v>0.0</v>
      </c>
      <c r="BE675" s="11">
        <v>0.0</v>
      </c>
      <c r="BF675" s="11">
        <v>0.0</v>
      </c>
      <c r="BG675" s="11">
        <v>0.0</v>
      </c>
      <c r="BH675" s="11">
        <v>0.0</v>
      </c>
      <c r="BI675" s="11">
        <v>0.0</v>
      </c>
      <c r="BJ675" s="11">
        <v>0.0</v>
      </c>
      <c r="BK675" s="11">
        <v>0.0</v>
      </c>
      <c r="BL675" s="11">
        <v>0.0</v>
      </c>
      <c r="BM675" s="11">
        <v>0.0</v>
      </c>
      <c r="BN675" s="11">
        <v>0.0</v>
      </c>
      <c r="BO675" s="11">
        <v>0.0</v>
      </c>
      <c r="BP675" s="11">
        <v>0.0</v>
      </c>
      <c r="BQ675" s="11">
        <v>0.0</v>
      </c>
      <c r="BR675" s="11">
        <v>0.0</v>
      </c>
      <c r="BS675" s="11">
        <v>0.0</v>
      </c>
      <c r="BT675" s="11">
        <v>0.0</v>
      </c>
      <c r="BU675" s="11">
        <v>0.0</v>
      </c>
      <c r="BV675" s="11" t="s">
        <v>3719</v>
      </c>
      <c r="BW675" s="3" t="s">
        <v>146</v>
      </c>
      <c r="BX675" s="15">
        <v>0.0</v>
      </c>
      <c r="BY675" s="26">
        <v>244.0</v>
      </c>
      <c r="BZ675" s="16">
        <v>0.0</v>
      </c>
      <c r="CA675" s="26">
        <v>69.0</v>
      </c>
      <c r="CB675" s="26">
        <v>14.0</v>
      </c>
      <c r="CC675" s="15">
        <v>0.0</v>
      </c>
      <c r="CD675" s="15">
        <v>0.0</v>
      </c>
      <c r="CE675" s="15">
        <v>0.0</v>
      </c>
      <c r="CF675" s="15">
        <v>0.0</v>
      </c>
      <c r="CG675" s="16">
        <v>0.0</v>
      </c>
      <c r="CH675" s="16">
        <v>0.0</v>
      </c>
      <c r="CI675" s="16">
        <v>1.0</v>
      </c>
      <c r="CJ675" s="15">
        <f t="shared" si="3"/>
        <v>1</v>
      </c>
      <c r="CK675" s="29" t="s">
        <v>3720</v>
      </c>
      <c r="CL675" s="11" t="s">
        <v>3721</v>
      </c>
      <c r="CM675" s="11">
        <v>0.0</v>
      </c>
      <c r="CN675" s="11">
        <v>0.0</v>
      </c>
      <c r="CO675" s="18">
        <v>0.0</v>
      </c>
      <c r="CP675" s="18">
        <v>0.0</v>
      </c>
      <c r="CQ675" s="15">
        <v>0.0</v>
      </c>
      <c r="CR675" s="15" t="s">
        <v>124</v>
      </c>
      <c r="CS675" s="15">
        <v>0.0</v>
      </c>
      <c r="CT675" s="15" t="s">
        <v>124</v>
      </c>
      <c r="CU675" s="15">
        <v>0.0</v>
      </c>
      <c r="CV675" s="15" t="s">
        <v>124</v>
      </c>
      <c r="CW675" s="11">
        <v>0.0</v>
      </c>
      <c r="CX675" s="11">
        <v>0.0</v>
      </c>
      <c r="CY675" s="11" t="s">
        <v>124</v>
      </c>
      <c r="CZ675" s="11">
        <v>0.0</v>
      </c>
      <c r="DA675" s="11" t="s">
        <v>1487</v>
      </c>
      <c r="DB675" s="31"/>
    </row>
    <row r="676">
      <c r="A676" s="11" t="s">
        <v>3722</v>
      </c>
      <c r="B676" s="11" t="s">
        <v>3432</v>
      </c>
      <c r="C676" s="12">
        <v>32466.0</v>
      </c>
      <c r="D676" s="13">
        <v>2.0</v>
      </c>
      <c r="E676" s="18">
        <v>0.0</v>
      </c>
      <c r="F676" s="3">
        <v>4.0</v>
      </c>
      <c r="G676" s="3">
        <v>5.0</v>
      </c>
      <c r="H676" s="3">
        <v>3.0</v>
      </c>
      <c r="I676" s="14">
        <f t="shared" si="1"/>
        <v>4</v>
      </c>
      <c r="J676" s="14">
        <f t="shared" si="2"/>
        <v>1.333333333</v>
      </c>
      <c r="K676" s="11" t="s">
        <v>215</v>
      </c>
      <c r="L676" s="11" t="s">
        <v>716</v>
      </c>
      <c r="M676" s="15" t="s">
        <v>122</v>
      </c>
      <c r="N676" s="15" t="s">
        <v>1836</v>
      </c>
      <c r="O676" s="16" t="s">
        <v>122</v>
      </c>
      <c r="P676" s="16" t="s">
        <v>123</v>
      </c>
      <c r="Q676" s="17">
        <v>0.0</v>
      </c>
      <c r="R676" s="11" t="s">
        <v>124</v>
      </c>
      <c r="S676" s="11">
        <v>0.0</v>
      </c>
      <c r="T676" s="11">
        <v>0.0</v>
      </c>
      <c r="U676" s="11" t="s">
        <v>124</v>
      </c>
      <c r="V676" s="11">
        <v>0.0</v>
      </c>
      <c r="W676" s="11" t="s">
        <v>125</v>
      </c>
      <c r="X676" s="18">
        <v>26.0</v>
      </c>
      <c r="Y676" s="18">
        <v>1.0</v>
      </c>
      <c r="Z676" s="18">
        <v>1.0</v>
      </c>
      <c r="AA676" s="18">
        <v>0.0</v>
      </c>
      <c r="AB676" s="15" t="s">
        <v>3434</v>
      </c>
      <c r="AC676" s="15" t="s">
        <v>3434</v>
      </c>
      <c r="AD676" s="16">
        <v>1.0</v>
      </c>
      <c r="AE676" s="16">
        <v>2.0</v>
      </c>
      <c r="AF676" s="16">
        <v>1.0</v>
      </c>
      <c r="AG676" s="16">
        <v>0.0</v>
      </c>
      <c r="AH676" s="11" t="s">
        <v>3435</v>
      </c>
      <c r="AI676" s="18">
        <v>1.0</v>
      </c>
      <c r="AJ676" s="18">
        <v>1.0</v>
      </c>
      <c r="AK676" s="18">
        <v>0.0</v>
      </c>
      <c r="AL676" s="11">
        <v>0.0</v>
      </c>
      <c r="AM676" s="19">
        <v>0.0</v>
      </c>
      <c r="AN676" s="27" t="s">
        <v>128</v>
      </c>
      <c r="AO676" s="15" t="s">
        <v>570</v>
      </c>
      <c r="AP676" s="15" t="s">
        <v>570</v>
      </c>
      <c r="AQ676" s="15">
        <v>119.0</v>
      </c>
      <c r="AR676" s="15">
        <v>97.0</v>
      </c>
      <c r="AS676" s="15">
        <v>56.0</v>
      </c>
      <c r="AT676" s="15">
        <v>81.0</v>
      </c>
      <c r="AU676" s="15">
        <v>-4.0</v>
      </c>
      <c r="AV676" s="15">
        <v>5.0</v>
      </c>
      <c r="AW676" s="18">
        <v>0.0</v>
      </c>
      <c r="AX676" s="18">
        <v>0.0</v>
      </c>
      <c r="AY676" s="18">
        <v>1.0</v>
      </c>
      <c r="AZ676" s="18">
        <v>0.0</v>
      </c>
      <c r="BA676" s="18">
        <v>0.0</v>
      </c>
      <c r="BB676" s="18">
        <v>0.0</v>
      </c>
      <c r="BC676" s="11">
        <v>0.0</v>
      </c>
      <c r="BD676" s="11">
        <v>0.0</v>
      </c>
      <c r="BE676" s="11">
        <v>0.0</v>
      </c>
      <c r="BF676" s="11">
        <v>0.0</v>
      </c>
      <c r="BG676" s="11">
        <v>0.0</v>
      </c>
      <c r="BH676" s="11">
        <v>0.0</v>
      </c>
      <c r="BI676" s="11">
        <v>0.0</v>
      </c>
      <c r="BJ676" s="11">
        <v>0.0</v>
      </c>
      <c r="BK676" s="11">
        <v>0.0</v>
      </c>
      <c r="BL676" s="11">
        <v>0.0</v>
      </c>
      <c r="BM676" s="11">
        <v>0.0</v>
      </c>
      <c r="BN676" s="11">
        <v>0.0</v>
      </c>
      <c r="BO676" s="11">
        <v>0.0</v>
      </c>
      <c r="BP676" s="11">
        <v>0.0</v>
      </c>
      <c r="BQ676" s="11">
        <v>0.0</v>
      </c>
      <c r="BR676" s="11">
        <v>0.0</v>
      </c>
      <c r="BS676" s="11">
        <v>0.0</v>
      </c>
      <c r="BT676" s="11">
        <v>0.0</v>
      </c>
      <c r="BU676" s="11">
        <v>0.0</v>
      </c>
      <c r="BV676" s="11" t="s">
        <v>124</v>
      </c>
      <c r="BW676" s="3" t="s">
        <v>487</v>
      </c>
      <c r="BX676" s="15">
        <v>0.0</v>
      </c>
      <c r="BY676" s="26">
        <v>238.0</v>
      </c>
      <c r="BZ676" s="16">
        <v>0.0</v>
      </c>
      <c r="CA676" s="26">
        <v>40.0</v>
      </c>
      <c r="CB676" s="26">
        <v>16.0</v>
      </c>
      <c r="CC676" s="15">
        <v>0.0</v>
      </c>
      <c r="CD676" s="15">
        <v>0.0</v>
      </c>
      <c r="CE676" s="15">
        <v>1.0</v>
      </c>
      <c r="CF676" s="15">
        <v>0.0</v>
      </c>
      <c r="CG676" s="16">
        <v>0.0</v>
      </c>
      <c r="CH676" s="16">
        <v>0.0</v>
      </c>
      <c r="CI676" s="16">
        <v>0.0</v>
      </c>
      <c r="CJ676" s="15">
        <f t="shared" si="3"/>
        <v>0</v>
      </c>
      <c r="CK676" s="29" t="s">
        <v>3723</v>
      </c>
      <c r="CL676" s="11" t="s">
        <v>258</v>
      </c>
      <c r="CM676" s="11">
        <v>0.0</v>
      </c>
      <c r="CN676" s="11">
        <v>0.0</v>
      </c>
      <c r="CO676" s="18">
        <v>0.0</v>
      </c>
      <c r="CP676" s="18">
        <v>0.0</v>
      </c>
      <c r="CQ676" s="15">
        <v>0.0</v>
      </c>
      <c r="CR676" s="15" t="s">
        <v>124</v>
      </c>
      <c r="CS676" s="15">
        <v>0.0</v>
      </c>
      <c r="CT676" s="15" t="s">
        <v>124</v>
      </c>
      <c r="CU676" s="15">
        <v>0.0</v>
      </c>
      <c r="CV676" s="15" t="s">
        <v>124</v>
      </c>
      <c r="CW676" s="11">
        <v>0.0</v>
      </c>
      <c r="CX676" s="11">
        <v>0.0</v>
      </c>
      <c r="CY676" s="11" t="s">
        <v>124</v>
      </c>
      <c r="CZ676" s="11">
        <v>0.0</v>
      </c>
      <c r="DA676" s="11" t="s">
        <v>3168</v>
      </c>
      <c r="DB676" s="31"/>
    </row>
    <row r="677">
      <c r="A677" s="11" t="s">
        <v>3724</v>
      </c>
      <c r="B677" s="11" t="s">
        <v>3725</v>
      </c>
      <c r="C677" s="12">
        <v>32480.0</v>
      </c>
      <c r="D677" s="13">
        <v>1.0</v>
      </c>
      <c r="E677" s="18">
        <v>0.0</v>
      </c>
      <c r="F677" s="3">
        <v>2.0</v>
      </c>
      <c r="G677" s="3">
        <v>4.0</v>
      </c>
      <c r="H677" s="3">
        <v>2.0</v>
      </c>
      <c r="I677" s="14">
        <f t="shared" si="1"/>
        <v>2.666666667</v>
      </c>
      <c r="J677" s="14">
        <f t="shared" si="2"/>
        <v>1.333333333</v>
      </c>
      <c r="K677" s="11" t="s">
        <v>645</v>
      </c>
      <c r="L677" s="11" t="s">
        <v>3594</v>
      </c>
      <c r="M677" s="15" t="s">
        <v>137</v>
      </c>
      <c r="N677" s="15" t="s">
        <v>138</v>
      </c>
      <c r="O677" s="16" t="s">
        <v>2359</v>
      </c>
      <c r="P677" s="16" t="s">
        <v>3489</v>
      </c>
      <c r="Q677" s="17">
        <v>0.0</v>
      </c>
      <c r="R677" s="11" t="s">
        <v>124</v>
      </c>
      <c r="S677" s="11">
        <v>1.0</v>
      </c>
      <c r="T677" s="11">
        <v>0.0</v>
      </c>
      <c r="U677" s="11" t="s">
        <v>124</v>
      </c>
      <c r="V677" s="11">
        <v>0.0</v>
      </c>
      <c r="W677" s="11" t="s">
        <v>125</v>
      </c>
      <c r="X677" s="18">
        <v>28.0</v>
      </c>
      <c r="Y677" s="18">
        <v>2.0</v>
      </c>
      <c r="Z677" s="18">
        <v>2.0</v>
      </c>
      <c r="AA677" s="18">
        <v>2.0</v>
      </c>
      <c r="AB677" s="15" t="s">
        <v>3726</v>
      </c>
      <c r="AC677" s="15" t="s">
        <v>3726</v>
      </c>
      <c r="AD677" s="16">
        <v>1.0</v>
      </c>
      <c r="AE677" s="16">
        <v>1.0</v>
      </c>
      <c r="AF677" s="16">
        <v>0.0</v>
      </c>
      <c r="AG677" s="15">
        <v>0.0</v>
      </c>
      <c r="AH677" s="11" t="s">
        <v>3727</v>
      </c>
      <c r="AI677" s="18">
        <v>1.0</v>
      </c>
      <c r="AJ677" s="18">
        <v>1.0</v>
      </c>
      <c r="AK677" s="18">
        <v>1.0</v>
      </c>
      <c r="AL677" s="18">
        <v>1.0</v>
      </c>
      <c r="AM677" s="19">
        <v>0.0</v>
      </c>
      <c r="AN677" s="27" t="s">
        <v>128</v>
      </c>
      <c r="AO677" s="15" t="s">
        <v>289</v>
      </c>
      <c r="AP677" s="15" t="s">
        <v>289</v>
      </c>
      <c r="AQ677" s="15">
        <v>151.0</v>
      </c>
      <c r="AR677" s="15">
        <v>44.0</v>
      </c>
      <c r="AS677" s="15">
        <v>62.0</v>
      </c>
      <c r="AT677" s="15">
        <v>48.0</v>
      </c>
      <c r="AU677" s="15">
        <v>-12.0</v>
      </c>
      <c r="AV677" s="15">
        <v>2.0</v>
      </c>
      <c r="AW677" s="18">
        <v>0.0</v>
      </c>
      <c r="AX677" s="18">
        <v>1.0</v>
      </c>
      <c r="AY677" s="18">
        <v>0.0</v>
      </c>
      <c r="AZ677" s="18">
        <v>1.0</v>
      </c>
      <c r="BA677" s="18">
        <v>0.0</v>
      </c>
      <c r="BB677" s="18">
        <v>0.0</v>
      </c>
      <c r="BC677" s="11">
        <v>0.0</v>
      </c>
      <c r="BD677" s="11">
        <v>0.0</v>
      </c>
      <c r="BE677" s="11">
        <v>0.0</v>
      </c>
      <c r="BF677" s="11">
        <v>0.0</v>
      </c>
      <c r="BG677" s="11">
        <v>0.0</v>
      </c>
      <c r="BH677" s="11">
        <v>0.0</v>
      </c>
      <c r="BI677" s="11">
        <v>0.0</v>
      </c>
      <c r="BJ677" s="11">
        <v>0.0</v>
      </c>
      <c r="BK677" s="11">
        <v>0.0</v>
      </c>
      <c r="BL677" s="11">
        <v>0.0</v>
      </c>
      <c r="BM677" s="11">
        <v>0.0</v>
      </c>
      <c r="BN677" s="11">
        <v>0.0</v>
      </c>
      <c r="BO677" s="11">
        <v>0.0</v>
      </c>
      <c r="BP677" s="11">
        <v>0.0</v>
      </c>
      <c r="BQ677" s="11">
        <v>0.0</v>
      </c>
      <c r="BR677" s="11">
        <v>0.0</v>
      </c>
      <c r="BS677" s="11">
        <v>0.0</v>
      </c>
      <c r="BT677" s="11">
        <v>0.0</v>
      </c>
      <c r="BU677" s="11">
        <v>0.0</v>
      </c>
      <c r="BV677" s="11" t="s">
        <v>124</v>
      </c>
      <c r="BW677" s="3" t="s">
        <v>318</v>
      </c>
      <c r="BX677" s="15">
        <v>0.0</v>
      </c>
      <c r="BY677" s="26">
        <v>247.0</v>
      </c>
      <c r="BZ677" s="16">
        <v>0.0</v>
      </c>
      <c r="CA677" s="26">
        <v>13.0</v>
      </c>
      <c r="CB677" s="26">
        <v>13.0</v>
      </c>
      <c r="CC677" s="15">
        <v>0.0</v>
      </c>
      <c r="CD677" s="15">
        <v>0.0</v>
      </c>
      <c r="CE677" s="15">
        <v>1.0</v>
      </c>
      <c r="CF677" s="15">
        <v>0.0</v>
      </c>
      <c r="CG677" s="16">
        <v>1.0</v>
      </c>
      <c r="CH677" s="16">
        <v>0.0</v>
      </c>
      <c r="CI677" s="16">
        <v>0.0</v>
      </c>
      <c r="CJ677" s="15">
        <f t="shared" si="3"/>
        <v>1</v>
      </c>
      <c r="CK677" s="29" t="s">
        <v>3728</v>
      </c>
      <c r="CL677" s="11" t="s">
        <v>861</v>
      </c>
      <c r="CM677" s="11">
        <v>0.0</v>
      </c>
      <c r="CN677" s="11">
        <v>0.0</v>
      </c>
      <c r="CO677" s="18">
        <v>0.0</v>
      </c>
      <c r="CP677" s="18">
        <v>0.0</v>
      </c>
      <c r="CQ677" s="15">
        <v>0.0</v>
      </c>
      <c r="CR677" s="15" t="s">
        <v>124</v>
      </c>
      <c r="CS677" s="15">
        <v>0.0</v>
      </c>
      <c r="CT677" s="15" t="s">
        <v>124</v>
      </c>
      <c r="CU677" s="15">
        <v>0.0</v>
      </c>
      <c r="CV677" s="15" t="s">
        <v>124</v>
      </c>
      <c r="CW677" s="11">
        <v>0.0</v>
      </c>
      <c r="CX677" s="11">
        <v>0.0</v>
      </c>
      <c r="CY677" s="11" t="s">
        <v>124</v>
      </c>
      <c r="CZ677" s="11">
        <v>0.0</v>
      </c>
      <c r="DA677" s="11" t="s">
        <v>133</v>
      </c>
      <c r="DB677" s="31"/>
    </row>
    <row r="678">
      <c r="A678" s="11" t="s">
        <v>3729</v>
      </c>
      <c r="B678" s="11" t="s">
        <v>2382</v>
      </c>
      <c r="C678" s="12">
        <v>32487.0</v>
      </c>
      <c r="D678" s="13">
        <v>2.0</v>
      </c>
      <c r="E678" s="18">
        <v>0.0</v>
      </c>
      <c r="F678" s="3">
        <v>6.0</v>
      </c>
      <c r="G678" s="3">
        <v>4.0</v>
      </c>
      <c r="H678" s="3">
        <v>5.0</v>
      </c>
      <c r="I678" s="14">
        <f t="shared" si="1"/>
        <v>5</v>
      </c>
      <c r="J678" s="14">
        <f t="shared" si="2"/>
        <v>1.333333333</v>
      </c>
      <c r="K678" s="11" t="s">
        <v>878</v>
      </c>
      <c r="L678" s="11" t="s">
        <v>355</v>
      </c>
      <c r="M678" s="15" t="s">
        <v>122</v>
      </c>
      <c r="N678" s="15" t="s">
        <v>2815</v>
      </c>
      <c r="O678" s="16" t="s">
        <v>162</v>
      </c>
      <c r="P678" s="16" t="s">
        <v>373</v>
      </c>
      <c r="Q678" s="17">
        <v>0.0</v>
      </c>
      <c r="R678" s="11" t="s">
        <v>124</v>
      </c>
      <c r="S678" s="11">
        <v>0.0</v>
      </c>
      <c r="T678" s="11">
        <v>0.0</v>
      </c>
      <c r="U678" s="11" t="s">
        <v>124</v>
      </c>
      <c r="V678" s="11">
        <v>0.0</v>
      </c>
      <c r="W678" s="11" t="s">
        <v>125</v>
      </c>
      <c r="X678" s="18">
        <v>41.0</v>
      </c>
      <c r="Y678" s="18">
        <v>1.0</v>
      </c>
      <c r="Z678" s="18">
        <v>1.0</v>
      </c>
      <c r="AA678" s="18">
        <v>0.0</v>
      </c>
      <c r="AB678" s="15" t="s">
        <v>3730</v>
      </c>
      <c r="AC678" s="15" t="s">
        <v>3730</v>
      </c>
      <c r="AD678" s="16">
        <v>0.0</v>
      </c>
      <c r="AE678" s="16">
        <v>1.0</v>
      </c>
      <c r="AF678" s="16">
        <v>0.0</v>
      </c>
      <c r="AG678" s="15">
        <v>0.0</v>
      </c>
      <c r="AH678" s="11" t="s">
        <v>3319</v>
      </c>
      <c r="AI678" s="18">
        <v>1.0</v>
      </c>
      <c r="AJ678" s="18">
        <v>1.0</v>
      </c>
      <c r="AK678" s="18">
        <v>0.0</v>
      </c>
      <c r="AL678" s="11">
        <v>0.0</v>
      </c>
      <c r="AM678" s="19">
        <v>0.0</v>
      </c>
      <c r="AN678" s="27" t="s">
        <v>128</v>
      </c>
      <c r="AO678" s="15" t="s">
        <v>3731</v>
      </c>
      <c r="AP678" s="15" t="s">
        <v>155</v>
      </c>
      <c r="AQ678" s="15">
        <v>173.0</v>
      </c>
      <c r="AR678" s="15">
        <v>56.0</v>
      </c>
      <c r="AS678" s="15">
        <v>39.0</v>
      </c>
      <c r="AT678" s="15">
        <v>19.0</v>
      </c>
      <c r="AU678" s="15">
        <v>-7.0</v>
      </c>
      <c r="AV678" s="15">
        <v>46.0</v>
      </c>
      <c r="AW678" s="18">
        <v>0.0</v>
      </c>
      <c r="AX678" s="18">
        <v>0.0</v>
      </c>
      <c r="AY678" s="18">
        <v>1.0</v>
      </c>
      <c r="AZ678" s="18">
        <v>1.0</v>
      </c>
      <c r="BA678" s="18">
        <v>0.0</v>
      </c>
      <c r="BB678" s="18">
        <v>0.0</v>
      </c>
      <c r="BC678" s="11">
        <v>0.0</v>
      </c>
      <c r="BD678" s="11">
        <v>0.0</v>
      </c>
      <c r="BE678" s="11">
        <v>0.0</v>
      </c>
      <c r="BF678" s="11">
        <v>0.0</v>
      </c>
      <c r="BG678" s="11">
        <v>0.0</v>
      </c>
      <c r="BH678" s="11">
        <v>0.0</v>
      </c>
      <c r="BI678" s="11">
        <v>0.0</v>
      </c>
      <c r="BJ678" s="11">
        <v>0.0</v>
      </c>
      <c r="BK678" s="11">
        <v>0.0</v>
      </c>
      <c r="BL678" s="11">
        <v>0.0</v>
      </c>
      <c r="BM678" s="11">
        <v>0.0</v>
      </c>
      <c r="BN678" s="11">
        <v>0.0</v>
      </c>
      <c r="BO678" s="11">
        <v>0.0</v>
      </c>
      <c r="BP678" s="11">
        <v>0.0</v>
      </c>
      <c r="BQ678" s="11">
        <v>0.0</v>
      </c>
      <c r="BR678" s="11">
        <v>0.0</v>
      </c>
      <c r="BS678" s="11">
        <v>0.0</v>
      </c>
      <c r="BT678" s="11">
        <v>0.0</v>
      </c>
      <c r="BU678" s="11">
        <v>0.0</v>
      </c>
      <c r="BV678" s="11" t="s">
        <v>124</v>
      </c>
      <c r="BW678" s="3" t="s">
        <v>487</v>
      </c>
      <c r="BX678" s="15">
        <v>0.0</v>
      </c>
      <c r="BY678" s="26">
        <v>240.0</v>
      </c>
      <c r="BZ678" s="16">
        <v>0.0</v>
      </c>
      <c r="CA678" s="26">
        <v>36.0</v>
      </c>
      <c r="CB678" s="26">
        <v>10.0</v>
      </c>
      <c r="CC678" s="15">
        <v>0.0</v>
      </c>
      <c r="CD678" s="15">
        <v>0.0</v>
      </c>
      <c r="CE678" s="15">
        <v>0.0</v>
      </c>
      <c r="CF678" s="15">
        <v>0.0</v>
      </c>
      <c r="CG678" s="16">
        <v>0.0</v>
      </c>
      <c r="CH678" s="16">
        <v>0.0</v>
      </c>
      <c r="CI678" s="16">
        <v>0.0</v>
      </c>
      <c r="CJ678" s="15">
        <f t="shared" si="3"/>
        <v>0</v>
      </c>
      <c r="CK678" s="29" t="s">
        <v>3732</v>
      </c>
      <c r="CL678" s="11" t="s">
        <v>132</v>
      </c>
      <c r="CM678" s="11">
        <v>0.0</v>
      </c>
      <c r="CN678" s="11">
        <v>0.0</v>
      </c>
      <c r="CO678" s="18">
        <v>0.0</v>
      </c>
      <c r="CP678" s="18">
        <v>0.0</v>
      </c>
      <c r="CQ678" s="15">
        <v>0.0</v>
      </c>
      <c r="CR678" s="15" t="s">
        <v>124</v>
      </c>
      <c r="CS678" s="15">
        <v>0.0</v>
      </c>
      <c r="CT678" s="15" t="s">
        <v>124</v>
      </c>
      <c r="CU678" s="15">
        <v>0.0</v>
      </c>
      <c r="CV678" s="15" t="s">
        <v>124</v>
      </c>
      <c r="CW678" s="11">
        <v>0.0</v>
      </c>
      <c r="CX678" s="11">
        <v>0.0</v>
      </c>
      <c r="CY678" s="11" t="s">
        <v>124</v>
      </c>
      <c r="CZ678" s="11">
        <v>0.0</v>
      </c>
      <c r="DA678" s="11" t="s">
        <v>3168</v>
      </c>
      <c r="DB678" s="31"/>
    </row>
    <row r="679">
      <c r="A679" s="11" t="s">
        <v>3733</v>
      </c>
      <c r="B679" s="11" t="s">
        <v>3734</v>
      </c>
      <c r="C679" s="12">
        <v>32501.0</v>
      </c>
      <c r="D679" s="13">
        <v>3.0</v>
      </c>
      <c r="E679" s="18">
        <v>0.0</v>
      </c>
      <c r="F679" s="3">
        <v>6.0</v>
      </c>
      <c r="G679" s="3">
        <v>7.0</v>
      </c>
      <c r="H679" s="3">
        <v>7.0</v>
      </c>
      <c r="I679" s="14">
        <f t="shared" si="1"/>
        <v>6.666666667</v>
      </c>
      <c r="J679" s="14">
        <f t="shared" si="2"/>
        <v>0.6666666667</v>
      </c>
      <c r="K679" s="11" t="s">
        <v>182</v>
      </c>
      <c r="L679" s="11" t="s">
        <v>183</v>
      </c>
      <c r="M679" s="15" t="s">
        <v>122</v>
      </c>
      <c r="N679" s="15" t="s">
        <v>3735</v>
      </c>
      <c r="O679" s="16" t="s">
        <v>122</v>
      </c>
      <c r="P679" s="16" t="s">
        <v>3736</v>
      </c>
      <c r="Q679" s="17">
        <v>0.0</v>
      </c>
      <c r="R679" s="11" t="s">
        <v>124</v>
      </c>
      <c r="S679" s="11">
        <v>0.0</v>
      </c>
      <c r="T679" s="11">
        <v>0.0</v>
      </c>
      <c r="U679" s="11" t="s">
        <v>124</v>
      </c>
      <c r="V679" s="11">
        <v>0.0</v>
      </c>
      <c r="W679" s="11" t="s">
        <v>125</v>
      </c>
      <c r="X679" s="18">
        <v>25.0</v>
      </c>
      <c r="Y679" s="18">
        <v>1.0</v>
      </c>
      <c r="Z679" s="18">
        <v>1.0</v>
      </c>
      <c r="AA679" s="18">
        <v>0.0</v>
      </c>
      <c r="AB679" s="15" t="s">
        <v>3737</v>
      </c>
      <c r="AC679" s="15" t="s">
        <v>3737</v>
      </c>
      <c r="AD679" s="16">
        <v>1.0</v>
      </c>
      <c r="AE679" s="16">
        <v>1.0</v>
      </c>
      <c r="AF679" s="16">
        <v>1.0</v>
      </c>
      <c r="AG679" s="16">
        <v>1.0</v>
      </c>
      <c r="AH679" s="11" t="s">
        <v>3738</v>
      </c>
      <c r="AI679" s="18">
        <v>1.0</v>
      </c>
      <c r="AJ679" s="18">
        <v>1.0</v>
      </c>
      <c r="AK679" s="18">
        <v>0.0</v>
      </c>
      <c r="AL679" s="11">
        <v>0.0</v>
      </c>
      <c r="AM679" s="19">
        <v>0.0</v>
      </c>
      <c r="AN679" s="27" t="s">
        <v>128</v>
      </c>
      <c r="AO679" s="15" t="s">
        <v>367</v>
      </c>
      <c r="AP679" s="15" t="s">
        <v>367</v>
      </c>
      <c r="AQ679" s="15">
        <v>140.0</v>
      </c>
      <c r="AR679" s="15">
        <v>64.0</v>
      </c>
      <c r="AS679" s="15">
        <v>53.0</v>
      </c>
      <c r="AT679" s="15">
        <v>29.0</v>
      </c>
      <c r="AU679" s="15">
        <v>-6.0</v>
      </c>
      <c r="AV679" s="15">
        <v>16.0</v>
      </c>
      <c r="AW679" s="18">
        <v>0.0</v>
      </c>
      <c r="AX679" s="18">
        <v>0.0</v>
      </c>
      <c r="AY679" s="18">
        <v>1.0</v>
      </c>
      <c r="AZ679" s="18">
        <v>0.0</v>
      </c>
      <c r="BA679" s="18">
        <v>0.0</v>
      </c>
      <c r="BB679" s="18">
        <v>0.0</v>
      </c>
      <c r="BC679" s="11">
        <v>0.0</v>
      </c>
      <c r="BD679" s="11">
        <v>0.0</v>
      </c>
      <c r="BE679" s="11">
        <v>0.0</v>
      </c>
      <c r="BF679" s="11">
        <v>0.0</v>
      </c>
      <c r="BG679" s="11">
        <v>0.0</v>
      </c>
      <c r="BH679" s="11">
        <v>0.0</v>
      </c>
      <c r="BI679" s="11">
        <v>0.0</v>
      </c>
      <c r="BJ679" s="11">
        <v>0.0</v>
      </c>
      <c r="BK679" s="11">
        <v>0.0</v>
      </c>
      <c r="BL679" s="11">
        <v>0.0</v>
      </c>
      <c r="BM679" s="11">
        <v>0.0</v>
      </c>
      <c r="BN679" s="11">
        <v>0.0</v>
      </c>
      <c r="BO679" s="11">
        <v>0.0</v>
      </c>
      <c r="BP679" s="11">
        <v>0.0</v>
      </c>
      <c r="BQ679" s="11">
        <v>0.0</v>
      </c>
      <c r="BR679" s="11">
        <v>0.0</v>
      </c>
      <c r="BS679" s="11">
        <v>0.0</v>
      </c>
      <c r="BT679" s="11">
        <v>0.0</v>
      </c>
      <c r="BU679" s="11">
        <v>0.0</v>
      </c>
      <c r="BV679" s="11" t="s">
        <v>124</v>
      </c>
      <c r="BW679" s="3" t="s">
        <v>146</v>
      </c>
      <c r="BX679" s="15">
        <v>0.0</v>
      </c>
      <c r="BY679" s="26">
        <v>260.0</v>
      </c>
      <c r="BZ679" s="16">
        <v>0.0</v>
      </c>
      <c r="CA679" s="26">
        <v>83.0</v>
      </c>
      <c r="CB679" s="26">
        <v>17.0</v>
      </c>
      <c r="CC679" s="15">
        <v>0.0</v>
      </c>
      <c r="CD679" s="15">
        <v>0.0</v>
      </c>
      <c r="CE679" s="15">
        <v>0.0</v>
      </c>
      <c r="CF679" s="15">
        <v>0.0</v>
      </c>
      <c r="CG679" s="16">
        <v>0.0</v>
      </c>
      <c r="CH679" s="16">
        <v>0.0</v>
      </c>
      <c r="CI679" s="16">
        <v>0.0</v>
      </c>
      <c r="CJ679" s="15">
        <f t="shared" si="3"/>
        <v>0</v>
      </c>
      <c r="CK679" s="29" t="s">
        <v>3739</v>
      </c>
      <c r="CL679" s="11" t="s">
        <v>132</v>
      </c>
      <c r="CM679" s="11">
        <v>0.0</v>
      </c>
      <c r="CN679" s="11">
        <v>0.0</v>
      </c>
      <c r="CO679" s="18">
        <v>0.0</v>
      </c>
      <c r="CP679" s="18">
        <v>0.0</v>
      </c>
      <c r="CQ679" s="15">
        <v>0.0</v>
      </c>
      <c r="CR679" s="15" t="s">
        <v>124</v>
      </c>
      <c r="CS679" s="15">
        <v>0.0</v>
      </c>
      <c r="CT679" s="15" t="s">
        <v>124</v>
      </c>
      <c r="CU679" s="15">
        <v>0.0</v>
      </c>
      <c r="CV679" s="15" t="s">
        <v>124</v>
      </c>
      <c r="CW679" s="11">
        <v>0.0</v>
      </c>
      <c r="CX679" s="11">
        <v>0.0</v>
      </c>
      <c r="CY679" s="11" t="s">
        <v>124</v>
      </c>
      <c r="CZ679" s="11">
        <v>0.0</v>
      </c>
      <c r="DA679" s="11" t="s">
        <v>235</v>
      </c>
      <c r="DB679" s="31"/>
    </row>
    <row r="680">
      <c r="A680" s="11" t="s">
        <v>3740</v>
      </c>
      <c r="B680" s="11" t="s">
        <v>3741</v>
      </c>
      <c r="C680" s="12">
        <v>32522.0</v>
      </c>
      <c r="D680" s="13">
        <v>1.0</v>
      </c>
      <c r="E680" s="18">
        <v>0.0</v>
      </c>
      <c r="F680" s="3">
        <v>7.0</v>
      </c>
      <c r="G680" s="3">
        <v>5.0</v>
      </c>
      <c r="H680" s="3">
        <v>9.0</v>
      </c>
      <c r="I680" s="14">
        <f t="shared" si="1"/>
        <v>7</v>
      </c>
      <c r="J680" s="14">
        <f t="shared" si="2"/>
        <v>2.666666667</v>
      </c>
      <c r="K680" s="11" t="s">
        <v>1283</v>
      </c>
      <c r="L680" s="11" t="s">
        <v>1283</v>
      </c>
      <c r="M680" s="15" t="s">
        <v>2631</v>
      </c>
      <c r="N680" s="15" t="s">
        <v>3413</v>
      </c>
      <c r="O680" s="16" t="s">
        <v>3478</v>
      </c>
      <c r="P680" s="16" t="s">
        <v>3742</v>
      </c>
      <c r="Q680" s="17">
        <v>1.0</v>
      </c>
      <c r="R680" s="11" t="s">
        <v>124</v>
      </c>
      <c r="S680" s="11">
        <v>0.0</v>
      </c>
      <c r="T680" s="11">
        <v>0.0</v>
      </c>
      <c r="U680" s="11" t="s">
        <v>124</v>
      </c>
      <c r="V680" s="11">
        <v>0.0</v>
      </c>
      <c r="W680" s="11" t="s">
        <v>125</v>
      </c>
      <c r="X680" s="18">
        <v>19.0</v>
      </c>
      <c r="Y680" s="18">
        <v>1.0</v>
      </c>
      <c r="Z680" s="18">
        <v>0.0</v>
      </c>
      <c r="AA680" s="18">
        <v>1.0</v>
      </c>
      <c r="AB680" s="15" t="s">
        <v>3743</v>
      </c>
      <c r="AC680" s="15" t="s">
        <v>3743</v>
      </c>
      <c r="AD680" s="16">
        <v>1.0</v>
      </c>
      <c r="AE680" s="16">
        <v>0.0</v>
      </c>
      <c r="AF680" s="16">
        <v>1.0</v>
      </c>
      <c r="AG680" s="15">
        <v>0.0</v>
      </c>
      <c r="AH680" s="11" t="s">
        <v>3744</v>
      </c>
      <c r="AI680" s="18">
        <v>1.0</v>
      </c>
      <c r="AJ680" s="18">
        <v>0.0</v>
      </c>
      <c r="AK680" s="18">
        <v>1.0</v>
      </c>
      <c r="AL680" s="11">
        <v>0.0</v>
      </c>
      <c r="AM680" s="19">
        <v>1.0</v>
      </c>
      <c r="AN680" s="27" t="s">
        <v>128</v>
      </c>
      <c r="AO680" s="15" t="s">
        <v>893</v>
      </c>
      <c r="AP680" s="15" t="s">
        <v>893</v>
      </c>
      <c r="AQ680" s="15">
        <v>110.0</v>
      </c>
      <c r="AR680" s="15">
        <v>75.0</v>
      </c>
      <c r="AS680" s="15">
        <v>72.0</v>
      </c>
      <c r="AT680" s="15">
        <v>63.0</v>
      </c>
      <c r="AU680" s="15">
        <v>-6.0</v>
      </c>
      <c r="AV680" s="15">
        <v>9.0</v>
      </c>
      <c r="AW680" s="18">
        <v>0.0</v>
      </c>
      <c r="AX680" s="18">
        <v>0.0</v>
      </c>
      <c r="AY680" s="18">
        <v>0.0</v>
      </c>
      <c r="AZ680" s="18">
        <v>0.0</v>
      </c>
      <c r="BA680" s="18">
        <v>0.0</v>
      </c>
      <c r="BB680" s="18">
        <v>0.0</v>
      </c>
      <c r="BC680" s="11">
        <v>0.0</v>
      </c>
      <c r="BD680" s="11">
        <v>0.0</v>
      </c>
      <c r="BE680" s="11">
        <v>0.0</v>
      </c>
      <c r="BF680" s="11">
        <v>0.0</v>
      </c>
      <c r="BG680" s="11">
        <v>0.0</v>
      </c>
      <c r="BH680" s="11">
        <v>0.0</v>
      </c>
      <c r="BI680" s="11">
        <v>0.0</v>
      </c>
      <c r="BJ680" s="11">
        <v>0.0</v>
      </c>
      <c r="BK680" s="11">
        <v>0.0</v>
      </c>
      <c r="BL680" s="11">
        <v>0.0</v>
      </c>
      <c r="BM680" s="11">
        <v>0.0</v>
      </c>
      <c r="BN680" s="11">
        <v>0.0</v>
      </c>
      <c r="BO680" s="11">
        <v>0.0</v>
      </c>
      <c r="BP680" s="11">
        <v>0.0</v>
      </c>
      <c r="BQ680" s="11">
        <v>0.0</v>
      </c>
      <c r="BR680" s="11">
        <v>0.0</v>
      </c>
      <c r="BS680" s="11">
        <v>0.0</v>
      </c>
      <c r="BT680" s="11">
        <v>0.0</v>
      </c>
      <c r="BU680" s="11">
        <v>0.0</v>
      </c>
      <c r="BV680" s="11" t="s">
        <v>698</v>
      </c>
      <c r="BW680" s="3" t="s">
        <v>3745</v>
      </c>
      <c r="BX680" s="15">
        <v>0.0</v>
      </c>
      <c r="BY680" s="26">
        <v>271.0</v>
      </c>
      <c r="BZ680" s="16">
        <v>0.0</v>
      </c>
      <c r="CA680" s="26">
        <v>22.0</v>
      </c>
      <c r="CB680" s="26">
        <v>22.0</v>
      </c>
      <c r="CC680" s="15">
        <v>0.0</v>
      </c>
      <c r="CD680" s="15">
        <v>0.0</v>
      </c>
      <c r="CE680" s="15">
        <v>1.0</v>
      </c>
      <c r="CF680" s="15">
        <v>0.0</v>
      </c>
      <c r="CG680" s="16">
        <v>0.0</v>
      </c>
      <c r="CH680" s="16">
        <v>0.0</v>
      </c>
      <c r="CI680" s="16">
        <v>0.0</v>
      </c>
      <c r="CJ680" s="15">
        <f t="shared" si="3"/>
        <v>0</v>
      </c>
      <c r="CK680" s="29" t="s">
        <v>3746</v>
      </c>
      <c r="CL680" s="11" t="s">
        <v>3747</v>
      </c>
      <c r="CM680" s="11">
        <v>0.0</v>
      </c>
      <c r="CN680" s="11">
        <v>1.0</v>
      </c>
      <c r="CO680" s="18">
        <v>1.0</v>
      </c>
      <c r="CP680" s="18">
        <v>0.0</v>
      </c>
      <c r="CQ680" s="15">
        <v>0.0</v>
      </c>
      <c r="CR680" s="15" t="s">
        <v>124</v>
      </c>
      <c r="CS680" s="15">
        <v>0.0</v>
      </c>
      <c r="CT680" s="15" t="s">
        <v>124</v>
      </c>
      <c r="CU680" s="15">
        <v>0.0</v>
      </c>
      <c r="CV680" s="15" t="s">
        <v>124</v>
      </c>
      <c r="CW680" s="11">
        <v>0.0</v>
      </c>
      <c r="CX680" s="11">
        <v>0.0</v>
      </c>
      <c r="CY680" s="11" t="s">
        <v>124</v>
      </c>
      <c r="CZ680" s="11">
        <v>0.0</v>
      </c>
      <c r="DA680" s="11" t="s">
        <v>235</v>
      </c>
      <c r="DB680" s="31"/>
    </row>
    <row r="681">
      <c r="A681" s="11" t="s">
        <v>3748</v>
      </c>
      <c r="B681" s="11" t="s">
        <v>3077</v>
      </c>
      <c r="C681" s="12">
        <v>32529.0</v>
      </c>
      <c r="D681" s="13">
        <v>2.0</v>
      </c>
      <c r="E681" s="18">
        <v>0.0</v>
      </c>
      <c r="F681" s="3">
        <v>7.0</v>
      </c>
      <c r="G681" s="3">
        <v>5.0</v>
      </c>
      <c r="H681" s="3">
        <v>7.0</v>
      </c>
      <c r="I681" s="14">
        <f t="shared" si="1"/>
        <v>6.333333333</v>
      </c>
      <c r="J681" s="14">
        <f t="shared" si="2"/>
        <v>1.333333333</v>
      </c>
      <c r="K681" s="11" t="s">
        <v>303</v>
      </c>
      <c r="L681" s="11" t="s">
        <v>355</v>
      </c>
      <c r="M681" s="15" t="s">
        <v>137</v>
      </c>
      <c r="N681" s="15" t="s">
        <v>456</v>
      </c>
      <c r="O681" s="16" t="s">
        <v>2324</v>
      </c>
      <c r="P681" s="16" t="s">
        <v>3209</v>
      </c>
      <c r="Q681" s="17">
        <v>1.0</v>
      </c>
      <c r="R681" s="11" t="s">
        <v>124</v>
      </c>
      <c r="S681" s="11">
        <v>0.0</v>
      </c>
      <c r="T681" s="11">
        <v>0.0</v>
      </c>
      <c r="U681" s="11" t="s">
        <v>124</v>
      </c>
      <c r="V681" s="11">
        <v>0.0</v>
      </c>
      <c r="W681" s="11" t="s">
        <v>631</v>
      </c>
      <c r="X681" s="18">
        <v>37.0</v>
      </c>
      <c r="Y681" s="18">
        <v>1.0</v>
      </c>
      <c r="Z681" s="18">
        <v>1.0</v>
      </c>
      <c r="AA681" s="18">
        <v>0.0</v>
      </c>
      <c r="AB681" s="15" t="s">
        <v>3749</v>
      </c>
      <c r="AC681" s="15" t="s">
        <v>3749</v>
      </c>
      <c r="AD681" s="16">
        <v>1.0</v>
      </c>
      <c r="AE681" s="16">
        <v>2.0</v>
      </c>
      <c r="AF681" s="16">
        <v>1.0</v>
      </c>
      <c r="AG681" s="15">
        <v>0.0</v>
      </c>
      <c r="AH681" s="11" t="s">
        <v>3749</v>
      </c>
      <c r="AI681" s="18">
        <v>1.0</v>
      </c>
      <c r="AJ681" s="18">
        <v>2.0</v>
      </c>
      <c r="AK681" s="18">
        <v>1.0</v>
      </c>
      <c r="AL681" s="11">
        <v>0.0</v>
      </c>
      <c r="AM681" s="19">
        <v>1.0</v>
      </c>
      <c r="AN681" s="27" t="s">
        <v>128</v>
      </c>
      <c r="AO681" s="15" t="s">
        <v>3750</v>
      </c>
      <c r="AP681" s="15" t="s">
        <v>200</v>
      </c>
      <c r="AQ681" s="15">
        <v>156.0</v>
      </c>
      <c r="AR681" s="15">
        <v>91.0</v>
      </c>
      <c r="AS681" s="15">
        <v>58.0</v>
      </c>
      <c r="AT681" s="15">
        <v>71.0</v>
      </c>
      <c r="AU681" s="15">
        <v>-2.0</v>
      </c>
      <c r="AV681" s="15">
        <v>31.0</v>
      </c>
      <c r="AW681" s="18">
        <v>0.0</v>
      </c>
      <c r="AX681" s="18">
        <v>1.0</v>
      </c>
      <c r="AY681" s="18">
        <v>1.0</v>
      </c>
      <c r="AZ681" s="18">
        <v>1.0</v>
      </c>
      <c r="BA681" s="18">
        <v>1.0</v>
      </c>
      <c r="BB681" s="18">
        <v>0.0</v>
      </c>
      <c r="BC681" s="11">
        <v>0.0</v>
      </c>
      <c r="BD681" s="11">
        <v>0.0</v>
      </c>
      <c r="BE681" s="11">
        <v>0.0</v>
      </c>
      <c r="BF681" s="11">
        <v>0.0</v>
      </c>
      <c r="BG681" s="11">
        <v>0.0</v>
      </c>
      <c r="BH681" s="11">
        <v>0.0</v>
      </c>
      <c r="BI681" s="11">
        <v>0.0</v>
      </c>
      <c r="BJ681" s="11">
        <v>0.0</v>
      </c>
      <c r="BK681" s="11">
        <v>0.0</v>
      </c>
      <c r="BL681" s="11">
        <v>0.0</v>
      </c>
      <c r="BM681" s="11">
        <v>0.0</v>
      </c>
      <c r="BN681" s="11">
        <v>0.0</v>
      </c>
      <c r="BO681" s="11">
        <v>0.0</v>
      </c>
      <c r="BP681" s="11">
        <v>0.0</v>
      </c>
      <c r="BQ681" s="11">
        <v>0.0</v>
      </c>
      <c r="BR681" s="11">
        <v>0.0</v>
      </c>
      <c r="BS681" s="11">
        <v>0.0</v>
      </c>
      <c r="BT681" s="11">
        <v>0.0</v>
      </c>
      <c r="BU681" s="11">
        <v>0.0</v>
      </c>
      <c r="BV681" s="11" t="s">
        <v>124</v>
      </c>
      <c r="BW681" s="3" t="s">
        <v>146</v>
      </c>
      <c r="BX681" s="15">
        <v>0.0</v>
      </c>
      <c r="BY681" s="26">
        <v>204.0</v>
      </c>
      <c r="BZ681" s="16">
        <v>0.0</v>
      </c>
      <c r="CA681" s="26">
        <v>41.0</v>
      </c>
      <c r="CB681" s="26">
        <v>25.0</v>
      </c>
      <c r="CC681" s="15">
        <v>0.0</v>
      </c>
      <c r="CD681" s="15">
        <v>0.0</v>
      </c>
      <c r="CE681" s="15">
        <v>1.0</v>
      </c>
      <c r="CF681" s="15">
        <v>0.0</v>
      </c>
      <c r="CG681" s="16">
        <v>0.0</v>
      </c>
      <c r="CH681" s="16">
        <v>0.0</v>
      </c>
      <c r="CI681" s="16">
        <v>0.0</v>
      </c>
      <c r="CJ681" s="15">
        <f t="shared" si="3"/>
        <v>0</v>
      </c>
      <c r="CK681" s="29" t="s">
        <v>3751</v>
      </c>
      <c r="CL681" s="11" t="s">
        <v>170</v>
      </c>
      <c r="CM681" s="11">
        <v>0.0</v>
      </c>
      <c r="CN681" s="11">
        <v>0.0</v>
      </c>
      <c r="CO681" s="18">
        <v>0.0</v>
      </c>
      <c r="CP681" s="18">
        <v>0.0</v>
      </c>
      <c r="CQ681" s="15">
        <v>0.0</v>
      </c>
      <c r="CR681" s="15" t="s">
        <v>124</v>
      </c>
      <c r="CS681" s="15">
        <v>0.0</v>
      </c>
      <c r="CT681" s="15" t="s">
        <v>124</v>
      </c>
      <c r="CU681" s="15">
        <v>0.0</v>
      </c>
      <c r="CV681" s="15" t="s">
        <v>124</v>
      </c>
      <c r="CW681" s="11">
        <v>0.0</v>
      </c>
      <c r="CX681" s="11">
        <v>0.0</v>
      </c>
      <c r="CY681" s="11" t="s">
        <v>124</v>
      </c>
      <c r="CZ681" s="11">
        <v>0.0</v>
      </c>
      <c r="DA681" s="11" t="s">
        <v>3422</v>
      </c>
      <c r="DB681" s="31"/>
    </row>
    <row r="682">
      <c r="A682" s="11" t="s">
        <v>3752</v>
      </c>
      <c r="B682" s="11" t="s">
        <v>3753</v>
      </c>
      <c r="C682" s="12">
        <v>32543.0</v>
      </c>
      <c r="D682" s="13">
        <v>1.0</v>
      </c>
      <c r="E682" s="18">
        <v>0.0</v>
      </c>
      <c r="F682" s="3">
        <v>7.0</v>
      </c>
      <c r="G682" s="3">
        <v>6.0</v>
      </c>
      <c r="H682" s="3">
        <v>7.0</v>
      </c>
      <c r="I682" s="14">
        <f t="shared" si="1"/>
        <v>6.666666667</v>
      </c>
      <c r="J682" s="14">
        <f t="shared" si="2"/>
        <v>0.6666666667</v>
      </c>
      <c r="K682" s="11" t="s">
        <v>182</v>
      </c>
      <c r="L682" s="11" t="s">
        <v>183</v>
      </c>
      <c r="M682" s="15" t="s">
        <v>122</v>
      </c>
      <c r="N682" s="15" t="s">
        <v>2815</v>
      </c>
      <c r="O682" s="16" t="s">
        <v>122</v>
      </c>
      <c r="P682" s="16" t="s">
        <v>1836</v>
      </c>
      <c r="Q682" s="17">
        <v>0.0</v>
      </c>
      <c r="R682" s="11" t="s">
        <v>124</v>
      </c>
      <c r="S682" s="11">
        <v>0.0</v>
      </c>
      <c r="T682" s="11">
        <v>0.0</v>
      </c>
      <c r="U682" s="11" t="s">
        <v>124</v>
      </c>
      <c r="V682" s="11">
        <v>0.0</v>
      </c>
      <c r="W682" s="11" t="s">
        <v>273</v>
      </c>
      <c r="X682" s="18">
        <v>26.0</v>
      </c>
      <c r="Y682" s="18">
        <v>1.0</v>
      </c>
      <c r="Z682" s="18">
        <v>1.0</v>
      </c>
      <c r="AA682" s="18">
        <v>0.0</v>
      </c>
      <c r="AB682" s="15" t="s">
        <v>3754</v>
      </c>
      <c r="AC682" s="15" t="s">
        <v>3754</v>
      </c>
      <c r="AD682" s="16">
        <v>1.0</v>
      </c>
      <c r="AE682" s="16">
        <v>1.0</v>
      </c>
      <c r="AF682" s="16">
        <v>1.0</v>
      </c>
      <c r="AG682" s="15">
        <v>1.0</v>
      </c>
      <c r="AH682" s="11" t="s">
        <v>3755</v>
      </c>
      <c r="AI682" s="18">
        <v>1.0</v>
      </c>
      <c r="AJ682" s="18">
        <v>1.0</v>
      </c>
      <c r="AK682" s="18">
        <v>0.0</v>
      </c>
      <c r="AL682" s="11">
        <v>0.0</v>
      </c>
      <c r="AM682" s="19">
        <v>0.0</v>
      </c>
      <c r="AN682" s="27" t="s">
        <v>128</v>
      </c>
      <c r="AO682" s="15" t="s">
        <v>3731</v>
      </c>
      <c r="AP682" s="15" t="s">
        <v>155</v>
      </c>
      <c r="AQ682" s="15">
        <v>136.0</v>
      </c>
      <c r="AR682" s="15">
        <v>32.0</v>
      </c>
      <c r="AS682" s="15">
        <v>25.0</v>
      </c>
      <c r="AT682" s="15">
        <v>12.0</v>
      </c>
      <c r="AU682" s="15">
        <v>-11.0</v>
      </c>
      <c r="AV682" s="15">
        <v>27.0</v>
      </c>
      <c r="AW682" s="18">
        <v>0.0</v>
      </c>
      <c r="AX682" s="18">
        <v>0.0</v>
      </c>
      <c r="AY682" s="18">
        <v>1.0</v>
      </c>
      <c r="AZ682" s="18">
        <v>1.0</v>
      </c>
      <c r="BA682" s="18">
        <v>0.0</v>
      </c>
      <c r="BB682" s="18">
        <v>0.0</v>
      </c>
      <c r="BC682" s="11">
        <v>0.0</v>
      </c>
      <c r="BD682" s="11">
        <v>0.0</v>
      </c>
      <c r="BE682" s="11">
        <v>0.0</v>
      </c>
      <c r="BF682" s="11">
        <v>0.0</v>
      </c>
      <c r="BG682" s="11">
        <v>0.0</v>
      </c>
      <c r="BH682" s="11">
        <v>1.0</v>
      </c>
      <c r="BI682" s="11">
        <v>0.0</v>
      </c>
      <c r="BJ682" s="11">
        <v>0.0</v>
      </c>
      <c r="BK682" s="11">
        <v>0.0</v>
      </c>
      <c r="BL682" s="11">
        <v>0.0</v>
      </c>
      <c r="BM682" s="11">
        <v>0.0</v>
      </c>
      <c r="BN682" s="11">
        <v>0.0</v>
      </c>
      <c r="BO682" s="11">
        <v>0.0</v>
      </c>
      <c r="BP682" s="11">
        <v>0.0</v>
      </c>
      <c r="BQ682" s="11">
        <v>0.0</v>
      </c>
      <c r="BR682" s="11">
        <v>0.0</v>
      </c>
      <c r="BS682" s="11">
        <v>0.0</v>
      </c>
      <c r="BT682" s="11">
        <v>0.0</v>
      </c>
      <c r="BU682" s="11">
        <v>0.0</v>
      </c>
      <c r="BV682" s="11" t="s">
        <v>124</v>
      </c>
      <c r="BW682" s="3" t="s">
        <v>487</v>
      </c>
      <c r="BX682" s="15">
        <v>0.0</v>
      </c>
      <c r="BY682" s="26">
        <v>233.0</v>
      </c>
      <c r="BZ682" s="16">
        <v>0.0</v>
      </c>
      <c r="CA682" s="26">
        <v>18.0</v>
      </c>
      <c r="CB682" s="26">
        <v>18.0</v>
      </c>
      <c r="CC682" s="15">
        <v>0.0</v>
      </c>
      <c r="CD682" s="15">
        <v>0.0</v>
      </c>
      <c r="CE682" s="15">
        <v>0.0</v>
      </c>
      <c r="CF682" s="15">
        <v>0.0</v>
      </c>
      <c r="CG682" s="16">
        <v>0.0</v>
      </c>
      <c r="CH682" s="16">
        <v>0.0</v>
      </c>
      <c r="CI682" s="16">
        <v>0.0</v>
      </c>
      <c r="CJ682" s="15">
        <f t="shared" si="3"/>
        <v>0</v>
      </c>
      <c r="CK682" s="29" t="s">
        <v>3756</v>
      </c>
      <c r="CL682" s="11" t="s">
        <v>170</v>
      </c>
      <c r="CM682" s="11">
        <v>0.0</v>
      </c>
      <c r="CN682" s="11">
        <v>0.0</v>
      </c>
      <c r="CO682" s="18">
        <v>0.0</v>
      </c>
      <c r="CP682" s="18">
        <v>0.0</v>
      </c>
      <c r="CQ682" s="15">
        <v>0.0</v>
      </c>
      <c r="CR682" s="15" t="s">
        <v>124</v>
      </c>
      <c r="CS682" s="15">
        <v>0.0</v>
      </c>
      <c r="CT682" s="15" t="s">
        <v>124</v>
      </c>
      <c r="CU682" s="15">
        <v>0.0</v>
      </c>
      <c r="CV682" s="15" t="s">
        <v>124</v>
      </c>
      <c r="CW682" s="11">
        <v>0.0</v>
      </c>
      <c r="CX682" s="11">
        <v>0.0</v>
      </c>
      <c r="CY682" s="11" t="s">
        <v>124</v>
      </c>
      <c r="CZ682" s="11">
        <v>0.0</v>
      </c>
      <c r="DA682" s="11" t="s">
        <v>235</v>
      </c>
      <c r="DB682" s="31"/>
    </row>
    <row r="683">
      <c r="A683" s="11" t="s">
        <v>3757</v>
      </c>
      <c r="B683" s="11" t="s">
        <v>3758</v>
      </c>
      <c r="C683" s="12">
        <v>32550.0</v>
      </c>
      <c r="D683" s="13">
        <v>3.0</v>
      </c>
      <c r="E683" s="18">
        <v>0.0</v>
      </c>
      <c r="F683" s="3">
        <v>4.0</v>
      </c>
      <c r="G683" s="3">
        <v>3.0</v>
      </c>
      <c r="H683" s="3">
        <v>5.0</v>
      </c>
      <c r="I683" s="14">
        <f t="shared" si="1"/>
        <v>4</v>
      </c>
      <c r="J683" s="14">
        <f t="shared" si="2"/>
        <v>1.333333333</v>
      </c>
      <c r="K683" s="11" t="s">
        <v>3062</v>
      </c>
      <c r="L683" s="11" t="s">
        <v>3062</v>
      </c>
      <c r="M683" s="15" t="s">
        <v>2631</v>
      </c>
      <c r="N683" s="15" t="s">
        <v>3413</v>
      </c>
      <c r="O683" s="16" t="s">
        <v>2906</v>
      </c>
      <c r="P683" s="16" t="s">
        <v>3759</v>
      </c>
      <c r="Q683" s="17">
        <v>1.0</v>
      </c>
      <c r="R683" s="11" t="s">
        <v>124</v>
      </c>
      <c r="S683" s="11">
        <v>0.0</v>
      </c>
      <c r="T683" s="11">
        <v>0.0</v>
      </c>
      <c r="U683" s="11" t="s">
        <v>124</v>
      </c>
      <c r="V683" s="11">
        <v>0.0</v>
      </c>
      <c r="W683" s="11" t="s">
        <v>125</v>
      </c>
      <c r="X683" s="18">
        <v>26.0</v>
      </c>
      <c r="Y683" s="18">
        <v>0.0</v>
      </c>
      <c r="Z683" s="18">
        <v>1.0</v>
      </c>
      <c r="AA683" s="18">
        <v>0.0</v>
      </c>
      <c r="AB683" s="15" t="s">
        <v>3760</v>
      </c>
      <c r="AC683" s="15" t="s">
        <v>3760</v>
      </c>
      <c r="AD683" s="16">
        <v>1.0</v>
      </c>
      <c r="AE683" s="16">
        <v>1.0</v>
      </c>
      <c r="AF683" s="16">
        <v>0.0</v>
      </c>
      <c r="AG683" s="15">
        <v>0.0</v>
      </c>
      <c r="AH683" s="11" t="s">
        <v>3761</v>
      </c>
      <c r="AI683" s="18">
        <v>1.0</v>
      </c>
      <c r="AJ683" s="18">
        <v>1.0</v>
      </c>
      <c r="AK683" s="18">
        <v>0.0</v>
      </c>
      <c r="AL683" s="11">
        <v>0.0</v>
      </c>
      <c r="AM683" s="19">
        <v>1.0</v>
      </c>
      <c r="AN683" s="27" t="s">
        <v>128</v>
      </c>
      <c r="AO683" s="15" t="s">
        <v>1456</v>
      </c>
      <c r="AP683" s="15" t="s">
        <v>1456</v>
      </c>
      <c r="AQ683" s="15">
        <v>96.0</v>
      </c>
      <c r="AR683" s="15">
        <v>97.0</v>
      </c>
      <c r="AS683" s="15">
        <v>75.0</v>
      </c>
      <c r="AT683" s="15">
        <v>72.0</v>
      </c>
      <c r="AU683" s="15">
        <v>-3.0</v>
      </c>
      <c r="AV683" s="15">
        <v>49.0</v>
      </c>
      <c r="AW683" s="18">
        <v>0.0</v>
      </c>
      <c r="AX683" s="18">
        <v>1.0</v>
      </c>
      <c r="AY683" s="18">
        <v>0.0</v>
      </c>
      <c r="AZ683" s="18">
        <v>0.0</v>
      </c>
      <c r="BA683" s="18">
        <v>0.0</v>
      </c>
      <c r="BB683" s="18">
        <v>0.0</v>
      </c>
      <c r="BC683" s="11">
        <v>0.0</v>
      </c>
      <c r="BD683" s="11">
        <v>0.0</v>
      </c>
      <c r="BE683" s="11">
        <v>0.0</v>
      </c>
      <c r="BF683" s="11">
        <v>0.0</v>
      </c>
      <c r="BG683" s="11">
        <v>0.0</v>
      </c>
      <c r="BH683" s="11">
        <v>1.0</v>
      </c>
      <c r="BI683" s="11">
        <v>0.0</v>
      </c>
      <c r="BJ683" s="11">
        <v>0.0</v>
      </c>
      <c r="BK683" s="11">
        <v>0.0</v>
      </c>
      <c r="BL683" s="11">
        <v>0.0</v>
      </c>
      <c r="BM683" s="11">
        <v>0.0</v>
      </c>
      <c r="BN683" s="11">
        <v>0.0</v>
      </c>
      <c r="BO683" s="11">
        <v>0.0</v>
      </c>
      <c r="BP683" s="11">
        <v>0.0</v>
      </c>
      <c r="BQ683" s="11">
        <v>0.0</v>
      </c>
      <c r="BR683" s="11">
        <v>0.0</v>
      </c>
      <c r="BS683" s="11">
        <v>0.0</v>
      </c>
      <c r="BT683" s="11">
        <v>0.0</v>
      </c>
      <c r="BU683" s="11">
        <v>0.0</v>
      </c>
      <c r="BV683" s="11" t="s">
        <v>124</v>
      </c>
      <c r="BW683" s="3" t="s">
        <v>1609</v>
      </c>
      <c r="BX683" s="15">
        <v>0.0</v>
      </c>
      <c r="BY683" s="26">
        <v>231.0</v>
      </c>
      <c r="BZ683" s="16">
        <v>0.0</v>
      </c>
      <c r="CA683" s="26">
        <v>11.0</v>
      </c>
      <c r="CB683" s="26">
        <v>11.0</v>
      </c>
      <c r="CC683" s="15">
        <v>0.0</v>
      </c>
      <c r="CD683" s="15">
        <v>0.0</v>
      </c>
      <c r="CE683" s="15">
        <v>1.0</v>
      </c>
      <c r="CF683" s="15">
        <v>0.0</v>
      </c>
      <c r="CG683" s="16">
        <v>0.0</v>
      </c>
      <c r="CH683" s="16">
        <v>0.0</v>
      </c>
      <c r="CI683" s="16">
        <v>0.0</v>
      </c>
      <c r="CJ683" s="15">
        <f t="shared" si="3"/>
        <v>0</v>
      </c>
      <c r="CK683" s="29" t="s">
        <v>3762</v>
      </c>
      <c r="CL683" s="11" t="s">
        <v>3763</v>
      </c>
      <c r="CM683" s="11">
        <v>0.0</v>
      </c>
      <c r="CN683" s="11">
        <v>0.0</v>
      </c>
      <c r="CO683" s="18">
        <v>0.0</v>
      </c>
      <c r="CP683" s="18">
        <v>0.0</v>
      </c>
      <c r="CQ683" s="15">
        <v>0.0</v>
      </c>
      <c r="CR683" s="15" t="s">
        <v>124</v>
      </c>
      <c r="CS683" s="15">
        <v>0.0</v>
      </c>
      <c r="CT683" s="15" t="s">
        <v>124</v>
      </c>
      <c r="CU683" s="15">
        <v>0.0</v>
      </c>
      <c r="CV683" s="15" t="s">
        <v>124</v>
      </c>
      <c r="CW683" s="11">
        <v>0.0</v>
      </c>
      <c r="CX683" s="11">
        <v>0.0</v>
      </c>
      <c r="CY683" s="11" t="s">
        <v>124</v>
      </c>
      <c r="CZ683" s="11">
        <v>0.0</v>
      </c>
      <c r="DA683" s="11" t="s">
        <v>133</v>
      </c>
      <c r="DB683" s="31"/>
    </row>
    <row r="684">
      <c r="A684" s="11" t="s">
        <v>3764</v>
      </c>
      <c r="B684" s="11" t="s">
        <v>3653</v>
      </c>
      <c r="C684" s="12">
        <v>32571.0</v>
      </c>
      <c r="D684" s="13">
        <v>3.0</v>
      </c>
      <c r="E684" s="18">
        <v>0.0</v>
      </c>
      <c r="F684" s="3">
        <v>6.0</v>
      </c>
      <c r="G684" s="3">
        <v>5.0</v>
      </c>
      <c r="H684" s="3">
        <v>4.0</v>
      </c>
      <c r="I684" s="14">
        <f t="shared" si="1"/>
        <v>5</v>
      </c>
      <c r="J684" s="14">
        <f t="shared" si="2"/>
        <v>1.333333333</v>
      </c>
      <c r="K684" s="11" t="s">
        <v>303</v>
      </c>
      <c r="L684" s="11" t="s">
        <v>355</v>
      </c>
      <c r="M684" s="15" t="s">
        <v>137</v>
      </c>
      <c r="N684" s="15" t="s">
        <v>2815</v>
      </c>
      <c r="O684" s="16" t="s">
        <v>2359</v>
      </c>
      <c r="P684" s="16" t="s">
        <v>3428</v>
      </c>
      <c r="Q684" s="17">
        <v>1.0</v>
      </c>
      <c r="R684" s="11" t="s">
        <v>124</v>
      </c>
      <c r="S684" s="11">
        <v>0.0</v>
      </c>
      <c r="T684" s="11">
        <v>0.0</v>
      </c>
      <c r="U684" s="11" t="s">
        <v>124</v>
      </c>
      <c r="V684" s="11">
        <v>0.0</v>
      </c>
      <c r="W684" s="11" t="s">
        <v>125</v>
      </c>
      <c r="X684" s="18">
        <v>18.0</v>
      </c>
      <c r="Y684" s="18">
        <v>0.0</v>
      </c>
      <c r="Z684" s="18">
        <v>1.0</v>
      </c>
      <c r="AA684" s="18">
        <v>0.0</v>
      </c>
      <c r="AB684" s="15" t="s">
        <v>3655</v>
      </c>
      <c r="AC684" s="15" t="s">
        <v>3655</v>
      </c>
      <c r="AD684" s="16">
        <v>0.0</v>
      </c>
      <c r="AE684" s="16">
        <v>1.0</v>
      </c>
      <c r="AF684" s="16">
        <v>1.0</v>
      </c>
      <c r="AG684" s="15">
        <v>1.0</v>
      </c>
      <c r="AH684" s="11" t="s">
        <v>3655</v>
      </c>
      <c r="AI684" s="18">
        <v>0.0</v>
      </c>
      <c r="AJ684" s="18">
        <v>1.0</v>
      </c>
      <c r="AK684" s="18">
        <v>1.0</v>
      </c>
      <c r="AL684" s="11">
        <v>1.0</v>
      </c>
      <c r="AM684" s="19">
        <v>1.0</v>
      </c>
      <c r="AN684" s="27" t="s">
        <v>128</v>
      </c>
      <c r="AO684" s="15" t="s">
        <v>954</v>
      </c>
      <c r="AP684" s="15" t="s">
        <v>129</v>
      </c>
      <c r="AQ684" s="15">
        <v>144.0</v>
      </c>
      <c r="AR684" s="15">
        <v>61.0</v>
      </c>
      <c r="AS684" s="15">
        <v>48.0</v>
      </c>
      <c r="AT684" s="15">
        <v>24.0</v>
      </c>
      <c r="AU684" s="15">
        <v>-7.0</v>
      </c>
      <c r="AV684" s="15">
        <v>46.0</v>
      </c>
      <c r="AW684" s="18">
        <v>0.0</v>
      </c>
      <c r="AX684" s="18">
        <v>0.0</v>
      </c>
      <c r="AY684" s="18">
        <v>0.0</v>
      </c>
      <c r="AZ684" s="18">
        <v>1.0</v>
      </c>
      <c r="BA684" s="18">
        <v>1.0</v>
      </c>
      <c r="BB684" s="18">
        <v>0.0</v>
      </c>
      <c r="BC684" s="11">
        <v>0.0</v>
      </c>
      <c r="BD684" s="11">
        <v>0.0</v>
      </c>
      <c r="BE684" s="11">
        <v>0.0</v>
      </c>
      <c r="BF684" s="11">
        <v>0.0</v>
      </c>
      <c r="BG684" s="11">
        <v>0.0</v>
      </c>
      <c r="BH684" s="11">
        <v>0.0</v>
      </c>
      <c r="BI684" s="11">
        <v>0.0</v>
      </c>
      <c r="BJ684" s="11">
        <v>0.0</v>
      </c>
      <c r="BK684" s="11">
        <v>0.0</v>
      </c>
      <c r="BL684" s="11">
        <v>0.0</v>
      </c>
      <c r="BM684" s="11">
        <v>0.0</v>
      </c>
      <c r="BN684" s="11">
        <v>0.0</v>
      </c>
      <c r="BO684" s="11">
        <v>0.0</v>
      </c>
      <c r="BP684" s="11">
        <v>0.0</v>
      </c>
      <c r="BQ684" s="11">
        <v>0.0</v>
      </c>
      <c r="BR684" s="11">
        <v>0.0</v>
      </c>
      <c r="BS684" s="11">
        <v>0.0</v>
      </c>
      <c r="BT684" s="11">
        <v>0.0</v>
      </c>
      <c r="BU684" s="11">
        <v>0.0</v>
      </c>
      <c r="BV684" s="11" t="s">
        <v>124</v>
      </c>
      <c r="BW684" s="3" t="s">
        <v>168</v>
      </c>
      <c r="BX684" s="15">
        <v>0.0</v>
      </c>
      <c r="BY684" s="26">
        <v>213.0</v>
      </c>
      <c r="BZ684" s="16">
        <v>0.0</v>
      </c>
      <c r="CA684" s="26">
        <v>22.0</v>
      </c>
      <c r="CB684" s="26">
        <v>12.0</v>
      </c>
      <c r="CC684" s="15">
        <v>0.0</v>
      </c>
      <c r="CD684" s="15">
        <v>0.0</v>
      </c>
      <c r="CE684" s="15">
        <v>0.0</v>
      </c>
      <c r="CF684" s="15">
        <v>0.0</v>
      </c>
      <c r="CG684" s="16">
        <v>0.0</v>
      </c>
      <c r="CH684" s="16">
        <v>0.0</v>
      </c>
      <c r="CI684" s="16">
        <v>0.0</v>
      </c>
      <c r="CJ684" s="15">
        <f t="shared" si="3"/>
        <v>0</v>
      </c>
      <c r="CK684" s="29" t="s">
        <v>3765</v>
      </c>
      <c r="CL684" s="11" t="s">
        <v>170</v>
      </c>
      <c r="CM684" s="11">
        <v>0.0</v>
      </c>
      <c r="CN684" s="11">
        <v>0.0</v>
      </c>
      <c r="CO684" s="18">
        <v>0.0</v>
      </c>
      <c r="CP684" s="18">
        <v>0.0</v>
      </c>
      <c r="CQ684" s="15">
        <v>0.0</v>
      </c>
      <c r="CR684" s="15" t="s">
        <v>124</v>
      </c>
      <c r="CS684" s="15">
        <v>0.0</v>
      </c>
      <c r="CT684" s="15" t="s">
        <v>124</v>
      </c>
      <c r="CU684" s="15">
        <v>0.0</v>
      </c>
      <c r="CV684" s="15" t="s">
        <v>124</v>
      </c>
      <c r="CW684" s="11">
        <v>0.0</v>
      </c>
      <c r="CX684" s="11">
        <v>0.0</v>
      </c>
      <c r="CY684" s="11" t="s">
        <v>124</v>
      </c>
      <c r="CZ684" s="11">
        <v>0.0</v>
      </c>
      <c r="DA684" s="11" t="s">
        <v>235</v>
      </c>
      <c r="DB684" s="31"/>
    </row>
    <row r="685">
      <c r="A685" s="11" t="s">
        <v>3766</v>
      </c>
      <c r="B685" s="11" t="s">
        <v>3767</v>
      </c>
      <c r="C685" s="12">
        <v>32592.0</v>
      </c>
      <c r="D685" s="13">
        <v>1.0</v>
      </c>
      <c r="E685" s="18">
        <v>0.0</v>
      </c>
      <c r="F685" s="3">
        <v>9.0</v>
      </c>
      <c r="G685" s="3">
        <v>6.0</v>
      </c>
      <c r="H685" s="3">
        <v>8.0</v>
      </c>
      <c r="I685" s="14">
        <f t="shared" si="1"/>
        <v>7.666666667</v>
      </c>
      <c r="J685" s="14">
        <f t="shared" si="2"/>
        <v>2</v>
      </c>
      <c r="K685" s="11" t="s">
        <v>303</v>
      </c>
      <c r="L685" s="11" t="s">
        <v>355</v>
      </c>
      <c r="M685" s="15" t="s">
        <v>122</v>
      </c>
      <c r="N685" s="15" t="s">
        <v>373</v>
      </c>
      <c r="O685" s="16" t="s">
        <v>122</v>
      </c>
      <c r="P685" s="16" t="s">
        <v>373</v>
      </c>
      <c r="Q685" s="17">
        <v>0.0</v>
      </c>
      <c r="R685" s="11" t="s">
        <v>124</v>
      </c>
      <c r="S685" s="11">
        <v>0.0</v>
      </c>
      <c r="T685" s="11">
        <v>1.0</v>
      </c>
      <c r="U685" s="11" t="s">
        <v>124</v>
      </c>
      <c r="V685" s="11">
        <v>0.0</v>
      </c>
      <c r="W685" s="11" t="s">
        <v>631</v>
      </c>
      <c r="X685" s="18">
        <v>38.0</v>
      </c>
      <c r="Y685" s="18">
        <v>1.0</v>
      </c>
      <c r="Z685" s="18">
        <v>1.0</v>
      </c>
      <c r="AA685" s="18">
        <v>0.0</v>
      </c>
      <c r="AB685" s="15" t="s">
        <v>3768</v>
      </c>
      <c r="AC685" s="15" t="s">
        <v>3768</v>
      </c>
      <c r="AD685" s="16">
        <v>1.0</v>
      </c>
      <c r="AE685" s="16">
        <v>1.0</v>
      </c>
      <c r="AF685" s="16">
        <v>1.0</v>
      </c>
      <c r="AG685" s="16">
        <v>0.0</v>
      </c>
      <c r="AH685" s="11" t="s">
        <v>3769</v>
      </c>
      <c r="AI685" s="18">
        <v>1.0</v>
      </c>
      <c r="AJ685" s="18">
        <v>1.0</v>
      </c>
      <c r="AK685" s="18">
        <v>1.0</v>
      </c>
      <c r="AL685" s="18">
        <v>0.0</v>
      </c>
      <c r="AM685" s="19">
        <v>1.0</v>
      </c>
      <c r="AN685" s="27" t="s">
        <v>128</v>
      </c>
      <c r="AO685" s="15" t="s">
        <v>210</v>
      </c>
      <c r="AP685" s="15" t="s">
        <v>210</v>
      </c>
      <c r="AQ685" s="15">
        <v>98.0</v>
      </c>
      <c r="AR685" s="15">
        <v>42.0</v>
      </c>
      <c r="AS685" s="15">
        <v>52.0</v>
      </c>
      <c r="AT685" s="15">
        <v>31.0</v>
      </c>
      <c r="AU685" s="15">
        <v>-13.0</v>
      </c>
      <c r="AV685" s="15">
        <v>58.0</v>
      </c>
      <c r="AW685" s="18">
        <v>0.0</v>
      </c>
      <c r="AX685" s="18">
        <v>0.0</v>
      </c>
      <c r="AY685" s="18">
        <v>1.0</v>
      </c>
      <c r="AZ685" s="18">
        <v>0.0</v>
      </c>
      <c r="BA685" s="18">
        <v>0.0</v>
      </c>
      <c r="BB685" s="18">
        <v>0.0</v>
      </c>
      <c r="BC685" s="11">
        <v>0.0</v>
      </c>
      <c r="BD685" s="11">
        <v>0.0</v>
      </c>
      <c r="BE685" s="11">
        <v>0.0</v>
      </c>
      <c r="BF685" s="11">
        <v>0.0</v>
      </c>
      <c r="BG685" s="11">
        <v>0.0</v>
      </c>
      <c r="BH685" s="11">
        <v>0.0</v>
      </c>
      <c r="BI685" s="11">
        <v>0.0</v>
      </c>
      <c r="BJ685" s="11">
        <v>0.0</v>
      </c>
      <c r="BK685" s="11">
        <v>0.0</v>
      </c>
      <c r="BL685" s="11">
        <v>0.0</v>
      </c>
      <c r="BM685" s="11">
        <v>0.0</v>
      </c>
      <c r="BN685" s="11">
        <v>0.0</v>
      </c>
      <c r="BO685" s="11">
        <v>0.0</v>
      </c>
      <c r="BP685" s="11">
        <v>0.0</v>
      </c>
      <c r="BQ685" s="11">
        <v>0.0</v>
      </c>
      <c r="BR685" s="11">
        <v>0.0</v>
      </c>
      <c r="BS685" s="11">
        <v>0.0</v>
      </c>
      <c r="BT685" s="11">
        <v>0.0</v>
      </c>
      <c r="BU685" s="11">
        <v>0.0</v>
      </c>
      <c r="BV685" s="11" t="s">
        <v>124</v>
      </c>
      <c r="BW685" s="3" t="s">
        <v>168</v>
      </c>
      <c r="BX685" s="15">
        <v>0.0</v>
      </c>
      <c r="BY685" s="26">
        <v>330.0</v>
      </c>
      <c r="BZ685" s="16">
        <v>0.0</v>
      </c>
      <c r="CA685" s="26">
        <v>34.0</v>
      </c>
      <c r="CB685" s="26">
        <v>30.0</v>
      </c>
      <c r="CC685" s="15">
        <v>0.0</v>
      </c>
      <c r="CD685" s="15">
        <v>0.0</v>
      </c>
      <c r="CE685" s="15">
        <v>1.0</v>
      </c>
      <c r="CF685" s="15">
        <v>0.0</v>
      </c>
      <c r="CG685" s="16">
        <v>0.0</v>
      </c>
      <c r="CH685" s="16">
        <v>0.0</v>
      </c>
      <c r="CI685" s="16">
        <v>0.0</v>
      </c>
      <c r="CJ685" s="15">
        <f t="shared" si="3"/>
        <v>0</v>
      </c>
      <c r="CK685" s="29" t="s">
        <v>3770</v>
      </c>
      <c r="CL685" s="11" t="s">
        <v>3771</v>
      </c>
      <c r="CM685" s="11">
        <v>1.0</v>
      </c>
      <c r="CN685" s="11">
        <v>0.0</v>
      </c>
      <c r="CO685" s="18">
        <v>0.0</v>
      </c>
      <c r="CP685" s="18">
        <v>0.0</v>
      </c>
      <c r="CQ685" s="15">
        <v>0.0</v>
      </c>
      <c r="CR685" s="15" t="s">
        <v>124</v>
      </c>
      <c r="CS685" s="15">
        <v>0.0</v>
      </c>
      <c r="CT685" s="15" t="s">
        <v>124</v>
      </c>
      <c r="CU685" s="15">
        <v>0.0</v>
      </c>
      <c r="CV685" s="15" t="s">
        <v>124</v>
      </c>
      <c r="CW685" s="11">
        <v>0.0</v>
      </c>
      <c r="CX685" s="11">
        <v>0.0</v>
      </c>
      <c r="CY685" s="11" t="s">
        <v>124</v>
      </c>
      <c r="CZ685" s="11">
        <v>0.0</v>
      </c>
      <c r="DA685" s="11" t="s">
        <v>3380</v>
      </c>
      <c r="DB685" s="31"/>
    </row>
    <row r="686">
      <c r="A686" s="11" t="s">
        <v>3772</v>
      </c>
      <c r="B686" s="11" t="s">
        <v>3450</v>
      </c>
      <c r="C686" s="12">
        <v>32599.0</v>
      </c>
      <c r="D686" s="13">
        <v>1.0</v>
      </c>
      <c r="E686" s="18">
        <v>0.0</v>
      </c>
      <c r="F686" s="3">
        <v>7.0</v>
      </c>
      <c r="G686" s="3">
        <v>5.0</v>
      </c>
      <c r="H686" s="3">
        <v>8.0</v>
      </c>
      <c r="I686" s="14">
        <f t="shared" si="1"/>
        <v>6.666666667</v>
      </c>
      <c r="J686" s="14">
        <f t="shared" si="2"/>
        <v>2</v>
      </c>
      <c r="K686" s="11" t="s">
        <v>262</v>
      </c>
      <c r="L686" s="11" t="s">
        <v>3594</v>
      </c>
      <c r="M686" s="15" t="s">
        <v>137</v>
      </c>
      <c r="N686" s="15" t="s">
        <v>2815</v>
      </c>
      <c r="O686" s="16" t="s">
        <v>122</v>
      </c>
      <c r="P686" s="16" t="s">
        <v>373</v>
      </c>
      <c r="Q686" s="17">
        <v>0.0</v>
      </c>
      <c r="R686" s="11" t="s">
        <v>124</v>
      </c>
      <c r="S686" s="11">
        <v>0.0</v>
      </c>
      <c r="T686" s="11">
        <v>0.0</v>
      </c>
      <c r="U686" s="11" t="s">
        <v>124</v>
      </c>
      <c r="V686" s="11">
        <v>0.0</v>
      </c>
      <c r="W686" s="11" t="s">
        <v>125</v>
      </c>
      <c r="X686" s="18">
        <v>30.0</v>
      </c>
      <c r="Y686" s="18">
        <v>0.0</v>
      </c>
      <c r="Z686" s="18">
        <v>1.0</v>
      </c>
      <c r="AA686" s="18">
        <v>0.0</v>
      </c>
      <c r="AB686" s="15" t="s">
        <v>3773</v>
      </c>
      <c r="AC686" s="15" t="s">
        <v>3773</v>
      </c>
      <c r="AD686" s="16">
        <v>2.0</v>
      </c>
      <c r="AE686" s="16">
        <v>1.0</v>
      </c>
      <c r="AF686" s="16">
        <v>1.0</v>
      </c>
      <c r="AG686" s="16">
        <v>0.0</v>
      </c>
      <c r="AH686" s="11" t="s">
        <v>3774</v>
      </c>
      <c r="AI686" s="18">
        <v>1.0</v>
      </c>
      <c r="AJ686" s="18">
        <v>1.0</v>
      </c>
      <c r="AK686" s="18">
        <v>0.0</v>
      </c>
      <c r="AL686" s="11">
        <v>0.0</v>
      </c>
      <c r="AM686" s="19">
        <v>0.0</v>
      </c>
      <c r="AN686" s="27" t="s">
        <v>128</v>
      </c>
      <c r="AO686" s="15" t="s">
        <v>289</v>
      </c>
      <c r="AP686" s="15" t="s">
        <v>289</v>
      </c>
      <c r="AQ686" s="15">
        <v>79.0</v>
      </c>
      <c r="AR686" s="15">
        <v>36.0</v>
      </c>
      <c r="AS686" s="15">
        <v>53.0</v>
      </c>
      <c r="AT686" s="15">
        <v>40.0</v>
      </c>
      <c r="AU686" s="15">
        <v>-7.0</v>
      </c>
      <c r="AV686" s="15">
        <v>52.0</v>
      </c>
      <c r="AW686" s="18">
        <v>0.0</v>
      </c>
      <c r="AX686" s="18">
        <v>0.0</v>
      </c>
      <c r="AY686" s="18">
        <v>1.0</v>
      </c>
      <c r="AZ686" s="18">
        <v>1.0</v>
      </c>
      <c r="BA686" s="18">
        <v>1.0</v>
      </c>
      <c r="BB686" s="18">
        <v>0.0</v>
      </c>
      <c r="BC686" s="11">
        <v>0.0</v>
      </c>
      <c r="BD686" s="11">
        <v>0.0</v>
      </c>
      <c r="BE686" s="11">
        <v>0.0</v>
      </c>
      <c r="BF686" s="11">
        <v>0.0</v>
      </c>
      <c r="BG686" s="11">
        <v>0.0</v>
      </c>
      <c r="BH686" s="11">
        <v>1.0</v>
      </c>
      <c r="BI686" s="11">
        <v>0.0</v>
      </c>
      <c r="BJ686" s="11">
        <v>0.0</v>
      </c>
      <c r="BK686" s="11">
        <v>0.0</v>
      </c>
      <c r="BL686" s="11">
        <v>0.0</v>
      </c>
      <c r="BM686" s="11">
        <v>0.0</v>
      </c>
      <c r="BN686" s="11">
        <v>0.0</v>
      </c>
      <c r="BO686" s="11">
        <v>0.0</v>
      </c>
      <c r="BP686" s="11">
        <v>0.0</v>
      </c>
      <c r="BQ686" s="11">
        <v>0.0</v>
      </c>
      <c r="BR686" s="11">
        <v>0.0</v>
      </c>
      <c r="BS686" s="11">
        <v>0.0</v>
      </c>
      <c r="BT686" s="11">
        <v>0.0</v>
      </c>
      <c r="BU686" s="11">
        <v>0.0</v>
      </c>
      <c r="BV686" s="11" t="s">
        <v>124</v>
      </c>
      <c r="BW686" s="3" t="s">
        <v>168</v>
      </c>
      <c r="BX686" s="15">
        <v>0.0</v>
      </c>
      <c r="BY686" s="26">
        <v>238.0</v>
      </c>
      <c r="BZ686" s="16">
        <v>0.0</v>
      </c>
      <c r="CA686" s="26">
        <v>22.0</v>
      </c>
      <c r="CB686" s="26">
        <v>7.0</v>
      </c>
      <c r="CC686" s="15">
        <v>0.0</v>
      </c>
      <c r="CD686" s="15">
        <v>0.0</v>
      </c>
      <c r="CE686" s="15">
        <v>1.0</v>
      </c>
      <c r="CF686" s="15">
        <v>0.0</v>
      </c>
      <c r="CG686" s="16">
        <v>0.0</v>
      </c>
      <c r="CH686" s="16">
        <v>0.0</v>
      </c>
      <c r="CI686" s="16">
        <v>0.0</v>
      </c>
      <c r="CJ686" s="15">
        <f t="shared" si="3"/>
        <v>0</v>
      </c>
      <c r="CK686" s="29" t="s">
        <v>3775</v>
      </c>
      <c r="CL686" s="11" t="s">
        <v>1178</v>
      </c>
      <c r="CM686" s="11">
        <v>0.0</v>
      </c>
      <c r="CN686" s="11">
        <v>0.0</v>
      </c>
      <c r="CO686" s="18">
        <v>0.0</v>
      </c>
      <c r="CP686" s="18">
        <v>0.0</v>
      </c>
      <c r="CQ686" s="15">
        <v>0.0</v>
      </c>
      <c r="CR686" s="15" t="s">
        <v>124</v>
      </c>
      <c r="CS686" s="15">
        <v>0.0</v>
      </c>
      <c r="CT686" s="15" t="s">
        <v>124</v>
      </c>
      <c r="CU686" s="15">
        <v>0.0</v>
      </c>
      <c r="CV686" s="15" t="s">
        <v>124</v>
      </c>
      <c r="CW686" s="11">
        <v>0.0</v>
      </c>
      <c r="CX686" s="11">
        <v>0.0</v>
      </c>
      <c r="CY686" s="11" t="s">
        <v>124</v>
      </c>
      <c r="CZ686" s="11">
        <v>0.0</v>
      </c>
      <c r="DA686" s="11" t="s">
        <v>235</v>
      </c>
      <c r="DB686" s="31"/>
    </row>
    <row r="687">
      <c r="A687" s="11" t="s">
        <v>3776</v>
      </c>
      <c r="B687" s="11" t="s">
        <v>3777</v>
      </c>
      <c r="C687" s="12">
        <v>32606.0</v>
      </c>
      <c r="D687" s="13">
        <v>1.0</v>
      </c>
      <c r="E687" s="18">
        <v>0.0</v>
      </c>
      <c r="F687" s="3">
        <v>6.0</v>
      </c>
      <c r="G687" s="3">
        <v>4.0</v>
      </c>
      <c r="H687" s="3">
        <v>6.0</v>
      </c>
      <c r="I687" s="14">
        <f t="shared" si="1"/>
        <v>5.333333333</v>
      </c>
      <c r="J687" s="14">
        <f t="shared" si="2"/>
        <v>1.333333333</v>
      </c>
      <c r="K687" s="11" t="s">
        <v>183</v>
      </c>
      <c r="L687" s="11" t="s">
        <v>183</v>
      </c>
      <c r="M687" s="15" t="s">
        <v>122</v>
      </c>
      <c r="N687" s="15" t="s">
        <v>3024</v>
      </c>
      <c r="O687" s="16" t="s">
        <v>2822</v>
      </c>
      <c r="P687" s="16" t="s">
        <v>373</v>
      </c>
      <c r="Q687" s="17">
        <v>2.0</v>
      </c>
      <c r="R687" s="11" t="s">
        <v>124</v>
      </c>
      <c r="S687" s="11">
        <v>1.0</v>
      </c>
      <c r="T687" s="11">
        <v>0.0</v>
      </c>
      <c r="U687" s="11" t="s">
        <v>124</v>
      </c>
      <c r="V687" s="11">
        <v>0.0</v>
      </c>
      <c r="W687" s="11" t="s">
        <v>1973</v>
      </c>
      <c r="X687" s="18">
        <f>(30+30)/2</f>
        <v>30</v>
      </c>
      <c r="Y687" s="18">
        <v>2.0</v>
      </c>
      <c r="Z687" s="18">
        <v>1.0</v>
      </c>
      <c r="AA687" s="18">
        <v>0.0</v>
      </c>
      <c r="AB687" s="15" t="s">
        <v>3778</v>
      </c>
      <c r="AC687" s="15" t="s">
        <v>3778</v>
      </c>
      <c r="AD687" s="16">
        <v>1.0</v>
      </c>
      <c r="AE687" s="16">
        <v>1.0</v>
      </c>
      <c r="AF687" s="16">
        <v>1.0</v>
      </c>
      <c r="AG687" s="15">
        <v>1.0</v>
      </c>
      <c r="AH687" s="11" t="s">
        <v>3779</v>
      </c>
      <c r="AI687" s="18">
        <v>1.0</v>
      </c>
      <c r="AJ687" s="18">
        <v>1.0</v>
      </c>
      <c r="AK687" s="18">
        <v>0.0</v>
      </c>
      <c r="AL687" s="11">
        <v>0.0</v>
      </c>
      <c r="AM687" s="19">
        <v>0.0</v>
      </c>
      <c r="AN687" s="27" t="s">
        <v>128</v>
      </c>
      <c r="AO687" s="15" t="s">
        <v>155</v>
      </c>
      <c r="AP687" s="15" t="s">
        <v>155</v>
      </c>
      <c r="AQ687" s="15">
        <v>95.0</v>
      </c>
      <c r="AR687" s="15">
        <v>84.0</v>
      </c>
      <c r="AS687" s="15">
        <v>63.0</v>
      </c>
      <c r="AT687" s="15">
        <v>54.0</v>
      </c>
      <c r="AU687" s="15">
        <v>-5.0</v>
      </c>
      <c r="AV687" s="15">
        <v>5.0</v>
      </c>
      <c r="AW687" s="18">
        <v>0.0</v>
      </c>
      <c r="AX687" s="18">
        <v>0.0</v>
      </c>
      <c r="AY687" s="18">
        <v>1.0</v>
      </c>
      <c r="AZ687" s="18">
        <v>0.0</v>
      </c>
      <c r="BA687" s="18">
        <v>0.0</v>
      </c>
      <c r="BB687" s="18">
        <v>0.0</v>
      </c>
      <c r="BC687" s="11">
        <v>0.0</v>
      </c>
      <c r="BD687" s="11">
        <v>0.0</v>
      </c>
      <c r="BE687" s="11">
        <v>0.0</v>
      </c>
      <c r="BF687" s="11">
        <v>0.0</v>
      </c>
      <c r="BG687" s="11">
        <v>0.0</v>
      </c>
      <c r="BH687" s="11">
        <v>0.0</v>
      </c>
      <c r="BI687" s="11">
        <v>0.0</v>
      </c>
      <c r="BJ687" s="11">
        <v>0.0</v>
      </c>
      <c r="BK687" s="11">
        <v>0.0</v>
      </c>
      <c r="BL687" s="11">
        <v>0.0</v>
      </c>
      <c r="BM687" s="11">
        <v>0.0</v>
      </c>
      <c r="BN687" s="11">
        <v>0.0</v>
      </c>
      <c r="BO687" s="11">
        <v>0.0</v>
      </c>
      <c r="BP687" s="11">
        <v>0.0</v>
      </c>
      <c r="BQ687" s="11">
        <v>0.0</v>
      </c>
      <c r="BR687" s="11">
        <v>0.0</v>
      </c>
      <c r="BS687" s="11">
        <v>0.0</v>
      </c>
      <c r="BT687" s="11">
        <v>0.0</v>
      </c>
      <c r="BU687" s="11">
        <v>0.0</v>
      </c>
      <c r="BV687" s="11" t="s">
        <v>124</v>
      </c>
      <c r="BW687" s="3" t="s">
        <v>319</v>
      </c>
      <c r="BX687" s="15">
        <v>0.0</v>
      </c>
      <c r="BY687" s="26">
        <v>237.0</v>
      </c>
      <c r="BZ687" s="16">
        <v>0.0</v>
      </c>
      <c r="CA687" s="26">
        <v>74.0</v>
      </c>
      <c r="CB687" s="26">
        <v>19.0</v>
      </c>
      <c r="CC687" s="15">
        <v>0.0</v>
      </c>
      <c r="CD687" s="15">
        <v>0.0</v>
      </c>
      <c r="CE687" s="15">
        <v>1.0</v>
      </c>
      <c r="CF687" s="15">
        <v>0.0</v>
      </c>
      <c r="CG687" s="16">
        <v>0.0</v>
      </c>
      <c r="CH687" s="16">
        <v>0.0</v>
      </c>
      <c r="CI687" s="16">
        <v>0.0</v>
      </c>
      <c r="CJ687" s="15">
        <f t="shared" si="3"/>
        <v>0</v>
      </c>
      <c r="CK687" s="38" t="s">
        <v>3780</v>
      </c>
      <c r="CL687" s="11" t="s">
        <v>258</v>
      </c>
      <c r="CM687" s="11">
        <v>0.0</v>
      </c>
      <c r="CN687" s="11">
        <v>0.0</v>
      </c>
      <c r="CO687" s="18">
        <v>0.0</v>
      </c>
      <c r="CP687" s="18">
        <v>0.0</v>
      </c>
      <c r="CQ687" s="15">
        <v>0.0</v>
      </c>
      <c r="CR687" s="15" t="s">
        <v>124</v>
      </c>
      <c r="CS687" s="15">
        <v>0.0</v>
      </c>
      <c r="CT687" s="15" t="s">
        <v>124</v>
      </c>
      <c r="CU687" s="15">
        <v>0.0</v>
      </c>
      <c r="CV687" s="15" t="s">
        <v>124</v>
      </c>
      <c r="CW687" s="11">
        <v>0.0</v>
      </c>
      <c r="CX687" s="11">
        <v>0.0</v>
      </c>
      <c r="CY687" s="11" t="s">
        <v>124</v>
      </c>
      <c r="CZ687" s="11">
        <v>0.0</v>
      </c>
      <c r="DA687" s="11" t="s">
        <v>235</v>
      </c>
      <c r="DB687" s="31"/>
    </row>
    <row r="688">
      <c r="A688" s="11" t="s">
        <v>3781</v>
      </c>
      <c r="B688" s="11" t="s">
        <v>3782</v>
      </c>
      <c r="C688" s="12">
        <v>32613.0</v>
      </c>
      <c r="D688" s="13">
        <v>1.0</v>
      </c>
      <c r="E688" s="18">
        <v>0.0</v>
      </c>
      <c r="F688" s="3">
        <v>7.0</v>
      </c>
      <c r="G688" s="3">
        <v>6.0</v>
      </c>
      <c r="H688" s="3">
        <v>8.0</v>
      </c>
      <c r="I688" s="14">
        <f t="shared" si="1"/>
        <v>7</v>
      </c>
      <c r="J688" s="14">
        <f t="shared" si="2"/>
        <v>1.333333333</v>
      </c>
      <c r="K688" s="11" t="s">
        <v>3783</v>
      </c>
      <c r="L688" s="11" t="s">
        <v>3783</v>
      </c>
      <c r="M688" s="15" t="s">
        <v>122</v>
      </c>
      <c r="N688" s="15" t="s">
        <v>373</v>
      </c>
      <c r="O688" s="16" t="s">
        <v>2906</v>
      </c>
      <c r="P688" s="16" t="s">
        <v>3784</v>
      </c>
      <c r="Q688" s="17">
        <v>0.0</v>
      </c>
      <c r="R688" s="11" t="s">
        <v>124</v>
      </c>
      <c r="S688" s="11">
        <v>0.0</v>
      </c>
      <c r="T688" s="11">
        <v>0.0</v>
      </c>
      <c r="U688" s="11" t="s">
        <v>124</v>
      </c>
      <c r="V688" s="11">
        <v>0.0</v>
      </c>
      <c r="W688" s="11" t="s">
        <v>631</v>
      </c>
      <c r="X688" s="18">
        <v>27.0</v>
      </c>
      <c r="Y688" s="18">
        <v>1.0</v>
      </c>
      <c r="Z688" s="18">
        <v>2.0</v>
      </c>
      <c r="AA688" s="18">
        <v>2.0</v>
      </c>
      <c r="AB688" s="15" t="s">
        <v>3785</v>
      </c>
      <c r="AC688" s="15" t="s">
        <v>3785</v>
      </c>
      <c r="AD688" s="16">
        <v>1.0</v>
      </c>
      <c r="AE688" s="16">
        <v>2.0</v>
      </c>
      <c r="AF688" s="16">
        <v>1.0</v>
      </c>
      <c r="AG688" s="16">
        <v>1.0</v>
      </c>
      <c r="AH688" s="11" t="s">
        <v>3786</v>
      </c>
      <c r="AI688" s="18">
        <v>1.0</v>
      </c>
      <c r="AJ688" s="18">
        <v>2.0</v>
      </c>
      <c r="AK688" s="18">
        <v>1.0</v>
      </c>
      <c r="AL688" s="18">
        <v>0.0</v>
      </c>
      <c r="AM688" s="19">
        <v>1.0</v>
      </c>
      <c r="AN688" s="27" t="s">
        <v>128</v>
      </c>
      <c r="AO688" s="15" t="s">
        <v>328</v>
      </c>
      <c r="AP688" s="15" t="s">
        <v>328</v>
      </c>
      <c r="AQ688" s="15">
        <v>109.0</v>
      </c>
      <c r="AR688" s="15">
        <v>69.0</v>
      </c>
      <c r="AS688" s="15">
        <v>80.0</v>
      </c>
      <c r="AT688" s="15">
        <v>96.0</v>
      </c>
      <c r="AU688" s="15">
        <v>-6.0</v>
      </c>
      <c r="AV688" s="15">
        <v>19.0</v>
      </c>
      <c r="AW688" s="18">
        <v>0.0</v>
      </c>
      <c r="AX688" s="18">
        <v>0.0</v>
      </c>
      <c r="AY688" s="18">
        <v>1.0</v>
      </c>
      <c r="AZ688" s="18">
        <v>1.0</v>
      </c>
      <c r="BA688" s="18">
        <v>0.0</v>
      </c>
      <c r="BB688" s="18">
        <v>0.0</v>
      </c>
      <c r="BC688" s="11">
        <v>0.0</v>
      </c>
      <c r="BD688" s="11">
        <v>0.0</v>
      </c>
      <c r="BE688" s="11">
        <v>0.0</v>
      </c>
      <c r="BF688" s="11">
        <v>0.0</v>
      </c>
      <c r="BG688" s="11">
        <v>0.0</v>
      </c>
      <c r="BH688" s="11">
        <v>1.0</v>
      </c>
      <c r="BI688" s="11">
        <v>0.0</v>
      </c>
      <c r="BJ688" s="11">
        <v>0.0</v>
      </c>
      <c r="BK688" s="11">
        <v>0.0</v>
      </c>
      <c r="BL688" s="11">
        <v>0.0</v>
      </c>
      <c r="BM688" s="11">
        <v>0.0</v>
      </c>
      <c r="BN688" s="11">
        <v>0.0</v>
      </c>
      <c r="BO688" s="11">
        <v>0.0</v>
      </c>
      <c r="BP688" s="11">
        <v>0.0</v>
      </c>
      <c r="BQ688" s="11">
        <v>0.0</v>
      </c>
      <c r="BR688" s="11">
        <v>0.0</v>
      </c>
      <c r="BS688" s="11">
        <v>0.0</v>
      </c>
      <c r="BT688" s="11">
        <v>0.0</v>
      </c>
      <c r="BU688" s="11">
        <v>0.0</v>
      </c>
      <c r="BV688" s="11" t="s">
        <v>124</v>
      </c>
      <c r="BW688" s="3" t="s">
        <v>487</v>
      </c>
      <c r="BX688" s="15">
        <v>0.0</v>
      </c>
      <c r="BY688" s="26">
        <v>215.0</v>
      </c>
      <c r="BZ688" s="16">
        <v>0.0</v>
      </c>
      <c r="CA688" s="26">
        <v>69.0</v>
      </c>
      <c r="CB688" s="26">
        <v>23.0</v>
      </c>
      <c r="CC688" s="15">
        <v>0.0</v>
      </c>
      <c r="CD688" s="15">
        <v>0.0</v>
      </c>
      <c r="CE688" s="15">
        <v>1.0</v>
      </c>
      <c r="CF688" s="15">
        <v>0.0</v>
      </c>
      <c r="CG688" s="16">
        <v>0.0</v>
      </c>
      <c r="CH688" s="16">
        <v>0.0</v>
      </c>
      <c r="CI688" s="16">
        <v>0.0</v>
      </c>
      <c r="CJ688" s="15">
        <f t="shared" si="3"/>
        <v>0</v>
      </c>
      <c r="CK688" s="29" t="s">
        <v>3787</v>
      </c>
      <c r="CL688" s="11" t="s">
        <v>258</v>
      </c>
      <c r="CM688" s="11">
        <v>0.0</v>
      </c>
      <c r="CN688" s="11">
        <v>0.0</v>
      </c>
      <c r="CO688" s="18">
        <v>0.0</v>
      </c>
      <c r="CP688" s="18">
        <v>0.0</v>
      </c>
      <c r="CQ688" s="15">
        <v>0.0</v>
      </c>
      <c r="CR688" s="15" t="s">
        <v>124</v>
      </c>
      <c r="CS688" s="15">
        <v>0.0</v>
      </c>
      <c r="CT688" s="15" t="s">
        <v>124</v>
      </c>
      <c r="CU688" s="15">
        <v>0.0</v>
      </c>
      <c r="CV688" s="15" t="s">
        <v>124</v>
      </c>
      <c r="CW688" s="11">
        <v>0.0</v>
      </c>
      <c r="CX688" s="11">
        <v>0.0</v>
      </c>
      <c r="CY688" s="11" t="s">
        <v>124</v>
      </c>
      <c r="CZ688" s="11">
        <v>0.0</v>
      </c>
      <c r="DA688" s="11" t="s">
        <v>3168</v>
      </c>
      <c r="DB688" s="31"/>
    </row>
    <row r="689">
      <c r="A689" s="11" t="s">
        <v>3788</v>
      </c>
      <c r="B689" s="11" t="s">
        <v>3150</v>
      </c>
      <c r="C689" s="12">
        <v>32620.0</v>
      </c>
      <c r="D689" s="13">
        <v>3.0</v>
      </c>
      <c r="E689" s="18">
        <v>0.0</v>
      </c>
      <c r="F689" s="3">
        <v>10.0</v>
      </c>
      <c r="G689" s="3">
        <v>9.0</v>
      </c>
      <c r="H689" s="3">
        <v>10.0</v>
      </c>
      <c r="I689" s="14">
        <f t="shared" si="1"/>
        <v>9.666666667</v>
      </c>
      <c r="J689" s="14">
        <f t="shared" si="2"/>
        <v>0.6666666667</v>
      </c>
      <c r="K689" s="11" t="s">
        <v>2689</v>
      </c>
      <c r="L689" s="13" t="s">
        <v>355</v>
      </c>
      <c r="M689" s="15" t="s">
        <v>577</v>
      </c>
      <c r="N689" s="15" t="s">
        <v>3789</v>
      </c>
      <c r="O689" s="16" t="s">
        <v>2906</v>
      </c>
      <c r="P689" s="16" t="s">
        <v>2691</v>
      </c>
      <c r="Q689" s="17">
        <v>1.0</v>
      </c>
      <c r="R689" s="11" t="s">
        <v>124</v>
      </c>
      <c r="S689" s="11">
        <v>0.0</v>
      </c>
      <c r="T689" s="11">
        <v>0.0</v>
      </c>
      <c r="U689" s="11" t="s">
        <v>124</v>
      </c>
      <c r="V689" s="11">
        <v>0.0</v>
      </c>
      <c r="W689" s="11" t="s">
        <v>125</v>
      </c>
      <c r="X689" s="18">
        <v>30.0</v>
      </c>
      <c r="Y689" s="18">
        <v>0.0</v>
      </c>
      <c r="Z689" s="18">
        <v>1.0</v>
      </c>
      <c r="AA689" s="18">
        <v>0.0</v>
      </c>
      <c r="AB689" s="15" t="s">
        <v>3352</v>
      </c>
      <c r="AC689" s="15" t="s">
        <v>3352</v>
      </c>
      <c r="AD689" s="16">
        <v>2.0</v>
      </c>
      <c r="AE689" s="16">
        <v>1.0</v>
      </c>
      <c r="AF689" s="16">
        <v>1.0</v>
      </c>
      <c r="AG689" s="15">
        <v>0.0</v>
      </c>
      <c r="AH689" s="11" t="s">
        <v>3352</v>
      </c>
      <c r="AI689" s="18">
        <v>2.0</v>
      </c>
      <c r="AJ689" s="18">
        <v>1.0</v>
      </c>
      <c r="AK689" s="18">
        <v>1.0</v>
      </c>
      <c r="AL689" s="11">
        <v>0.0</v>
      </c>
      <c r="AM689" s="19">
        <v>1.0</v>
      </c>
      <c r="AN689" s="27" t="s">
        <v>128</v>
      </c>
      <c r="AO689" s="15" t="s">
        <v>318</v>
      </c>
      <c r="AP689" s="15" t="s">
        <v>318</v>
      </c>
      <c r="AQ689" s="15">
        <v>111.0</v>
      </c>
      <c r="AR689" s="15">
        <v>84.0</v>
      </c>
      <c r="AS689" s="15">
        <v>62.0</v>
      </c>
      <c r="AT689" s="15">
        <v>26.0</v>
      </c>
      <c r="AU689" s="15">
        <v>-5.0</v>
      </c>
      <c r="AV689" s="15">
        <v>26.0</v>
      </c>
      <c r="AW689" s="18">
        <v>1.0</v>
      </c>
      <c r="AX689" s="18">
        <v>0.0</v>
      </c>
      <c r="AY689" s="18">
        <v>1.0</v>
      </c>
      <c r="AZ689" s="18">
        <v>1.0</v>
      </c>
      <c r="BA689" s="18">
        <v>0.0</v>
      </c>
      <c r="BB689" s="18">
        <v>0.0</v>
      </c>
      <c r="BC689" s="11">
        <v>0.0</v>
      </c>
      <c r="BD689" s="11">
        <v>0.0</v>
      </c>
      <c r="BE689" s="11">
        <v>0.0</v>
      </c>
      <c r="BF689" s="11">
        <v>0.0</v>
      </c>
      <c r="BG689" s="11">
        <v>0.0</v>
      </c>
      <c r="BH689" s="11">
        <v>0.0</v>
      </c>
      <c r="BI689" s="11">
        <v>0.0</v>
      </c>
      <c r="BJ689" s="11">
        <v>0.0</v>
      </c>
      <c r="BK689" s="11">
        <v>0.0</v>
      </c>
      <c r="BL689" s="11">
        <v>0.0</v>
      </c>
      <c r="BM689" s="11">
        <v>0.0</v>
      </c>
      <c r="BN689" s="11">
        <v>0.0</v>
      </c>
      <c r="BO689" s="11">
        <v>0.0</v>
      </c>
      <c r="BP689" s="11">
        <v>0.0</v>
      </c>
      <c r="BQ689" s="11">
        <v>0.0</v>
      </c>
      <c r="BR689" s="11">
        <v>0.0</v>
      </c>
      <c r="BS689" s="11">
        <v>0.0</v>
      </c>
      <c r="BT689" s="11">
        <v>0.0</v>
      </c>
      <c r="BU689" s="11">
        <v>0.0</v>
      </c>
      <c r="BV689" s="11" t="s">
        <v>124</v>
      </c>
      <c r="BW689" s="3" t="s">
        <v>146</v>
      </c>
      <c r="BX689" s="15">
        <v>0.0</v>
      </c>
      <c r="BY689" s="26">
        <v>340.0</v>
      </c>
      <c r="BZ689" s="16">
        <v>0.0</v>
      </c>
      <c r="CA689" s="26">
        <v>58.0</v>
      </c>
      <c r="CB689" s="26">
        <v>10.0</v>
      </c>
      <c r="CC689" s="15">
        <v>0.0</v>
      </c>
      <c r="CD689" s="15">
        <v>0.0</v>
      </c>
      <c r="CE689" s="15">
        <v>1.0</v>
      </c>
      <c r="CF689" s="15">
        <v>0.0</v>
      </c>
      <c r="CG689" s="16">
        <v>0.0</v>
      </c>
      <c r="CH689" s="16">
        <v>0.0</v>
      </c>
      <c r="CI689" s="16">
        <v>0.0</v>
      </c>
      <c r="CJ689" s="15">
        <f t="shared" si="3"/>
        <v>0</v>
      </c>
      <c r="CK689" s="29" t="s">
        <v>3790</v>
      </c>
      <c r="CL689" s="11" t="s">
        <v>258</v>
      </c>
      <c r="CM689" s="11">
        <v>0.0</v>
      </c>
      <c r="CN689" s="11">
        <v>0.0</v>
      </c>
      <c r="CO689" s="18">
        <v>0.0</v>
      </c>
      <c r="CP689" s="18">
        <v>0.0</v>
      </c>
      <c r="CQ689" s="15">
        <v>0.0</v>
      </c>
      <c r="CR689" s="15" t="s">
        <v>124</v>
      </c>
      <c r="CS689" s="15">
        <v>0.0</v>
      </c>
      <c r="CT689" s="15" t="s">
        <v>124</v>
      </c>
      <c r="CU689" s="15">
        <v>0.0</v>
      </c>
      <c r="CV689" s="15" t="s">
        <v>124</v>
      </c>
      <c r="CW689" s="11">
        <v>0.0</v>
      </c>
      <c r="CX689" s="11">
        <v>0.0</v>
      </c>
      <c r="CY689" s="11" t="s">
        <v>124</v>
      </c>
      <c r="CZ689" s="11">
        <v>0.0</v>
      </c>
      <c r="DA689" s="11" t="s">
        <v>235</v>
      </c>
      <c r="DB689" s="31"/>
    </row>
    <row r="690">
      <c r="A690" s="11" t="s">
        <v>3791</v>
      </c>
      <c r="B690" s="11" t="s">
        <v>3432</v>
      </c>
      <c r="C690" s="12">
        <v>32641.0</v>
      </c>
      <c r="D690" s="13">
        <v>1.0</v>
      </c>
      <c r="E690" s="18">
        <v>0.0</v>
      </c>
      <c r="F690" s="3">
        <v>6.0</v>
      </c>
      <c r="G690" s="3">
        <v>4.0</v>
      </c>
      <c r="H690" s="3">
        <v>5.0</v>
      </c>
      <c r="I690" s="14">
        <f t="shared" si="1"/>
        <v>5</v>
      </c>
      <c r="J690" s="14">
        <f t="shared" si="2"/>
        <v>1.333333333</v>
      </c>
      <c r="K690" s="11" t="s">
        <v>215</v>
      </c>
      <c r="L690" s="11" t="s">
        <v>716</v>
      </c>
      <c r="M690" s="15" t="s">
        <v>122</v>
      </c>
      <c r="N690" s="15" t="s">
        <v>1836</v>
      </c>
      <c r="O690" s="16" t="s">
        <v>122</v>
      </c>
      <c r="P690" s="16" t="s">
        <v>3433</v>
      </c>
      <c r="Q690" s="17">
        <v>0.0</v>
      </c>
      <c r="R690" s="11" t="s">
        <v>124</v>
      </c>
      <c r="S690" s="11">
        <v>1.0</v>
      </c>
      <c r="T690" s="11">
        <v>0.0</v>
      </c>
      <c r="U690" s="11" t="s">
        <v>124</v>
      </c>
      <c r="V690" s="11">
        <v>0.0</v>
      </c>
      <c r="W690" s="11" t="s">
        <v>125</v>
      </c>
      <c r="X690" s="18">
        <v>29.0</v>
      </c>
      <c r="Y690" s="18">
        <v>1.0</v>
      </c>
      <c r="Z690" s="18">
        <v>1.0</v>
      </c>
      <c r="AA690" s="18">
        <v>0.0</v>
      </c>
      <c r="AB690" s="15" t="s">
        <v>3792</v>
      </c>
      <c r="AC690" s="15" t="s">
        <v>3792</v>
      </c>
      <c r="AD690" s="16">
        <v>1.0</v>
      </c>
      <c r="AE690" s="16">
        <v>1.0</v>
      </c>
      <c r="AF690" s="16">
        <v>1.0</v>
      </c>
      <c r="AG690" s="16">
        <v>1.0</v>
      </c>
      <c r="AH690" s="11" t="s">
        <v>3435</v>
      </c>
      <c r="AI690" s="18">
        <v>1.0</v>
      </c>
      <c r="AJ690" s="18">
        <v>1.0</v>
      </c>
      <c r="AK690" s="18">
        <v>0.0</v>
      </c>
      <c r="AL690" s="11">
        <v>0.0</v>
      </c>
      <c r="AM690" s="19">
        <v>0.0</v>
      </c>
      <c r="AN690" s="27" t="s">
        <v>128</v>
      </c>
      <c r="AO690" s="15" t="s">
        <v>3793</v>
      </c>
      <c r="AP690" s="15" t="s">
        <v>328</v>
      </c>
      <c r="AQ690" s="15">
        <v>73.0</v>
      </c>
      <c r="AR690" s="15">
        <v>73.0</v>
      </c>
      <c r="AS690" s="15">
        <v>44.0</v>
      </c>
      <c r="AT690" s="15">
        <v>23.0</v>
      </c>
      <c r="AU690" s="15">
        <v>-5.0</v>
      </c>
      <c r="AV690" s="15">
        <v>5.0</v>
      </c>
      <c r="AW690" s="18">
        <v>0.0</v>
      </c>
      <c r="AX690" s="18">
        <v>0.0</v>
      </c>
      <c r="AY690" s="18">
        <v>1.0</v>
      </c>
      <c r="AZ690" s="18">
        <v>0.0</v>
      </c>
      <c r="BA690" s="18">
        <v>0.0</v>
      </c>
      <c r="BB690" s="18">
        <v>0.0</v>
      </c>
      <c r="BC690" s="11">
        <v>0.0</v>
      </c>
      <c r="BD690" s="11">
        <v>0.0</v>
      </c>
      <c r="BE690" s="11">
        <v>0.0</v>
      </c>
      <c r="BF690" s="11">
        <v>0.0</v>
      </c>
      <c r="BG690" s="11">
        <v>0.0</v>
      </c>
      <c r="BH690" s="11">
        <v>0.0</v>
      </c>
      <c r="BI690" s="11">
        <v>0.0</v>
      </c>
      <c r="BJ690" s="11">
        <v>0.0</v>
      </c>
      <c r="BK690" s="11">
        <v>0.0</v>
      </c>
      <c r="BL690" s="11">
        <v>0.0</v>
      </c>
      <c r="BM690" s="11">
        <v>0.0</v>
      </c>
      <c r="BN690" s="11">
        <v>0.0</v>
      </c>
      <c r="BO690" s="11">
        <v>0.0</v>
      </c>
      <c r="BP690" s="11">
        <v>0.0</v>
      </c>
      <c r="BQ690" s="11">
        <v>0.0</v>
      </c>
      <c r="BR690" s="11">
        <v>1.0</v>
      </c>
      <c r="BS690" s="11">
        <v>0.0</v>
      </c>
      <c r="BT690" s="11">
        <v>0.0</v>
      </c>
      <c r="BU690" s="11">
        <v>0.0</v>
      </c>
      <c r="BV690" s="11" t="s">
        <v>124</v>
      </c>
      <c r="BW690" s="3" t="s">
        <v>319</v>
      </c>
      <c r="BX690" s="15">
        <v>0.0</v>
      </c>
      <c r="BY690" s="26">
        <v>346.0</v>
      </c>
      <c r="BZ690" s="16">
        <v>0.0</v>
      </c>
      <c r="CA690" s="26">
        <v>91.0</v>
      </c>
      <c r="CB690" s="26">
        <v>18.0</v>
      </c>
      <c r="CC690" s="15">
        <v>0.0</v>
      </c>
      <c r="CD690" s="15">
        <v>0.0</v>
      </c>
      <c r="CE690" s="15">
        <v>0.0</v>
      </c>
      <c r="CF690" s="15">
        <v>0.0</v>
      </c>
      <c r="CG690" s="16">
        <v>0.0</v>
      </c>
      <c r="CH690" s="16">
        <v>0.0</v>
      </c>
      <c r="CI690" s="16">
        <v>0.0</v>
      </c>
      <c r="CJ690" s="15">
        <f t="shared" si="3"/>
        <v>0</v>
      </c>
      <c r="CK690" s="29" t="s">
        <v>3794</v>
      </c>
      <c r="CL690" s="11" t="s">
        <v>170</v>
      </c>
      <c r="CM690" s="11">
        <v>0.0</v>
      </c>
      <c r="CN690" s="11">
        <v>0.0</v>
      </c>
      <c r="CO690" s="18">
        <v>0.0</v>
      </c>
      <c r="CP690" s="18">
        <v>0.0</v>
      </c>
      <c r="CQ690" s="15">
        <v>0.0</v>
      </c>
      <c r="CR690" s="15" t="s">
        <v>124</v>
      </c>
      <c r="CS690" s="15">
        <v>0.0</v>
      </c>
      <c r="CT690" s="15" t="s">
        <v>124</v>
      </c>
      <c r="CU690" s="15">
        <v>0.0</v>
      </c>
      <c r="CV690" s="15" t="s">
        <v>124</v>
      </c>
      <c r="CW690" s="11">
        <v>0.0</v>
      </c>
      <c r="CX690" s="11">
        <v>0.0</v>
      </c>
      <c r="CY690" s="11" t="s">
        <v>124</v>
      </c>
      <c r="CZ690" s="11">
        <v>0.0</v>
      </c>
      <c r="DA690" s="11" t="s">
        <v>235</v>
      </c>
      <c r="DB690" s="31"/>
    </row>
    <row r="691">
      <c r="A691" s="11" t="s">
        <v>3795</v>
      </c>
      <c r="B691" s="11" t="s">
        <v>3758</v>
      </c>
      <c r="C691" s="12">
        <v>32648.0</v>
      </c>
      <c r="D691" s="13">
        <v>2.0</v>
      </c>
      <c r="E691" s="18">
        <v>0.0</v>
      </c>
      <c r="F691" s="3">
        <v>4.0</v>
      </c>
      <c r="G691" s="3">
        <v>4.0</v>
      </c>
      <c r="H691" s="3">
        <v>6.0</v>
      </c>
      <c r="I691" s="14">
        <f t="shared" si="1"/>
        <v>4.666666667</v>
      </c>
      <c r="J691" s="14">
        <f t="shared" si="2"/>
        <v>1.333333333</v>
      </c>
      <c r="K691" s="11" t="s">
        <v>3062</v>
      </c>
      <c r="L691" s="11" t="s">
        <v>3062</v>
      </c>
      <c r="M691" s="15" t="s">
        <v>2631</v>
      </c>
      <c r="N691" s="15" t="s">
        <v>2011</v>
      </c>
      <c r="O691" s="16" t="s">
        <v>3137</v>
      </c>
      <c r="P691" s="16" t="s">
        <v>3567</v>
      </c>
      <c r="Q691" s="17">
        <v>1.0</v>
      </c>
      <c r="R691" s="11" t="s">
        <v>3796</v>
      </c>
      <c r="S691" s="11">
        <v>1.0</v>
      </c>
      <c r="T691" s="11">
        <v>0.0</v>
      </c>
      <c r="U691" s="11" t="s">
        <v>124</v>
      </c>
      <c r="V691" s="11">
        <v>0.0</v>
      </c>
      <c r="W691" s="11" t="s">
        <v>125</v>
      </c>
      <c r="X691" s="18">
        <v>26.0</v>
      </c>
      <c r="Y691" s="18">
        <v>0.0</v>
      </c>
      <c r="Z691" s="18">
        <v>1.0</v>
      </c>
      <c r="AA691" s="18">
        <v>0.0</v>
      </c>
      <c r="AB691" s="15" t="s">
        <v>3797</v>
      </c>
      <c r="AC691" s="15" t="s">
        <v>3797</v>
      </c>
      <c r="AD691" s="16">
        <v>1.0</v>
      </c>
      <c r="AE691" s="16">
        <v>1.0</v>
      </c>
      <c r="AF691" s="16">
        <v>0.0</v>
      </c>
      <c r="AG691" s="15">
        <v>0.0</v>
      </c>
      <c r="AH691" s="11" t="s">
        <v>3797</v>
      </c>
      <c r="AI691" s="18">
        <v>1.0</v>
      </c>
      <c r="AJ691" s="18">
        <v>1.0</v>
      </c>
      <c r="AK691" s="18">
        <v>0.0</v>
      </c>
      <c r="AL691" s="11">
        <v>0.0</v>
      </c>
      <c r="AM691" s="19">
        <v>1.0</v>
      </c>
      <c r="AN691" s="27" t="s">
        <v>128</v>
      </c>
      <c r="AO691" s="15" t="s">
        <v>328</v>
      </c>
      <c r="AP691" s="15" t="s">
        <v>328</v>
      </c>
      <c r="AQ691" s="15">
        <v>120.0</v>
      </c>
      <c r="AR691" s="15">
        <v>89.0</v>
      </c>
      <c r="AS691" s="15">
        <v>70.0</v>
      </c>
      <c r="AT691" s="15">
        <v>75.0</v>
      </c>
      <c r="AU691" s="15">
        <v>-8.0</v>
      </c>
      <c r="AV691" s="15">
        <v>19.0</v>
      </c>
      <c r="AW691" s="18">
        <v>0.0</v>
      </c>
      <c r="AX691" s="18">
        <v>1.0</v>
      </c>
      <c r="AY691" s="18">
        <v>0.0</v>
      </c>
      <c r="AZ691" s="18">
        <v>0.0</v>
      </c>
      <c r="BA691" s="18">
        <v>0.0</v>
      </c>
      <c r="BB691" s="18">
        <v>1.0</v>
      </c>
      <c r="BC691" s="11">
        <v>0.0</v>
      </c>
      <c r="BD691" s="11">
        <v>0.0</v>
      </c>
      <c r="BE691" s="11">
        <v>0.0</v>
      </c>
      <c r="BF691" s="11">
        <v>0.0</v>
      </c>
      <c r="BG691" s="11">
        <v>0.0</v>
      </c>
      <c r="BH691" s="11">
        <v>0.0</v>
      </c>
      <c r="BI691" s="11">
        <v>0.0</v>
      </c>
      <c r="BJ691" s="11">
        <v>0.0</v>
      </c>
      <c r="BK691" s="11">
        <v>0.0</v>
      </c>
      <c r="BL691" s="11">
        <v>0.0</v>
      </c>
      <c r="BM691" s="11">
        <v>0.0</v>
      </c>
      <c r="BN691" s="11">
        <v>0.0</v>
      </c>
      <c r="BO691" s="11">
        <v>0.0</v>
      </c>
      <c r="BP691" s="11">
        <v>0.0</v>
      </c>
      <c r="BQ691" s="11">
        <v>1.0</v>
      </c>
      <c r="BR691" s="11">
        <v>0.0</v>
      </c>
      <c r="BS691" s="11">
        <v>0.0</v>
      </c>
      <c r="BT691" s="11">
        <v>0.0</v>
      </c>
      <c r="BU691" s="11">
        <v>0.0</v>
      </c>
      <c r="BV691" s="11" t="s">
        <v>124</v>
      </c>
      <c r="BW691" s="3" t="s">
        <v>1609</v>
      </c>
      <c r="BX691" s="15">
        <v>0.0</v>
      </c>
      <c r="BY691" s="26">
        <v>300.0</v>
      </c>
      <c r="BZ691" s="16">
        <v>0.0</v>
      </c>
      <c r="CA691" s="26">
        <v>50.0</v>
      </c>
      <c r="CB691" s="26">
        <v>32.0</v>
      </c>
      <c r="CC691" s="15">
        <v>1.0</v>
      </c>
      <c r="CD691" s="15">
        <v>0.0</v>
      </c>
      <c r="CE691" s="15">
        <v>0.0</v>
      </c>
      <c r="CF691" s="15">
        <v>0.0</v>
      </c>
      <c r="CG691" s="16">
        <v>0.0</v>
      </c>
      <c r="CH691" s="16">
        <v>0.0</v>
      </c>
      <c r="CI691" s="16">
        <v>0.0</v>
      </c>
      <c r="CJ691" s="15">
        <f t="shared" si="3"/>
        <v>0</v>
      </c>
      <c r="CK691" s="29" t="s">
        <v>3798</v>
      </c>
      <c r="CL691" s="11" t="s">
        <v>170</v>
      </c>
      <c r="CM691" s="11">
        <v>0.0</v>
      </c>
      <c r="CN691" s="11">
        <v>0.0</v>
      </c>
      <c r="CO691" s="18">
        <v>0.0</v>
      </c>
      <c r="CP691" s="18">
        <v>0.0</v>
      </c>
      <c r="CQ691" s="15">
        <v>0.0</v>
      </c>
      <c r="CR691" s="15" t="s">
        <v>124</v>
      </c>
      <c r="CS691" s="15">
        <v>0.0</v>
      </c>
      <c r="CT691" s="15" t="s">
        <v>124</v>
      </c>
      <c r="CU691" s="15">
        <v>0.0</v>
      </c>
      <c r="CV691" s="15" t="s">
        <v>124</v>
      </c>
      <c r="CW691" s="11">
        <v>0.0</v>
      </c>
      <c r="CX691" s="11">
        <v>0.0</v>
      </c>
      <c r="CY691" s="11" t="s">
        <v>124</v>
      </c>
      <c r="CZ691" s="11">
        <v>0.0</v>
      </c>
      <c r="DA691" s="11" t="s">
        <v>539</v>
      </c>
      <c r="DB691" s="31"/>
    </row>
    <row r="692">
      <c r="A692" s="11" t="s">
        <v>3799</v>
      </c>
      <c r="B692" s="11" t="s">
        <v>3800</v>
      </c>
      <c r="C692" s="12">
        <v>32662.0</v>
      </c>
      <c r="D692" s="13">
        <v>1.0</v>
      </c>
      <c r="E692" s="18">
        <v>0.0</v>
      </c>
      <c r="F692" s="3">
        <v>2.0</v>
      </c>
      <c r="G692" s="3">
        <v>2.0</v>
      </c>
      <c r="H692" s="3">
        <v>3.0</v>
      </c>
      <c r="I692" s="14">
        <f t="shared" si="1"/>
        <v>2.333333333</v>
      </c>
      <c r="J692" s="14">
        <f t="shared" si="2"/>
        <v>0.6666666667</v>
      </c>
      <c r="K692" s="11" t="s">
        <v>3801</v>
      </c>
      <c r="L692" s="11" t="s">
        <v>716</v>
      </c>
      <c r="M692" s="15" t="s">
        <v>122</v>
      </c>
      <c r="N692" s="15" t="s">
        <v>122</v>
      </c>
      <c r="O692" s="16" t="s">
        <v>122</v>
      </c>
      <c r="P692" s="16" t="s">
        <v>373</v>
      </c>
      <c r="Q692" s="17">
        <v>1.0</v>
      </c>
      <c r="R692" s="11" t="s">
        <v>124</v>
      </c>
      <c r="S692" s="11">
        <v>0.0</v>
      </c>
      <c r="T692" s="11">
        <v>0.0</v>
      </c>
      <c r="U692" s="11" t="s">
        <v>124</v>
      </c>
      <c r="V692" s="11">
        <v>0.0</v>
      </c>
      <c r="W692" s="11" t="s">
        <v>125</v>
      </c>
      <c r="X692" s="18">
        <v>27.0</v>
      </c>
      <c r="Y692" s="18">
        <v>1.0</v>
      </c>
      <c r="Z692" s="18">
        <v>1.0</v>
      </c>
      <c r="AA692" s="18">
        <v>0.0</v>
      </c>
      <c r="AB692" s="15" t="s">
        <v>3802</v>
      </c>
      <c r="AC692" s="15" t="s">
        <v>3802</v>
      </c>
      <c r="AD692" s="16">
        <v>1.0</v>
      </c>
      <c r="AE692" s="16">
        <v>1.0</v>
      </c>
      <c r="AF692" s="16">
        <v>0.0</v>
      </c>
      <c r="AG692" s="15">
        <v>0.0</v>
      </c>
      <c r="AH692" s="11" t="s">
        <v>3803</v>
      </c>
      <c r="AI692" s="18">
        <v>1.0</v>
      </c>
      <c r="AJ692" s="18">
        <v>1.0</v>
      </c>
      <c r="AK692" s="18">
        <v>0.0</v>
      </c>
      <c r="AL692" s="11">
        <v>0.0</v>
      </c>
      <c r="AM692" s="19">
        <v>0.0</v>
      </c>
      <c r="AN692" s="27" t="s">
        <v>128</v>
      </c>
      <c r="AO692" s="15" t="s">
        <v>1624</v>
      </c>
      <c r="AP692" s="15" t="s">
        <v>1624</v>
      </c>
      <c r="AQ692" s="15"/>
      <c r="AR692" s="15"/>
      <c r="AS692" s="15"/>
      <c r="AT692" s="15"/>
      <c r="AU692" s="15"/>
      <c r="AV692" s="15"/>
      <c r="AW692" s="18">
        <v>0.0</v>
      </c>
      <c r="AX692" s="18">
        <v>0.0</v>
      </c>
      <c r="AY692" s="18">
        <v>1.0</v>
      </c>
      <c r="AZ692" s="18">
        <v>0.0</v>
      </c>
      <c r="BA692" s="18">
        <v>0.0</v>
      </c>
      <c r="BB692" s="18">
        <v>0.0</v>
      </c>
      <c r="BC692" s="11">
        <v>0.0</v>
      </c>
      <c r="BD692" s="11">
        <v>0.0</v>
      </c>
      <c r="BE692" s="11">
        <v>0.0</v>
      </c>
      <c r="BF692" s="11">
        <v>0.0</v>
      </c>
      <c r="BG692" s="11">
        <v>0.0</v>
      </c>
      <c r="BH692" s="11">
        <v>0.0</v>
      </c>
      <c r="BI692" s="11">
        <v>0.0</v>
      </c>
      <c r="BJ692" s="11">
        <v>0.0</v>
      </c>
      <c r="BK692" s="11">
        <v>0.0</v>
      </c>
      <c r="BL692" s="11">
        <v>0.0</v>
      </c>
      <c r="BM692" s="11">
        <v>0.0</v>
      </c>
      <c r="BN692" s="11">
        <v>0.0</v>
      </c>
      <c r="BO692" s="11">
        <v>0.0</v>
      </c>
      <c r="BP692" s="11">
        <v>0.0</v>
      </c>
      <c r="BQ692" s="11">
        <v>0.0</v>
      </c>
      <c r="BR692" s="11">
        <v>0.0</v>
      </c>
      <c r="BS692" s="11">
        <v>0.0</v>
      </c>
      <c r="BT692" s="11">
        <v>0.0</v>
      </c>
      <c r="BU692" s="11">
        <v>0.0</v>
      </c>
      <c r="BV692" s="11" t="s">
        <v>124</v>
      </c>
      <c r="BW692" s="3" t="s">
        <v>168</v>
      </c>
      <c r="BX692" s="15">
        <v>0.0</v>
      </c>
      <c r="BY692" s="26">
        <v>202.0</v>
      </c>
      <c r="BZ692" s="16">
        <v>0.0</v>
      </c>
      <c r="CA692" s="26">
        <v>75.0</v>
      </c>
      <c r="CB692" s="26">
        <v>25.0</v>
      </c>
      <c r="CC692" s="15">
        <v>0.0</v>
      </c>
      <c r="CD692" s="15">
        <v>0.0</v>
      </c>
      <c r="CE692" s="15">
        <v>1.0</v>
      </c>
      <c r="CF692" s="15">
        <v>0.0</v>
      </c>
      <c r="CG692" s="16">
        <v>1.0</v>
      </c>
      <c r="CH692" s="16">
        <v>0.0</v>
      </c>
      <c r="CI692" s="16">
        <v>1.0</v>
      </c>
      <c r="CJ692" s="15">
        <f t="shared" si="3"/>
        <v>1</v>
      </c>
      <c r="CK692" s="29" t="s">
        <v>3804</v>
      </c>
      <c r="CL692" s="11" t="s">
        <v>3805</v>
      </c>
      <c r="CM692" s="11">
        <v>0.0</v>
      </c>
      <c r="CN692" s="11">
        <v>0.0</v>
      </c>
      <c r="CO692" s="18">
        <v>0.0</v>
      </c>
      <c r="CP692" s="18">
        <v>0.0</v>
      </c>
      <c r="CQ692" s="15">
        <v>0.0</v>
      </c>
      <c r="CR692" s="15" t="s">
        <v>124</v>
      </c>
      <c r="CS692" s="15">
        <v>0.0</v>
      </c>
      <c r="CT692" s="15" t="s">
        <v>3806</v>
      </c>
      <c r="CU692" s="15">
        <v>0.0</v>
      </c>
      <c r="CV692" s="15" t="s">
        <v>124</v>
      </c>
      <c r="CW692" s="11">
        <v>0.0</v>
      </c>
      <c r="CX692" s="11">
        <v>0.0</v>
      </c>
      <c r="CY692" s="11" t="s">
        <v>124</v>
      </c>
      <c r="CZ692" s="11">
        <v>0.0</v>
      </c>
      <c r="DA692" s="11" t="s">
        <v>133</v>
      </c>
      <c r="DB692" s="31"/>
    </row>
    <row r="693">
      <c r="A693" s="11" t="s">
        <v>3807</v>
      </c>
      <c r="B693" s="11" t="s">
        <v>3808</v>
      </c>
      <c r="C693" s="12">
        <v>32669.0</v>
      </c>
      <c r="D693" s="13">
        <v>1.0</v>
      </c>
      <c r="E693" s="18">
        <v>0.0</v>
      </c>
      <c r="F693" s="3">
        <v>7.0</v>
      </c>
      <c r="G693" s="3">
        <v>6.0</v>
      </c>
      <c r="H693" s="3">
        <v>8.0</v>
      </c>
      <c r="I693" s="14">
        <f t="shared" si="1"/>
        <v>7</v>
      </c>
      <c r="J693" s="14">
        <f t="shared" si="2"/>
        <v>1.333333333</v>
      </c>
      <c r="K693" s="11" t="s">
        <v>303</v>
      </c>
      <c r="L693" s="11" t="s">
        <v>355</v>
      </c>
      <c r="M693" s="15" t="s">
        <v>137</v>
      </c>
      <c r="N693" s="15" t="s">
        <v>196</v>
      </c>
      <c r="O693" s="16" t="s">
        <v>343</v>
      </c>
      <c r="P693" s="16" t="s">
        <v>787</v>
      </c>
      <c r="Q693" s="17">
        <v>1.0</v>
      </c>
      <c r="R693" s="11" t="s">
        <v>124</v>
      </c>
      <c r="S693" s="11">
        <v>0.0</v>
      </c>
      <c r="T693" s="11">
        <v>0.0</v>
      </c>
      <c r="U693" s="11" t="s">
        <v>124</v>
      </c>
      <c r="V693" s="11">
        <v>0.0</v>
      </c>
      <c r="W693" s="11" t="s">
        <v>125</v>
      </c>
      <c r="X693" s="18">
        <v>43.0</v>
      </c>
      <c r="Y693" s="18">
        <v>0.0</v>
      </c>
      <c r="Z693" s="18">
        <v>1.0</v>
      </c>
      <c r="AA693" s="18">
        <v>0.0</v>
      </c>
      <c r="AB693" s="15" t="s">
        <v>3809</v>
      </c>
      <c r="AC693" s="15" t="s">
        <v>3809</v>
      </c>
      <c r="AD693" s="16">
        <v>1.0</v>
      </c>
      <c r="AE693" s="16">
        <v>1.0</v>
      </c>
      <c r="AF693" s="16">
        <v>0.0</v>
      </c>
      <c r="AG693" s="15">
        <v>0.0</v>
      </c>
      <c r="AH693" s="11" t="s">
        <v>2132</v>
      </c>
      <c r="AI693" s="18">
        <v>1.0</v>
      </c>
      <c r="AJ693" s="18">
        <v>1.0</v>
      </c>
      <c r="AK693" s="18">
        <v>0.0</v>
      </c>
      <c r="AL693" s="11">
        <v>0.0</v>
      </c>
      <c r="AM693" s="19">
        <v>0.0</v>
      </c>
      <c r="AN693" s="27" t="s">
        <v>128</v>
      </c>
      <c r="AO693" s="15" t="s">
        <v>145</v>
      </c>
      <c r="AP693" s="15" t="s">
        <v>145</v>
      </c>
      <c r="AQ693" s="15">
        <v>124.0</v>
      </c>
      <c r="AR693" s="15">
        <v>46.0</v>
      </c>
      <c r="AS693" s="15">
        <v>51.0</v>
      </c>
      <c r="AT693" s="15">
        <v>18.0</v>
      </c>
      <c r="AU693" s="15">
        <v>-8.0</v>
      </c>
      <c r="AV693" s="15">
        <v>55.0</v>
      </c>
      <c r="AW693" s="18">
        <v>0.0</v>
      </c>
      <c r="AX693" s="18">
        <v>0.0</v>
      </c>
      <c r="AY693" s="18">
        <v>0.0</v>
      </c>
      <c r="AZ693" s="18">
        <v>1.0</v>
      </c>
      <c r="BA693" s="18">
        <v>1.0</v>
      </c>
      <c r="BB693" s="18">
        <v>0.0</v>
      </c>
      <c r="BC693" s="11">
        <v>0.0</v>
      </c>
      <c r="BD693" s="11">
        <v>0.0</v>
      </c>
      <c r="BE693" s="11">
        <v>0.0</v>
      </c>
      <c r="BF693" s="11">
        <v>0.0</v>
      </c>
      <c r="BG693" s="11">
        <v>0.0</v>
      </c>
      <c r="BH693" s="11">
        <v>0.0</v>
      </c>
      <c r="BI693" s="11">
        <v>0.0</v>
      </c>
      <c r="BJ693" s="11">
        <v>0.0</v>
      </c>
      <c r="BK693" s="11">
        <v>0.0</v>
      </c>
      <c r="BL693" s="11">
        <v>0.0</v>
      </c>
      <c r="BM693" s="11">
        <v>0.0</v>
      </c>
      <c r="BN693" s="11">
        <v>0.0</v>
      </c>
      <c r="BO693" s="11">
        <v>0.0</v>
      </c>
      <c r="BP693" s="11">
        <v>0.0</v>
      </c>
      <c r="BQ693" s="11">
        <v>0.0</v>
      </c>
      <c r="BR693" s="11">
        <v>0.0</v>
      </c>
      <c r="BS693" s="11">
        <v>0.0</v>
      </c>
      <c r="BT693" s="11">
        <v>0.0</v>
      </c>
      <c r="BU693" s="11">
        <v>0.0</v>
      </c>
      <c r="BV693" s="11" t="s">
        <v>124</v>
      </c>
      <c r="BW693" s="3" t="s">
        <v>146</v>
      </c>
      <c r="BX693" s="15">
        <v>0.0</v>
      </c>
      <c r="BY693" s="26">
        <v>293.0</v>
      </c>
      <c r="BZ693" s="16">
        <v>0.0</v>
      </c>
      <c r="CA693" s="26">
        <v>27.0</v>
      </c>
      <c r="CB693" s="26">
        <v>18.0</v>
      </c>
      <c r="CC693" s="15">
        <v>0.0</v>
      </c>
      <c r="CD693" s="15">
        <v>0.0</v>
      </c>
      <c r="CE693" s="15">
        <v>0.0</v>
      </c>
      <c r="CF693" s="15">
        <v>0.0</v>
      </c>
      <c r="CG693" s="16">
        <v>1.0</v>
      </c>
      <c r="CH693" s="16">
        <v>0.0</v>
      </c>
      <c r="CI693" s="16">
        <v>0.0</v>
      </c>
      <c r="CJ693" s="15">
        <f t="shared" si="3"/>
        <v>1</v>
      </c>
      <c r="CK693" s="29" t="s">
        <v>3810</v>
      </c>
      <c r="CL693" s="11" t="s">
        <v>3303</v>
      </c>
      <c r="CM693" s="11">
        <v>0.0</v>
      </c>
      <c r="CN693" s="11">
        <v>0.0</v>
      </c>
      <c r="CO693" s="18">
        <v>0.0</v>
      </c>
      <c r="CP693" s="18">
        <v>0.0</v>
      </c>
      <c r="CQ693" s="15">
        <v>0.0</v>
      </c>
      <c r="CR693" s="15" t="s">
        <v>124</v>
      </c>
      <c r="CS693" s="15">
        <v>0.0</v>
      </c>
      <c r="CT693" s="15" t="s">
        <v>3811</v>
      </c>
      <c r="CU693" s="15">
        <v>0.0</v>
      </c>
      <c r="CV693" s="15" t="s">
        <v>124</v>
      </c>
      <c r="CW693" s="11">
        <v>0.0</v>
      </c>
      <c r="CX693" s="11">
        <v>0.0</v>
      </c>
      <c r="CY693" s="11" t="s">
        <v>124</v>
      </c>
      <c r="CZ693" s="11">
        <v>0.0</v>
      </c>
      <c r="DA693" s="11" t="s">
        <v>235</v>
      </c>
      <c r="DB693" s="31"/>
    </row>
    <row r="694">
      <c r="A694" s="11" t="s">
        <v>3812</v>
      </c>
      <c r="B694" s="11" t="s">
        <v>3813</v>
      </c>
      <c r="C694" s="12">
        <v>32676.0</v>
      </c>
      <c r="D694" s="13">
        <v>1.0</v>
      </c>
      <c r="E694" s="18">
        <v>0.0</v>
      </c>
      <c r="F694" s="3">
        <v>3.0</v>
      </c>
      <c r="G694" s="3">
        <v>5.0</v>
      </c>
      <c r="H694" s="3">
        <v>6.0</v>
      </c>
      <c r="I694" s="14">
        <f t="shared" si="1"/>
        <v>4.666666667</v>
      </c>
      <c r="J694" s="14">
        <f t="shared" si="2"/>
        <v>2</v>
      </c>
      <c r="K694" s="11" t="s">
        <v>261</v>
      </c>
      <c r="L694" s="11" t="s">
        <v>3594</v>
      </c>
      <c r="M694" s="15" t="s">
        <v>137</v>
      </c>
      <c r="N694" s="15" t="s">
        <v>196</v>
      </c>
      <c r="O694" s="16" t="s">
        <v>2359</v>
      </c>
      <c r="P694" s="16" t="s">
        <v>2691</v>
      </c>
      <c r="Q694" s="17">
        <v>0.0</v>
      </c>
      <c r="R694" s="11" t="s">
        <v>124</v>
      </c>
      <c r="S694" s="11">
        <v>0.0</v>
      </c>
      <c r="T694" s="11">
        <v>0.0</v>
      </c>
      <c r="U694" s="11" t="s">
        <v>124</v>
      </c>
      <c r="V694" s="11">
        <v>0.0</v>
      </c>
      <c r="W694" s="11" t="s">
        <v>125</v>
      </c>
      <c r="X694" s="18">
        <v>19.0</v>
      </c>
      <c r="Y694" s="18">
        <v>1.0</v>
      </c>
      <c r="Z694" s="18">
        <v>1.0</v>
      </c>
      <c r="AA694" s="18">
        <v>0.0</v>
      </c>
      <c r="AB694" s="15" t="s">
        <v>3814</v>
      </c>
      <c r="AC694" s="15" t="s">
        <v>3814</v>
      </c>
      <c r="AD694" s="16">
        <v>1.0</v>
      </c>
      <c r="AE694" s="16">
        <v>0.0</v>
      </c>
      <c r="AF694" s="16">
        <v>0.0</v>
      </c>
      <c r="AG694" s="15">
        <v>0.0</v>
      </c>
      <c r="AH694" s="11" t="s">
        <v>3814</v>
      </c>
      <c r="AI694" s="18">
        <v>1.0</v>
      </c>
      <c r="AJ694" s="18">
        <v>0.0</v>
      </c>
      <c r="AK694" s="18">
        <v>0.0</v>
      </c>
      <c r="AL694" s="11">
        <v>0.0</v>
      </c>
      <c r="AM694" s="19">
        <v>1.0</v>
      </c>
      <c r="AN694" s="27" t="s">
        <v>128</v>
      </c>
      <c r="AO694" s="15" t="s">
        <v>3815</v>
      </c>
      <c r="AP694" s="15" t="s">
        <v>200</v>
      </c>
      <c r="AQ694" s="15">
        <v>135.0</v>
      </c>
      <c r="AR694" s="15">
        <v>28.0</v>
      </c>
      <c r="AS694" s="15">
        <v>60.0</v>
      </c>
      <c r="AT694" s="15">
        <v>30.0</v>
      </c>
      <c r="AU694" s="15">
        <v>-17.0</v>
      </c>
      <c r="AV694" s="15">
        <v>28.0</v>
      </c>
      <c r="AW694" s="18">
        <v>0.0</v>
      </c>
      <c r="AX694" s="18">
        <v>0.0</v>
      </c>
      <c r="AY694" s="18">
        <v>0.0</v>
      </c>
      <c r="AZ694" s="18">
        <v>1.0</v>
      </c>
      <c r="BA694" s="18">
        <v>0.0</v>
      </c>
      <c r="BB694" s="18">
        <v>0.0</v>
      </c>
      <c r="BC694" s="11">
        <v>0.0</v>
      </c>
      <c r="BD694" s="11">
        <v>0.0</v>
      </c>
      <c r="BE694" s="11">
        <v>0.0</v>
      </c>
      <c r="BF694" s="11">
        <v>0.0</v>
      </c>
      <c r="BG694" s="11">
        <v>0.0</v>
      </c>
      <c r="BH694" s="11">
        <v>1.0</v>
      </c>
      <c r="BI694" s="11">
        <v>0.0</v>
      </c>
      <c r="BJ694" s="11">
        <v>0.0</v>
      </c>
      <c r="BK694" s="11">
        <v>0.0</v>
      </c>
      <c r="BL694" s="11">
        <v>0.0</v>
      </c>
      <c r="BM694" s="11">
        <v>0.0</v>
      </c>
      <c r="BN694" s="11">
        <v>0.0</v>
      </c>
      <c r="BO694" s="11">
        <v>0.0</v>
      </c>
      <c r="BP694" s="11">
        <v>0.0</v>
      </c>
      <c r="BQ694" s="11">
        <v>0.0</v>
      </c>
      <c r="BR694" s="11">
        <v>0.0</v>
      </c>
      <c r="BS694" s="11">
        <v>0.0</v>
      </c>
      <c r="BT694" s="11">
        <v>0.0</v>
      </c>
      <c r="BU694" s="11">
        <v>0.0</v>
      </c>
      <c r="BV694" s="11" t="s">
        <v>124</v>
      </c>
      <c r="BW694" s="3" t="s">
        <v>3816</v>
      </c>
      <c r="BX694" s="15">
        <v>0.0</v>
      </c>
      <c r="BY694" s="26">
        <v>263.0</v>
      </c>
      <c r="BZ694" s="16">
        <v>0.0</v>
      </c>
      <c r="CA694" s="26">
        <v>51.0</v>
      </c>
      <c r="CB694" s="26">
        <v>34.0</v>
      </c>
      <c r="CC694" s="15">
        <v>0.0</v>
      </c>
      <c r="CD694" s="15">
        <v>0.0</v>
      </c>
      <c r="CE694" s="15">
        <v>1.0</v>
      </c>
      <c r="CF694" s="15">
        <v>0.0</v>
      </c>
      <c r="CG694" s="16">
        <v>0.0</v>
      </c>
      <c r="CH694" s="16">
        <v>0.0</v>
      </c>
      <c r="CI694" s="16">
        <v>0.0</v>
      </c>
      <c r="CJ694" s="15">
        <f t="shared" si="3"/>
        <v>0</v>
      </c>
      <c r="CK694" s="29" t="s">
        <v>3817</v>
      </c>
      <c r="CL694" s="11" t="s">
        <v>170</v>
      </c>
      <c r="CM694" s="11">
        <v>0.0</v>
      </c>
      <c r="CN694" s="11">
        <v>0.0</v>
      </c>
      <c r="CO694" s="18">
        <v>0.0</v>
      </c>
      <c r="CP694" s="18">
        <v>0.0</v>
      </c>
      <c r="CQ694" s="15">
        <v>0.0</v>
      </c>
      <c r="CR694" s="15" t="s">
        <v>124</v>
      </c>
      <c r="CS694" s="15">
        <v>0.0</v>
      </c>
      <c r="CT694" s="15" t="s">
        <v>124</v>
      </c>
      <c r="CU694" s="15">
        <v>0.0</v>
      </c>
      <c r="CV694" s="15" t="s">
        <v>124</v>
      </c>
      <c r="CW694" s="11">
        <v>0.0</v>
      </c>
      <c r="CX694" s="11">
        <v>0.0</v>
      </c>
      <c r="CY694" s="11" t="s">
        <v>124</v>
      </c>
      <c r="CZ694" s="11">
        <v>0.0</v>
      </c>
      <c r="DA694" s="11" t="s">
        <v>235</v>
      </c>
      <c r="DB694" s="31"/>
    </row>
    <row r="695">
      <c r="A695" s="11" t="s">
        <v>3818</v>
      </c>
      <c r="B695" s="11" t="s">
        <v>3666</v>
      </c>
      <c r="C695" s="12">
        <v>32683.0</v>
      </c>
      <c r="D695" s="13">
        <v>1.0</v>
      </c>
      <c r="E695" s="18">
        <v>0.0</v>
      </c>
      <c r="F695" s="3">
        <v>6.0</v>
      </c>
      <c r="G695" s="3">
        <v>4.0</v>
      </c>
      <c r="H695" s="3">
        <v>8.0</v>
      </c>
      <c r="I695" s="14">
        <f t="shared" si="1"/>
        <v>6</v>
      </c>
      <c r="J695" s="14">
        <f t="shared" si="2"/>
        <v>2.666666667</v>
      </c>
      <c r="K695" s="11" t="s">
        <v>183</v>
      </c>
      <c r="L695" s="11" t="s">
        <v>183</v>
      </c>
      <c r="M695" s="15" t="s">
        <v>122</v>
      </c>
      <c r="N695" s="15" t="s">
        <v>373</v>
      </c>
      <c r="O695" s="16" t="s">
        <v>122</v>
      </c>
      <c r="P695" s="16" t="s">
        <v>373</v>
      </c>
      <c r="Q695" s="17">
        <v>1.0</v>
      </c>
      <c r="R695" s="11" t="s">
        <v>124</v>
      </c>
      <c r="S695" s="11">
        <v>0.0</v>
      </c>
      <c r="T695" s="11">
        <v>0.0</v>
      </c>
      <c r="U695" s="11" t="s">
        <v>124</v>
      </c>
      <c r="V695" s="11">
        <v>0.0</v>
      </c>
      <c r="W695" s="11" t="s">
        <v>125</v>
      </c>
      <c r="X695" s="18">
        <v>25.0</v>
      </c>
      <c r="Y695" s="18">
        <v>1.0</v>
      </c>
      <c r="Z695" s="18">
        <v>1.0</v>
      </c>
      <c r="AA695" s="18">
        <v>0.0</v>
      </c>
      <c r="AB695" s="15" t="s">
        <v>3666</v>
      </c>
      <c r="AC695" s="15" t="s">
        <v>3666</v>
      </c>
      <c r="AD695" s="16">
        <v>1.0</v>
      </c>
      <c r="AE695" s="16">
        <v>1.0</v>
      </c>
      <c r="AF695" s="16">
        <v>1.0</v>
      </c>
      <c r="AG695" s="15">
        <v>1.0</v>
      </c>
      <c r="AH695" s="11" t="s">
        <v>3668</v>
      </c>
      <c r="AI695" s="18">
        <v>1.0</v>
      </c>
      <c r="AJ695" s="18">
        <v>1.0</v>
      </c>
      <c r="AK695" s="18">
        <v>1.0</v>
      </c>
      <c r="AL695" s="11">
        <v>0.0</v>
      </c>
      <c r="AM695" s="19">
        <v>1.0</v>
      </c>
      <c r="AN695" s="27" t="s">
        <v>128</v>
      </c>
      <c r="AO695" s="15" t="s">
        <v>3669</v>
      </c>
      <c r="AP695" s="15" t="s">
        <v>167</v>
      </c>
      <c r="AQ695" s="15">
        <v>109.0</v>
      </c>
      <c r="AR695" s="15">
        <v>91.0</v>
      </c>
      <c r="AS695" s="15">
        <v>57.0</v>
      </c>
      <c r="AT695" s="15">
        <v>84.0</v>
      </c>
      <c r="AU695" s="15">
        <v>-8.0</v>
      </c>
      <c r="AV695" s="15">
        <v>7.0</v>
      </c>
      <c r="AW695" s="18">
        <v>0.0</v>
      </c>
      <c r="AX695" s="18">
        <v>0.0</v>
      </c>
      <c r="AY695" s="18">
        <v>1.0</v>
      </c>
      <c r="AZ695" s="18">
        <v>0.0</v>
      </c>
      <c r="BA695" s="18">
        <v>0.0</v>
      </c>
      <c r="BB695" s="18">
        <v>0.0</v>
      </c>
      <c r="BC695" s="11">
        <v>0.0</v>
      </c>
      <c r="BD695" s="11">
        <v>0.0</v>
      </c>
      <c r="BE695" s="11">
        <v>0.0</v>
      </c>
      <c r="BF695" s="11">
        <v>0.0</v>
      </c>
      <c r="BG695" s="11">
        <v>0.0</v>
      </c>
      <c r="BH695" s="11">
        <v>0.0</v>
      </c>
      <c r="BI695" s="11">
        <v>0.0</v>
      </c>
      <c r="BJ695" s="11">
        <v>0.0</v>
      </c>
      <c r="BK695" s="11">
        <v>0.0</v>
      </c>
      <c r="BL695" s="11">
        <v>0.0</v>
      </c>
      <c r="BM695" s="11">
        <v>0.0</v>
      </c>
      <c r="BN695" s="11">
        <v>0.0</v>
      </c>
      <c r="BO695" s="11">
        <v>0.0</v>
      </c>
      <c r="BP695" s="11">
        <v>0.0</v>
      </c>
      <c r="BQ695" s="11">
        <v>0.0</v>
      </c>
      <c r="BR695" s="11">
        <v>0.0</v>
      </c>
      <c r="BS695" s="11">
        <v>0.0</v>
      </c>
      <c r="BT695" s="11">
        <v>0.0</v>
      </c>
      <c r="BU695" s="11">
        <v>0.0</v>
      </c>
      <c r="BV695" s="11" t="s">
        <v>124</v>
      </c>
      <c r="BW695" s="3" t="s">
        <v>487</v>
      </c>
      <c r="BX695" s="15">
        <v>0.0</v>
      </c>
      <c r="BY695" s="26">
        <v>254.0</v>
      </c>
      <c r="BZ695" s="16">
        <v>0.0</v>
      </c>
      <c r="CA695" s="26">
        <v>110.0</v>
      </c>
      <c r="CB695" s="26">
        <v>30.0</v>
      </c>
      <c r="CC695" s="15">
        <v>0.0</v>
      </c>
      <c r="CD695" s="15">
        <v>0.0</v>
      </c>
      <c r="CE695" s="15">
        <v>1.0</v>
      </c>
      <c r="CF695" s="15">
        <v>0.0</v>
      </c>
      <c r="CG695" s="16">
        <v>0.0</v>
      </c>
      <c r="CH695" s="16">
        <v>0.0</v>
      </c>
      <c r="CI695" s="16">
        <v>0.0</v>
      </c>
      <c r="CJ695" s="15">
        <f t="shared" si="3"/>
        <v>0</v>
      </c>
      <c r="CK695" s="29" t="s">
        <v>3819</v>
      </c>
      <c r="CL695" s="11" t="s">
        <v>258</v>
      </c>
      <c r="CM695" s="11">
        <v>0.0</v>
      </c>
      <c r="CN695" s="11">
        <v>0.0</v>
      </c>
      <c r="CO695" s="18">
        <v>0.0</v>
      </c>
      <c r="CP695" s="18">
        <v>0.0</v>
      </c>
      <c r="CQ695" s="15">
        <v>0.0</v>
      </c>
      <c r="CR695" s="15" t="s">
        <v>124</v>
      </c>
      <c r="CS695" s="15">
        <v>0.0</v>
      </c>
      <c r="CT695" s="15" t="s">
        <v>124</v>
      </c>
      <c r="CU695" s="15">
        <v>0.0</v>
      </c>
      <c r="CV695" s="15" t="s">
        <v>124</v>
      </c>
      <c r="CW695" s="11">
        <v>0.0</v>
      </c>
      <c r="CX695" s="11">
        <v>0.0</v>
      </c>
      <c r="CY695" s="11" t="s">
        <v>124</v>
      </c>
      <c r="CZ695" s="11">
        <v>0.0</v>
      </c>
      <c r="DA695" s="11" t="s">
        <v>235</v>
      </c>
      <c r="DB695" s="31"/>
    </row>
    <row r="696">
      <c r="A696" s="11" t="s">
        <v>3820</v>
      </c>
      <c r="B696" s="11" t="s">
        <v>3821</v>
      </c>
      <c r="C696" s="12">
        <v>32690.0</v>
      </c>
      <c r="D696" s="13">
        <v>1.0</v>
      </c>
      <c r="E696" s="18">
        <v>0.0</v>
      </c>
      <c r="F696" s="3">
        <v>4.0</v>
      </c>
      <c r="G696" s="3">
        <v>5.0</v>
      </c>
      <c r="H696" s="3">
        <v>4.0</v>
      </c>
      <c r="I696" s="14">
        <f t="shared" si="1"/>
        <v>4.333333333</v>
      </c>
      <c r="J696" s="14">
        <f t="shared" si="2"/>
        <v>0.6666666667</v>
      </c>
      <c r="K696" s="11" t="s">
        <v>2265</v>
      </c>
      <c r="L696" s="11" t="s">
        <v>2410</v>
      </c>
      <c r="M696" s="15" t="s">
        <v>2631</v>
      </c>
      <c r="N696" s="15" t="s">
        <v>2691</v>
      </c>
      <c r="O696" s="16" t="s">
        <v>2906</v>
      </c>
      <c r="P696" s="16" t="s">
        <v>3822</v>
      </c>
      <c r="Q696" s="17">
        <v>2.0</v>
      </c>
      <c r="R696" s="11" t="s">
        <v>124</v>
      </c>
      <c r="S696" s="11">
        <v>0.0</v>
      </c>
      <c r="T696" s="11">
        <v>0.0</v>
      </c>
      <c r="U696" s="11" t="s">
        <v>124</v>
      </c>
      <c r="V696" s="11">
        <v>0.0</v>
      </c>
      <c r="W696" s="11" t="s">
        <v>3823</v>
      </c>
      <c r="X696" s="18">
        <f>(23+24)/2</f>
        <v>23.5</v>
      </c>
      <c r="Y696" s="18">
        <v>1.0</v>
      </c>
      <c r="Z696" s="18">
        <v>0.0</v>
      </c>
      <c r="AA696" s="18">
        <v>1.0</v>
      </c>
      <c r="AB696" s="15" t="s">
        <v>3824</v>
      </c>
      <c r="AC696" s="15" t="s">
        <v>3824</v>
      </c>
      <c r="AD696" s="16">
        <v>1.0</v>
      </c>
      <c r="AE696" s="16">
        <v>2.0</v>
      </c>
      <c r="AF696" s="16">
        <v>0.0</v>
      </c>
      <c r="AG696" s="15">
        <v>0.0</v>
      </c>
      <c r="AH696" s="11" t="s">
        <v>3825</v>
      </c>
      <c r="AI696" s="18">
        <v>1.0</v>
      </c>
      <c r="AJ696" s="18">
        <v>1.0</v>
      </c>
      <c r="AK696" s="18">
        <v>0.0</v>
      </c>
      <c r="AL696" s="11">
        <v>0.0</v>
      </c>
      <c r="AM696" s="19">
        <v>1.0</v>
      </c>
      <c r="AN696" s="27" t="s">
        <v>128</v>
      </c>
      <c r="AO696" s="15" t="s">
        <v>189</v>
      </c>
      <c r="AP696" s="15" t="s">
        <v>189</v>
      </c>
      <c r="AQ696" s="15">
        <v>100.0</v>
      </c>
      <c r="AR696" s="15">
        <v>65.0</v>
      </c>
      <c r="AS696" s="15">
        <v>85.0</v>
      </c>
      <c r="AT696" s="15">
        <v>85.0</v>
      </c>
      <c r="AU696" s="15">
        <v>-13.0</v>
      </c>
      <c r="AV696" s="15">
        <v>1.0</v>
      </c>
      <c r="AW696" s="18">
        <v>0.0</v>
      </c>
      <c r="AX696" s="18">
        <v>1.0</v>
      </c>
      <c r="AY696" s="18">
        <v>0.0</v>
      </c>
      <c r="AZ696" s="18">
        <v>1.0</v>
      </c>
      <c r="BA696" s="18">
        <v>0.0</v>
      </c>
      <c r="BB696" s="18">
        <v>0.0</v>
      </c>
      <c r="BC696" s="11">
        <v>0.0</v>
      </c>
      <c r="BD696" s="11">
        <v>0.0</v>
      </c>
      <c r="BE696" s="11">
        <v>0.0</v>
      </c>
      <c r="BF696" s="11">
        <v>0.0</v>
      </c>
      <c r="BG696" s="11">
        <v>0.0</v>
      </c>
      <c r="BH696" s="11">
        <v>0.0</v>
      </c>
      <c r="BI696" s="11">
        <v>0.0</v>
      </c>
      <c r="BJ696" s="11">
        <v>0.0</v>
      </c>
      <c r="BK696" s="11">
        <v>0.0</v>
      </c>
      <c r="BL696" s="11">
        <v>0.0</v>
      </c>
      <c r="BM696" s="11">
        <v>0.0</v>
      </c>
      <c r="BN696" s="11">
        <v>0.0</v>
      </c>
      <c r="BO696" s="11">
        <v>0.0</v>
      </c>
      <c r="BP696" s="11">
        <v>0.0</v>
      </c>
      <c r="BQ696" s="11">
        <v>0.0</v>
      </c>
      <c r="BR696" s="11">
        <v>0.0</v>
      </c>
      <c r="BS696" s="11">
        <v>0.0</v>
      </c>
      <c r="BT696" s="11">
        <v>0.0</v>
      </c>
      <c r="BU696" s="11">
        <v>0.0</v>
      </c>
      <c r="BV696" s="11" t="s">
        <v>124</v>
      </c>
      <c r="BW696" s="3" t="s">
        <v>3564</v>
      </c>
      <c r="BX696" s="15">
        <v>0.0</v>
      </c>
      <c r="BY696" s="26">
        <v>249.0</v>
      </c>
      <c r="BZ696" s="16">
        <v>0.0</v>
      </c>
      <c r="CA696" s="26">
        <v>27.0</v>
      </c>
      <c r="CB696" s="26">
        <v>27.0</v>
      </c>
      <c r="CC696" s="15">
        <v>1.0</v>
      </c>
      <c r="CD696" s="15">
        <v>1.0</v>
      </c>
      <c r="CE696" s="15">
        <v>0.0</v>
      </c>
      <c r="CF696" s="15">
        <v>0.0</v>
      </c>
      <c r="CG696" s="16">
        <v>0.0</v>
      </c>
      <c r="CH696" s="16">
        <v>1.0</v>
      </c>
      <c r="CI696" s="16">
        <v>0.0</v>
      </c>
      <c r="CJ696" s="15">
        <f t="shared" si="3"/>
        <v>1</v>
      </c>
      <c r="CK696" s="29" t="s">
        <v>3826</v>
      </c>
      <c r="CL696" s="11" t="s">
        <v>901</v>
      </c>
      <c r="CM696" s="11">
        <v>0.0</v>
      </c>
      <c r="CN696" s="11">
        <v>1.0</v>
      </c>
      <c r="CO696" s="18">
        <v>0.0</v>
      </c>
      <c r="CP696" s="18">
        <v>0.0</v>
      </c>
      <c r="CQ696" s="15">
        <v>0.0</v>
      </c>
      <c r="CR696" s="15" t="s">
        <v>124</v>
      </c>
      <c r="CS696" s="15">
        <v>0.0</v>
      </c>
      <c r="CT696" s="15" t="s">
        <v>124</v>
      </c>
      <c r="CU696" s="15">
        <v>0.0</v>
      </c>
      <c r="CV696" s="15" t="s">
        <v>124</v>
      </c>
      <c r="CW696" s="11">
        <v>0.0</v>
      </c>
      <c r="CX696" s="11">
        <v>0.0</v>
      </c>
      <c r="CY696" s="11" t="s">
        <v>124</v>
      </c>
      <c r="CZ696" s="11">
        <v>0.0</v>
      </c>
      <c r="DA696" s="11" t="s">
        <v>235</v>
      </c>
      <c r="DB696" s="31"/>
    </row>
    <row r="697">
      <c r="A697" s="11" t="s">
        <v>3827</v>
      </c>
      <c r="B697" s="11" t="s">
        <v>3782</v>
      </c>
      <c r="C697" s="12">
        <v>32697.0</v>
      </c>
      <c r="D697" s="13">
        <v>1.0</v>
      </c>
      <c r="E697" s="18">
        <v>0.0</v>
      </c>
      <c r="F697" s="3">
        <v>4.0</v>
      </c>
      <c r="G697" s="3">
        <v>5.0</v>
      </c>
      <c r="H697" s="3">
        <v>6.0</v>
      </c>
      <c r="I697" s="14">
        <f t="shared" si="1"/>
        <v>5</v>
      </c>
      <c r="J697" s="14">
        <f t="shared" si="2"/>
        <v>1.333333333</v>
      </c>
      <c r="K697" s="11" t="s">
        <v>3783</v>
      </c>
      <c r="L697" s="11" t="s">
        <v>3783</v>
      </c>
      <c r="M697" s="15" t="s">
        <v>137</v>
      </c>
      <c r="N697" s="15" t="s">
        <v>373</v>
      </c>
      <c r="O697" s="16" t="s">
        <v>3220</v>
      </c>
      <c r="P697" s="16" t="s">
        <v>3828</v>
      </c>
      <c r="Q697" s="17">
        <v>0.0</v>
      </c>
      <c r="R697" s="11" t="s">
        <v>3829</v>
      </c>
      <c r="S697" s="11">
        <v>0.0</v>
      </c>
      <c r="T697" s="11">
        <v>0.0</v>
      </c>
      <c r="U697" s="11" t="s">
        <v>124</v>
      </c>
      <c r="V697" s="11">
        <v>0.0</v>
      </c>
      <c r="W697" s="11" t="s">
        <v>631</v>
      </c>
      <c r="X697" s="18">
        <v>28.0</v>
      </c>
      <c r="Y697" s="18">
        <v>1.0</v>
      </c>
      <c r="Z697" s="18">
        <v>2.0</v>
      </c>
      <c r="AA697" s="18">
        <v>2.0</v>
      </c>
      <c r="AB697" s="15" t="s">
        <v>3785</v>
      </c>
      <c r="AC697" s="15" t="s">
        <v>3785</v>
      </c>
      <c r="AD697" s="16">
        <v>1.0</v>
      </c>
      <c r="AE697" s="16">
        <v>2.0</v>
      </c>
      <c r="AF697" s="16">
        <v>1.0</v>
      </c>
      <c r="AG697" s="16">
        <v>1.0</v>
      </c>
      <c r="AH697" s="11" t="s">
        <v>3830</v>
      </c>
      <c r="AI697" s="18">
        <v>1.0</v>
      </c>
      <c r="AJ697" s="18">
        <v>2.0</v>
      </c>
      <c r="AK697" s="18">
        <v>1.0</v>
      </c>
      <c r="AL697" s="18">
        <v>1.0</v>
      </c>
      <c r="AM697" s="19">
        <v>1.0</v>
      </c>
      <c r="AN697" s="27" t="s">
        <v>128</v>
      </c>
      <c r="AO697" s="15" t="s">
        <v>328</v>
      </c>
      <c r="AP697" s="15" t="s">
        <v>328</v>
      </c>
      <c r="AQ697" s="15">
        <v>165.0</v>
      </c>
      <c r="AR697" s="15">
        <v>59.0</v>
      </c>
      <c r="AS697" s="15">
        <v>75.0</v>
      </c>
      <c r="AT697" s="15">
        <v>89.0</v>
      </c>
      <c r="AU697" s="15">
        <v>-10.0</v>
      </c>
      <c r="AV697" s="15">
        <v>7.0</v>
      </c>
      <c r="AW697" s="18">
        <v>0.0</v>
      </c>
      <c r="AX697" s="18">
        <v>0.0</v>
      </c>
      <c r="AY697" s="18">
        <v>1.0</v>
      </c>
      <c r="AZ697" s="18">
        <v>1.0</v>
      </c>
      <c r="BA697" s="18">
        <v>0.0</v>
      </c>
      <c r="BB697" s="18">
        <v>0.0</v>
      </c>
      <c r="BC697" s="11">
        <v>0.0</v>
      </c>
      <c r="BD697" s="11">
        <v>0.0</v>
      </c>
      <c r="BE697" s="11">
        <v>0.0</v>
      </c>
      <c r="BF697" s="11">
        <v>0.0</v>
      </c>
      <c r="BG697" s="11">
        <v>0.0</v>
      </c>
      <c r="BH697" s="11">
        <v>0.0</v>
      </c>
      <c r="BI697" s="11">
        <v>0.0</v>
      </c>
      <c r="BJ697" s="11">
        <v>0.0</v>
      </c>
      <c r="BK697" s="11">
        <v>0.0</v>
      </c>
      <c r="BL697" s="11">
        <v>0.0</v>
      </c>
      <c r="BM697" s="11">
        <v>0.0</v>
      </c>
      <c r="BN697" s="11">
        <v>0.0</v>
      </c>
      <c r="BO697" s="11">
        <v>0.0</v>
      </c>
      <c r="BP697" s="11">
        <v>0.0</v>
      </c>
      <c r="BQ697" s="11">
        <v>0.0</v>
      </c>
      <c r="BR697" s="11">
        <v>0.0</v>
      </c>
      <c r="BS697" s="11">
        <v>0.0</v>
      </c>
      <c r="BT697" s="11">
        <v>0.0</v>
      </c>
      <c r="BU697" s="11">
        <v>0.0</v>
      </c>
      <c r="BV697" s="11" t="s">
        <v>124</v>
      </c>
      <c r="BW697" s="3" t="s">
        <v>487</v>
      </c>
      <c r="BX697" s="15">
        <v>0.0</v>
      </c>
      <c r="BY697" s="26">
        <v>202.0</v>
      </c>
      <c r="BZ697" s="16">
        <v>0.0</v>
      </c>
      <c r="CA697" s="26">
        <v>38.0</v>
      </c>
      <c r="CB697" s="26">
        <v>14.0</v>
      </c>
      <c r="CC697" s="15">
        <v>0.0</v>
      </c>
      <c r="CD697" s="15">
        <v>0.0</v>
      </c>
      <c r="CE697" s="15">
        <v>1.0</v>
      </c>
      <c r="CF697" s="15">
        <v>0.0</v>
      </c>
      <c r="CG697" s="16">
        <v>0.0</v>
      </c>
      <c r="CH697" s="16">
        <v>0.0</v>
      </c>
      <c r="CI697" s="16">
        <v>1.0</v>
      </c>
      <c r="CJ697" s="15">
        <f t="shared" si="3"/>
        <v>1</v>
      </c>
      <c r="CK697" s="29" t="s">
        <v>3831</v>
      </c>
      <c r="CL697" s="11" t="s">
        <v>132</v>
      </c>
      <c r="CM697" s="11">
        <v>0.0</v>
      </c>
      <c r="CN697" s="11">
        <v>0.0</v>
      </c>
      <c r="CO697" s="18">
        <v>0.0</v>
      </c>
      <c r="CP697" s="18">
        <v>0.0</v>
      </c>
      <c r="CQ697" s="15">
        <v>0.0</v>
      </c>
      <c r="CR697" s="15" t="s">
        <v>124</v>
      </c>
      <c r="CS697" s="15">
        <v>1.0</v>
      </c>
      <c r="CT697" s="15" t="s">
        <v>124</v>
      </c>
      <c r="CU697" s="15">
        <v>0.0</v>
      </c>
      <c r="CV697" s="15" t="s">
        <v>124</v>
      </c>
      <c r="CW697" s="11">
        <v>0.0</v>
      </c>
      <c r="CX697" s="11">
        <v>0.0</v>
      </c>
      <c r="CY697" s="11" t="s">
        <v>124</v>
      </c>
      <c r="CZ697" s="11">
        <v>0.0</v>
      </c>
      <c r="DA697" s="11" t="s">
        <v>507</v>
      </c>
      <c r="DB697" s="31"/>
    </row>
    <row r="698">
      <c r="A698" s="11" t="s">
        <v>3832</v>
      </c>
      <c r="B698" s="11" t="s">
        <v>3366</v>
      </c>
      <c r="C698" s="12">
        <v>32704.0</v>
      </c>
      <c r="D698" s="13">
        <v>1.0</v>
      </c>
      <c r="E698" s="18">
        <v>0.0</v>
      </c>
      <c r="F698" s="3">
        <v>6.0</v>
      </c>
      <c r="G698" s="3">
        <v>7.0</v>
      </c>
      <c r="H698" s="3">
        <v>8.0</v>
      </c>
      <c r="I698" s="14">
        <f t="shared" si="1"/>
        <v>7</v>
      </c>
      <c r="J698" s="14">
        <f t="shared" si="2"/>
        <v>1.333333333</v>
      </c>
      <c r="K698" s="11" t="s">
        <v>1248</v>
      </c>
      <c r="L698" s="11" t="s">
        <v>355</v>
      </c>
      <c r="M698" s="15" t="s">
        <v>216</v>
      </c>
      <c r="N698" s="15" t="s">
        <v>635</v>
      </c>
      <c r="O698" s="16" t="s">
        <v>577</v>
      </c>
      <c r="P698" s="16" t="s">
        <v>2975</v>
      </c>
      <c r="Q698" s="17">
        <v>0.0</v>
      </c>
      <c r="R698" s="11" t="s">
        <v>124</v>
      </c>
      <c r="S698" s="11">
        <v>0.0</v>
      </c>
      <c r="T698" s="11">
        <v>0.0</v>
      </c>
      <c r="U698" s="11" t="s">
        <v>124</v>
      </c>
      <c r="V698" s="11">
        <v>0.0</v>
      </c>
      <c r="W698" s="11" t="s">
        <v>631</v>
      </c>
      <c r="X698" s="18">
        <v>29.0</v>
      </c>
      <c r="Y698" s="18">
        <v>1.0</v>
      </c>
      <c r="Z698" s="18">
        <v>1.0</v>
      </c>
      <c r="AA698" s="18">
        <v>0.0</v>
      </c>
      <c r="AB698" s="15" t="s">
        <v>1795</v>
      </c>
      <c r="AC698" s="15" t="s">
        <v>1795</v>
      </c>
      <c r="AD698" s="16">
        <v>1.0</v>
      </c>
      <c r="AE698" s="16">
        <v>0.0</v>
      </c>
      <c r="AF698" s="16">
        <v>0.0</v>
      </c>
      <c r="AG698" s="15">
        <v>0.0</v>
      </c>
      <c r="AH698" s="11" t="s">
        <v>1359</v>
      </c>
      <c r="AI698" s="18">
        <v>1.0</v>
      </c>
      <c r="AJ698" s="18">
        <v>1.0</v>
      </c>
      <c r="AK698" s="18">
        <v>0.0</v>
      </c>
      <c r="AL698" s="11">
        <v>0.0</v>
      </c>
      <c r="AM698" s="19">
        <v>0.0</v>
      </c>
      <c r="AN698" s="27" t="s">
        <v>299</v>
      </c>
      <c r="AO698" s="15" t="s">
        <v>3833</v>
      </c>
      <c r="AP698" s="15" t="s">
        <v>200</v>
      </c>
      <c r="AQ698" s="15">
        <v>94.0</v>
      </c>
      <c r="AR698" s="15">
        <v>35.0</v>
      </c>
      <c r="AS698" s="15">
        <v>64.0</v>
      </c>
      <c r="AT698" s="15">
        <v>20.0</v>
      </c>
      <c r="AU698" s="15">
        <v>-9.0</v>
      </c>
      <c r="AV698" s="15">
        <v>49.0</v>
      </c>
      <c r="AW698" s="18">
        <v>0.0</v>
      </c>
      <c r="AX698" s="18">
        <v>0.0</v>
      </c>
      <c r="AY698" s="18">
        <v>0.0</v>
      </c>
      <c r="AZ698" s="18">
        <v>1.0</v>
      </c>
      <c r="BA698" s="18">
        <v>0.0</v>
      </c>
      <c r="BB698" s="18">
        <v>0.0</v>
      </c>
      <c r="BC698" s="11">
        <v>0.0</v>
      </c>
      <c r="BD698" s="11">
        <v>0.0</v>
      </c>
      <c r="BE698" s="11">
        <v>0.0</v>
      </c>
      <c r="BF698" s="11">
        <v>0.0</v>
      </c>
      <c r="BG698" s="11">
        <v>0.0</v>
      </c>
      <c r="BH698" s="11">
        <v>0.0</v>
      </c>
      <c r="BI698" s="11">
        <v>0.0</v>
      </c>
      <c r="BJ698" s="11">
        <v>0.0</v>
      </c>
      <c r="BK698" s="11">
        <v>0.0</v>
      </c>
      <c r="BL698" s="11">
        <v>0.0</v>
      </c>
      <c r="BM698" s="11">
        <v>0.0</v>
      </c>
      <c r="BN698" s="11">
        <v>0.0</v>
      </c>
      <c r="BO698" s="11">
        <v>0.0</v>
      </c>
      <c r="BP698" s="11">
        <v>0.0</v>
      </c>
      <c r="BQ698" s="11">
        <v>0.0</v>
      </c>
      <c r="BR698" s="11">
        <v>0.0</v>
      </c>
      <c r="BS698" s="11">
        <v>0.0</v>
      </c>
      <c r="BT698" s="11">
        <v>0.0</v>
      </c>
      <c r="BU698" s="11">
        <v>0.0</v>
      </c>
      <c r="BV698" s="11" t="s">
        <v>124</v>
      </c>
      <c r="BW698" s="3" t="s">
        <v>487</v>
      </c>
      <c r="BX698" s="15">
        <v>0.0</v>
      </c>
      <c r="BY698" s="26">
        <v>204.0</v>
      </c>
      <c r="BZ698" s="16">
        <v>0.0</v>
      </c>
      <c r="CA698" s="26">
        <v>16.0</v>
      </c>
      <c r="CB698" s="26">
        <v>16.0</v>
      </c>
      <c r="CC698" s="15">
        <v>0.0</v>
      </c>
      <c r="CD698" s="15">
        <v>0.0</v>
      </c>
      <c r="CE698" s="15">
        <v>0.0</v>
      </c>
      <c r="CF698" s="15">
        <v>0.0</v>
      </c>
      <c r="CG698" s="16">
        <v>1.0</v>
      </c>
      <c r="CH698" s="16">
        <v>0.0</v>
      </c>
      <c r="CI698" s="16">
        <v>0.0</v>
      </c>
      <c r="CJ698" s="15">
        <f t="shared" si="3"/>
        <v>1</v>
      </c>
      <c r="CK698" s="29" t="s">
        <v>3834</v>
      </c>
      <c r="CL698" s="11" t="s">
        <v>3835</v>
      </c>
      <c r="CM698" s="11">
        <v>0.0</v>
      </c>
      <c r="CN698" s="11">
        <v>0.0</v>
      </c>
      <c r="CO698" s="18">
        <v>0.0</v>
      </c>
      <c r="CP698" s="18">
        <v>0.0</v>
      </c>
      <c r="CQ698" s="15">
        <v>0.0</v>
      </c>
      <c r="CR698" s="15" t="s">
        <v>124</v>
      </c>
      <c r="CS698" s="15">
        <v>0.0</v>
      </c>
      <c r="CT698" s="15" t="s">
        <v>124</v>
      </c>
      <c r="CU698" s="15">
        <v>0.0</v>
      </c>
      <c r="CV698" s="15" t="s">
        <v>124</v>
      </c>
      <c r="CW698" s="11">
        <v>0.0</v>
      </c>
      <c r="CX698" s="11">
        <v>0.0</v>
      </c>
      <c r="CY698" s="11" t="s">
        <v>124</v>
      </c>
      <c r="CZ698" s="11">
        <v>0.0</v>
      </c>
      <c r="DA698" s="11" t="s">
        <v>1049</v>
      </c>
      <c r="DB698" s="31"/>
    </row>
    <row r="699">
      <c r="A699" s="11" t="s">
        <v>3836</v>
      </c>
      <c r="B699" s="11" t="s">
        <v>3837</v>
      </c>
      <c r="C699" s="12">
        <v>32711.0</v>
      </c>
      <c r="D699" s="13">
        <v>2.0</v>
      </c>
      <c r="E699" s="18">
        <v>0.0</v>
      </c>
      <c r="F699" s="3">
        <v>5.0</v>
      </c>
      <c r="G699" s="3">
        <v>6.0</v>
      </c>
      <c r="H699" s="3">
        <v>6.0</v>
      </c>
      <c r="I699" s="14">
        <f t="shared" si="1"/>
        <v>5.666666667</v>
      </c>
      <c r="J699" s="14">
        <f t="shared" si="2"/>
        <v>0.6666666667</v>
      </c>
      <c r="K699" s="11" t="s">
        <v>261</v>
      </c>
      <c r="L699" s="11" t="s">
        <v>3594</v>
      </c>
      <c r="M699" s="15" t="s">
        <v>122</v>
      </c>
      <c r="N699" s="15" t="s">
        <v>2815</v>
      </c>
      <c r="O699" s="16" t="s">
        <v>122</v>
      </c>
      <c r="P699" s="16" t="s">
        <v>373</v>
      </c>
      <c r="Q699" s="17">
        <v>1.0</v>
      </c>
      <c r="R699" s="11" t="s">
        <v>124</v>
      </c>
      <c r="S699" s="11">
        <v>0.0</v>
      </c>
      <c r="T699" s="11">
        <v>0.0</v>
      </c>
      <c r="U699" s="11" t="s">
        <v>124</v>
      </c>
      <c r="V699" s="11">
        <v>0.0</v>
      </c>
      <c r="W699" s="11" t="s">
        <v>125</v>
      </c>
      <c r="X699" s="18">
        <v>20.0</v>
      </c>
      <c r="Y699" s="18">
        <v>0.0</v>
      </c>
      <c r="Z699" s="18">
        <v>1.0</v>
      </c>
      <c r="AA699" s="18">
        <v>0.0</v>
      </c>
      <c r="AB699" s="15" t="s">
        <v>3838</v>
      </c>
      <c r="AC699" s="15" t="s">
        <v>3838</v>
      </c>
      <c r="AD699" s="16">
        <v>2.0</v>
      </c>
      <c r="AE699" s="16">
        <v>1.0</v>
      </c>
      <c r="AF699" s="16">
        <v>1.0</v>
      </c>
      <c r="AG699" s="15">
        <v>0.0</v>
      </c>
      <c r="AH699" s="11" t="s">
        <v>3839</v>
      </c>
      <c r="AI699" s="18">
        <v>1.0</v>
      </c>
      <c r="AJ699" s="18">
        <v>0.0</v>
      </c>
      <c r="AK699" s="18">
        <v>0.0</v>
      </c>
      <c r="AL699" s="11">
        <v>0.0</v>
      </c>
      <c r="AM699" s="19">
        <v>1.0</v>
      </c>
      <c r="AN699" s="27" t="s">
        <v>128</v>
      </c>
      <c r="AO699" s="15" t="s">
        <v>1624</v>
      </c>
      <c r="AP699" s="15" t="s">
        <v>1624</v>
      </c>
      <c r="AQ699" s="15">
        <v>130.0</v>
      </c>
      <c r="AR699" s="15">
        <v>44.0</v>
      </c>
      <c r="AS699" s="15">
        <v>54.0</v>
      </c>
      <c r="AT699" s="15">
        <v>19.0</v>
      </c>
      <c r="AU699" s="15">
        <v>-14.0</v>
      </c>
      <c r="AV699" s="15">
        <v>2.0</v>
      </c>
      <c r="AW699" s="18">
        <v>0.0</v>
      </c>
      <c r="AX699" s="18">
        <v>0.0</v>
      </c>
      <c r="AY699" s="18">
        <v>1.0</v>
      </c>
      <c r="AZ699" s="18">
        <v>1.0</v>
      </c>
      <c r="BA699" s="18">
        <v>0.0</v>
      </c>
      <c r="BB699" s="18">
        <v>0.0</v>
      </c>
      <c r="BC699" s="11">
        <v>0.0</v>
      </c>
      <c r="BD699" s="11">
        <v>0.0</v>
      </c>
      <c r="BE699" s="11">
        <v>0.0</v>
      </c>
      <c r="BF699" s="11">
        <v>0.0</v>
      </c>
      <c r="BG699" s="11">
        <v>0.0</v>
      </c>
      <c r="BH699" s="11">
        <v>0.0</v>
      </c>
      <c r="BI699" s="11">
        <v>0.0</v>
      </c>
      <c r="BJ699" s="11">
        <v>0.0</v>
      </c>
      <c r="BK699" s="11">
        <v>0.0</v>
      </c>
      <c r="BL699" s="11">
        <v>0.0</v>
      </c>
      <c r="BM699" s="11">
        <v>0.0</v>
      </c>
      <c r="BN699" s="11">
        <v>0.0</v>
      </c>
      <c r="BO699" s="11">
        <v>0.0</v>
      </c>
      <c r="BP699" s="11">
        <v>0.0</v>
      </c>
      <c r="BQ699" s="11">
        <v>0.0</v>
      </c>
      <c r="BR699" s="11">
        <v>0.0</v>
      </c>
      <c r="BS699" s="11">
        <v>0.0</v>
      </c>
      <c r="BT699" s="11">
        <v>0.0</v>
      </c>
      <c r="BU699" s="11">
        <v>0.0</v>
      </c>
      <c r="BV699" s="11" t="s">
        <v>124</v>
      </c>
      <c r="BW699" s="3" t="s">
        <v>487</v>
      </c>
      <c r="BX699" s="15">
        <v>0.0</v>
      </c>
      <c r="BY699" s="26">
        <v>260.0</v>
      </c>
      <c r="BZ699" s="16">
        <v>0.0</v>
      </c>
      <c r="CA699" s="26">
        <v>39.0</v>
      </c>
      <c r="CB699" s="26">
        <v>20.0</v>
      </c>
      <c r="CC699" s="15">
        <v>0.0</v>
      </c>
      <c r="CD699" s="15">
        <v>0.0</v>
      </c>
      <c r="CE699" s="15">
        <v>1.0</v>
      </c>
      <c r="CF699" s="15">
        <v>0.0</v>
      </c>
      <c r="CG699" s="16">
        <v>0.0</v>
      </c>
      <c r="CH699" s="16">
        <v>0.0</v>
      </c>
      <c r="CI699" s="16">
        <v>0.0</v>
      </c>
      <c r="CJ699" s="15">
        <f t="shared" si="3"/>
        <v>0</v>
      </c>
      <c r="CK699" s="29" t="s">
        <v>3840</v>
      </c>
      <c r="CL699" s="11" t="s">
        <v>3841</v>
      </c>
      <c r="CM699" s="11">
        <v>0.0</v>
      </c>
      <c r="CN699" s="11">
        <v>0.0</v>
      </c>
      <c r="CO699" s="18">
        <v>0.0</v>
      </c>
      <c r="CP699" s="18">
        <v>0.0</v>
      </c>
      <c r="CQ699" s="15">
        <v>0.0</v>
      </c>
      <c r="CR699" s="15" t="s">
        <v>124</v>
      </c>
      <c r="CS699" s="15">
        <v>0.0</v>
      </c>
      <c r="CT699" s="15" t="s">
        <v>124</v>
      </c>
      <c r="CU699" s="15">
        <v>0.0</v>
      </c>
      <c r="CV699" s="15" t="s">
        <v>124</v>
      </c>
      <c r="CW699" s="11">
        <v>0.0</v>
      </c>
      <c r="CX699" s="11">
        <v>0.0</v>
      </c>
      <c r="CY699" s="11" t="s">
        <v>124</v>
      </c>
      <c r="CZ699" s="11">
        <v>0.0</v>
      </c>
      <c r="DA699" s="11" t="s">
        <v>235</v>
      </c>
      <c r="DB699" s="31"/>
    </row>
    <row r="700">
      <c r="A700" s="11" t="s">
        <v>3842</v>
      </c>
      <c r="B700" s="11" t="s">
        <v>3101</v>
      </c>
      <c r="C700" s="12">
        <v>32725.0</v>
      </c>
      <c r="D700" s="13">
        <v>1.0</v>
      </c>
      <c r="E700" s="18">
        <v>0.0</v>
      </c>
      <c r="F700" s="3">
        <v>5.0</v>
      </c>
      <c r="G700" s="3">
        <v>4.0</v>
      </c>
      <c r="H700" s="3">
        <v>7.0</v>
      </c>
      <c r="I700" s="14">
        <f t="shared" si="1"/>
        <v>5.333333333</v>
      </c>
      <c r="J700" s="14">
        <f t="shared" si="2"/>
        <v>2</v>
      </c>
      <c r="K700" s="11" t="s">
        <v>355</v>
      </c>
      <c r="L700" s="11" t="s">
        <v>355</v>
      </c>
      <c r="M700" s="15" t="s">
        <v>518</v>
      </c>
      <c r="N700" s="15" t="s">
        <v>3843</v>
      </c>
      <c r="O700" s="16" t="s">
        <v>2228</v>
      </c>
      <c r="P700" s="16" t="s">
        <v>3049</v>
      </c>
      <c r="Q700" s="17">
        <v>1.0</v>
      </c>
      <c r="R700" s="11" t="s">
        <v>124</v>
      </c>
      <c r="S700" s="11">
        <v>0.0</v>
      </c>
      <c r="T700" s="11">
        <v>0.0</v>
      </c>
      <c r="U700" s="11" t="s">
        <v>124</v>
      </c>
      <c r="V700" s="11">
        <v>0.0</v>
      </c>
      <c r="W700" s="11" t="s">
        <v>125</v>
      </c>
      <c r="X700" s="18">
        <v>31.0</v>
      </c>
      <c r="Y700" s="18">
        <v>1.0</v>
      </c>
      <c r="Z700" s="18">
        <v>0.0</v>
      </c>
      <c r="AA700" s="18">
        <v>1.0</v>
      </c>
      <c r="AB700" s="15" t="s">
        <v>3101</v>
      </c>
      <c r="AC700" s="15" t="s">
        <v>3101</v>
      </c>
      <c r="AD700" s="16">
        <v>1.0</v>
      </c>
      <c r="AE700" s="16">
        <v>0.0</v>
      </c>
      <c r="AF700" s="16">
        <v>1.0</v>
      </c>
      <c r="AG700" s="15">
        <v>1.0</v>
      </c>
      <c r="AH700" s="11" t="s">
        <v>3101</v>
      </c>
      <c r="AI700" s="18">
        <v>1.0</v>
      </c>
      <c r="AJ700" s="18">
        <v>0.0</v>
      </c>
      <c r="AK700" s="18">
        <v>1.0</v>
      </c>
      <c r="AL700" s="11">
        <v>1.0</v>
      </c>
      <c r="AM700" s="19">
        <v>1.0</v>
      </c>
      <c r="AN700" s="27" t="s">
        <v>128</v>
      </c>
      <c r="AO700" s="15" t="s">
        <v>2524</v>
      </c>
      <c r="AP700" s="15" t="s">
        <v>200</v>
      </c>
      <c r="AQ700" s="15">
        <v>110.0</v>
      </c>
      <c r="AR700" s="15">
        <v>68.0</v>
      </c>
      <c r="AS700" s="15">
        <v>68.0</v>
      </c>
      <c r="AT700" s="15">
        <v>47.0</v>
      </c>
      <c r="AU700" s="15">
        <v>-9.0</v>
      </c>
      <c r="AV700" s="15">
        <v>28.0</v>
      </c>
      <c r="AW700" s="18">
        <v>0.0</v>
      </c>
      <c r="AX700" s="18">
        <v>0.0</v>
      </c>
      <c r="AY700" s="18">
        <v>1.0</v>
      </c>
      <c r="AZ700" s="18">
        <v>0.0</v>
      </c>
      <c r="BA700" s="18">
        <v>0.0</v>
      </c>
      <c r="BB700" s="18">
        <v>0.0</v>
      </c>
      <c r="BC700" s="11">
        <v>0.0</v>
      </c>
      <c r="BD700" s="11">
        <v>0.0</v>
      </c>
      <c r="BE700" s="11">
        <v>0.0</v>
      </c>
      <c r="BF700" s="11">
        <v>0.0</v>
      </c>
      <c r="BG700" s="11">
        <v>0.0</v>
      </c>
      <c r="BH700" s="11">
        <v>0.0</v>
      </c>
      <c r="BI700" s="11">
        <v>0.0</v>
      </c>
      <c r="BJ700" s="11">
        <v>0.0</v>
      </c>
      <c r="BK700" s="11">
        <v>0.0</v>
      </c>
      <c r="BL700" s="11">
        <v>0.0</v>
      </c>
      <c r="BM700" s="11">
        <v>0.0</v>
      </c>
      <c r="BN700" s="11">
        <v>0.0</v>
      </c>
      <c r="BO700" s="11">
        <v>0.0</v>
      </c>
      <c r="BP700" s="11">
        <v>0.0</v>
      </c>
      <c r="BQ700" s="11">
        <v>0.0</v>
      </c>
      <c r="BR700" s="11">
        <v>0.0</v>
      </c>
      <c r="BS700" s="11">
        <v>0.0</v>
      </c>
      <c r="BT700" s="11">
        <v>0.0</v>
      </c>
      <c r="BU700" s="11">
        <v>0.0</v>
      </c>
      <c r="BV700" s="11" t="s">
        <v>3844</v>
      </c>
      <c r="BW700" s="3" t="s">
        <v>318</v>
      </c>
      <c r="BX700" s="15">
        <v>0.0</v>
      </c>
      <c r="BY700" s="26">
        <v>247.0</v>
      </c>
      <c r="BZ700" s="16">
        <v>0.0</v>
      </c>
      <c r="CA700" s="26">
        <v>85.0</v>
      </c>
      <c r="CB700" s="26">
        <v>28.0</v>
      </c>
      <c r="CC700" s="15">
        <v>0.0</v>
      </c>
      <c r="CD700" s="15">
        <v>0.0</v>
      </c>
      <c r="CE700" s="15">
        <v>0.0</v>
      </c>
      <c r="CF700" s="15">
        <v>0.0</v>
      </c>
      <c r="CG700" s="16">
        <v>0.0</v>
      </c>
      <c r="CH700" s="16">
        <v>1.0</v>
      </c>
      <c r="CI700" s="16">
        <v>1.0</v>
      </c>
      <c r="CJ700" s="15">
        <f t="shared" si="3"/>
        <v>1</v>
      </c>
      <c r="CK700" s="29" t="s">
        <v>3845</v>
      </c>
      <c r="CL700" s="11" t="s">
        <v>3846</v>
      </c>
      <c r="CM700" s="11">
        <v>0.0</v>
      </c>
      <c r="CN700" s="11">
        <v>1.0</v>
      </c>
      <c r="CO700" s="18">
        <v>1.0</v>
      </c>
      <c r="CP700" s="18">
        <v>0.0</v>
      </c>
      <c r="CQ700" s="15">
        <v>0.0</v>
      </c>
      <c r="CR700" s="15" t="s">
        <v>124</v>
      </c>
      <c r="CS700" s="15">
        <v>1.0</v>
      </c>
      <c r="CT700" s="15" t="s">
        <v>3847</v>
      </c>
      <c r="CU700" s="15">
        <v>0.0</v>
      </c>
      <c r="CV700" s="15" t="s">
        <v>124</v>
      </c>
      <c r="CW700" s="11">
        <v>0.0</v>
      </c>
      <c r="CX700" s="11">
        <v>0.0</v>
      </c>
      <c r="CY700" s="11" t="s">
        <v>124</v>
      </c>
      <c r="CZ700" s="11">
        <v>0.0</v>
      </c>
      <c r="DA700" s="11" t="s">
        <v>3380</v>
      </c>
      <c r="DB700" s="31"/>
    </row>
    <row r="701">
      <c r="A701" s="11" t="s">
        <v>3848</v>
      </c>
      <c r="B701" s="11" t="s">
        <v>3666</v>
      </c>
      <c r="C701" s="12">
        <v>32732.0</v>
      </c>
      <c r="D701" s="13">
        <v>3.0</v>
      </c>
      <c r="E701" s="18">
        <v>0.0</v>
      </c>
      <c r="F701" s="3">
        <v>7.0</v>
      </c>
      <c r="G701" s="3">
        <v>5.0</v>
      </c>
      <c r="H701" s="3">
        <v>6.0</v>
      </c>
      <c r="I701" s="14">
        <f t="shared" si="1"/>
        <v>6</v>
      </c>
      <c r="J701" s="14">
        <f t="shared" si="2"/>
        <v>1.333333333</v>
      </c>
      <c r="K701" s="11" t="s">
        <v>183</v>
      </c>
      <c r="L701" s="11" t="s">
        <v>183</v>
      </c>
      <c r="M701" s="15" t="s">
        <v>137</v>
      </c>
      <c r="N701" s="15" t="s">
        <v>196</v>
      </c>
      <c r="O701" s="16" t="s">
        <v>122</v>
      </c>
      <c r="P701" s="16" t="s">
        <v>1173</v>
      </c>
      <c r="Q701" s="17">
        <v>1.0</v>
      </c>
      <c r="R701" s="11" t="s">
        <v>124</v>
      </c>
      <c r="S701" s="11">
        <v>0.0</v>
      </c>
      <c r="T701" s="11">
        <v>0.0</v>
      </c>
      <c r="U701" s="11" t="s">
        <v>124</v>
      </c>
      <c r="V701" s="11">
        <v>0.0</v>
      </c>
      <c r="W701" s="11" t="s">
        <v>125</v>
      </c>
      <c r="X701" s="18">
        <v>25.0</v>
      </c>
      <c r="Y701" s="18">
        <v>1.0</v>
      </c>
      <c r="Z701" s="18">
        <v>1.0</v>
      </c>
      <c r="AA701" s="18">
        <v>0.0</v>
      </c>
      <c r="AB701" s="15" t="s">
        <v>3666</v>
      </c>
      <c r="AC701" s="15" t="s">
        <v>3666</v>
      </c>
      <c r="AD701" s="16">
        <v>1.0</v>
      </c>
      <c r="AE701" s="16">
        <v>1.0</v>
      </c>
      <c r="AF701" s="16">
        <v>1.0</v>
      </c>
      <c r="AG701" s="15">
        <v>1.0</v>
      </c>
      <c r="AH701" s="11" t="s">
        <v>3668</v>
      </c>
      <c r="AI701" s="18">
        <v>1.0</v>
      </c>
      <c r="AJ701" s="18">
        <v>1.0</v>
      </c>
      <c r="AK701" s="18">
        <v>1.0</v>
      </c>
      <c r="AL701" s="11">
        <v>0.0</v>
      </c>
      <c r="AM701" s="19">
        <v>1.0</v>
      </c>
      <c r="AN701" s="27" t="s">
        <v>128</v>
      </c>
      <c r="AO701" s="15" t="s">
        <v>129</v>
      </c>
      <c r="AP701" s="15" t="s">
        <v>129</v>
      </c>
      <c r="AQ701" s="15">
        <v>89.0</v>
      </c>
      <c r="AR701" s="15">
        <v>25.0</v>
      </c>
      <c r="AS701" s="15">
        <v>40.0</v>
      </c>
      <c r="AT701" s="15">
        <v>13.0</v>
      </c>
      <c r="AU701" s="15">
        <v>-14.0</v>
      </c>
      <c r="AV701" s="15">
        <v>80.0</v>
      </c>
      <c r="AW701" s="18">
        <v>0.0</v>
      </c>
      <c r="AX701" s="18">
        <v>0.0</v>
      </c>
      <c r="AY701" s="18">
        <v>1.0</v>
      </c>
      <c r="AZ701" s="18">
        <v>1.0</v>
      </c>
      <c r="BA701" s="18">
        <v>0.0</v>
      </c>
      <c r="BB701" s="18">
        <v>0.0</v>
      </c>
      <c r="BC701" s="11">
        <v>0.0</v>
      </c>
      <c r="BD701" s="11">
        <v>0.0</v>
      </c>
      <c r="BE701" s="11">
        <v>0.0</v>
      </c>
      <c r="BF701" s="11">
        <v>0.0</v>
      </c>
      <c r="BG701" s="11">
        <v>0.0</v>
      </c>
      <c r="BH701" s="11">
        <v>0.0</v>
      </c>
      <c r="BI701" s="11">
        <v>0.0</v>
      </c>
      <c r="BJ701" s="11">
        <v>0.0</v>
      </c>
      <c r="BK701" s="11">
        <v>0.0</v>
      </c>
      <c r="BL701" s="11">
        <v>0.0</v>
      </c>
      <c r="BM701" s="11">
        <v>0.0</v>
      </c>
      <c r="BN701" s="11">
        <v>0.0</v>
      </c>
      <c r="BO701" s="11">
        <v>0.0</v>
      </c>
      <c r="BP701" s="11">
        <v>0.0</v>
      </c>
      <c r="BQ701" s="11">
        <v>0.0</v>
      </c>
      <c r="BR701" s="11">
        <v>0.0</v>
      </c>
      <c r="BS701" s="11">
        <v>0.0</v>
      </c>
      <c r="BT701" s="11">
        <v>0.0</v>
      </c>
      <c r="BU701" s="11">
        <v>0.0</v>
      </c>
      <c r="BV701" s="11" t="s">
        <v>124</v>
      </c>
      <c r="BW701" s="3" t="s">
        <v>1609</v>
      </c>
      <c r="BX701" s="15">
        <v>0.0</v>
      </c>
      <c r="BY701" s="26">
        <v>264.0</v>
      </c>
      <c r="BZ701" s="16">
        <v>0.0</v>
      </c>
      <c r="CA701" s="26">
        <v>105.0</v>
      </c>
      <c r="CB701" s="26">
        <v>46.0</v>
      </c>
      <c r="CC701" s="15">
        <v>0.0</v>
      </c>
      <c r="CD701" s="15">
        <v>0.0</v>
      </c>
      <c r="CE701" s="15">
        <v>0.0</v>
      </c>
      <c r="CF701" s="15">
        <v>0.0</v>
      </c>
      <c r="CG701" s="16">
        <v>0.0</v>
      </c>
      <c r="CH701" s="16">
        <v>0.0</v>
      </c>
      <c r="CI701" s="16">
        <v>0.0</v>
      </c>
      <c r="CJ701" s="15">
        <f t="shared" si="3"/>
        <v>0</v>
      </c>
      <c r="CK701" s="29" t="s">
        <v>3849</v>
      </c>
      <c r="CL701" s="11" t="s">
        <v>170</v>
      </c>
      <c r="CM701" s="11">
        <v>0.0</v>
      </c>
      <c r="CN701" s="11">
        <v>0.0</v>
      </c>
      <c r="CO701" s="18">
        <v>0.0</v>
      </c>
      <c r="CP701" s="18">
        <v>0.0</v>
      </c>
      <c r="CQ701" s="15">
        <v>0.0</v>
      </c>
      <c r="CR701" s="15" t="s">
        <v>124</v>
      </c>
      <c r="CS701" s="15">
        <v>0.0</v>
      </c>
      <c r="CT701" s="15" t="s">
        <v>124</v>
      </c>
      <c r="CU701" s="15">
        <v>0.0</v>
      </c>
      <c r="CV701" s="15" t="s">
        <v>124</v>
      </c>
      <c r="CW701" s="11">
        <v>0.0</v>
      </c>
      <c r="CX701" s="11">
        <v>0.0</v>
      </c>
      <c r="CY701" s="11" t="s">
        <v>124</v>
      </c>
      <c r="CZ701" s="11">
        <v>0.0</v>
      </c>
      <c r="DA701" s="11" t="s">
        <v>235</v>
      </c>
      <c r="DB701" s="31"/>
    </row>
    <row r="702">
      <c r="A702" s="11" t="s">
        <v>3850</v>
      </c>
      <c r="B702" s="11" t="s">
        <v>3758</v>
      </c>
      <c r="C702" s="12">
        <v>32753.0</v>
      </c>
      <c r="D702" s="13">
        <v>1.0</v>
      </c>
      <c r="E702" s="18">
        <v>0.0</v>
      </c>
      <c r="F702" s="3">
        <v>3.0</v>
      </c>
      <c r="G702" s="3">
        <v>4.0</v>
      </c>
      <c r="H702" s="3">
        <v>5.0</v>
      </c>
      <c r="I702" s="14">
        <f t="shared" si="1"/>
        <v>4</v>
      </c>
      <c r="J702" s="14">
        <f t="shared" si="2"/>
        <v>1.333333333</v>
      </c>
      <c r="K702" s="11" t="s">
        <v>3062</v>
      </c>
      <c r="L702" s="11" t="s">
        <v>3062</v>
      </c>
      <c r="M702" s="15" t="s">
        <v>2631</v>
      </c>
      <c r="N702" s="15" t="s">
        <v>3413</v>
      </c>
      <c r="O702" s="16" t="s">
        <v>2906</v>
      </c>
      <c r="P702" s="16" t="s">
        <v>3784</v>
      </c>
      <c r="Q702" s="17">
        <v>1.0</v>
      </c>
      <c r="R702" s="11" t="s">
        <v>124</v>
      </c>
      <c r="S702" s="11">
        <v>0.0</v>
      </c>
      <c r="T702" s="11">
        <v>0.0</v>
      </c>
      <c r="U702" s="11" t="s">
        <v>124</v>
      </c>
      <c r="V702" s="11">
        <v>0.0</v>
      </c>
      <c r="W702" s="11" t="s">
        <v>125</v>
      </c>
      <c r="X702" s="18">
        <v>27.0</v>
      </c>
      <c r="Y702" s="18">
        <v>0.0</v>
      </c>
      <c r="Z702" s="18">
        <v>1.0</v>
      </c>
      <c r="AA702" s="18">
        <v>0.0</v>
      </c>
      <c r="AB702" s="15" t="s">
        <v>3760</v>
      </c>
      <c r="AC702" s="15" t="s">
        <v>3760</v>
      </c>
      <c r="AD702" s="16">
        <v>1.0</v>
      </c>
      <c r="AE702" s="16">
        <v>1.0</v>
      </c>
      <c r="AF702" s="16">
        <v>0.0</v>
      </c>
      <c r="AG702" s="15">
        <v>0.0</v>
      </c>
      <c r="AH702" s="11" t="s">
        <v>3761</v>
      </c>
      <c r="AI702" s="18">
        <v>1.0</v>
      </c>
      <c r="AJ702" s="18">
        <v>1.0</v>
      </c>
      <c r="AK702" s="18">
        <v>0.0</v>
      </c>
      <c r="AL702" s="11">
        <v>0.0</v>
      </c>
      <c r="AM702" s="19">
        <v>1.0</v>
      </c>
      <c r="AN702" s="27" t="s">
        <v>128</v>
      </c>
      <c r="AO702" s="15" t="s">
        <v>1840</v>
      </c>
      <c r="AP702" s="15" t="s">
        <v>1840</v>
      </c>
      <c r="AQ702" s="15">
        <v>122.0</v>
      </c>
      <c r="AR702" s="15">
        <v>68.0</v>
      </c>
      <c r="AS702" s="15">
        <v>88.0</v>
      </c>
      <c r="AT702" s="15">
        <v>72.0</v>
      </c>
      <c r="AU702" s="15">
        <v>-9.0</v>
      </c>
      <c r="AV702" s="15">
        <v>15.0</v>
      </c>
      <c r="AW702" s="18">
        <v>0.0</v>
      </c>
      <c r="AX702" s="18">
        <v>1.0</v>
      </c>
      <c r="AY702" s="18">
        <v>0.0</v>
      </c>
      <c r="AZ702" s="18">
        <v>1.0</v>
      </c>
      <c r="BA702" s="18">
        <v>0.0</v>
      </c>
      <c r="BB702" s="18">
        <v>0.0</v>
      </c>
      <c r="BC702" s="11">
        <v>0.0</v>
      </c>
      <c r="BD702" s="11">
        <v>0.0</v>
      </c>
      <c r="BE702" s="11">
        <v>0.0</v>
      </c>
      <c r="BF702" s="11">
        <v>0.0</v>
      </c>
      <c r="BG702" s="11">
        <v>0.0</v>
      </c>
      <c r="BH702" s="11">
        <v>0.0</v>
      </c>
      <c r="BI702" s="11">
        <v>0.0</v>
      </c>
      <c r="BJ702" s="11">
        <v>0.0</v>
      </c>
      <c r="BK702" s="11">
        <v>0.0</v>
      </c>
      <c r="BL702" s="11">
        <v>0.0</v>
      </c>
      <c r="BM702" s="11">
        <v>0.0</v>
      </c>
      <c r="BN702" s="11">
        <v>0.0</v>
      </c>
      <c r="BO702" s="11">
        <v>0.0</v>
      </c>
      <c r="BP702" s="11">
        <v>0.0</v>
      </c>
      <c r="BQ702" s="11">
        <v>0.0</v>
      </c>
      <c r="BR702" s="11">
        <v>0.0</v>
      </c>
      <c r="BS702" s="11">
        <v>0.0</v>
      </c>
      <c r="BT702" s="11">
        <v>0.0</v>
      </c>
      <c r="BU702" s="11">
        <v>0.0</v>
      </c>
      <c r="BV702" s="11" t="s">
        <v>124</v>
      </c>
      <c r="BW702" s="3" t="s">
        <v>146</v>
      </c>
      <c r="BX702" s="15">
        <v>0.0</v>
      </c>
      <c r="BY702" s="26">
        <v>231.0</v>
      </c>
      <c r="BZ702" s="16">
        <v>0.0</v>
      </c>
      <c r="CA702" s="26">
        <v>63.0</v>
      </c>
      <c r="CB702" s="26">
        <v>16.0</v>
      </c>
      <c r="CC702" s="15">
        <v>0.0</v>
      </c>
      <c r="CD702" s="15">
        <v>0.0</v>
      </c>
      <c r="CE702" s="15">
        <v>1.0</v>
      </c>
      <c r="CF702" s="15">
        <v>0.0</v>
      </c>
      <c r="CG702" s="16">
        <v>0.0</v>
      </c>
      <c r="CH702" s="16">
        <v>0.0</v>
      </c>
      <c r="CI702" s="16">
        <v>0.0</v>
      </c>
      <c r="CJ702" s="15">
        <f t="shared" si="3"/>
        <v>0</v>
      </c>
      <c r="CK702" s="29" t="s">
        <v>3851</v>
      </c>
      <c r="CL702" s="11" t="s">
        <v>1183</v>
      </c>
      <c r="CM702" s="11">
        <v>0.0</v>
      </c>
      <c r="CN702" s="11">
        <v>0.0</v>
      </c>
      <c r="CO702" s="18">
        <v>0.0</v>
      </c>
      <c r="CP702" s="18">
        <v>0.0</v>
      </c>
      <c r="CQ702" s="15">
        <v>0.0</v>
      </c>
      <c r="CR702" s="15" t="s">
        <v>124</v>
      </c>
      <c r="CS702" s="15">
        <v>0.0</v>
      </c>
      <c r="CT702" s="15" t="s">
        <v>124</v>
      </c>
      <c r="CU702" s="15">
        <v>0.0</v>
      </c>
      <c r="CV702" s="15" t="s">
        <v>124</v>
      </c>
      <c r="CW702" s="11">
        <v>0.0</v>
      </c>
      <c r="CX702" s="11">
        <v>0.0</v>
      </c>
      <c r="CY702" s="11" t="s">
        <v>124</v>
      </c>
      <c r="CZ702" s="11">
        <v>0.0</v>
      </c>
      <c r="DA702" s="11" t="s">
        <v>235</v>
      </c>
      <c r="DB702" s="31"/>
    </row>
    <row r="703">
      <c r="A703" s="11" t="s">
        <v>3852</v>
      </c>
      <c r="B703" s="11" t="s">
        <v>3813</v>
      </c>
      <c r="C703" s="12">
        <v>32760.0</v>
      </c>
      <c r="D703" s="13">
        <v>1.0</v>
      </c>
      <c r="E703" s="18">
        <v>0.0</v>
      </c>
      <c r="F703" s="3">
        <v>2.0</v>
      </c>
      <c r="G703" s="3">
        <v>1.0</v>
      </c>
      <c r="H703" s="3">
        <v>7.0</v>
      </c>
      <c r="I703" s="14">
        <f t="shared" si="1"/>
        <v>3.333333333</v>
      </c>
      <c r="J703" s="14">
        <f t="shared" si="2"/>
        <v>4</v>
      </c>
      <c r="K703" s="11" t="s">
        <v>261</v>
      </c>
      <c r="L703" s="11" t="s">
        <v>3594</v>
      </c>
      <c r="M703" s="15" t="s">
        <v>122</v>
      </c>
      <c r="N703" s="15" t="s">
        <v>3853</v>
      </c>
      <c r="O703" s="16" t="s">
        <v>3323</v>
      </c>
      <c r="P703" s="16" t="s">
        <v>3854</v>
      </c>
      <c r="Q703" s="17">
        <v>0.0</v>
      </c>
      <c r="R703" s="11" t="s">
        <v>124</v>
      </c>
      <c r="S703" s="11">
        <v>0.0</v>
      </c>
      <c r="T703" s="11">
        <v>0.0</v>
      </c>
      <c r="U703" s="11" t="s">
        <v>124</v>
      </c>
      <c r="V703" s="11">
        <v>0.0</v>
      </c>
      <c r="W703" s="11" t="s">
        <v>125</v>
      </c>
      <c r="X703" s="18">
        <v>20.0</v>
      </c>
      <c r="Y703" s="18">
        <v>1.0</v>
      </c>
      <c r="Z703" s="18">
        <v>1.0</v>
      </c>
      <c r="AA703" s="18">
        <v>0.0</v>
      </c>
      <c r="AB703" s="15" t="s">
        <v>3814</v>
      </c>
      <c r="AC703" s="15" t="s">
        <v>3814</v>
      </c>
      <c r="AD703" s="16">
        <v>1.0</v>
      </c>
      <c r="AE703" s="16">
        <v>0.0</v>
      </c>
      <c r="AF703" s="16">
        <v>0.0</v>
      </c>
      <c r="AG703" s="15">
        <v>0.0</v>
      </c>
      <c r="AH703" s="11" t="s">
        <v>3814</v>
      </c>
      <c r="AI703" s="18">
        <v>1.0</v>
      </c>
      <c r="AJ703" s="18">
        <v>0.0</v>
      </c>
      <c r="AK703" s="18">
        <v>0.0</v>
      </c>
      <c r="AL703" s="11">
        <v>0.0</v>
      </c>
      <c r="AM703" s="19">
        <v>1.0</v>
      </c>
      <c r="AN703" s="27" t="s">
        <v>128</v>
      </c>
      <c r="AO703" s="15" t="s">
        <v>1624</v>
      </c>
      <c r="AP703" s="15" t="s">
        <v>1624</v>
      </c>
      <c r="AQ703" s="15">
        <v>92.0</v>
      </c>
      <c r="AR703" s="15">
        <v>70.0</v>
      </c>
      <c r="AS703" s="15">
        <v>75.0</v>
      </c>
      <c r="AT703" s="15">
        <v>62.0</v>
      </c>
      <c r="AU703" s="15">
        <v>-6.0</v>
      </c>
      <c r="AV703" s="15">
        <v>4.0</v>
      </c>
      <c r="AW703" s="18">
        <v>0.0</v>
      </c>
      <c r="AX703" s="18">
        <v>0.0</v>
      </c>
      <c r="AY703" s="18">
        <v>1.0</v>
      </c>
      <c r="AZ703" s="18">
        <v>1.0</v>
      </c>
      <c r="BA703" s="18">
        <v>0.0</v>
      </c>
      <c r="BB703" s="18">
        <v>0.0</v>
      </c>
      <c r="BC703" s="11">
        <v>0.0</v>
      </c>
      <c r="BD703" s="11">
        <v>0.0</v>
      </c>
      <c r="BE703" s="11">
        <v>0.0</v>
      </c>
      <c r="BF703" s="11">
        <v>0.0</v>
      </c>
      <c r="BG703" s="11">
        <v>0.0</v>
      </c>
      <c r="BH703" s="11">
        <v>0.0</v>
      </c>
      <c r="BI703" s="11">
        <v>0.0</v>
      </c>
      <c r="BJ703" s="11">
        <v>0.0</v>
      </c>
      <c r="BK703" s="11">
        <v>0.0</v>
      </c>
      <c r="BL703" s="11">
        <v>0.0</v>
      </c>
      <c r="BM703" s="11">
        <v>0.0</v>
      </c>
      <c r="BN703" s="11">
        <v>0.0</v>
      </c>
      <c r="BO703" s="11">
        <v>0.0</v>
      </c>
      <c r="BP703" s="11">
        <v>0.0</v>
      </c>
      <c r="BQ703" s="11">
        <v>0.0</v>
      </c>
      <c r="BR703" s="11">
        <v>0.0</v>
      </c>
      <c r="BS703" s="11">
        <v>0.0</v>
      </c>
      <c r="BT703" s="11">
        <v>0.0</v>
      </c>
      <c r="BU703" s="11">
        <v>0.0</v>
      </c>
      <c r="BV703" s="11" t="s">
        <v>124</v>
      </c>
      <c r="BW703" s="3" t="s">
        <v>319</v>
      </c>
      <c r="BX703" s="15">
        <v>0.0</v>
      </c>
      <c r="BY703" s="26">
        <v>231.0</v>
      </c>
      <c r="BZ703" s="16">
        <v>0.0</v>
      </c>
      <c r="CA703" s="26">
        <v>124.0</v>
      </c>
      <c r="CB703" s="26">
        <v>33.0</v>
      </c>
      <c r="CC703" s="15">
        <v>0.0</v>
      </c>
      <c r="CD703" s="15">
        <v>0.0</v>
      </c>
      <c r="CE703" s="15">
        <v>1.0</v>
      </c>
      <c r="CF703" s="15">
        <v>0.0</v>
      </c>
      <c r="CG703" s="16">
        <v>0.0</v>
      </c>
      <c r="CH703" s="16">
        <v>0.0</v>
      </c>
      <c r="CI703" s="16">
        <v>1.0</v>
      </c>
      <c r="CJ703" s="15">
        <f t="shared" si="3"/>
        <v>1</v>
      </c>
      <c r="CK703" s="29" t="s">
        <v>3855</v>
      </c>
      <c r="CL703" s="11" t="s">
        <v>3856</v>
      </c>
      <c r="CM703" s="11">
        <v>0.0</v>
      </c>
      <c r="CN703" s="11">
        <v>0.0</v>
      </c>
      <c r="CO703" s="18">
        <v>0.0</v>
      </c>
      <c r="CP703" s="18">
        <v>0.0</v>
      </c>
      <c r="CQ703" s="15">
        <v>0.0</v>
      </c>
      <c r="CR703" s="15" t="s">
        <v>124</v>
      </c>
      <c r="CS703" s="15">
        <v>0.0</v>
      </c>
      <c r="CT703" s="15" t="s">
        <v>124</v>
      </c>
      <c r="CU703" s="15">
        <v>0.0</v>
      </c>
      <c r="CV703" s="15" t="s">
        <v>124</v>
      </c>
      <c r="CW703" s="11">
        <v>0.0</v>
      </c>
      <c r="CX703" s="11">
        <v>0.0</v>
      </c>
      <c r="CY703" s="11" t="s">
        <v>124</v>
      </c>
      <c r="CZ703" s="11">
        <v>0.0</v>
      </c>
      <c r="DA703" s="11" t="s">
        <v>235</v>
      </c>
      <c r="DB703" s="31"/>
    </row>
    <row r="704">
      <c r="A704" s="11" t="s">
        <v>3857</v>
      </c>
      <c r="B704" s="11" t="s">
        <v>3645</v>
      </c>
      <c r="C704" s="12">
        <v>32767.0</v>
      </c>
      <c r="D704" s="13">
        <v>1.0</v>
      </c>
      <c r="E704" s="18">
        <v>0.0</v>
      </c>
      <c r="F704" s="3">
        <v>7.0</v>
      </c>
      <c r="G704" s="3">
        <v>7.0</v>
      </c>
      <c r="H704" s="3">
        <v>5.0</v>
      </c>
      <c r="I704" s="14">
        <f t="shared" si="1"/>
        <v>6.333333333</v>
      </c>
      <c r="J704" s="14">
        <f t="shared" si="2"/>
        <v>1.333333333</v>
      </c>
      <c r="K704" s="11" t="s">
        <v>645</v>
      </c>
      <c r="L704" s="11" t="s">
        <v>3594</v>
      </c>
      <c r="M704" s="15" t="s">
        <v>137</v>
      </c>
      <c r="N704" s="15" t="s">
        <v>138</v>
      </c>
      <c r="O704" s="39" t="s">
        <v>137</v>
      </c>
      <c r="P704" s="39" t="s">
        <v>701</v>
      </c>
      <c r="Q704" s="17">
        <v>1.0</v>
      </c>
      <c r="R704" s="11" t="s">
        <v>124</v>
      </c>
      <c r="S704" s="11">
        <v>0.0</v>
      </c>
      <c r="T704" s="11">
        <v>0.0</v>
      </c>
      <c r="U704" s="11" t="s">
        <v>124</v>
      </c>
      <c r="V704" s="11">
        <v>0.0</v>
      </c>
      <c r="W704" s="11" t="s">
        <v>125</v>
      </c>
      <c r="X704" s="18">
        <v>32.0</v>
      </c>
      <c r="Y704" s="18">
        <v>0.0</v>
      </c>
      <c r="Z704" s="18">
        <v>0.0</v>
      </c>
      <c r="AA704" s="18">
        <v>0.0</v>
      </c>
      <c r="AB704" s="15" t="s">
        <v>3645</v>
      </c>
      <c r="AC704" s="15" t="s">
        <v>3645</v>
      </c>
      <c r="AD704" s="16">
        <v>0.0</v>
      </c>
      <c r="AE704" s="16">
        <v>0.0</v>
      </c>
      <c r="AF704" s="16">
        <v>1.0</v>
      </c>
      <c r="AG704" s="15">
        <v>1.0</v>
      </c>
      <c r="AH704" s="11" t="s">
        <v>3858</v>
      </c>
      <c r="AI704" s="18">
        <v>1.0</v>
      </c>
      <c r="AJ704" s="18">
        <v>2.0</v>
      </c>
      <c r="AK704" s="18">
        <v>0.0</v>
      </c>
      <c r="AL704" s="11">
        <v>0.0</v>
      </c>
      <c r="AM704" s="19">
        <v>0.0</v>
      </c>
      <c r="AN704" s="27" t="s">
        <v>128</v>
      </c>
      <c r="AO704" s="15" t="s">
        <v>318</v>
      </c>
      <c r="AP704" s="15" t="s">
        <v>318</v>
      </c>
      <c r="AQ704" s="15">
        <v>82.0</v>
      </c>
      <c r="AR704" s="15">
        <v>36.0</v>
      </c>
      <c r="AS704" s="15">
        <v>55.0</v>
      </c>
      <c r="AT704" s="15">
        <v>47.0</v>
      </c>
      <c r="AU704" s="15">
        <v>-14.0</v>
      </c>
      <c r="AV704" s="15">
        <v>41.0</v>
      </c>
      <c r="AW704" s="18">
        <v>0.0</v>
      </c>
      <c r="AX704" s="18">
        <v>1.0</v>
      </c>
      <c r="AY704" s="18">
        <v>0.0</v>
      </c>
      <c r="AZ704" s="18">
        <v>1.0</v>
      </c>
      <c r="BA704" s="18">
        <v>0.0</v>
      </c>
      <c r="BB704" s="18">
        <v>0.0</v>
      </c>
      <c r="BC704" s="11">
        <v>0.0</v>
      </c>
      <c r="BD704" s="11">
        <v>0.0</v>
      </c>
      <c r="BE704" s="11">
        <v>0.0</v>
      </c>
      <c r="BF704" s="11">
        <v>0.0</v>
      </c>
      <c r="BG704" s="11">
        <v>0.0</v>
      </c>
      <c r="BH704" s="11">
        <v>0.0</v>
      </c>
      <c r="BI704" s="11">
        <v>0.0</v>
      </c>
      <c r="BJ704" s="11">
        <v>0.0</v>
      </c>
      <c r="BK704" s="11">
        <v>0.0</v>
      </c>
      <c r="BL704" s="11">
        <v>0.0</v>
      </c>
      <c r="BM704" s="11">
        <v>0.0</v>
      </c>
      <c r="BN704" s="11">
        <v>0.0</v>
      </c>
      <c r="BO704" s="11">
        <v>0.0</v>
      </c>
      <c r="BP704" s="11">
        <v>0.0</v>
      </c>
      <c r="BQ704" s="11">
        <v>0.0</v>
      </c>
      <c r="BR704" s="11">
        <v>0.0</v>
      </c>
      <c r="BS704" s="11">
        <v>0.0</v>
      </c>
      <c r="BT704" s="11">
        <v>0.0</v>
      </c>
      <c r="BU704" s="11">
        <v>0.0</v>
      </c>
      <c r="BV704" s="11" t="s">
        <v>124</v>
      </c>
      <c r="BW704" s="3" t="s">
        <v>319</v>
      </c>
      <c r="BX704" s="15">
        <v>0.0</v>
      </c>
      <c r="BY704" s="26">
        <v>250.0</v>
      </c>
      <c r="BZ704" s="16">
        <v>0.0</v>
      </c>
      <c r="CA704" s="26">
        <v>0.0</v>
      </c>
      <c r="CB704" s="26">
        <v>0.0</v>
      </c>
      <c r="CC704" s="15">
        <v>0.0</v>
      </c>
      <c r="CD704" s="15">
        <v>0.0</v>
      </c>
      <c r="CE704" s="15">
        <v>1.0</v>
      </c>
      <c r="CF704" s="15">
        <v>0.0</v>
      </c>
      <c r="CG704" s="16">
        <v>0.0</v>
      </c>
      <c r="CH704" s="16">
        <v>0.0</v>
      </c>
      <c r="CI704" s="16">
        <v>0.0</v>
      </c>
      <c r="CJ704" s="15">
        <f t="shared" si="3"/>
        <v>0</v>
      </c>
      <c r="CK704" s="29" t="s">
        <v>3859</v>
      </c>
      <c r="CL704" s="11" t="s">
        <v>861</v>
      </c>
      <c r="CM704" s="11">
        <v>0.0</v>
      </c>
      <c r="CN704" s="11">
        <v>0.0</v>
      </c>
      <c r="CO704" s="18">
        <v>0.0</v>
      </c>
      <c r="CP704" s="18">
        <v>0.0</v>
      </c>
      <c r="CQ704" s="15">
        <v>0.0</v>
      </c>
      <c r="CR704" s="15" t="s">
        <v>124</v>
      </c>
      <c r="CS704" s="15">
        <v>0.0</v>
      </c>
      <c r="CT704" s="15" t="s">
        <v>124</v>
      </c>
      <c r="CU704" s="15">
        <v>0.0</v>
      </c>
      <c r="CV704" s="15" t="s">
        <v>124</v>
      </c>
      <c r="CW704" s="11">
        <v>0.0</v>
      </c>
      <c r="CX704" s="11">
        <v>0.0</v>
      </c>
      <c r="CY704" s="11" t="s">
        <v>124</v>
      </c>
      <c r="CZ704" s="11">
        <v>0.0</v>
      </c>
      <c r="DA704" s="11" t="s">
        <v>235</v>
      </c>
      <c r="DB704" s="31"/>
    </row>
    <row r="705">
      <c r="A705" s="11" t="s">
        <v>3860</v>
      </c>
      <c r="B705" s="11" t="s">
        <v>3821</v>
      </c>
      <c r="C705" s="12">
        <v>32774.0</v>
      </c>
      <c r="D705" s="13">
        <v>2.0</v>
      </c>
      <c r="E705" s="18">
        <v>0.0</v>
      </c>
      <c r="F705" s="3">
        <v>1.0</v>
      </c>
      <c r="G705" s="3">
        <v>6.0</v>
      </c>
      <c r="H705" s="3">
        <v>7.0</v>
      </c>
      <c r="I705" s="14">
        <f t="shared" si="1"/>
        <v>4.666666667</v>
      </c>
      <c r="J705" s="14">
        <f t="shared" si="2"/>
        <v>4</v>
      </c>
      <c r="K705" s="11" t="s">
        <v>2265</v>
      </c>
      <c r="L705" s="11" t="s">
        <v>2410</v>
      </c>
      <c r="M705" s="15" t="s">
        <v>216</v>
      </c>
      <c r="N705" s="15" t="s">
        <v>2546</v>
      </c>
      <c r="O705" s="16" t="s">
        <v>577</v>
      </c>
      <c r="P705" s="16" t="s">
        <v>3861</v>
      </c>
      <c r="Q705" s="17">
        <v>2.0</v>
      </c>
      <c r="R705" s="11" t="s">
        <v>124</v>
      </c>
      <c r="S705" s="11">
        <v>0.0</v>
      </c>
      <c r="T705" s="11">
        <v>0.0</v>
      </c>
      <c r="U705" s="11" t="s">
        <v>124</v>
      </c>
      <c r="V705" s="11">
        <v>0.0</v>
      </c>
      <c r="W705" s="11" t="s">
        <v>3823</v>
      </c>
      <c r="X705" s="18">
        <f>(23+24)/2</f>
        <v>23.5</v>
      </c>
      <c r="Y705" s="18">
        <v>1.0</v>
      </c>
      <c r="Z705" s="18">
        <v>0.0</v>
      </c>
      <c r="AA705" s="18">
        <v>1.0</v>
      </c>
      <c r="AB705" s="15" t="s">
        <v>3862</v>
      </c>
      <c r="AC705" s="15" t="s">
        <v>3862</v>
      </c>
      <c r="AD705" s="16">
        <v>1.0</v>
      </c>
      <c r="AE705" s="16">
        <v>1.0</v>
      </c>
      <c r="AF705" s="16">
        <v>0.0</v>
      </c>
      <c r="AG705" s="15">
        <v>0.0</v>
      </c>
      <c r="AH705" s="11" t="s">
        <v>3825</v>
      </c>
      <c r="AI705" s="18">
        <v>1.0</v>
      </c>
      <c r="AJ705" s="18">
        <v>1.0</v>
      </c>
      <c r="AK705" s="18">
        <v>0.0</v>
      </c>
      <c r="AL705" s="11">
        <v>0.0</v>
      </c>
      <c r="AM705" s="19">
        <v>1.0</v>
      </c>
      <c r="AN705" s="27" t="s">
        <v>128</v>
      </c>
      <c r="AO705" s="15" t="s">
        <v>155</v>
      </c>
      <c r="AP705" s="15" t="s">
        <v>155</v>
      </c>
      <c r="AQ705" s="15">
        <v>76.0</v>
      </c>
      <c r="AR705" s="15">
        <v>27.0</v>
      </c>
      <c r="AS705" s="15">
        <v>71.0</v>
      </c>
      <c r="AT705" s="15">
        <v>76.0</v>
      </c>
      <c r="AU705" s="15">
        <v>-19.0</v>
      </c>
      <c r="AV705" s="15">
        <v>13.0</v>
      </c>
      <c r="AW705" s="18">
        <v>0.0</v>
      </c>
      <c r="AX705" s="18">
        <v>0.0</v>
      </c>
      <c r="AY705" s="18">
        <v>0.0</v>
      </c>
      <c r="AZ705" s="18">
        <v>1.0</v>
      </c>
      <c r="BA705" s="18">
        <v>0.0</v>
      </c>
      <c r="BB705" s="18">
        <v>1.0</v>
      </c>
      <c r="BC705" s="11">
        <v>0.0</v>
      </c>
      <c r="BD705" s="11">
        <v>0.0</v>
      </c>
      <c r="BE705" s="11">
        <v>0.0</v>
      </c>
      <c r="BF705" s="11">
        <v>1.0</v>
      </c>
      <c r="BG705" s="11">
        <v>0.0</v>
      </c>
      <c r="BH705" s="11">
        <v>0.0</v>
      </c>
      <c r="BI705" s="11">
        <v>0.0</v>
      </c>
      <c r="BJ705" s="11">
        <v>0.0</v>
      </c>
      <c r="BK705" s="11">
        <v>0.0</v>
      </c>
      <c r="BL705" s="11">
        <v>0.0</v>
      </c>
      <c r="BM705" s="11">
        <v>0.0</v>
      </c>
      <c r="BN705" s="11">
        <v>0.0</v>
      </c>
      <c r="BO705" s="11">
        <v>0.0</v>
      </c>
      <c r="BP705" s="11">
        <v>0.0</v>
      </c>
      <c r="BQ705" s="11">
        <v>0.0</v>
      </c>
      <c r="BR705" s="11">
        <v>0.0</v>
      </c>
      <c r="BS705" s="11">
        <v>0.0</v>
      </c>
      <c r="BT705" s="11">
        <v>0.0</v>
      </c>
      <c r="BU705" s="11">
        <v>0.0</v>
      </c>
      <c r="BV705" s="11" t="s">
        <v>124</v>
      </c>
      <c r="BW705" s="3" t="s">
        <v>487</v>
      </c>
      <c r="BX705" s="15">
        <v>0.0</v>
      </c>
      <c r="BY705" s="26">
        <v>238.0</v>
      </c>
      <c r="BZ705" s="16">
        <v>0.0</v>
      </c>
      <c r="CA705" s="26">
        <v>93.0</v>
      </c>
      <c r="CB705" s="26">
        <v>20.0</v>
      </c>
      <c r="CC705" s="15">
        <v>0.0</v>
      </c>
      <c r="CD705" s="15">
        <v>0.0</v>
      </c>
      <c r="CE705" s="15">
        <v>1.0</v>
      </c>
      <c r="CF705" s="15">
        <v>0.0</v>
      </c>
      <c r="CG705" s="16">
        <v>0.0</v>
      </c>
      <c r="CH705" s="16">
        <v>0.0</v>
      </c>
      <c r="CI705" s="16">
        <v>0.0</v>
      </c>
      <c r="CJ705" s="15">
        <f t="shared" si="3"/>
        <v>0</v>
      </c>
      <c r="CK705" s="29" t="s">
        <v>3863</v>
      </c>
      <c r="CL705" s="11" t="s">
        <v>132</v>
      </c>
      <c r="CM705" s="11">
        <v>0.0</v>
      </c>
      <c r="CN705" s="11">
        <v>0.0</v>
      </c>
      <c r="CO705" s="18">
        <v>0.0</v>
      </c>
      <c r="CP705" s="18">
        <v>0.0</v>
      </c>
      <c r="CQ705" s="15">
        <v>0.0</v>
      </c>
      <c r="CR705" s="15" t="s">
        <v>124</v>
      </c>
      <c r="CS705" s="15">
        <v>0.0</v>
      </c>
      <c r="CT705" s="15" t="s">
        <v>124</v>
      </c>
      <c r="CU705" s="15">
        <v>0.0</v>
      </c>
      <c r="CV705" s="15" t="s">
        <v>124</v>
      </c>
      <c r="CW705" s="11">
        <v>0.0</v>
      </c>
      <c r="CX705" s="11">
        <v>0.0</v>
      </c>
      <c r="CY705" s="11" t="s">
        <v>124</v>
      </c>
      <c r="CZ705" s="11">
        <v>0.0</v>
      </c>
      <c r="DA705" s="11" t="s">
        <v>235</v>
      </c>
      <c r="DB705" s="31"/>
    </row>
    <row r="706">
      <c r="A706" s="11" t="s">
        <v>3864</v>
      </c>
      <c r="B706" s="11" t="s">
        <v>3411</v>
      </c>
      <c r="C706" s="12">
        <v>32788.0</v>
      </c>
      <c r="D706" s="13">
        <v>4.0</v>
      </c>
      <c r="E706" s="18">
        <v>0.0</v>
      </c>
      <c r="F706" s="3">
        <v>6.0</v>
      </c>
      <c r="G706" s="3">
        <v>4.0</v>
      </c>
      <c r="H706" s="3">
        <v>8.0</v>
      </c>
      <c r="I706" s="14">
        <f t="shared" si="1"/>
        <v>6</v>
      </c>
      <c r="J706" s="14">
        <f t="shared" si="2"/>
        <v>2.666666667</v>
      </c>
      <c r="K706" s="11" t="s">
        <v>1349</v>
      </c>
      <c r="L706" s="11" t="s">
        <v>716</v>
      </c>
      <c r="M706" s="15" t="s">
        <v>216</v>
      </c>
      <c r="N706" s="15" t="s">
        <v>3413</v>
      </c>
      <c r="O706" s="16" t="s">
        <v>577</v>
      </c>
      <c r="P706" s="16" t="s">
        <v>3102</v>
      </c>
      <c r="Q706" s="17">
        <v>1.0</v>
      </c>
      <c r="R706" s="11" t="s">
        <v>124</v>
      </c>
      <c r="S706" s="11">
        <v>0.0</v>
      </c>
      <c r="T706" s="11">
        <v>0.0</v>
      </c>
      <c r="U706" s="11" t="s">
        <v>124</v>
      </c>
      <c r="V706" s="11">
        <v>0.0</v>
      </c>
      <c r="W706" s="11" t="s">
        <v>125</v>
      </c>
      <c r="X706" s="18">
        <v>23.0</v>
      </c>
      <c r="Y706" s="18">
        <v>0.0</v>
      </c>
      <c r="Z706" s="18">
        <v>0.0</v>
      </c>
      <c r="AA706" s="18">
        <v>1.0</v>
      </c>
      <c r="AB706" s="15" t="s">
        <v>3415</v>
      </c>
      <c r="AC706" s="15" t="s">
        <v>3415</v>
      </c>
      <c r="AD706" s="16">
        <v>2.0</v>
      </c>
      <c r="AE706" s="16">
        <v>0.0</v>
      </c>
      <c r="AF706" s="16">
        <v>1.0</v>
      </c>
      <c r="AG706" s="15">
        <v>0.0</v>
      </c>
      <c r="AH706" s="11" t="s">
        <v>3415</v>
      </c>
      <c r="AI706" s="18">
        <v>2.0</v>
      </c>
      <c r="AJ706" s="18">
        <v>1.0</v>
      </c>
      <c r="AK706" s="18">
        <v>1.0</v>
      </c>
      <c r="AL706" s="11">
        <v>0.0</v>
      </c>
      <c r="AM706" s="19">
        <v>1.0</v>
      </c>
      <c r="AN706" s="27" t="s">
        <v>128</v>
      </c>
      <c r="AO706" s="15" t="s">
        <v>554</v>
      </c>
      <c r="AP706" s="15" t="s">
        <v>554</v>
      </c>
      <c r="AQ706" s="15">
        <v>115.0</v>
      </c>
      <c r="AR706" s="15">
        <v>98.0</v>
      </c>
      <c r="AS706" s="15">
        <v>70.0</v>
      </c>
      <c r="AT706" s="15">
        <v>65.0</v>
      </c>
      <c r="AU706" s="15">
        <v>-8.0</v>
      </c>
      <c r="AV706" s="15">
        <v>3.0</v>
      </c>
      <c r="AW706" s="18">
        <v>0.0</v>
      </c>
      <c r="AX706" s="18">
        <v>0.0</v>
      </c>
      <c r="AY706" s="18">
        <v>0.0</v>
      </c>
      <c r="AZ706" s="18">
        <v>1.0</v>
      </c>
      <c r="BA706" s="18">
        <v>0.0</v>
      </c>
      <c r="BB706" s="18">
        <v>0.0</v>
      </c>
      <c r="BC706" s="11">
        <v>0.0</v>
      </c>
      <c r="BD706" s="11">
        <v>0.0</v>
      </c>
      <c r="BE706" s="11">
        <v>0.0</v>
      </c>
      <c r="BF706" s="11">
        <v>0.0</v>
      </c>
      <c r="BG706" s="11">
        <v>0.0</v>
      </c>
      <c r="BH706" s="11">
        <v>0.0</v>
      </c>
      <c r="BI706" s="11">
        <v>0.0</v>
      </c>
      <c r="BJ706" s="11">
        <v>0.0</v>
      </c>
      <c r="BK706" s="11">
        <v>0.0</v>
      </c>
      <c r="BL706" s="11">
        <v>0.0</v>
      </c>
      <c r="BM706" s="11">
        <v>0.0</v>
      </c>
      <c r="BN706" s="11">
        <v>0.0</v>
      </c>
      <c r="BO706" s="11">
        <v>0.0</v>
      </c>
      <c r="BP706" s="11">
        <v>0.0</v>
      </c>
      <c r="BQ706" s="11">
        <v>0.0</v>
      </c>
      <c r="BR706" s="11">
        <v>0.0</v>
      </c>
      <c r="BS706" s="11">
        <v>0.0</v>
      </c>
      <c r="BT706" s="11">
        <v>0.0</v>
      </c>
      <c r="BU706" s="11">
        <v>0.0</v>
      </c>
      <c r="BV706" s="11" t="s">
        <v>124</v>
      </c>
      <c r="BW706" s="3" t="s">
        <v>146</v>
      </c>
      <c r="BX706" s="15">
        <v>0.0</v>
      </c>
      <c r="BY706" s="26">
        <v>252.0</v>
      </c>
      <c r="BZ706" s="16">
        <v>0.0</v>
      </c>
      <c r="CA706" s="26">
        <v>46.0</v>
      </c>
      <c r="CB706" s="26">
        <v>46.0</v>
      </c>
      <c r="CC706" s="15">
        <v>0.0</v>
      </c>
      <c r="CD706" s="15">
        <v>0.0</v>
      </c>
      <c r="CE706" s="15">
        <v>0.0</v>
      </c>
      <c r="CF706" s="15">
        <v>0.0</v>
      </c>
      <c r="CG706" s="16">
        <v>0.0</v>
      </c>
      <c r="CH706" s="16">
        <v>0.0</v>
      </c>
      <c r="CI706" s="16">
        <v>0.0</v>
      </c>
      <c r="CJ706" s="15">
        <f t="shared" si="3"/>
        <v>0</v>
      </c>
      <c r="CK706" s="29" t="s">
        <v>3865</v>
      </c>
      <c r="CL706" s="11" t="s">
        <v>258</v>
      </c>
      <c r="CM706" s="11">
        <v>0.0</v>
      </c>
      <c r="CN706" s="11">
        <v>1.0</v>
      </c>
      <c r="CO706" s="18">
        <v>0.0</v>
      </c>
      <c r="CP706" s="18">
        <v>0.0</v>
      </c>
      <c r="CQ706" s="15">
        <v>0.0</v>
      </c>
      <c r="CR706" s="15" t="s">
        <v>124</v>
      </c>
      <c r="CS706" s="15">
        <v>0.0</v>
      </c>
      <c r="CT706" s="15" t="s">
        <v>124</v>
      </c>
      <c r="CU706" s="15">
        <v>0.0</v>
      </c>
      <c r="CV706" s="15" t="s">
        <v>124</v>
      </c>
      <c r="CW706" s="11">
        <v>0.0</v>
      </c>
      <c r="CX706" s="11">
        <v>0.0</v>
      </c>
      <c r="CY706" s="11" t="s">
        <v>124</v>
      </c>
      <c r="CZ706" s="11">
        <v>0.0</v>
      </c>
      <c r="DA706" s="11" t="s">
        <v>235</v>
      </c>
      <c r="DB706" s="31"/>
    </row>
    <row r="707">
      <c r="A707" s="11" t="s">
        <v>3866</v>
      </c>
      <c r="B707" s="11" t="s">
        <v>3777</v>
      </c>
      <c r="C707" s="12">
        <v>32816.0</v>
      </c>
      <c r="D707" s="13">
        <v>1.0</v>
      </c>
      <c r="E707" s="18">
        <v>0.0</v>
      </c>
      <c r="F707" s="3">
        <v>6.0</v>
      </c>
      <c r="G707" s="3">
        <v>5.0</v>
      </c>
      <c r="H707" s="3">
        <v>7.0</v>
      </c>
      <c r="I707" s="14">
        <f t="shared" si="1"/>
        <v>6</v>
      </c>
      <c r="J707" s="14">
        <f t="shared" si="2"/>
        <v>1.333333333</v>
      </c>
      <c r="K707" s="11" t="s">
        <v>183</v>
      </c>
      <c r="L707" s="11" t="s">
        <v>183</v>
      </c>
      <c r="M707" s="15" t="s">
        <v>122</v>
      </c>
      <c r="N707" s="15" t="s">
        <v>2815</v>
      </c>
      <c r="O707" s="16" t="s">
        <v>162</v>
      </c>
      <c r="P707" s="16" t="s">
        <v>373</v>
      </c>
      <c r="Q707" s="17">
        <v>2.0</v>
      </c>
      <c r="R707" s="11" t="s">
        <v>124</v>
      </c>
      <c r="S707" s="11">
        <v>0.0</v>
      </c>
      <c r="T707" s="11">
        <v>0.0</v>
      </c>
      <c r="U707" s="11" t="s">
        <v>124</v>
      </c>
      <c r="V707" s="11">
        <v>0.0</v>
      </c>
      <c r="W707" s="11" t="s">
        <v>1973</v>
      </c>
      <c r="X707" s="18">
        <f>(31+30)/2</f>
        <v>30.5</v>
      </c>
      <c r="Y707" s="18">
        <v>2.0</v>
      </c>
      <c r="Z707" s="18">
        <v>1.0</v>
      </c>
      <c r="AA707" s="18">
        <v>0.0</v>
      </c>
      <c r="AB707" s="15" t="s">
        <v>3867</v>
      </c>
      <c r="AC707" s="15" t="s">
        <v>3867</v>
      </c>
      <c r="AD707" s="16">
        <v>1.0</v>
      </c>
      <c r="AE707" s="16">
        <v>1.0</v>
      </c>
      <c r="AF707" s="16">
        <v>1.0</v>
      </c>
      <c r="AG707" s="16">
        <v>0.0</v>
      </c>
      <c r="AH707" s="11" t="s">
        <v>3779</v>
      </c>
      <c r="AI707" s="18">
        <v>1.0</v>
      </c>
      <c r="AJ707" s="18">
        <v>1.0</v>
      </c>
      <c r="AK707" s="18">
        <v>0.0</v>
      </c>
      <c r="AL707" s="11">
        <v>0.0</v>
      </c>
      <c r="AM707" s="19">
        <v>0.0</v>
      </c>
      <c r="AN707" s="27" t="s">
        <v>128</v>
      </c>
      <c r="AO707" s="15" t="s">
        <v>3868</v>
      </c>
      <c r="AP707" s="15" t="s">
        <v>200</v>
      </c>
      <c r="AQ707" s="15">
        <v>172.0</v>
      </c>
      <c r="AR707" s="15">
        <v>60.0</v>
      </c>
      <c r="AS707" s="15">
        <v>40.0</v>
      </c>
      <c r="AT707" s="15">
        <v>33.0</v>
      </c>
      <c r="AU707" s="15">
        <v>-6.0</v>
      </c>
      <c r="AV707" s="15">
        <v>22.0</v>
      </c>
      <c r="AW707" s="18">
        <v>0.0</v>
      </c>
      <c r="AX707" s="18">
        <v>0.0</v>
      </c>
      <c r="AY707" s="18">
        <v>1.0</v>
      </c>
      <c r="AZ707" s="18">
        <v>0.0</v>
      </c>
      <c r="BA707" s="18">
        <v>0.0</v>
      </c>
      <c r="BB707" s="18">
        <v>0.0</v>
      </c>
      <c r="BC707" s="11">
        <v>0.0</v>
      </c>
      <c r="BD707" s="11">
        <v>0.0</v>
      </c>
      <c r="BE707" s="11">
        <v>0.0</v>
      </c>
      <c r="BF707" s="11">
        <v>0.0</v>
      </c>
      <c r="BG707" s="11">
        <v>0.0</v>
      </c>
      <c r="BH707" s="11">
        <v>0.0</v>
      </c>
      <c r="BI707" s="11">
        <v>0.0</v>
      </c>
      <c r="BJ707" s="11">
        <v>0.0</v>
      </c>
      <c r="BK707" s="11">
        <v>0.0</v>
      </c>
      <c r="BL707" s="11">
        <v>0.0</v>
      </c>
      <c r="BM707" s="11">
        <v>0.0</v>
      </c>
      <c r="BN707" s="11">
        <v>0.0</v>
      </c>
      <c r="BO707" s="11">
        <v>0.0</v>
      </c>
      <c r="BP707" s="11">
        <v>0.0</v>
      </c>
      <c r="BQ707" s="11">
        <v>0.0</v>
      </c>
      <c r="BR707" s="11">
        <v>0.0</v>
      </c>
      <c r="BS707" s="11">
        <v>0.0</v>
      </c>
      <c r="BT707" s="11">
        <v>0.0</v>
      </c>
      <c r="BU707" s="11">
        <v>0.0</v>
      </c>
      <c r="BV707" s="11" t="s">
        <v>124</v>
      </c>
      <c r="BW707" s="3" t="s">
        <v>146</v>
      </c>
      <c r="BX707" s="15">
        <v>0.0</v>
      </c>
      <c r="BY707" s="26">
        <v>315.0</v>
      </c>
      <c r="BZ707" s="16">
        <v>0.0</v>
      </c>
      <c r="CA707" s="26">
        <v>87.0</v>
      </c>
      <c r="CB707" s="26">
        <v>23.0</v>
      </c>
      <c r="CC707" s="15">
        <v>0.0</v>
      </c>
      <c r="CD707" s="15">
        <v>0.0</v>
      </c>
      <c r="CE707" s="15">
        <v>1.0</v>
      </c>
      <c r="CF707" s="15">
        <v>0.0</v>
      </c>
      <c r="CG707" s="16">
        <v>0.0</v>
      </c>
      <c r="CH707" s="16">
        <v>0.0</v>
      </c>
      <c r="CI707" s="16">
        <v>0.0</v>
      </c>
      <c r="CJ707" s="15">
        <f t="shared" si="3"/>
        <v>0</v>
      </c>
      <c r="CK707" s="29" t="s">
        <v>3869</v>
      </c>
      <c r="CL707" s="11" t="s">
        <v>132</v>
      </c>
      <c r="CM707" s="11">
        <v>0.0</v>
      </c>
      <c r="CN707" s="11">
        <v>0.0</v>
      </c>
      <c r="CO707" s="18">
        <v>0.0</v>
      </c>
      <c r="CP707" s="18">
        <v>0.0</v>
      </c>
      <c r="CQ707" s="15">
        <v>0.0</v>
      </c>
      <c r="CR707" s="15" t="s">
        <v>124</v>
      </c>
      <c r="CS707" s="15">
        <v>0.0</v>
      </c>
      <c r="CT707" s="15" t="s">
        <v>124</v>
      </c>
      <c r="CU707" s="15">
        <v>0.0</v>
      </c>
      <c r="CV707" s="15" t="s">
        <v>124</v>
      </c>
      <c r="CW707" s="11">
        <v>0.0</v>
      </c>
      <c r="CX707" s="11">
        <v>0.0</v>
      </c>
      <c r="CY707" s="11" t="s">
        <v>124</v>
      </c>
      <c r="CZ707" s="11">
        <v>0.0</v>
      </c>
      <c r="DA707" s="11" t="s">
        <v>235</v>
      </c>
      <c r="DB707" s="31"/>
    </row>
    <row r="708">
      <c r="A708" s="11" t="s">
        <v>3870</v>
      </c>
      <c r="B708" s="11" t="s">
        <v>3871</v>
      </c>
      <c r="C708" s="12">
        <v>32823.0</v>
      </c>
      <c r="D708" s="13">
        <v>2.0</v>
      </c>
      <c r="E708" s="18">
        <v>0.0</v>
      </c>
      <c r="F708" s="3">
        <v>6.0</v>
      </c>
      <c r="G708" s="3">
        <v>5.0</v>
      </c>
      <c r="H708" s="3">
        <v>5.0</v>
      </c>
      <c r="I708" s="14">
        <f t="shared" si="1"/>
        <v>5.333333333</v>
      </c>
      <c r="J708" s="14">
        <f t="shared" si="2"/>
        <v>0.6666666667</v>
      </c>
      <c r="K708" s="11" t="s">
        <v>645</v>
      </c>
      <c r="L708" s="11" t="s">
        <v>3594</v>
      </c>
      <c r="M708" s="15" t="s">
        <v>122</v>
      </c>
      <c r="N708" s="15" t="s">
        <v>2815</v>
      </c>
      <c r="O708" s="16" t="s">
        <v>122</v>
      </c>
      <c r="P708" s="16" t="s">
        <v>3872</v>
      </c>
      <c r="Q708" s="17">
        <v>0.0</v>
      </c>
      <c r="R708" s="11" t="s">
        <v>124</v>
      </c>
      <c r="S708" s="11">
        <v>0.0</v>
      </c>
      <c r="T708" s="11">
        <v>0.0</v>
      </c>
      <c r="U708" s="11" t="s">
        <v>124</v>
      </c>
      <c r="V708" s="11">
        <v>0.0</v>
      </c>
      <c r="W708" s="11" t="s">
        <v>2466</v>
      </c>
      <c r="X708" s="18">
        <v>37.0</v>
      </c>
      <c r="Y708" s="18">
        <v>1.0</v>
      </c>
      <c r="Z708" s="18">
        <v>1.0</v>
      </c>
      <c r="AA708" s="18">
        <v>0.0</v>
      </c>
      <c r="AB708" s="15" t="s">
        <v>3730</v>
      </c>
      <c r="AC708" s="15" t="s">
        <v>3730</v>
      </c>
      <c r="AD708" s="16">
        <v>0.0</v>
      </c>
      <c r="AE708" s="16">
        <v>1.0</v>
      </c>
      <c r="AF708" s="16">
        <v>0.0</v>
      </c>
      <c r="AG708" s="15">
        <v>0.0</v>
      </c>
      <c r="AH708" s="11" t="s">
        <v>3663</v>
      </c>
      <c r="AI708" s="18">
        <v>1.0</v>
      </c>
      <c r="AJ708" s="18">
        <v>1.0</v>
      </c>
      <c r="AK708" s="18">
        <v>0.0</v>
      </c>
      <c r="AL708" s="11">
        <v>0.0</v>
      </c>
      <c r="AM708" s="19">
        <v>0.0</v>
      </c>
      <c r="AN708" s="27" t="s">
        <v>128</v>
      </c>
      <c r="AO708" s="15" t="s">
        <v>1591</v>
      </c>
      <c r="AP708" s="15" t="s">
        <v>289</v>
      </c>
      <c r="AQ708" s="15">
        <v>136.0</v>
      </c>
      <c r="AR708" s="15">
        <v>61.0</v>
      </c>
      <c r="AS708" s="15">
        <v>50.0</v>
      </c>
      <c r="AT708" s="15">
        <v>33.0</v>
      </c>
      <c r="AU708" s="15">
        <v>-10.0</v>
      </c>
      <c r="AV708" s="15">
        <v>42.0</v>
      </c>
      <c r="AW708" s="18">
        <v>0.0</v>
      </c>
      <c r="AX708" s="18">
        <v>0.0</v>
      </c>
      <c r="AY708" s="18">
        <v>1.0</v>
      </c>
      <c r="AZ708" s="18">
        <v>1.0</v>
      </c>
      <c r="BA708" s="18">
        <v>0.0</v>
      </c>
      <c r="BB708" s="18">
        <v>0.0</v>
      </c>
      <c r="BC708" s="11">
        <v>0.0</v>
      </c>
      <c r="BD708" s="11">
        <v>0.0</v>
      </c>
      <c r="BE708" s="11">
        <v>0.0</v>
      </c>
      <c r="BF708" s="11">
        <v>0.0</v>
      </c>
      <c r="BG708" s="11">
        <v>0.0</v>
      </c>
      <c r="BH708" s="11">
        <v>0.0</v>
      </c>
      <c r="BI708" s="11">
        <v>0.0</v>
      </c>
      <c r="BJ708" s="11">
        <v>0.0</v>
      </c>
      <c r="BK708" s="11">
        <v>0.0</v>
      </c>
      <c r="BL708" s="11">
        <v>0.0</v>
      </c>
      <c r="BM708" s="11">
        <v>0.0</v>
      </c>
      <c r="BN708" s="11">
        <v>0.0</v>
      </c>
      <c r="BO708" s="11">
        <v>0.0</v>
      </c>
      <c r="BP708" s="11">
        <v>0.0</v>
      </c>
      <c r="BQ708" s="11">
        <v>0.0</v>
      </c>
      <c r="BR708" s="11">
        <v>0.0</v>
      </c>
      <c r="BS708" s="11">
        <v>0.0</v>
      </c>
      <c r="BT708" s="11">
        <v>0.0</v>
      </c>
      <c r="BU708" s="11">
        <v>0.0</v>
      </c>
      <c r="BV708" s="11" t="s">
        <v>124</v>
      </c>
      <c r="BW708" s="3" t="s">
        <v>1609</v>
      </c>
      <c r="BX708" s="15">
        <v>0.0</v>
      </c>
      <c r="BY708" s="26">
        <v>257.0</v>
      </c>
      <c r="BZ708" s="16">
        <v>0.0</v>
      </c>
      <c r="CA708" s="26">
        <v>38.0</v>
      </c>
      <c r="CB708" s="26">
        <v>7.0</v>
      </c>
      <c r="CC708" s="15">
        <v>0.0</v>
      </c>
      <c r="CD708" s="15">
        <v>0.0</v>
      </c>
      <c r="CE708" s="15">
        <v>0.0</v>
      </c>
      <c r="CF708" s="15">
        <v>0.0</v>
      </c>
      <c r="CG708" s="16">
        <v>0.0</v>
      </c>
      <c r="CH708" s="16">
        <v>0.0</v>
      </c>
      <c r="CI708" s="16">
        <v>0.0</v>
      </c>
      <c r="CJ708" s="15">
        <f t="shared" si="3"/>
        <v>0</v>
      </c>
      <c r="CK708" s="29" t="s">
        <v>3873</v>
      </c>
      <c r="CL708" s="11" t="s">
        <v>170</v>
      </c>
      <c r="CM708" s="11">
        <v>0.0</v>
      </c>
      <c r="CN708" s="11">
        <v>0.0</v>
      </c>
      <c r="CO708" s="18">
        <v>0.0</v>
      </c>
      <c r="CP708" s="18">
        <v>0.0</v>
      </c>
      <c r="CQ708" s="15">
        <v>0.0</v>
      </c>
      <c r="CR708" s="15" t="s">
        <v>124</v>
      </c>
      <c r="CS708" s="15">
        <v>0.0</v>
      </c>
      <c r="CT708" s="15" t="s">
        <v>124</v>
      </c>
      <c r="CU708" s="15">
        <v>0.0</v>
      </c>
      <c r="CV708" s="15" t="s">
        <v>124</v>
      </c>
      <c r="CW708" s="11">
        <v>0.0</v>
      </c>
      <c r="CX708" s="11">
        <v>0.0</v>
      </c>
      <c r="CY708" s="11" t="s">
        <v>124</v>
      </c>
      <c r="CZ708" s="11">
        <v>0.0</v>
      </c>
      <c r="DA708" s="11" t="s">
        <v>235</v>
      </c>
      <c r="DB708" s="31"/>
    </row>
    <row r="709">
      <c r="A709" s="11" t="s">
        <v>3874</v>
      </c>
      <c r="B709" s="11" t="s">
        <v>3821</v>
      </c>
      <c r="C709" s="12">
        <v>32837.0</v>
      </c>
      <c r="D709" s="13">
        <v>2.0</v>
      </c>
      <c r="E709" s="18">
        <v>0.0</v>
      </c>
      <c r="F709" s="3">
        <v>5.0</v>
      </c>
      <c r="G709" s="3">
        <v>4.0</v>
      </c>
      <c r="H709" s="3">
        <v>4.0</v>
      </c>
      <c r="I709" s="14">
        <f t="shared" si="1"/>
        <v>4.333333333</v>
      </c>
      <c r="J709" s="14">
        <f t="shared" si="2"/>
        <v>0.6666666667</v>
      </c>
      <c r="K709" s="11" t="s">
        <v>2265</v>
      </c>
      <c r="L709" s="11" t="s">
        <v>2410</v>
      </c>
      <c r="M709" s="15" t="s">
        <v>2631</v>
      </c>
      <c r="N709" s="15" t="s">
        <v>2691</v>
      </c>
      <c r="O709" s="16" t="s">
        <v>2906</v>
      </c>
      <c r="P709" s="16" t="s">
        <v>2691</v>
      </c>
      <c r="Q709" s="17">
        <v>2.0</v>
      </c>
      <c r="R709" s="11" t="s">
        <v>124</v>
      </c>
      <c r="S709" s="11">
        <v>0.0</v>
      </c>
      <c r="T709" s="11">
        <v>0.0</v>
      </c>
      <c r="U709" s="11" t="s">
        <v>124</v>
      </c>
      <c r="V709" s="11">
        <v>0.0</v>
      </c>
      <c r="W709" s="11" t="s">
        <v>3823</v>
      </c>
      <c r="X709" s="18">
        <f>(23+24)/2</f>
        <v>23.5</v>
      </c>
      <c r="Y709" s="18">
        <v>1.0</v>
      </c>
      <c r="Z709" s="18">
        <v>0.0</v>
      </c>
      <c r="AA709" s="18">
        <v>0.0</v>
      </c>
      <c r="AB709" s="15" t="s">
        <v>3730</v>
      </c>
      <c r="AC709" s="15" t="s">
        <v>3730</v>
      </c>
      <c r="AD709" s="16">
        <v>0.0</v>
      </c>
      <c r="AE709" s="16">
        <v>1.0</v>
      </c>
      <c r="AF709" s="16">
        <v>0.0</v>
      </c>
      <c r="AG709" s="15">
        <v>0.0</v>
      </c>
      <c r="AH709" s="11" t="s">
        <v>3825</v>
      </c>
      <c r="AI709" s="18">
        <v>1.0</v>
      </c>
      <c r="AJ709" s="18">
        <v>1.0</v>
      </c>
      <c r="AK709" s="18">
        <v>0.0</v>
      </c>
      <c r="AL709" s="11">
        <v>0.0</v>
      </c>
      <c r="AM709" s="19">
        <v>0.0</v>
      </c>
      <c r="AN709" s="27" t="s">
        <v>128</v>
      </c>
      <c r="AO709" s="15" t="s">
        <v>3875</v>
      </c>
      <c r="AP709" s="15" t="s">
        <v>145</v>
      </c>
      <c r="AQ709" s="15">
        <v>98.0</v>
      </c>
      <c r="AR709" s="15">
        <v>83.0</v>
      </c>
      <c r="AS709" s="15">
        <v>76.0</v>
      </c>
      <c r="AT709" s="15">
        <v>51.0</v>
      </c>
      <c r="AU709" s="15">
        <v>-6.0</v>
      </c>
      <c r="AV709" s="15">
        <v>0.0</v>
      </c>
      <c r="AW709" s="18">
        <v>0.0</v>
      </c>
      <c r="AX709" s="18">
        <v>0.0</v>
      </c>
      <c r="AY709" s="18">
        <v>0.0</v>
      </c>
      <c r="AZ709" s="18">
        <v>1.0</v>
      </c>
      <c r="BA709" s="18">
        <v>0.0</v>
      </c>
      <c r="BB709" s="18">
        <v>1.0</v>
      </c>
      <c r="BC709" s="11">
        <v>0.0</v>
      </c>
      <c r="BD709" s="11">
        <v>0.0</v>
      </c>
      <c r="BE709" s="11">
        <v>0.0</v>
      </c>
      <c r="BF709" s="11">
        <v>0.0</v>
      </c>
      <c r="BG709" s="11">
        <v>0.0</v>
      </c>
      <c r="BH709" s="11">
        <v>0.0</v>
      </c>
      <c r="BI709" s="11">
        <v>0.0</v>
      </c>
      <c r="BJ709" s="11">
        <v>0.0</v>
      </c>
      <c r="BK709" s="11">
        <v>0.0</v>
      </c>
      <c r="BL709" s="11">
        <v>0.0</v>
      </c>
      <c r="BM709" s="11">
        <v>0.0</v>
      </c>
      <c r="BN709" s="11">
        <v>0.0</v>
      </c>
      <c r="BO709" s="11">
        <v>0.0</v>
      </c>
      <c r="BP709" s="11">
        <v>0.0</v>
      </c>
      <c r="BQ709" s="11">
        <v>0.0</v>
      </c>
      <c r="BR709" s="11">
        <v>0.0</v>
      </c>
      <c r="BS709" s="11">
        <v>0.0</v>
      </c>
      <c r="BT709" s="11">
        <v>0.0</v>
      </c>
      <c r="BU709" s="11">
        <v>0.0</v>
      </c>
      <c r="BV709" s="11" t="s">
        <v>2717</v>
      </c>
      <c r="BW709" s="3" t="s">
        <v>1609</v>
      </c>
      <c r="BX709" s="15">
        <v>0.0</v>
      </c>
      <c r="BY709" s="26">
        <v>248.0</v>
      </c>
      <c r="BZ709" s="16">
        <v>0.0</v>
      </c>
      <c r="CA709" s="26">
        <v>48.0</v>
      </c>
      <c r="CB709" s="26">
        <v>22.0</v>
      </c>
      <c r="CC709" s="15">
        <v>0.0</v>
      </c>
      <c r="CD709" s="15">
        <v>0.0</v>
      </c>
      <c r="CE709" s="15">
        <v>0.0</v>
      </c>
      <c r="CF709" s="15">
        <v>0.0</v>
      </c>
      <c r="CG709" s="16">
        <v>0.0</v>
      </c>
      <c r="CH709" s="16">
        <v>1.0</v>
      </c>
      <c r="CI709" s="16">
        <v>0.0</v>
      </c>
      <c r="CJ709" s="15">
        <f t="shared" si="3"/>
        <v>1</v>
      </c>
      <c r="CK709" s="29" t="s">
        <v>3876</v>
      </c>
      <c r="CL709" s="11" t="s">
        <v>132</v>
      </c>
      <c r="CM709" s="11">
        <v>0.0</v>
      </c>
      <c r="CN709" s="11">
        <v>0.0</v>
      </c>
      <c r="CO709" s="18">
        <v>0.0</v>
      </c>
      <c r="CP709" s="18">
        <v>0.0</v>
      </c>
      <c r="CQ709" s="15">
        <v>0.0</v>
      </c>
      <c r="CR709" s="15" t="s">
        <v>124</v>
      </c>
      <c r="CS709" s="15">
        <v>0.0</v>
      </c>
      <c r="CT709" s="15" t="s">
        <v>124</v>
      </c>
      <c r="CU709" s="15">
        <v>0.0</v>
      </c>
      <c r="CV709" s="15" t="s">
        <v>124</v>
      </c>
      <c r="CW709" s="11">
        <v>0.0</v>
      </c>
      <c r="CX709" s="11">
        <v>0.0</v>
      </c>
      <c r="CY709" s="11" t="s">
        <v>124</v>
      </c>
      <c r="CZ709" s="11">
        <v>0.0</v>
      </c>
      <c r="DA709" s="11" t="s">
        <v>235</v>
      </c>
      <c r="DB709" s="31"/>
    </row>
    <row r="710">
      <c r="A710" s="11" t="s">
        <v>3877</v>
      </c>
      <c r="B710" s="11" t="s">
        <v>2756</v>
      </c>
      <c r="C710" s="12">
        <v>32851.0</v>
      </c>
      <c r="D710" s="13">
        <v>2.0</v>
      </c>
      <c r="E710" s="18">
        <v>0.0</v>
      </c>
      <c r="F710" s="3">
        <v>6.0</v>
      </c>
      <c r="G710" s="3">
        <v>6.0</v>
      </c>
      <c r="H710" s="3">
        <v>5.0</v>
      </c>
      <c r="I710" s="14">
        <f t="shared" si="1"/>
        <v>5.666666667</v>
      </c>
      <c r="J710" s="14">
        <f t="shared" si="2"/>
        <v>0.6666666667</v>
      </c>
      <c r="K710" s="11" t="s">
        <v>261</v>
      </c>
      <c r="L710" s="11" t="s">
        <v>3594</v>
      </c>
      <c r="M710" s="15" t="s">
        <v>122</v>
      </c>
      <c r="N710" s="15" t="s">
        <v>373</v>
      </c>
      <c r="O710" s="16" t="s">
        <v>122</v>
      </c>
      <c r="P710" s="16" t="s">
        <v>373</v>
      </c>
      <c r="Q710" s="17">
        <v>1.0</v>
      </c>
      <c r="R710" s="11" t="s">
        <v>124</v>
      </c>
      <c r="S710" s="11">
        <v>0.0</v>
      </c>
      <c r="T710" s="11">
        <v>0.0</v>
      </c>
      <c r="U710" s="11" t="s">
        <v>124</v>
      </c>
      <c r="V710" s="11">
        <v>0.0</v>
      </c>
      <c r="W710" s="11" t="s">
        <v>125</v>
      </c>
      <c r="X710" s="18">
        <v>40.0</v>
      </c>
      <c r="Y710" s="18">
        <v>1.0</v>
      </c>
      <c r="Z710" s="18">
        <v>1.0</v>
      </c>
      <c r="AA710" s="18">
        <v>0.0</v>
      </c>
      <c r="AB710" s="15" t="s">
        <v>2756</v>
      </c>
      <c r="AC710" s="15" t="s">
        <v>2756</v>
      </c>
      <c r="AD710" s="16">
        <v>1.0</v>
      </c>
      <c r="AE710" s="16">
        <v>1.0</v>
      </c>
      <c r="AF710" s="16">
        <v>1.0</v>
      </c>
      <c r="AG710" s="15">
        <v>1.0</v>
      </c>
      <c r="AH710" s="11" t="s">
        <v>3878</v>
      </c>
      <c r="AI710" s="18">
        <v>1.0</v>
      </c>
      <c r="AJ710" s="18">
        <v>1.0</v>
      </c>
      <c r="AK710" s="18">
        <v>1.0</v>
      </c>
      <c r="AL710" s="11">
        <v>0.0</v>
      </c>
      <c r="AM710" s="19">
        <v>1.0</v>
      </c>
      <c r="AN710" s="27" t="s">
        <v>128</v>
      </c>
      <c r="AO710" s="15" t="s">
        <v>289</v>
      </c>
      <c r="AP710" s="15" t="s">
        <v>289</v>
      </c>
      <c r="AQ710" s="15">
        <v>145.0</v>
      </c>
      <c r="AR710" s="15">
        <v>97.0</v>
      </c>
      <c r="AS710" s="15">
        <v>71.0</v>
      </c>
      <c r="AT710" s="15">
        <v>89.0</v>
      </c>
      <c r="AU710" s="15">
        <v>-5.0</v>
      </c>
      <c r="AV710" s="15">
        <v>8.0</v>
      </c>
      <c r="AW710" s="18">
        <v>0.0</v>
      </c>
      <c r="AX710" s="18">
        <v>0.0</v>
      </c>
      <c r="AY710" s="18">
        <v>1.0</v>
      </c>
      <c r="AZ710" s="18">
        <v>0.0</v>
      </c>
      <c r="BA710" s="18">
        <v>0.0</v>
      </c>
      <c r="BB710" s="18">
        <v>0.0</v>
      </c>
      <c r="BC710" s="11">
        <v>0.0</v>
      </c>
      <c r="BD710" s="11">
        <v>0.0</v>
      </c>
      <c r="BE710" s="11">
        <v>0.0</v>
      </c>
      <c r="BF710" s="11">
        <v>0.0</v>
      </c>
      <c r="BG710" s="11">
        <v>0.0</v>
      </c>
      <c r="BH710" s="11">
        <v>0.0</v>
      </c>
      <c r="BI710" s="11">
        <v>0.0</v>
      </c>
      <c r="BJ710" s="11">
        <v>0.0</v>
      </c>
      <c r="BK710" s="11">
        <v>0.0</v>
      </c>
      <c r="BL710" s="11">
        <v>0.0</v>
      </c>
      <c r="BM710" s="11">
        <v>0.0</v>
      </c>
      <c r="BN710" s="11">
        <v>0.0</v>
      </c>
      <c r="BO710" s="11">
        <v>0.0</v>
      </c>
      <c r="BP710" s="11">
        <v>0.0</v>
      </c>
      <c r="BQ710" s="11">
        <v>0.0</v>
      </c>
      <c r="BR710" s="11">
        <v>0.0</v>
      </c>
      <c r="BS710" s="11">
        <v>0.0</v>
      </c>
      <c r="BT710" s="11">
        <v>0.0</v>
      </c>
      <c r="BU710" s="11">
        <v>0.0</v>
      </c>
      <c r="BV710" s="11" t="s">
        <v>124</v>
      </c>
      <c r="BW710" s="3" t="s">
        <v>146</v>
      </c>
      <c r="BX710" s="15">
        <v>0.0</v>
      </c>
      <c r="BY710" s="26">
        <v>245.0</v>
      </c>
      <c r="BZ710" s="16">
        <v>0.0</v>
      </c>
      <c r="CA710" s="26">
        <v>24.0</v>
      </c>
      <c r="CB710" s="26">
        <v>14.0</v>
      </c>
      <c r="CC710" s="15">
        <v>0.0</v>
      </c>
      <c r="CD710" s="15">
        <v>0.0</v>
      </c>
      <c r="CE710" s="15">
        <v>1.0</v>
      </c>
      <c r="CF710" s="15">
        <v>0.0</v>
      </c>
      <c r="CG710" s="16">
        <v>0.0</v>
      </c>
      <c r="CH710" s="16">
        <v>0.0</v>
      </c>
      <c r="CI710" s="16">
        <v>1.0</v>
      </c>
      <c r="CJ710" s="15">
        <f t="shared" si="3"/>
        <v>1</v>
      </c>
      <c r="CK710" s="29" t="s">
        <v>3879</v>
      </c>
      <c r="CL710" s="11" t="s">
        <v>3880</v>
      </c>
      <c r="CM710" s="11">
        <v>0.0</v>
      </c>
      <c r="CN710" s="11">
        <v>0.0</v>
      </c>
      <c r="CO710" s="18">
        <v>0.0</v>
      </c>
      <c r="CP710" s="18">
        <v>0.0</v>
      </c>
      <c r="CQ710" s="15">
        <v>0.0</v>
      </c>
      <c r="CR710" s="15" t="s">
        <v>124</v>
      </c>
      <c r="CS710" s="15">
        <v>0.0</v>
      </c>
      <c r="CT710" s="15" t="s">
        <v>124</v>
      </c>
      <c r="CU710" s="15">
        <v>0.0</v>
      </c>
      <c r="CV710" s="15" t="s">
        <v>124</v>
      </c>
      <c r="CW710" s="11">
        <v>0.0</v>
      </c>
      <c r="CX710" s="11">
        <v>0.0</v>
      </c>
      <c r="CY710" s="11" t="s">
        <v>124</v>
      </c>
      <c r="CZ710" s="11">
        <v>0.0</v>
      </c>
      <c r="DA710" s="11" t="s">
        <v>1487</v>
      </c>
      <c r="DB710" s="31"/>
    </row>
    <row r="711">
      <c r="A711" s="11" t="s">
        <v>3881</v>
      </c>
      <c r="B711" s="11" t="s">
        <v>3077</v>
      </c>
      <c r="C711" s="12">
        <v>32865.0</v>
      </c>
      <c r="D711" s="13">
        <v>4.0</v>
      </c>
      <c r="E711" s="18">
        <v>0.0</v>
      </c>
      <c r="F711" s="3">
        <v>5.0</v>
      </c>
      <c r="G711" s="3">
        <v>6.0</v>
      </c>
      <c r="H711" s="3">
        <v>6.0</v>
      </c>
      <c r="I711" s="14">
        <f t="shared" si="1"/>
        <v>5.666666667</v>
      </c>
      <c r="J711" s="14">
        <f t="shared" si="2"/>
        <v>0.6666666667</v>
      </c>
      <c r="K711" s="11" t="s">
        <v>303</v>
      </c>
      <c r="L711" s="11" t="s">
        <v>355</v>
      </c>
      <c r="M711" s="15" t="s">
        <v>122</v>
      </c>
      <c r="N711" s="15" t="s">
        <v>3290</v>
      </c>
      <c r="O711" s="16" t="s">
        <v>2822</v>
      </c>
      <c r="P711" s="16" t="s">
        <v>3882</v>
      </c>
      <c r="Q711" s="17">
        <v>1.0</v>
      </c>
      <c r="R711" s="11" t="s">
        <v>3883</v>
      </c>
      <c r="S711" s="11">
        <v>0.0</v>
      </c>
      <c r="T711" s="11">
        <v>0.0</v>
      </c>
      <c r="U711" s="11" t="s">
        <v>124</v>
      </c>
      <c r="V711" s="11">
        <v>0.0</v>
      </c>
      <c r="W711" s="11" t="s">
        <v>631</v>
      </c>
      <c r="X711" s="18">
        <v>39.0</v>
      </c>
      <c r="Y711" s="18">
        <v>1.0</v>
      </c>
      <c r="Z711" s="18">
        <v>1.0</v>
      </c>
      <c r="AA711" s="18">
        <v>0.0</v>
      </c>
      <c r="AB711" s="15" t="s">
        <v>3077</v>
      </c>
      <c r="AC711" s="15" t="s">
        <v>3077</v>
      </c>
      <c r="AD711" s="16">
        <v>1.0</v>
      </c>
      <c r="AE711" s="16">
        <v>1.0</v>
      </c>
      <c r="AF711" s="16">
        <v>1.0</v>
      </c>
      <c r="AG711" s="15">
        <v>1.0</v>
      </c>
      <c r="AH711" s="11" t="s">
        <v>3170</v>
      </c>
      <c r="AI711" s="18">
        <v>1.0</v>
      </c>
      <c r="AJ711" s="18">
        <v>1.0</v>
      </c>
      <c r="AK711" s="18">
        <v>1.0</v>
      </c>
      <c r="AL711" s="11">
        <v>0.0</v>
      </c>
      <c r="AM711" s="19">
        <v>1.0</v>
      </c>
      <c r="AN711" s="27" t="s">
        <v>128</v>
      </c>
      <c r="AO711" s="15" t="s">
        <v>2224</v>
      </c>
      <c r="AP711" s="15" t="s">
        <v>2224</v>
      </c>
      <c r="AQ711" s="15">
        <v>102.0</v>
      </c>
      <c r="AR711" s="15">
        <v>56.0</v>
      </c>
      <c r="AS711" s="15">
        <v>78.0</v>
      </c>
      <c r="AT711" s="15">
        <v>37.0</v>
      </c>
      <c r="AU711" s="15">
        <v>-7.0</v>
      </c>
      <c r="AV711" s="15">
        <v>74.0</v>
      </c>
      <c r="AW711" s="18">
        <v>0.0</v>
      </c>
      <c r="AX711" s="18">
        <v>0.0</v>
      </c>
      <c r="AY711" s="18">
        <v>0.0</v>
      </c>
      <c r="AZ711" s="18">
        <v>1.0</v>
      </c>
      <c r="BA711" s="18">
        <v>0.0</v>
      </c>
      <c r="BB711" s="18">
        <v>0.0</v>
      </c>
      <c r="BC711" s="11">
        <v>0.0</v>
      </c>
      <c r="BD711" s="11">
        <v>0.0</v>
      </c>
      <c r="BE711" s="11">
        <v>0.0</v>
      </c>
      <c r="BF711" s="11">
        <v>0.0</v>
      </c>
      <c r="BG711" s="11">
        <v>0.0</v>
      </c>
      <c r="BH711" s="11">
        <v>0.0</v>
      </c>
      <c r="BI711" s="11">
        <v>0.0</v>
      </c>
      <c r="BJ711" s="11">
        <v>0.0</v>
      </c>
      <c r="BK711" s="11">
        <v>0.0</v>
      </c>
      <c r="BL711" s="11">
        <v>0.0</v>
      </c>
      <c r="BM711" s="11">
        <v>0.0</v>
      </c>
      <c r="BN711" s="11">
        <v>0.0</v>
      </c>
      <c r="BO711" s="11">
        <v>0.0</v>
      </c>
      <c r="BP711" s="11">
        <v>0.0</v>
      </c>
      <c r="BQ711" s="11">
        <v>0.0</v>
      </c>
      <c r="BR711" s="11">
        <v>0.0</v>
      </c>
      <c r="BS711" s="11">
        <v>0.0</v>
      </c>
      <c r="BT711" s="11">
        <v>0.0</v>
      </c>
      <c r="BU711" s="11">
        <v>0.0</v>
      </c>
      <c r="BV711" s="11" t="s">
        <v>124</v>
      </c>
      <c r="BW711" s="3" t="s">
        <v>146</v>
      </c>
      <c r="BX711" s="15">
        <v>0.0</v>
      </c>
      <c r="BY711" s="26">
        <v>289.0</v>
      </c>
      <c r="BZ711" s="16">
        <v>0.0</v>
      </c>
      <c r="CA711" s="26">
        <v>87.0</v>
      </c>
      <c r="CB711" s="26">
        <v>31.0</v>
      </c>
      <c r="CC711" s="15">
        <v>0.0</v>
      </c>
      <c r="CD711" s="15">
        <v>0.0</v>
      </c>
      <c r="CE711" s="15">
        <v>1.0</v>
      </c>
      <c r="CF711" s="15">
        <v>0.0</v>
      </c>
      <c r="CG711" s="16">
        <v>0.0</v>
      </c>
      <c r="CH711" s="16">
        <v>0.0</v>
      </c>
      <c r="CI711" s="16">
        <v>0.0</v>
      </c>
      <c r="CJ711" s="15">
        <f t="shared" si="3"/>
        <v>0</v>
      </c>
      <c r="CK711" s="29" t="s">
        <v>3884</v>
      </c>
      <c r="CL711" s="11" t="s">
        <v>3885</v>
      </c>
      <c r="CM711" s="11">
        <v>0.0</v>
      </c>
      <c r="CN711" s="11">
        <v>0.0</v>
      </c>
      <c r="CO711" s="18">
        <v>0.0</v>
      </c>
      <c r="CP711" s="18">
        <v>0.0</v>
      </c>
      <c r="CQ711" s="15">
        <v>0.0</v>
      </c>
      <c r="CR711" s="15" t="s">
        <v>124</v>
      </c>
      <c r="CS711" s="15">
        <v>0.0</v>
      </c>
      <c r="CT711" s="15" t="s">
        <v>124</v>
      </c>
      <c r="CU711" s="15">
        <v>0.0</v>
      </c>
      <c r="CV711" s="15" t="s">
        <v>124</v>
      </c>
      <c r="CW711" s="11">
        <v>0.0</v>
      </c>
      <c r="CX711" s="11">
        <v>0.0</v>
      </c>
      <c r="CY711" s="11" t="s">
        <v>124</v>
      </c>
      <c r="CZ711" s="11">
        <v>0.0</v>
      </c>
      <c r="DA711" s="11" t="s">
        <v>235</v>
      </c>
      <c r="DB711" s="31"/>
    </row>
    <row r="712">
      <c r="A712" s="11" t="s">
        <v>3886</v>
      </c>
      <c r="B712" s="11" t="s">
        <v>3887</v>
      </c>
      <c r="C712" s="12">
        <v>32893.0</v>
      </c>
      <c r="D712" s="13">
        <v>3.0</v>
      </c>
      <c r="E712" s="18">
        <v>0.0</v>
      </c>
      <c r="F712" s="3">
        <v>6.0</v>
      </c>
      <c r="G712" s="3">
        <v>5.0</v>
      </c>
      <c r="H712" s="3">
        <v>3.0</v>
      </c>
      <c r="I712" s="14">
        <f t="shared" si="1"/>
        <v>4.666666667</v>
      </c>
      <c r="J712" s="14">
        <f t="shared" si="2"/>
        <v>2</v>
      </c>
      <c r="K712" s="11" t="s">
        <v>261</v>
      </c>
      <c r="L712" s="11" t="s">
        <v>3594</v>
      </c>
      <c r="M712" s="15" t="s">
        <v>137</v>
      </c>
      <c r="N712" s="15" t="s">
        <v>2815</v>
      </c>
      <c r="O712" s="16" t="s">
        <v>162</v>
      </c>
      <c r="P712" s="16" t="s">
        <v>1149</v>
      </c>
      <c r="Q712" s="17">
        <v>1.0</v>
      </c>
      <c r="R712" s="11" t="s">
        <v>124</v>
      </c>
      <c r="S712" s="11">
        <v>0.0</v>
      </c>
      <c r="T712" s="11">
        <v>0.0</v>
      </c>
      <c r="U712" s="11" t="s">
        <v>124</v>
      </c>
      <c r="V712" s="11">
        <v>0.0</v>
      </c>
      <c r="W712" s="11" t="s">
        <v>125</v>
      </c>
      <c r="X712" s="18">
        <v>36.0</v>
      </c>
      <c r="Y712" s="18">
        <v>1.0</v>
      </c>
      <c r="Z712" s="18">
        <v>1.0</v>
      </c>
      <c r="AA712" s="18">
        <v>0.0</v>
      </c>
      <c r="AB712" s="15" t="s">
        <v>3888</v>
      </c>
      <c r="AC712" s="15" t="s">
        <v>3888</v>
      </c>
      <c r="AD712" s="16">
        <v>1.0</v>
      </c>
      <c r="AE712" s="16">
        <v>1.0</v>
      </c>
      <c r="AF712" s="16">
        <v>1.0</v>
      </c>
      <c r="AG712" s="15">
        <v>0.0</v>
      </c>
      <c r="AH712" s="11" t="s">
        <v>2765</v>
      </c>
      <c r="AI712" s="18">
        <v>1.0</v>
      </c>
      <c r="AJ712" s="18">
        <v>1.0</v>
      </c>
      <c r="AK712" s="18">
        <v>0.0</v>
      </c>
      <c r="AL712" s="11">
        <v>0.0</v>
      </c>
      <c r="AM712" s="19">
        <v>0.0</v>
      </c>
      <c r="AN712" s="27" t="s">
        <v>128</v>
      </c>
      <c r="AO712" s="15" t="s">
        <v>789</v>
      </c>
      <c r="AP712" s="15" t="s">
        <v>145</v>
      </c>
      <c r="AQ712" s="15">
        <v>140.0</v>
      </c>
      <c r="AR712" s="15">
        <v>60.0</v>
      </c>
      <c r="AS712" s="15">
        <v>53.0</v>
      </c>
      <c r="AT712" s="15">
        <v>21.0</v>
      </c>
      <c r="AU712" s="15">
        <v>-6.0</v>
      </c>
      <c r="AV712" s="15">
        <v>16.0</v>
      </c>
      <c r="AW712" s="18">
        <v>0.0</v>
      </c>
      <c r="AX712" s="18">
        <v>0.0</v>
      </c>
      <c r="AY712" s="18">
        <v>1.0</v>
      </c>
      <c r="AZ712" s="18">
        <v>1.0</v>
      </c>
      <c r="BA712" s="18">
        <v>0.0</v>
      </c>
      <c r="BB712" s="18">
        <v>0.0</v>
      </c>
      <c r="BC712" s="11">
        <v>0.0</v>
      </c>
      <c r="BD712" s="11">
        <v>0.0</v>
      </c>
      <c r="BE712" s="11">
        <v>0.0</v>
      </c>
      <c r="BF712" s="11">
        <v>0.0</v>
      </c>
      <c r="BG712" s="11">
        <v>0.0</v>
      </c>
      <c r="BH712" s="11">
        <v>0.0</v>
      </c>
      <c r="BI712" s="11">
        <v>0.0</v>
      </c>
      <c r="BJ712" s="11">
        <v>0.0</v>
      </c>
      <c r="BK712" s="11">
        <v>0.0</v>
      </c>
      <c r="BL712" s="11">
        <v>0.0</v>
      </c>
      <c r="BM712" s="11">
        <v>0.0</v>
      </c>
      <c r="BN712" s="11">
        <v>0.0</v>
      </c>
      <c r="BO712" s="11">
        <v>0.0</v>
      </c>
      <c r="BP712" s="11">
        <v>0.0</v>
      </c>
      <c r="BQ712" s="11">
        <v>0.0</v>
      </c>
      <c r="BR712" s="11">
        <v>0.0</v>
      </c>
      <c r="BS712" s="11">
        <v>0.0</v>
      </c>
      <c r="BT712" s="11">
        <v>0.0</v>
      </c>
      <c r="BU712" s="11">
        <v>0.0</v>
      </c>
      <c r="BV712" s="11" t="s">
        <v>124</v>
      </c>
      <c r="BW712" s="3" t="s">
        <v>487</v>
      </c>
      <c r="BX712" s="15">
        <v>0.0</v>
      </c>
      <c r="BY712" s="26">
        <v>245.0</v>
      </c>
      <c r="BZ712" s="16">
        <v>0.0</v>
      </c>
      <c r="CA712" s="26">
        <v>72.0</v>
      </c>
      <c r="CB712" s="26">
        <v>16.0</v>
      </c>
      <c r="CC712" s="15">
        <v>0.0</v>
      </c>
      <c r="CD712" s="15">
        <v>0.0</v>
      </c>
      <c r="CE712" s="15">
        <v>0.0</v>
      </c>
      <c r="CF712" s="15">
        <v>0.0</v>
      </c>
      <c r="CG712" s="16">
        <v>0.0</v>
      </c>
      <c r="CH712" s="16">
        <v>0.0</v>
      </c>
      <c r="CI712" s="16">
        <v>0.0</v>
      </c>
      <c r="CJ712" s="15">
        <f t="shared" si="3"/>
        <v>0</v>
      </c>
      <c r="CK712" s="29" t="s">
        <v>3889</v>
      </c>
      <c r="CL712" s="11" t="s">
        <v>132</v>
      </c>
      <c r="CM712" s="11">
        <v>0.0</v>
      </c>
      <c r="CN712" s="11">
        <v>0.0</v>
      </c>
      <c r="CO712" s="18">
        <v>0.0</v>
      </c>
      <c r="CP712" s="18">
        <v>0.0</v>
      </c>
      <c r="CQ712" s="15">
        <v>0.0</v>
      </c>
      <c r="CR712" s="15" t="s">
        <v>124</v>
      </c>
      <c r="CS712" s="15">
        <v>0.0</v>
      </c>
      <c r="CT712" s="15" t="s">
        <v>124</v>
      </c>
      <c r="CU712" s="15">
        <v>0.0</v>
      </c>
      <c r="CV712" s="15" t="s">
        <v>124</v>
      </c>
      <c r="CW712" s="11">
        <v>0.0</v>
      </c>
      <c r="CX712" s="11">
        <v>0.0</v>
      </c>
      <c r="CY712" s="11" t="s">
        <v>124</v>
      </c>
      <c r="CZ712" s="11">
        <v>0.0</v>
      </c>
      <c r="DA712" s="11" t="s">
        <v>235</v>
      </c>
      <c r="DB712" s="31"/>
    </row>
    <row r="713">
      <c r="A713" s="11" t="s">
        <v>3890</v>
      </c>
      <c r="B713" s="11" t="s">
        <v>3891</v>
      </c>
      <c r="C713" s="12">
        <v>32914.0</v>
      </c>
      <c r="D713" s="13">
        <v>3.0</v>
      </c>
      <c r="E713" s="18">
        <v>0.0</v>
      </c>
      <c r="F713" s="3">
        <v>4.0</v>
      </c>
      <c r="G713" s="3">
        <v>4.0</v>
      </c>
      <c r="H713" s="3">
        <v>2.0</v>
      </c>
      <c r="I713" s="14">
        <f t="shared" si="1"/>
        <v>3.333333333</v>
      </c>
      <c r="J713" s="14">
        <f t="shared" si="2"/>
        <v>1.333333333</v>
      </c>
      <c r="K713" s="11" t="s">
        <v>3062</v>
      </c>
      <c r="L713" s="11" t="s">
        <v>3062</v>
      </c>
      <c r="M713" s="15" t="s">
        <v>216</v>
      </c>
      <c r="N713" s="15" t="s">
        <v>3413</v>
      </c>
      <c r="O713" s="16" t="s">
        <v>2359</v>
      </c>
      <c r="P713" s="16" t="s">
        <v>3784</v>
      </c>
      <c r="Q713" s="17">
        <v>0.0</v>
      </c>
      <c r="R713" s="11" t="s">
        <v>3892</v>
      </c>
      <c r="S713" s="11">
        <v>1.0</v>
      </c>
      <c r="T713" s="11">
        <v>0.0</v>
      </c>
      <c r="U713" s="11" t="s">
        <v>124</v>
      </c>
      <c r="V713" s="11">
        <v>0.0</v>
      </c>
      <c r="W713" s="11" t="s">
        <v>3893</v>
      </c>
      <c r="X713" s="18">
        <f>27</f>
        <v>27</v>
      </c>
      <c r="Y713" s="18">
        <v>2.0</v>
      </c>
      <c r="Z713" s="18">
        <v>2.0</v>
      </c>
      <c r="AA713" s="18">
        <v>2.0</v>
      </c>
      <c r="AB713" s="15" t="s">
        <v>3797</v>
      </c>
      <c r="AC713" s="15" t="s">
        <v>3797</v>
      </c>
      <c r="AD713" s="16">
        <v>1.0</v>
      </c>
      <c r="AE713" s="16">
        <v>1.0</v>
      </c>
      <c r="AF713" s="16">
        <v>0.0</v>
      </c>
      <c r="AG713" s="15">
        <v>0.0</v>
      </c>
      <c r="AH713" s="11" t="s">
        <v>3797</v>
      </c>
      <c r="AI713" s="18">
        <v>1.0</v>
      </c>
      <c r="AJ713" s="18">
        <v>1.0</v>
      </c>
      <c r="AK713" s="18">
        <v>0.0</v>
      </c>
      <c r="AL713" s="11">
        <v>0.0</v>
      </c>
      <c r="AM713" s="19">
        <v>1.0</v>
      </c>
      <c r="AN713" s="27" t="s">
        <v>128</v>
      </c>
      <c r="AO713" s="15" t="s">
        <v>145</v>
      </c>
      <c r="AP713" s="15" t="s">
        <v>145</v>
      </c>
      <c r="AQ713" s="15">
        <v>117.0</v>
      </c>
      <c r="AR713" s="15">
        <v>88.0</v>
      </c>
      <c r="AS713" s="15">
        <v>95.0</v>
      </c>
      <c r="AT713" s="15">
        <v>87.0</v>
      </c>
      <c r="AU713" s="15">
        <v>-9.0</v>
      </c>
      <c r="AV713" s="15">
        <v>46.0</v>
      </c>
      <c r="AW713" s="18">
        <v>0.0</v>
      </c>
      <c r="AX713" s="18">
        <v>1.0</v>
      </c>
      <c r="AY713" s="18">
        <v>0.0</v>
      </c>
      <c r="AZ713" s="18">
        <v>1.0</v>
      </c>
      <c r="BA713" s="18">
        <v>0.0</v>
      </c>
      <c r="BB713" s="18">
        <v>0.0</v>
      </c>
      <c r="BC713" s="11">
        <v>0.0</v>
      </c>
      <c r="BD713" s="11">
        <v>0.0</v>
      </c>
      <c r="BE713" s="11">
        <v>0.0</v>
      </c>
      <c r="BF713" s="11">
        <v>0.0</v>
      </c>
      <c r="BG713" s="11">
        <v>0.0</v>
      </c>
      <c r="BH713" s="11">
        <v>0.0</v>
      </c>
      <c r="BI713" s="11">
        <v>0.0</v>
      </c>
      <c r="BJ713" s="11">
        <v>0.0</v>
      </c>
      <c r="BK713" s="11">
        <v>0.0</v>
      </c>
      <c r="BL713" s="11">
        <v>0.0</v>
      </c>
      <c r="BM713" s="11">
        <v>0.0</v>
      </c>
      <c r="BN713" s="11">
        <v>0.0</v>
      </c>
      <c r="BO713" s="11">
        <v>0.0</v>
      </c>
      <c r="BP713" s="11">
        <v>0.0</v>
      </c>
      <c r="BQ713" s="11">
        <v>0.0</v>
      </c>
      <c r="BR713" s="11">
        <v>0.0</v>
      </c>
      <c r="BS713" s="11">
        <v>0.0</v>
      </c>
      <c r="BT713" s="11">
        <v>0.0</v>
      </c>
      <c r="BU713" s="11">
        <v>0.0</v>
      </c>
      <c r="BV713" s="11" t="s">
        <v>3894</v>
      </c>
      <c r="BW713" s="3" t="s">
        <v>3895</v>
      </c>
      <c r="BX713" s="15">
        <v>1.0</v>
      </c>
      <c r="BY713" s="26">
        <v>230.0</v>
      </c>
      <c r="BZ713" s="16">
        <v>0.0</v>
      </c>
      <c r="CA713" s="26">
        <v>8.0</v>
      </c>
      <c r="CB713" s="26">
        <v>17.0</v>
      </c>
      <c r="CC713" s="15">
        <v>0.0</v>
      </c>
      <c r="CD713" s="15">
        <v>0.0</v>
      </c>
      <c r="CE713" s="15">
        <v>1.0</v>
      </c>
      <c r="CF713" s="15">
        <v>0.0</v>
      </c>
      <c r="CG713" s="16">
        <v>0.0</v>
      </c>
      <c r="CH713" s="16">
        <v>0.0</v>
      </c>
      <c r="CI713" s="16">
        <v>0.0</v>
      </c>
      <c r="CJ713" s="15">
        <f t="shared" si="3"/>
        <v>0</v>
      </c>
      <c r="CK713" s="29" t="s">
        <v>3896</v>
      </c>
      <c r="CL713" s="11" t="s">
        <v>170</v>
      </c>
      <c r="CM713" s="11">
        <v>0.0</v>
      </c>
      <c r="CN713" s="11">
        <v>0.0</v>
      </c>
      <c r="CO713" s="18">
        <v>0.0</v>
      </c>
      <c r="CP713" s="18">
        <v>0.0</v>
      </c>
      <c r="CQ713" s="15">
        <v>0.0</v>
      </c>
      <c r="CR713" s="15" t="s">
        <v>124</v>
      </c>
      <c r="CS713" s="15">
        <v>0.0</v>
      </c>
      <c r="CT713" s="15" t="s">
        <v>124</v>
      </c>
      <c r="CU713" s="15">
        <v>0.0</v>
      </c>
      <c r="CV713" s="15" t="s">
        <v>124</v>
      </c>
      <c r="CW713" s="11">
        <v>0.0</v>
      </c>
      <c r="CX713" s="11">
        <v>0.0</v>
      </c>
      <c r="CY713" s="11" t="s">
        <v>124</v>
      </c>
      <c r="CZ713" s="11">
        <v>0.0</v>
      </c>
      <c r="DA713" s="11" t="s">
        <v>3161</v>
      </c>
      <c r="DB713" s="31"/>
    </row>
    <row r="714">
      <c r="A714" s="11" t="s">
        <v>3897</v>
      </c>
      <c r="B714" s="11" t="s">
        <v>3411</v>
      </c>
      <c r="C714" s="12">
        <v>32935.0</v>
      </c>
      <c r="D714" s="13">
        <v>3.0</v>
      </c>
      <c r="E714" s="18">
        <v>0.0</v>
      </c>
      <c r="F714" s="3">
        <v>4.0</v>
      </c>
      <c r="G714" s="3">
        <v>5.0</v>
      </c>
      <c r="H714" s="3">
        <v>4.0</v>
      </c>
      <c r="I714" s="14">
        <f t="shared" si="1"/>
        <v>4.333333333</v>
      </c>
      <c r="J714" s="14">
        <f t="shared" si="2"/>
        <v>0.6666666667</v>
      </c>
      <c r="K714" s="11" t="s">
        <v>1349</v>
      </c>
      <c r="L714" s="11" t="s">
        <v>716</v>
      </c>
      <c r="M714" s="15" t="s">
        <v>216</v>
      </c>
      <c r="N714" s="15" t="s">
        <v>3413</v>
      </c>
      <c r="O714" s="16" t="s">
        <v>3898</v>
      </c>
      <c r="P714" s="16" t="s">
        <v>3899</v>
      </c>
      <c r="Q714" s="17">
        <v>1.0</v>
      </c>
      <c r="R714" s="11" t="s">
        <v>124</v>
      </c>
      <c r="S714" s="11">
        <v>0.0</v>
      </c>
      <c r="T714" s="11">
        <v>0.0</v>
      </c>
      <c r="U714" s="11" t="s">
        <v>124</v>
      </c>
      <c r="V714" s="11">
        <v>0.0</v>
      </c>
      <c r="W714" s="11" t="s">
        <v>125</v>
      </c>
      <c r="X714" s="18">
        <v>23.0</v>
      </c>
      <c r="Y714" s="18">
        <v>0.0</v>
      </c>
      <c r="Z714" s="18">
        <v>0.0</v>
      </c>
      <c r="AA714" s="18">
        <v>1.0</v>
      </c>
      <c r="AB714" s="15" t="s">
        <v>3415</v>
      </c>
      <c r="AC714" s="15" t="s">
        <v>3415</v>
      </c>
      <c r="AD714" s="16">
        <v>2.0</v>
      </c>
      <c r="AE714" s="16">
        <v>0.0</v>
      </c>
      <c r="AF714" s="16">
        <v>1.0</v>
      </c>
      <c r="AG714" s="15">
        <v>0.0</v>
      </c>
      <c r="AH714" s="11" t="s">
        <v>3415</v>
      </c>
      <c r="AI714" s="18">
        <v>2.0</v>
      </c>
      <c r="AJ714" s="18">
        <v>0.0</v>
      </c>
      <c r="AK714" s="18">
        <v>1.0</v>
      </c>
      <c r="AL714" s="11">
        <v>0.0</v>
      </c>
      <c r="AM714" s="19">
        <v>1.0</v>
      </c>
      <c r="AN714" s="27" t="s">
        <v>128</v>
      </c>
      <c r="AO714" s="15" t="s">
        <v>210</v>
      </c>
      <c r="AP714" s="15" t="s">
        <v>210</v>
      </c>
      <c r="AQ714" s="15">
        <v>115.0</v>
      </c>
      <c r="AR714" s="15">
        <v>95.0</v>
      </c>
      <c r="AS714" s="15">
        <v>81.0</v>
      </c>
      <c r="AT714" s="15">
        <v>70.0</v>
      </c>
      <c r="AU714" s="15">
        <v>-7.0</v>
      </c>
      <c r="AV714" s="15">
        <v>3.0</v>
      </c>
      <c r="AW714" s="18">
        <v>0.0</v>
      </c>
      <c r="AX714" s="18">
        <v>1.0</v>
      </c>
      <c r="AY714" s="18">
        <v>0.0</v>
      </c>
      <c r="AZ714" s="18">
        <v>0.0</v>
      </c>
      <c r="BA714" s="18">
        <v>0.0</v>
      </c>
      <c r="BB714" s="18">
        <v>0.0</v>
      </c>
      <c r="BC714" s="11">
        <v>0.0</v>
      </c>
      <c r="BD714" s="11">
        <v>0.0</v>
      </c>
      <c r="BE714" s="11">
        <v>0.0</v>
      </c>
      <c r="BF714" s="11">
        <v>0.0</v>
      </c>
      <c r="BG714" s="11">
        <v>0.0</v>
      </c>
      <c r="BH714" s="11">
        <v>0.0</v>
      </c>
      <c r="BI714" s="11">
        <v>0.0</v>
      </c>
      <c r="BJ714" s="11">
        <v>0.0</v>
      </c>
      <c r="BK714" s="11">
        <v>0.0</v>
      </c>
      <c r="BL714" s="11">
        <v>0.0</v>
      </c>
      <c r="BM714" s="11">
        <v>0.0</v>
      </c>
      <c r="BN714" s="11">
        <v>0.0</v>
      </c>
      <c r="BO714" s="11">
        <v>0.0</v>
      </c>
      <c r="BP714" s="11">
        <v>0.0</v>
      </c>
      <c r="BQ714" s="11">
        <v>0.0</v>
      </c>
      <c r="BR714" s="11">
        <v>0.0</v>
      </c>
      <c r="BS714" s="11">
        <v>0.0</v>
      </c>
      <c r="BT714" s="11">
        <v>0.0</v>
      </c>
      <c r="BU714" s="11">
        <v>0.0</v>
      </c>
      <c r="BV714" s="11" t="s">
        <v>124</v>
      </c>
      <c r="BW714" s="3" t="s">
        <v>3564</v>
      </c>
      <c r="BX714" s="15">
        <v>0.0</v>
      </c>
      <c r="BY714" s="26">
        <v>283.0</v>
      </c>
      <c r="BZ714" s="16">
        <v>0.0</v>
      </c>
      <c r="CA714" s="26">
        <v>86.0</v>
      </c>
      <c r="CB714" s="26">
        <v>50.0</v>
      </c>
      <c r="CC714" s="15">
        <v>0.0</v>
      </c>
      <c r="CD714" s="15">
        <v>0.0</v>
      </c>
      <c r="CE714" s="15">
        <v>0.0</v>
      </c>
      <c r="CF714" s="15">
        <v>0.0</v>
      </c>
      <c r="CG714" s="16">
        <v>0.0</v>
      </c>
      <c r="CH714" s="16">
        <v>0.0</v>
      </c>
      <c r="CI714" s="16">
        <v>0.0</v>
      </c>
      <c r="CJ714" s="15">
        <f t="shared" si="3"/>
        <v>0</v>
      </c>
      <c r="CK714" s="29" t="s">
        <v>3900</v>
      </c>
      <c r="CL714" s="11" t="s">
        <v>258</v>
      </c>
      <c r="CM714" s="11">
        <v>0.0</v>
      </c>
      <c r="CN714" s="11">
        <v>0.0</v>
      </c>
      <c r="CO714" s="18">
        <v>0.0</v>
      </c>
      <c r="CP714" s="18">
        <v>0.0</v>
      </c>
      <c r="CQ714" s="15">
        <v>0.0</v>
      </c>
      <c r="CR714" s="15" t="s">
        <v>124</v>
      </c>
      <c r="CS714" s="15">
        <v>0.0</v>
      </c>
      <c r="CT714" s="15" t="s">
        <v>124</v>
      </c>
      <c r="CU714" s="15">
        <v>0.0</v>
      </c>
      <c r="CV714" s="15" t="s">
        <v>124</v>
      </c>
      <c r="CW714" s="11">
        <v>0.0</v>
      </c>
      <c r="CX714" s="11">
        <v>0.0</v>
      </c>
      <c r="CY714" s="11" t="s">
        <v>124</v>
      </c>
      <c r="CZ714" s="11">
        <v>0.0</v>
      </c>
      <c r="DA714" s="11" t="s">
        <v>235</v>
      </c>
      <c r="DB714" s="31"/>
    </row>
    <row r="715">
      <c r="A715" s="11" t="s">
        <v>3901</v>
      </c>
      <c r="B715" s="11" t="s">
        <v>3902</v>
      </c>
      <c r="C715" s="12">
        <v>32956.0</v>
      </c>
      <c r="D715" s="13">
        <v>2.0</v>
      </c>
      <c r="E715" s="18">
        <v>0.0</v>
      </c>
      <c r="F715" s="3">
        <v>6.0</v>
      </c>
      <c r="G715" s="3">
        <v>6.0</v>
      </c>
      <c r="H715" s="3">
        <v>3.0</v>
      </c>
      <c r="I715" s="14">
        <f t="shared" si="1"/>
        <v>5</v>
      </c>
      <c r="J715" s="14">
        <f t="shared" si="2"/>
        <v>2</v>
      </c>
      <c r="K715" s="11" t="s">
        <v>303</v>
      </c>
      <c r="L715" s="11" t="s">
        <v>3903</v>
      </c>
      <c r="M715" s="15" t="s">
        <v>3904</v>
      </c>
      <c r="N715" s="15" t="s">
        <v>3904</v>
      </c>
      <c r="O715" s="16" t="s">
        <v>122</v>
      </c>
      <c r="P715" s="16" t="s">
        <v>1432</v>
      </c>
      <c r="Q715" s="17">
        <v>1.0</v>
      </c>
      <c r="R715" s="11" t="s">
        <v>124</v>
      </c>
      <c r="S715" s="11">
        <v>0.0</v>
      </c>
      <c r="T715" s="11">
        <v>0.0</v>
      </c>
      <c r="U715" s="11" t="s">
        <v>124</v>
      </c>
      <c r="V715" s="11">
        <v>0.0</v>
      </c>
      <c r="W715" s="11" t="s">
        <v>273</v>
      </c>
      <c r="X715" s="18">
        <v>31.0</v>
      </c>
      <c r="Y715" s="18">
        <v>0.0</v>
      </c>
      <c r="Z715" s="18">
        <v>1.0</v>
      </c>
      <c r="AA715" s="18">
        <v>0.0</v>
      </c>
      <c r="AB715" s="15" t="s">
        <v>3905</v>
      </c>
      <c r="AC715" s="15" t="s">
        <v>3905</v>
      </c>
      <c r="AD715" s="16">
        <v>1.0</v>
      </c>
      <c r="AE715" s="16">
        <v>1.0</v>
      </c>
      <c r="AF715" s="16">
        <v>0.0</v>
      </c>
      <c r="AG715" s="15">
        <v>0.0</v>
      </c>
      <c r="AH715" s="11" t="s">
        <v>3906</v>
      </c>
      <c r="AI715" s="18">
        <v>1.0</v>
      </c>
      <c r="AJ715" s="18">
        <v>1.0</v>
      </c>
      <c r="AK715" s="18">
        <v>0.0</v>
      </c>
      <c r="AL715" s="11">
        <v>0.0</v>
      </c>
      <c r="AM715" s="19">
        <v>1.0</v>
      </c>
      <c r="AN715" s="27" t="s">
        <v>128</v>
      </c>
      <c r="AO715" s="15" t="s">
        <v>1155</v>
      </c>
      <c r="AP715" s="15" t="s">
        <v>1155</v>
      </c>
      <c r="AQ715" s="15">
        <v>91.0</v>
      </c>
      <c r="AR715" s="15">
        <v>37.0</v>
      </c>
      <c r="AS715" s="15">
        <v>75.0</v>
      </c>
      <c r="AT715" s="15">
        <v>47.0</v>
      </c>
      <c r="AU715" s="15">
        <v>-10.0</v>
      </c>
      <c r="AV715" s="15">
        <v>27.0</v>
      </c>
      <c r="AW715" s="18">
        <v>0.0</v>
      </c>
      <c r="AX715" s="18">
        <v>1.0</v>
      </c>
      <c r="AY715" s="18">
        <v>1.0</v>
      </c>
      <c r="AZ715" s="18">
        <v>0.0</v>
      </c>
      <c r="BA715" s="18">
        <v>0.0</v>
      </c>
      <c r="BB715" s="18">
        <v>0.0</v>
      </c>
      <c r="BC715" s="11">
        <v>0.0</v>
      </c>
      <c r="BD715" s="11">
        <v>0.0</v>
      </c>
      <c r="BE715" s="11">
        <v>0.0</v>
      </c>
      <c r="BF715" s="11">
        <v>0.0</v>
      </c>
      <c r="BG715" s="11">
        <v>0.0</v>
      </c>
      <c r="BH715" s="11">
        <v>0.0</v>
      </c>
      <c r="BI715" s="11">
        <v>0.0</v>
      </c>
      <c r="BJ715" s="11">
        <v>0.0</v>
      </c>
      <c r="BK715" s="11">
        <v>0.0</v>
      </c>
      <c r="BL715" s="11">
        <v>0.0</v>
      </c>
      <c r="BM715" s="11">
        <v>0.0</v>
      </c>
      <c r="BN715" s="11">
        <v>0.0</v>
      </c>
      <c r="BO715" s="11">
        <v>0.0</v>
      </c>
      <c r="BP715" s="11">
        <v>0.0</v>
      </c>
      <c r="BQ715" s="11">
        <v>0.0</v>
      </c>
      <c r="BR715" s="11">
        <v>0.0</v>
      </c>
      <c r="BS715" s="11">
        <v>0.0</v>
      </c>
      <c r="BT715" s="11">
        <v>0.0</v>
      </c>
      <c r="BU715" s="11">
        <v>0.0</v>
      </c>
      <c r="BV715" s="11" t="s">
        <v>124</v>
      </c>
      <c r="BW715" s="3" t="s">
        <v>146</v>
      </c>
      <c r="BX715" s="15">
        <v>0.0</v>
      </c>
      <c r="BY715" s="26">
        <v>287.0</v>
      </c>
      <c r="BZ715" s="16">
        <v>0.0</v>
      </c>
      <c r="CA715" s="26">
        <v>118.0</v>
      </c>
      <c r="CB715" s="26">
        <v>24.0</v>
      </c>
      <c r="CC715" s="15">
        <v>0.0</v>
      </c>
      <c r="CD715" s="15">
        <v>0.0</v>
      </c>
      <c r="CE715" s="15">
        <v>1.0</v>
      </c>
      <c r="CF715" s="15">
        <v>0.0</v>
      </c>
      <c r="CG715" s="16">
        <v>0.0</v>
      </c>
      <c r="CH715" s="16">
        <v>0.0</v>
      </c>
      <c r="CI715" s="16">
        <v>0.0</v>
      </c>
      <c r="CJ715" s="15">
        <f t="shared" si="3"/>
        <v>0</v>
      </c>
      <c r="CK715" s="29" t="s">
        <v>3907</v>
      </c>
      <c r="CL715" s="11" t="s">
        <v>3908</v>
      </c>
      <c r="CM715" s="11">
        <v>0.0</v>
      </c>
      <c r="CN715" s="11">
        <v>0.0</v>
      </c>
      <c r="CO715" s="18">
        <v>0.0</v>
      </c>
      <c r="CP715" s="18">
        <v>0.0</v>
      </c>
      <c r="CQ715" s="15">
        <v>0.0</v>
      </c>
      <c r="CR715" s="15" t="s">
        <v>124</v>
      </c>
      <c r="CS715" s="15">
        <v>0.0</v>
      </c>
      <c r="CT715" s="15" t="s">
        <v>124</v>
      </c>
      <c r="CU715" s="15">
        <v>0.0</v>
      </c>
      <c r="CV715" s="15" t="s">
        <v>124</v>
      </c>
      <c r="CW715" s="11">
        <v>0.0</v>
      </c>
      <c r="CX715" s="11">
        <v>0.0</v>
      </c>
      <c r="CY715" s="11" t="s">
        <v>124</v>
      </c>
      <c r="CZ715" s="11">
        <v>0.0</v>
      </c>
      <c r="DA715" s="11" t="s">
        <v>235</v>
      </c>
      <c r="DB715" s="31"/>
    </row>
    <row r="716">
      <c r="A716" s="11" t="s">
        <v>3909</v>
      </c>
      <c r="B716" s="11" t="s">
        <v>3910</v>
      </c>
      <c r="C716" s="12">
        <v>32970.0</v>
      </c>
      <c r="D716" s="13">
        <v>1.0</v>
      </c>
      <c r="E716" s="18">
        <v>0.0</v>
      </c>
      <c r="F716" s="3">
        <v>5.0</v>
      </c>
      <c r="G716" s="3">
        <v>6.0</v>
      </c>
      <c r="H716" s="3">
        <v>2.0</v>
      </c>
      <c r="I716" s="14">
        <f t="shared" si="1"/>
        <v>4.333333333</v>
      </c>
      <c r="J716" s="14">
        <f t="shared" si="2"/>
        <v>2.666666667</v>
      </c>
      <c r="K716" s="11" t="s">
        <v>2265</v>
      </c>
      <c r="L716" s="11" t="s">
        <v>2410</v>
      </c>
      <c r="M716" s="15" t="s">
        <v>137</v>
      </c>
      <c r="N716" s="15" t="s">
        <v>2815</v>
      </c>
      <c r="O716" s="16" t="s">
        <v>2359</v>
      </c>
      <c r="P716" s="16" t="s">
        <v>3911</v>
      </c>
      <c r="Q716" s="17">
        <v>1.0</v>
      </c>
      <c r="R716" s="11" t="s">
        <v>124</v>
      </c>
      <c r="S716" s="11">
        <v>0.0</v>
      </c>
      <c r="T716" s="11">
        <v>0.0</v>
      </c>
      <c r="U716" s="11" t="s">
        <v>124</v>
      </c>
      <c r="V716" s="11">
        <v>0.0</v>
      </c>
      <c r="W716" s="11" t="s">
        <v>125</v>
      </c>
      <c r="X716" s="18">
        <v>28.0</v>
      </c>
      <c r="Y716" s="18">
        <v>0.0</v>
      </c>
      <c r="Z716" s="18">
        <v>1.0</v>
      </c>
      <c r="AA716" s="18">
        <v>0.0</v>
      </c>
      <c r="AB716" s="15" t="s">
        <v>3730</v>
      </c>
      <c r="AC716" s="15" t="s">
        <v>3730</v>
      </c>
      <c r="AD716" s="16">
        <v>0.0</v>
      </c>
      <c r="AE716" s="16">
        <v>1.0</v>
      </c>
      <c r="AF716" s="16">
        <v>0.0</v>
      </c>
      <c r="AG716" s="15">
        <v>0.0</v>
      </c>
      <c r="AH716" s="11" t="s">
        <v>3912</v>
      </c>
      <c r="AI716" s="18">
        <v>1.0</v>
      </c>
      <c r="AJ716" s="18">
        <v>1.0</v>
      </c>
      <c r="AK716" s="18">
        <v>0.0</v>
      </c>
      <c r="AL716" s="11">
        <v>0.0</v>
      </c>
      <c r="AM716" s="19">
        <v>0.0</v>
      </c>
      <c r="AN716" s="27" t="s">
        <v>128</v>
      </c>
      <c r="AO716" s="15" t="s">
        <v>210</v>
      </c>
      <c r="AP716" s="15" t="s">
        <v>210</v>
      </c>
      <c r="AQ716" s="15">
        <v>73.0</v>
      </c>
      <c r="AR716" s="15">
        <v>51.0</v>
      </c>
      <c r="AS716" s="15">
        <v>55.0</v>
      </c>
      <c r="AT716" s="15">
        <v>20.0</v>
      </c>
      <c r="AU716" s="15">
        <v>-7.0</v>
      </c>
      <c r="AV716" s="15">
        <v>20.0</v>
      </c>
      <c r="AW716" s="18">
        <v>0.0</v>
      </c>
      <c r="AX716" s="18">
        <v>0.0</v>
      </c>
      <c r="AY716" s="18">
        <v>0.0</v>
      </c>
      <c r="AZ716" s="18">
        <v>1.0</v>
      </c>
      <c r="BA716" s="18">
        <v>1.0</v>
      </c>
      <c r="BB716" s="18">
        <v>1.0</v>
      </c>
      <c r="BC716" s="11">
        <v>0.0</v>
      </c>
      <c r="BD716" s="11">
        <v>0.0</v>
      </c>
      <c r="BE716" s="11">
        <v>0.0</v>
      </c>
      <c r="BF716" s="11">
        <v>0.0</v>
      </c>
      <c r="BG716" s="11">
        <v>0.0</v>
      </c>
      <c r="BH716" s="11">
        <v>0.0</v>
      </c>
      <c r="BI716" s="11">
        <v>0.0</v>
      </c>
      <c r="BJ716" s="11">
        <v>0.0</v>
      </c>
      <c r="BK716" s="11">
        <v>0.0</v>
      </c>
      <c r="BL716" s="11">
        <v>0.0</v>
      </c>
      <c r="BM716" s="11">
        <v>0.0</v>
      </c>
      <c r="BN716" s="11">
        <v>0.0</v>
      </c>
      <c r="BO716" s="11">
        <v>0.0</v>
      </c>
      <c r="BP716" s="11">
        <v>0.0</v>
      </c>
      <c r="BQ716" s="11">
        <v>1.0</v>
      </c>
      <c r="BR716" s="11">
        <v>1.0</v>
      </c>
      <c r="BS716" s="11">
        <v>0.0</v>
      </c>
      <c r="BT716" s="11">
        <v>0.0</v>
      </c>
      <c r="BU716" s="11">
        <v>0.0</v>
      </c>
      <c r="BV716" s="11" t="s">
        <v>124</v>
      </c>
      <c r="BW716" s="3" t="s">
        <v>487</v>
      </c>
      <c r="BX716" s="15">
        <v>0.0</v>
      </c>
      <c r="BY716" s="26">
        <v>277.0</v>
      </c>
      <c r="BZ716" s="16">
        <v>0.0</v>
      </c>
      <c r="CA716" s="26">
        <v>50.0</v>
      </c>
      <c r="CB716" s="26">
        <v>23.0</v>
      </c>
      <c r="CC716" s="15">
        <v>0.0</v>
      </c>
      <c r="CD716" s="15">
        <v>0.0</v>
      </c>
      <c r="CE716" s="15">
        <v>0.0</v>
      </c>
      <c r="CF716" s="15">
        <v>0.0</v>
      </c>
      <c r="CG716" s="16">
        <v>0.0</v>
      </c>
      <c r="CH716" s="16">
        <v>0.0</v>
      </c>
      <c r="CI716" s="16">
        <v>0.0</v>
      </c>
      <c r="CJ716" s="15">
        <f t="shared" si="3"/>
        <v>0</v>
      </c>
      <c r="CK716" s="29" t="s">
        <v>3913</v>
      </c>
      <c r="CL716" s="11" t="s">
        <v>132</v>
      </c>
      <c r="CM716" s="11">
        <v>0.0</v>
      </c>
      <c r="CN716" s="11">
        <v>0.0</v>
      </c>
      <c r="CO716" s="18">
        <v>0.0</v>
      </c>
      <c r="CP716" s="18">
        <v>0.0</v>
      </c>
      <c r="CQ716" s="15">
        <v>0.0</v>
      </c>
      <c r="CR716" s="15" t="s">
        <v>124</v>
      </c>
      <c r="CS716" s="15">
        <v>0.0</v>
      </c>
      <c r="CT716" s="15" t="s">
        <v>124</v>
      </c>
      <c r="CU716" s="15">
        <v>0.0</v>
      </c>
      <c r="CV716" s="15" t="s">
        <v>124</v>
      </c>
      <c r="CW716" s="11">
        <v>0.0</v>
      </c>
      <c r="CX716" s="11">
        <v>0.0</v>
      </c>
      <c r="CY716" s="11" t="s">
        <v>124</v>
      </c>
      <c r="CZ716" s="11">
        <v>0.0</v>
      </c>
      <c r="DA716" s="11" t="s">
        <v>235</v>
      </c>
      <c r="DB716" s="31"/>
    </row>
    <row r="717">
      <c r="A717" s="11" t="s">
        <v>3914</v>
      </c>
      <c r="B717" s="11" t="s">
        <v>3915</v>
      </c>
      <c r="C717" s="12">
        <v>32977.0</v>
      </c>
      <c r="D717" s="13">
        <v>1.0</v>
      </c>
      <c r="E717" s="18">
        <v>0.0</v>
      </c>
      <c r="F717" s="3">
        <v>3.0</v>
      </c>
      <c r="G717" s="3">
        <v>3.0</v>
      </c>
      <c r="H717" s="3">
        <v>2.0</v>
      </c>
      <c r="I717" s="14">
        <f t="shared" si="1"/>
        <v>2.666666667</v>
      </c>
      <c r="J717" s="14">
        <f t="shared" si="2"/>
        <v>0.6666666667</v>
      </c>
      <c r="K717" s="11" t="s">
        <v>2689</v>
      </c>
      <c r="L717" s="11" t="s">
        <v>3903</v>
      </c>
      <c r="M717" s="15" t="s">
        <v>137</v>
      </c>
      <c r="N717" s="15" t="s">
        <v>196</v>
      </c>
      <c r="O717" s="16" t="s">
        <v>137</v>
      </c>
      <c r="P717" s="16" t="s">
        <v>701</v>
      </c>
      <c r="Q717" s="17">
        <v>1.0</v>
      </c>
      <c r="R717" s="11" t="s">
        <v>3916</v>
      </c>
      <c r="S717" s="11">
        <v>0.0</v>
      </c>
      <c r="T717" s="11">
        <v>0.0</v>
      </c>
      <c r="U717" s="11" t="s">
        <v>124</v>
      </c>
      <c r="V717" s="11">
        <v>0.0</v>
      </c>
      <c r="W717" s="11" t="s">
        <v>125</v>
      </c>
      <c r="X717" s="18">
        <v>20.0</v>
      </c>
      <c r="Y717" s="18">
        <v>1.0</v>
      </c>
      <c r="Z717" s="18">
        <v>1.0</v>
      </c>
      <c r="AA717" s="18">
        <v>0.0</v>
      </c>
      <c r="AB717" s="15" t="s">
        <v>3917</v>
      </c>
      <c r="AC717" s="15" t="s">
        <v>3917</v>
      </c>
      <c r="AD717" s="16">
        <v>1.0</v>
      </c>
      <c r="AE717" s="16">
        <v>1.0</v>
      </c>
      <c r="AF717" s="16">
        <v>1.0</v>
      </c>
      <c r="AG717" s="15">
        <v>0.0</v>
      </c>
      <c r="AH717" s="11" t="s">
        <v>3918</v>
      </c>
      <c r="AI717" s="18">
        <v>1.0</v>
      </c>
      <c r="AJ717" s="18">
        <v>2.0</v>
      </c>
      <c r="AK717" s="18">
        <v>0.0</v>
      </c>
      <c r="AL717" s="11">
        <v>0.0</v>
      </c>
      <c r="AM717" s="19">
        <v>1.0</v>
      </c>
      <c r="AN717" s="27" t="s">
        <v>128</v>
      </c>
      <c r="AO717" s="15" t="s">
        <v>549</v>
      </c>
      <c r="AP717" s="15" t="s">
        <v>318</v>
      </c>
      <c r="AQ717" s="15">
        <v>144.0</v>
      </c>
      <c r="AR717" s="15">
        <v>52.0</v>
      </c>
      <c r="AS717" s="15">
        <v>50.0</v>
      </c>
      <c r="AT717" s="15">
        <v>28.0</v>
      </c>
      <c r="AU717" s="15">
        <v>-9.0</v>
      </c>
      <c r="AV717" s="15">
        <v>34.0</v>
      </c>
      <c r="AW717" s="18">
        <v>0.0</v>
      </c>
      <c r="AX717" s="18">
        <v>0.0</v>
      </c>
      <c r="AY717" s="18">
        <v>0.0</v>
      </c>
      <c r="AZ717" s="18">
        <v>1.0</v>
      </c>
      <c r="BA717" s="18">
        <v>1.0</v>
      </c>
      <c r="BB717" s="18">
        <v>1.0</v>
      </c>
      <c r="BC717" s="11">
        <v>0.0</v>
      </c>
      <c r="BD717" s="11">
        <v>0.0</v>
      </c>
      <c r="BE717" s="11">
        <v>0.0</v>
      </c>
      <c r="BF717" s="11">
        <v>0.0</v>
      </c>
      <c r="BG717" s="11">
        <v>0.0</v>
      </c>
      <c r="BH717" s="11">
        <v>0.0</v>
      </c>
      <c r="BI717" s="11">
        <v>0.0</v>
      </c>
      <c r="BJ717" s="11">
        <v>1.0</v>
      </c>
      <c r="BK717" s="11">
        <v>0.0</v>
      </c>
      <c r="BL717" s="11">
        <v>0.0</v>
      </c>
      <c r="BM717" s="11">
        <v>0.0</v>
      </c>
      <c r="BN717" s="11">
        <v>0.0</v>
      </c>
      <c r="BO717" s="11">
        <v>0.0</v>
      </c>
      <c r="BP717" s="11">
        <v>0.0</v>
      </c>
      <c r="BQ717" s="11">
        <v>1.0</v>
      </c>
      <c r="BR717" s="11">
        <v>0.0</v>
      </c>
      <c r="BS717" s="11">
        <v>0.0</v>
      </c>
      <c r="BT717" s="11">
        <v>0.0</v>
      </c>
      <c r="BU717" s="11">
        <v>0.0</v>
      </c>
      <c r="BV717" s="11" t="s">
        <v>124</v>
      </c>
      <c r="BW717" s="3" t="s">
        <v>1609</v>
      </c>
      <c r="BX717" s="15">
        <v>0.0</v>
      </c>
      <c r="BY717" s="26">
        <v>244.0</v>
      </c>
      <c r="BZ717" s="16">
        <v>0.0</v>
      </c>
      <c r="CA717" s="26">
        <v>36.0</v>
      </c>
      <c r="CB717" s="26">
        <v>16.0</v>
      </c>
      <c r="CC717" s="15">
        <v>0.0</v>
      </c>
      <c r="CD717" s="15">
        <v>0.0</v>
      </c>
      <c r="CE717" s="15">
        <v>0.0</v>
      </c>
      <c r="CF717" s="15">
        <v>0.0</v>
      </c>
      <c r="CG717" s="16">
        <v>0.0</v>
      </c>
      <c r="CH717" s="16">
        <v>0.0</v>
      </c>
      <c r="CI717" s="16">
        <v>0.0</v>
      </c>
      <c r="CJ717" s="15">
        <f t="shared" si="3"/>
        <v>0</v>
      </c>
      <c r="CK717" s="29" t="s">
        <v>3919</v>
      </c>
      <c r="CL717" s="11" t="s">
        <v>3920</v>
      </c>
      <c r="CM717" s="11">
        <v>0.0</v>
      </c>
      <c r="CN717" s="11">
        <v>0.0</v>
      </c>
      <c r="CO717" s="18">
        <v>0.0</v>
      </c>
      <c r="CP717" s="18">
        <v>0.0</v>
      </c>
      <c r="CQ717" s="15">
        <v>0.0</v>
      </c>
      <c r="CR717" s="15" t="s">
        <v>124</v>
      </c>
      <c r="CS717" s="15">
        <v>0.0</v>
      </c>
      <c r="CT717" s="15" t="s">
        <v>124</v>
      </c>
      <c r="CU717" s="15">
        <v>0.0</v>
      </c>
      <c r="CV717" s="15" t="s">
        <v>124</v>
      </c>
      <c r="CW717" s="11">
        <v>0.0</v>
      </c>
      <c r="CX717" s="11">
        <v>0.0</v>
      </c>
      <c r="CY717" s="11" t="s">
        <v>124</v>
      </c>
      <c r="CZ717" s="11">
        <v>0.0</v>
      </c>
      <c r="DA717" s="11" t="s">
        <v>235</v>
      </c>
      <c r="DB717" s="31"/>
    </row>
    <row r="718">
      <c r="A718" s="11" t="s">
        <v>3921</v>
      </c>
      <c r="B718" s="11" t="s">
        <v>3922</v>
      </c>
      <c r="C718" s="12">
        <v>32984.0</v>
      </c>
      <c r="D718" s="13">
        <v>4.0</v>
      </c>
      <c r="E718" s="18">
        <v>0.0</v>
      </c>
      <c r="F718" s="3">
        <v>8.0</v>
      </c>
      <c r="G718" s="3">
        <v>7.0</v>
      </c>
      <c r="H718" s="3">
        <v>3.0</v>
      </c>
      <c r="I718" s="14">
        <f t="shared" si="1"/>
        <v>6</v>
      </c>
      <c r="J718" s="14">
        <f t="shared" si="2"/>
        <v>3.333333333</v>
      </c>
      <c r="K718" s="11" t="s">
        <v>3923</v>
      </c>
      <c r="L718" s="11" t="s">
        <v>2582</v>
      </c>
      <c r="M718" s="15" t="s">
        <v>137</v>
      </c>
      <c r="N718" s="15" t="s">
        <v>196</v>
      </c>
      <c r="O718" s="16" t="s">
        <v>2959</v>
      </c>
      <c r="P718" s="16" t="s">
        <v>3924</v>
      </c>
      <c r="Q718" s="17">
        <v>1.0</v>
      </c>
      <c r="R718" s="11" t="s">
        <v>124</v>
      </c>
      <c r="S718" s="11">
        <v>0.0</v>
      </c>
      <c r="T718" s="11">
        <v>0.0</v>
      </c>
      <c r="U718" s="11" t="s">
        <v>124</v>
      </c>
      <c r="V718" s="11">
        <v>0.0</v>
      </c>
      <c r="W718" s="11" t="s">
        <v>1742</v>
      </c>
      <c r="X718" s="18">
        <v>23.0</v>
      </c>
      <c r="Y718" s="18">
        <v>0.0</v>
      </c>
      <c r="Z718" s="18">
        <v>1.0</v>
      </c>
      <c r="AA718" s="18">
        <v>0.0</v>
      </c>
      <c r="AB718" s="15" t="s">
        <v>3101</v>
      </c>
      <c r="AC718" s="15" t="s">
        <v>3101</v>
      </c>
      <c r="AD718" s="16">
        <v>1.0</v>
      </c>
      <c r="AE718" s="16">
        <v>0.0</v>
      </c>
      <c r="AF718" s="16">
        <v>0.0</v>
      </c>
      <c r="AG718" s="15">
        <v>0.0</v>
      </c>
      <c r="AH718" s="11" t="s">
        <v>3922</v>
      </c>
      <c r="AI718" s="18">
        <v>0.0</v>
      </c>
      <c r="AJ718" s="18">
        <v>1.0</v>
      </c>
      <c r="AK718" s="18">
        <v>1.0</v>
      </c>
      <c r="AL718" s="11">
        <v>1.0</v>
      </c>
      <c r="AM718" s="19">
        <v>0.0</v>
      </c>
      <c r="AN718" s="27" t="s">
        <v>128</v>
      </c>
      <c r="AO718" s="15" t="s">
        <v>318</v>
      </c>
      <c r="AP718" s="15" t="s">
        <v>318</v>
      </c>
      <c r="AQ718" s="15">
        <v>120.0</v>
      </c>
      <c r="AR718" s="15">
        <v>57.0</v>
      </c>
      <c r="AS718" s="15">
        <v>51.0</v>
      </c>
      <c r="AT718" s="15">
        <v>16.0</v>
      </c>
      <c r="AU718" s="15">
        <v>-7.0</v>
      </c>
      <c r="AV718" s="15">
        <v>4.0</v>
      </c>
      <c r="AW718" s="18">
        <v>0.0</v>
      </c>
      <c r="AX718" s="18">
        <v>0.0</v>
      </c>
      <c r="AY718" s="18">
        <v>0.0</v>
      </c>
      <c r="AZ718" s="18">
        <v>1.0</v>
      </c>
      <c r="BA718" s="18">
        <v>1.0</v>
      </c>
      <c r="BB718" s="18">
        <v>0.0</v>
      </c>
      <c r="BC718" s="11">
        <v>0.0</v>
      </c>
      <c r="BD718" s="11">
        <v>0.0</v>
      </c>
      <c r="BE718" s="11">
        <v>0.0</v>
      </c>
      <c r="BF718" s="11">
        <v>0.0</v>
      </c>
      <c r="BG718" s="11">
        <v>0.0</v>
      </c>
      <c r="BH718" s="11">
        <v>0.0</v>
      </c>
      <c r="BI718" s="11">
        <v>0.0</v>
      </c>
      <c r="BJ718" s="11">
        <v>0.0</v>
      </c>
      <c r="BK718" s="11">
        <v>0.0</v>
      </c>
      <c r="BL718" s="11">
        <v>0.0</v>
      </c>
      <c r="BM718" s="11">
        <v>0.0</v>
      </c>
      <c r="BN718" s="11">
        <v>0.0</v>
      </c>
      <c r="BO718" s="11">
        <v>0.0</v>
      </c>
      <c r="BP718" s="11">
        <v>0.0</v>
      </c>
      <c r="BQ718" s="11">
        <v>0.0</v>
      </c>
      <c r="BR718" s="11">
        <v>0.0</v>
      </c>
      <c r="BS718" s="11">
        <v>0.0</v>
      </c>
      <c r="BT718" s="11">
        <v>0.0</v>
      </c>
      <c r="BU718" s="11">
        <v>0.0</v>
      </c>
      <c r="BV718" s="11" t="s">
        <v>124</v>
      </c>
      <c r="BW718" s="3" t="s">
        <v>130</v>
      </c>
      <c r="BX718" s="15">
        <v>0.0</v>
      </c>
      <c r="BY718" s="26">
        <v>280.0</v>
      </c>
      <c r="BZ718" s="16">
        <v>0.0</v>
      </c>
      <c r="CA718" s="26">
        <v>108.0</v>
      </c>
      <c r="CB718" s="26">
        <v>10.0</v>
      </c>
      <c r="CC718" s="15">
        <v>0.0</v>
      </c>
      <c r="CD718" s="15">
        <v>0.0</v>
      </c>
      <c r="CE718" s="15">
        <v>1.0</v>
      </c>
      <c r="CF718" s="15">
        <v>0.0</v>
      </c>
      <c r="CG718" s="16">
        <v>1.0</v>
      </c>
      <c r="CH718" s="16">
        <v>0.0</v>
      </c>
      <c r="CI718" s="16">
        <v>0.0</v>
      </c>
      <c r="CJ718" s="15">
        <f t="shared" si="3"/>
        <v>1</v>
      </c>
      <c r="CK718" s="29" t="s">
        <v>3925</v>
      </c>
      <c r="CL718" s="11" t="s">
        <v>132</v>
      </c>
      <c r="CM718" s="11">
        <v>0.0</v>
      </c>
      <c r="CN718" s="11">
        <v>0.0</v>
      </c>
      <c r="CO718" s="18">
        <v>0.0</v>
      </c>
      <c r="CP718" s="18">
        <v>0.0</v>
      </c>
      <c r="CQ718" s="15">
        <v>0.0</v>
      </c>
      <c r="CR718" s="15" t="s">
        <v>124</v>
      </c>
      <c r="CS718" s="15">
        <v>0.0</v>
      </c>
      <c r="CT718" s="15" t="s">
        <v>124</v>
      </c>
      <c r="CU718" s="15">
        <v>0.0</v>
      </c>
      <c r="CV718" s="15" t="s">
        <v>124</v>
      </c>
      <c r="CW718" s="11">
        <v>0.0</v>
      </c>
      <c r="CX718" s="11">
        <v>0.0</v>
      </c>
      <c r="CY718" s="11" t="s">
        <v>124</v>
      </c>
      <c r="CZ718" s="11">
        <v>0.0</v>
      </c>
      <c r="DA718" s="11" t="s">
        <v>235</v>
      </c>
      <c r="DB718" s="31"/>
    </row>
    <row r="719">
      <c r="A719" s="11" t="s">
        <v>3926</v>
      </c>
      <c r="B719" s="11" t="s">
        <v>3150</v>
      </c>
      <c r="C719" s="12">
        <v>33012.0</v>
      </c>
      <c r="D719" s="13">
        <v>3.0</v>
      </c>
      <c r="E719" s="18">
        <v>0.0</v>
      </c>
      <c r="F719" s="3">
        <v>9.0</v>
      </c>
      <c r="G719" s="3">
        <v>8.0</v>
      </c>
      <c r="H719" s="3">
        <v>5.0</v>
      </c>
      <c r="I719" s="14">
        <f t="shared" si="1"/>
        <v>7.333333333</v>
      </c>
      <c r="J719" s="14">
        <f t="shared" si="2"/>
        <v>2.666666667</v>
      </c>
      <c r="K719" s="11" t="s">
        <v>2689</v>
      </c>
      <c r="L719" s="11" t="s">
        <v>3903</v>
      </c>
      <c r="M719" s="15" t="s">
        <v>2631</v>
      </c>
      <c r="N719" s="15" t="s">
        <v>3927</v>
      </c>
      <c r="O719" s="16" t="s">
        <v>2906</v>
      </c>
      <c r="P719" s="16" t="s">
        <v>3927</v>
      </c>
      <c r="Q719" s="17">
        <v>1.0</v>
      </c>
      <c r="R719" s="11" t="s">
        <v>124</v>
      </c>
      <c r="S719" s="11">
        <v>0.0</v>
      </c>
      <c r="T719" s="11">
        <v>0.0</v>
      </c>
      <c r="U719" s="11" t="s">
        <v>124</v>
      </c>
      <c r="V719" s="11">
        <v>0.0</v>
      </c>
      <c r="W719" s="11" t="s">
        <v>125</v>
      </c>
      <c r="X719" s="18">
        <v>31.0</v>
      </c>
      <c r="Y719" s="18">
        <v>0.0</v>
      </c>
      <c r="Z719" s="18">
        <v>1.0</v>
      </c>
      <c r="AA719" s="18">
        <v>0.0</v>
      </c>
      <c r="AB719" s="15" t="s">
        <v>3928</v>
      </c>
      <c r="AC719" s="15" t="s">
        <v>3928</v>
      </c>
      <c r="AD719" s="16">
        <v>2.0</v>
      </c>
      <c r="AE719" s="16">
        <v>1.0</v>
      </c>
      <c r="AF719" s="16">
        <v>1.0</v>
      </c>
      <c r="AG719" s="15">
        <v>0.0</v>
      </c>
      <c r="AH719" s="11" t="s">
        <v>3928</v>
      </c>
      <c r="AI719" s="18">
        <v>2.0</v>
      </c>
      <c r="AJ719" s="18">
        <v>1.0</v>
      </c>
      <c r="AK719" s="18">
        <v>1.0</v>
      </c>
      <c r="AL719" s="11">
        <v>0.0</v>
      </c>
      <c r="AM719" s="19">
        <v>1.0</v>
      </c>
      <c r="AN719" s="27" t="s">
        <v>128</v>
      </c>
      <c r="AO719" s="15" t="s">
        <v>210</v>
      </c>
      <c r="AP719" s="15" t="s">
        <v>210</v>
      </c>
      <c r="AQ719" s="15">
        <v>116.0</v>
      </c>
      <c r="AR719" s="15">
        <v>82.0</v>
      </c>
      <c r="AS719" s="15">
        <v>69.0</v>
      </c>
      <c r="AT719" s="15">
        <v>28.0</v>
      </c>
      <c r="AU719" s="15">
        <v>-10.0</v>
      </c>
      <c r="AV719" s="15">
        <v>1.0</v>
      </c>
      <c r="AW719" s="18">
        <v>0.0</v>
      </c>
      <c r="AX719" s="18">
        <v>0.0</v>
      </c>
      <c r="AY719" s="18">
        <v>0.0</v>
      </c>
      <c r="AZ719" s="18">
        <v>1.0</v>
      </c>
      <c r="BA719" s="18">
        <v>1.0</v>
      </c>
      <c r="BB719" s="18">
        <v>1.0</v>
      </c>
      <c r="BC719" s="11">
        <v>0.0</v>
      </c>
      <c r="BD719" s="11">
        <v>0.0</v>
      </c>
      <c r="BE719" s="11">
        <v>0.0</v>
      </c>
      <c r="BF719" s="11">
        <v>0.0</v>
      </c>
      <c r="BG719" s="11">
        <v>0.0</v>
      </c>
      <c r="BH719" s="11">
        <v>0.0</v>
      </c>
      <c r="BI719" s="11">
        <v>0.0</v>
      </c>
      <c r="BJ719" s="11">
        <v>1.0</v>
      </c>
      <c r="BK719" s="11">
        <v>0.0</v>
      </c>
      <c r="BL719" s="11">
        <v>0.0</v>
      </c>
      <c r="BM719" s="11">
        <v>0.0</v>
      </c>
      <c r="BN719" s="11">
        <v>0.0</v>
      </c>
      <c r="BO719" s="11">
        <v>0.0</v>
      </c>
      <c r="BP719" s="11">
        <v>0.0</v>
      </c>
      <c r="BQ719" s="11">
        <v>0.0</v>
      </c>
      <c r="BR719" s="11">
        <v>0.0</v>
      </c>
      <c r="BS719" s="11">
        <v>0.0</v>
      </c>
      <c r="BT719" s="11">
        <v>0.0</v>
      </c>
      <c r="BU719" s="11">
        <v>0.0</v>
      </c>
      <c r="BV719" s="11" t="s">
        <v>124</v>
      </c>
      <c r="BW719" s="3" t="s">
        <v>146</v>
      </c>
      <c r="BX719" s="15">
        <v>0.0</v>
      </c>
      <c r="BY719" s="26">
        <v>289.0</v>
      </c>
      <c r="BZ719" s="16">
        <v>0.0</v>
      </c>
      <c r="CA719" s="26">
        <v>88.0</v>
      </c>
      <c r="CB719" s="26">
        <v>67.0</v>
      </c>
      <c r="CC719" s="15">
        <v>0.0</v>
      </c>
      <c r="CD719" s="15">
        <v>0.0</v>
      </c>
      <c r="CE719" s="15">
        <v>0.0</v>
      </c>
      <c r="CF719" s="15">
        <v>0.0</v>
      </c>
      <c r="CG719" s="16">
        <v>0.0</v>
      </c>
      <c r="CH719" s="16">
        <v>1.0</v>
      </c>
      <c r="CI719" s="16">
        <v>0.0</v>
      </c>
      <c r="CJ719" s="15">
        <f t="shared" si="3"/>
        <v>1</v>
      </c>
      <c r="CK719" s="29" t="s">
        <v>3929</v>
      </c>
      <c r="CL719" s="11" t="s">
        <v>403</v>
      </c>
      <c r="CM719" s="11">
        <v>0.0</v>
      </c>
      <c r="CN719" s="11">
        <v>1.0</v>
      </c>
      <c r="CO719" s="18">
        <v>0.0</v>
      </c>
      <c r="CP719" s="18">
        <v>0.0</v>
      </c>
      <c r="CQ719" s="15">
        <v>0.0</v>
      </c>
      <c r="CR719" s="15" t="s">
        <v>124</v>
      </c>
      <c r="CS719" s="15">
        <v>1.0</v>
      </c>
      <c r="CT719" s="15" t="s">
        <v>124</v>
      </c>
      <c r="CU719" s="15">
        <v>0.0</v>
      </c>
      <c r="CV719" s="15" t="s">
        <v>124</v>
      </c>
      <c r="CW719" s="11">
        <v>1.0</v>
      </c>
      <c r="CX719" s="11">
        <v>0.0</v>
      </c>
      <c r="CY719" s="11" t="s">
        <v>124</v>
      </c>
      <c r="CZ719" s="11">
        <v>0.0</v>
      </c>
      <c r="DA719" s="11" t="s">
        <v>235</v>
      </c>
      <c r="DB719" s="31"/>
    </row>
    <row r="720">
      <c r="A720" s="11" t="s">
        <v>3930</v>
      </c>
      <c r="B720" s="11" t="s">
        <v>3931</v>
      </c>
      <c r="C720" s="12">
        <v>33033.0</v>
      </c>
      <c r="D720" s="13">
        <v>1.0</v>
      </c>
      <c r="E720" s="18">
        <v>0.0</v>
      </c>
      <c r="F720" s="3">
        <v>7.0</v>
      </c>
      <c r="G720" s="3">
        <v>6.0</v>
      </c>
      <c r="H720" s="3">
        <v>3.0</v>
      </c>
      <c r="I720" s="14">
        <f t="shared" si="1"/>
        <v>5.333333333</v>
      </c>
      <c r="J720" s="14">
        <f t="shared" si="2"/>
        <v>2.666666667</v>
      </c>
      <c r="K720" s="11" t="s">
        <v>3932</v>
      </c>
      <c r="L720" s="11" t="s">
        <v>183</v>
      </c>
      <c r="M720" s="15" t="s">
        <v>137</v>
      </c>
      <c r="N720" s="15" t="s">
        <v>138</v>
      </c>
      <c r="O720" s="16" t="s">
        <v>3220</v>
      </c>
      <c r="P720" s="16" t="s">
        <v>3882</v>
      </c>
      <c r="Q720" s="17">
        <v>0.0</v>
      </c>
      <c r="R720" s="11" t="s">
        <v>124</v>
      </c>
      <c r="S720" s="11">
        <v>1.0</v>
      </c>
      <c r="T720" s="11">
        <v>0.0</v>
      </c>
      <c r="U720" s="11" t="s">
        <v>124</v>
      </c>
      <c r="V720" s="11">
        <v>0.0</v>
      </c>
      <c r="W720" s="11" t="s">
        <v>125</v>
      </c>
      <c r="X720" s="18">
        <f>(22+20+22)/3</f>
        <v>21.33333333</v>
      </c>
      <c r="Y720" s="18">
        <v>0.0</v>
      </c>
      <c r="Z720" s="18">
        <v>1.0</v>
      </c>
      <c r="AA720" s="18">
        <v>0.0</v>
      </c>
      <c r="AB720" s="15" t="s">
        <v>3933</v>
      </c>
      <c r="AC720" s="15" t="s">
        <v>3933</v>
      </c>
      <c r="AD720" s="16">
        <v>2.0</v>
      </c>
      <c r="AE720" s="16">
        <v>1.0</v>
      </c>
      <c r="AF720" s="16">
        <v>1.0</v>
      </c>
      <c r="AG720" s="16">
        <v>0.0</v>
      </c>
      <c r="AH720" s="11" t="s">
        <v>3934</v>
      </c>
      <c r="AI720" s="18">
        <v>1.0</v>
      </c>
      <c r="AJ720" s="18">
        <v>1.0</v>
      </c>
      <c r="AK720" s="18">
        <v>0.0</v>
      </c>
      <c r="AL720" s="11">
        <v>0.0</v>
      </c>
      <c r="AM720" s="19">
        <v>1.0</v>
      </c>
      <c r="AN720" s="27" t="s">
        <v>128</v>
      </c>
      <c r="AO720" s="15" t="s">
        <v>318</v>
      </c>
      <c r="AP720" s="15" t="s">
        <v>318</v>
      </c>
      <c r="AQ720" s="15">
        <v>98.0</v>
      </c>
      <c r="AR720" s="15">
        <v>67.0</v>
      </c>
      <c r="AS720" s="15">
        <v>69.0</v>
      </c>
      <c r="AT720" s="15">
        <v>57.0</v>
      </c>
      <c r="AU720" s="15">
        <v>-9.0</v>
      </c>
      <c r="AV720" s="15">
        <v>60.0</v>
      </c>
      <c r="AW720" s="18">
        <v>0.0</v>
      </c>
      <c r="AX720" s="18">
        <v>0.0</v>
      </c>
      <c r="AY720" s="18">
        <v>1.0</v>
      </c>
      <c r="AZ720" s="18">
        <v>1.0</v>
      </c>
      <c r="BA720" s="18">
        <v>0.0</v>
      </c>
      <c r="BB720" s="18">
        <v>0.0</v>
      </c>
      <c r="BC720" s="11">
        <v>0.0</v>
      </c>
      <c r="BD720" s="11">
        <v>0.0</v>
      </c>
      <c r="BE720" s="11">
        <v>0.0</v>
      </c>
      <c r="BF720" s="11">
        <v>0.0</v>
      </c>
      <c r="BG720" s="11">
        <v>0.0</v>
      </c>
      <c r="BH720" s="11">
        <v>0.0</v>
      </c>
      <c r="BI720" s="11">
        <v>0.0</v>
      </c>
      <c r="BJ720" s="11">
        <v>0.0</v>
      </c>
      <c r="BK720" s="11">
        <v>0.0</v>
      </c>
      <c r="BL720" s="11">
        <v>0.0</v>
      </c>
      <c r="BM720" s="11">
        <v>0.0</v>
      </c>
      <c r="BN720" s="11">
        <v>0.0</v>
      </c>
      <c r="BO720" s="11">
        <v>0.0</v>
      </c>
      <c r="BP720" s="11">
        <v>0.0</v>
      </c>
      <c r="BQ720" s="11">
        <v>0.0</v>
      </c>
      <c r="BR720" s="11">
        <v>0.0</v>
      </c>
      <c r="BS720" s="11">
        <v>0.0</v>
      </c>
      <c r="BT720" s="11">
        <v>0.0</v>
      </c>
      <c r="BU720" s="11">
        <v>0.0</v>
      </c>
      <c r="BV720" s="11" t="s">
        <v>124</v>
      </c>
      <c r="BW720" s="3" t="s">
        <v>146</v>
      </c>
      <c r="BX720" s="15">
        <v>0.0</v>
      </c>
      <c r="BY720" s="26">
        <v>221.0</v>
      </c>
      <c r="BZ720" s="16">
        <v>0.0</v>
      </c>
      <c r="CA720" s="26">
        <v>25.0</v>
      </c>
      <c r="CB720" s="26">
        <v>15.0</v>
      </c>
      <c r="CC720" s="15">
        <v>0.0</v>
      </c>
      <c r="CD720" s="15">
        <v>0.0</v>
      </c>
      <c r="CE720" s="15">
        <v>1.0</v>
      </c>
      <c r="CF720" s="15">
        <v>0.0</v>
      </c>
      <c r="CG720" s="16">
        <v>0.0</v>
      </c>
      <c r="CH720" s="16">
        <v>0.0</v>
      </c>
      <c r="CI720" s="16">
        <v>0.0</v>
      </c>
      <c r="CJ720" s="15">
        <f t="shared" si="3"/>
        <v>0</v>
      </c>
      <c r="CK720" s="29" t="s">
        <v>3935</v>
      </c>
      <c r="CL720" s="11" t="s">
        <v>3936</v>
      </c>
      <c r="CM720" s="11">
        <v>0.0</v>
      </c>
      <c r="CN720" s="11">
        <v>0.0</v>
      </c>
      <c r="CO720" s="18">
        <v>0.0</v>
      </c>
      <c r="CP720" s="18">
        <v>0.0</v>
      </c>
      <c r="CQ720" s="15">
        <v>0.0</v>
      </c>
      <c r="CR720" s="15" t="s">
        <v>124</v>
      </c>
      <c r="CS720" s="15">
        <v>0.0</v>
      </c>
      <c r="CT720" s="15" t="s">
        <v>124</v>
      </c>
      <c r="CU720" s="15">
        <v>0.0</v>
      </c>
      <c r="CV720" s="15" t="s">
        <v>124</v>
      </c>
      <c r="CW720" s="11">
        <v>0.0</v>
      </c>
      <c r="CX720" s="11">
        <v>0.0</v>
      </c>
      <c r="CY720" s="11" t="s">
        <v>124</v>
      </c>
      <c r="CZ720" s="11">
        <v>0.0</v>
      </c>
      <c r="DA720" s="11" t="s">
        <v>235</v>
      </c>
      <c r="DB720" s="31"/>
    </row>
    <row r="721">
      <c r="A721" s="11" t="s">
        <v>3937</v>
      </c>
      <c r="B721" s="11" t="s">
        <v>3777</v>
      </c>
      <c r="C721" s="12">
        <v>33040.0</v>
      </c>
      <c r="D721" s="13">
        <v>2.0</v>
      </c>
      <c r="E721" s="18">
        <v>0.0</v>
      </c>
      <c r="F721" s="3">
        <v>7.0</v>
      </c>
      <c r="G721" s="3">
        <v>6.0</v>
      </c>
      <c r="H721" s="3">
        <v>5.0</v>
      </c>
      <c r="I721" s="14">
        <f t="shared" si="1"/>
        <v>6</v>
      </c>
      <c r="J721" s="14">
        <f t="shared" si="2"/>
        <v>1.333333333</v>
      </c>
      <c r="K721" s="11" t="s">
        <v>183</v>
      </c>
      <c r="L721" s="11" t="s">
        <v>183</v>
      </c>
      <c r="M721" s="15" t="s">
        <v>137</v>
      </c>
      <c r="N721" s="15" t="s">
        <v>373</v>
      </c>
      <c r="O721" s="16" t="s">
        <v>1342</v>
      </c>
      <c r="P721" s="16" t="s">
        <v>3706</v>
      </c>
      <c r="Q721" s="17">
        <v>2.0</v>
      </c>
      <c r="R721" s="11" t="s">
        <v>124</v>
      </c>
      <c r="S721" s="11">
        <v>0.0</v>
      </c>
      <c r="T721" s="11">
        <v>0.0</v>
      </c>
      <c r="U721" s="11" t="s">
        <v>124</v>
      </c>
      <c r="V721" s="11">
        <v>0.0</v>
      </c>
      <c r="W721" s="11" t="s">
        <v>1973</v>
      </c>
      <c r="X721" s="18">
        <f>(32+31)/2</f>
        <v>31.5</v>
      </c>
      <c r="Y721" s="18">
        <v>2.0</v>
      </c>
      <c r="Z721" s="18">
        <v>1.0</v>
      </c>
      <c r="AA721" s="18">
        <v>0.0</v>
      </c>
      <c r="AB721" s="15" t="s">
        <v>3778</v>
      </c>
      <c r="AC721" s="15" t="s">
        <v>3778</v>
      </c>
      <c r="AD721" s="16">
        <v>1.0</v>
      </c>
      <c r="AE721" s="16">
        <v>1.0</v>
      </c>
      <c r="AF721" s="16">
        <v>1.0</v>
      </c>
      <c r="AG721" s="15">
        <v>1.0</v>
      </c>
      <c r="AH721" s="11" t="s">
        <v>3779</v>
      </c>
      <c r="AI721" s="18">
        <v>1.0</v>
      </c>
      <c r="AJ721" s="18">
        <v>1.0</v>
      </c>
      <c r="AK721" s="18">
        <v>0.0</v>
      </c>
      <c r="AL721" s="11">
        <v>0.0</v>
      </c>
      <c r="AM721" s="19">
        <v>0.0</v>
      </c>
      <c r="AN721" s="27" t="s">
        <v>128</v>
      </c>
      <c r="AO721" s="15" t="s">
        <v>318</v>
      </c>
      <c r="AP721" s="15" t="s">
        <v>318</v>
      </c>
      <c r="AQ721" s="15">
        <v>81.0</v>
      </c>
      <c r="AR721" s="15">
        <v>65.0</v>
      </c>
      <c r="AS721" s="15">
        <v>52.0</v>
      </c>
      <c r="AT721" s="15">
        <v>72.0</v>
      </c>
      <c r="AU721" s="15">
        <v>-7.0</v>
      </c>
      <c r="AV721" s="15">
        <v>34.0</v>
      </c>
      <c r="AW721" s="18">
        <v>0.0</v>
      </c>
      <c r="AX721" s="18">
        <v>0.0</v>
      </c>
      <c r="AY721" s="18">
        <v>0.0</v>
      </c>
      <c r="AZ721" s="18">
        <v>1.0</v>
      </c>
      <c r="BA721" s="18">
        <v>0.0</v>
      </c>
      <c r="BB721" s="18">
        <v>0.0</v>
      </c>
      <c r="BC721" s="11">
        <v>0.0</v>
      </c>
      <c r="BD721" s="11">
        <v>0.0</v>
      </c>
      <c r="BE721" s="11">
        <v>0.0</v>
      </c>
      <c r="BF721" s="11">
        <v>0.0</v>
      </c>
      <c r="BG721" s="11">
        <v>0.0</v>
      </c>
      <c r="BH721" s="11">
        <v>0.0</v>
      </c>
      <c r="BI721" s="11">
        <v>0.0</v>
      </c>
      <c r="BJ721" s="11">
        <v>0.0</v>
      </c>
      <c r="BK721" s="11">
        <v>0.0</v>
      </c>
      <c r="BL721" s="11">
        <v>0.0</v>
      </c>
      <c r="BM721" s="11">
        <v>0.0</v>
      </c>
      <c r="BN721" s="11">
        <v>0.0</v>
      </c>
      <c r="BO721" s="11">
        <v>0.0</v>
      </c>
      <c r="BP721" s="11">
        <v>0.0</v>
      </c>
      <c r="BQ721" s="11">
        <v>0.0</v>
      </c>
      <c r="BR721" s="11">
        <v>0.0</v>
      </c>
      <c r="BS721" s="11">
        <v>0.0</v>
      </c>
      <c r="BT721" s="11">
        <v>0.0</v>
      </c>
      <c r="BU721" s="11">
        <v>0.0</v>
      </c>
      <c r="BV721" s="11" t="s">
        <v>124</v>
      </c>
      <c r="BW721" s="3" t="s">
        <v>487</v>
      </c>
      <c r="BX721" s="15">
        <v>0.0</v>
      </c>
      <c r="BY721" s="26">
        <v>258.0</v>
      </c>
      <c r="BZ721" s="16">
        <v>0.0</v>
      </c>
      <c r="CA721" s="26">
        <v>44.0</v>
      </c>
      <c r="CB721" s="26">
        <v>29.0</v>
      </c>
      <c r="CC721" s="15">
        <v>0.0</v>
      </c>
      <c r="CD721" s="15">
        <v>0.0</v>
      </c>
      <c r="CE721" s="15">
        <v>1.0</v>
      </c>
      <c r="CF721" s="15">
        <v>0.0</v>
      </c>
      <c r="CG721" s="16">
        <v>0.0</v>
      </c>
      <c r="CH721" s="16">
        <v>0.0</v>
      </c>
      <c r="CI721" s="16">
        <v>0.0</v>
      </c>
      <c r="CJ721" s="15">
        <f t="shared" si="3"/>
        <v>0</v>
      </c>
      <c r="CK721" s="29" t="s">
        <v>3938</v>
      </c>
      <c r="CL721" s="11" t="s">
        <v>132</v>
      </c>
      <c r="CM721" s="11">
        <v>0.0</v>
      </c>
      <c r="CN721" s="11">
        <v>0.0</v>
      </c>
      <c r="CO721" s="18">
        <v>0.0</v>
      </c>
      <c r="CP721" s="18">
        <v>0.0</v>
      </c>
      <c r="CQ721" s="15">
        <v>0.0</v>
      </c>
      <c r="CR721" s="15" t="s">
        <v>124</v>
      </c>
      <c r="CS721" s="15">
        <v>1.0</v>
      </c>
      <c r="CT721" s="15" t="s">
        <v>3939</v>
      </c>
      <c r="CU721" s="15">
        <v>0.0</v>
      </c>
      <c r="CV721" s="15" t="s">
        <v>124</v>
      </c>
      <c r="CW721" s="11">
        <v>0.0</v>
      </c>
      <c r="CX721" s="11">
        <v>0.0</v>
      </c>
      <c r="CY721" s="11" t="s">
        <v>124</v>
      </c>
      <c r="CZ721" s="11">
        <v>0.0</v>
      </c>
      <c r="DA721" s="11" t="s">
        <v>235</v>
      </c>
      <c r="DB721" s="31"/>
    </row>
    <row r="722">
      <c r="A722" s="11" t="s">
        <v>3940</v>
      </c>
      <c r="B722" s="11" t="s">
        <v>3813</v>
      </c>
      <c r="C722" s="12">
        <v>33054.0</v>
      </c>
      <c r="D722" s="13">
        <v>3.0</v>
      </c>
      <c r="E722" s="18">
        <v>0.0</v>
      </c>
      <c r="F722" s="3">
        <v>2.0</v>
      </c>
      <c r="G722" s="3">
        <v>1.0</v>
      </c>
      <c r="H722" s="3">
        <v>3.0</v>
      </c>
      <c r="I722" s="14">
        <f t="shared" si="1"/>
        <v>2</v>
      </c>
      <c r="J722" s="14">
        <f t="shared" si="2"/>
        <v>1.333333333</v>
      </c>
      <c r="K722" s="11" t="s">
        <v>261</v>
      </c>
      <c r="L722" s="11" t="s">
        <v>3594</v>
      </c>
      <c r="M722" s="15" t="s">
        <v>216</v>
      </c>
      <c r="N722" s="15" t="s">
        <v>1953</v>
      </c>
      <c r="O722" s="16" t="s">
        <v>2906</v>
      </c>
      <c r="P722" s="16" t="s">
        <v>2691</v>
      </c>
      <c r="Q722" s="17">
        <v>0.0</v>
      </c>
      <c r="R722" s="11" t="s">
        <v>124</v>
      </c>
      <c r="S722" s="11">
        <v>1.0</v>
      </c>
      <c r="T722" s="11">
        <v>0.0</v>
      </c>
      <c r="U722" s="11" t="s">
        <v>124</v>
      </c>
      <c r="V722" s="11">
        <v>0.0</v>
      </c>
      <c r="W722" s="11" t="s">
        <v>125</v>
      </c>
      <c r="X722" s="18">
        <v>20.0</v>
      </c>
      <c r="Y722" s="18">
        <v>1.0</v>
      </c>
      <c r="Z722" s="18">
        <v>1.0</v>
      </c>
      <c r="AA722" s="18">
        <v>0.0</v>
      </c>
      <c r="AB722" s="15" t="s">
        <v>3814</v>
      </c>
      <c r="AC722" s="15" t="s">
        <v>3814</v>
      </c>
      <c r="AD722" s="16">
        <v>1.0</v>
      </c>
      <c r="AE722" s="16">
        <v>0.0</v>
      </c>
      <c r="AF722" s="16">
        <v>0.0</v>
      </c>
      <c r="AG722" s="15">
        <v>0.0</v>
      </c>
      <c r="AH722" s="11" t="s">
        <v>3814</v>
      </c>
      <c r="AI722" s="18">
        <v>1.0</v>
      </c>
      <c r="AJ722" s="18">
        <v>0.0</v>
      </c>
      <c r="AK722" s="18">
        <v>0.0</v>
      </c>
      <c r="AL722" s="11">
        <v>0.0</v>
      </c>
      <c r="AM722" s="19">
        <v>1.0</v>
      </c>
      <c r="AN722" s="27" t="s">
        <v>128</v>
      </c>
      <c r="AO722" s="15" t="s">
        <v>570</v>
      </c>
      <c r="AP722" s="15" t="s">
        <v>570</v>
      </c>
      <c r="AQ722" s="15">
        <v>125.0</v>
      </c>
      <c r="AR722" s="15">
        <v>63.0</v>
      </c>
      <c r="AS722" s="15">
        <v>79.0</v>
      </c>
      <c r="AT722" s="15">
        <v>88.0</v>
      </c>
      <c r="AU722" s="15">
        <v>-12.0</v>
      </c>
      <c r="AV722" s="15">
        <v>3.0</v>
      </c>
      <c r="AW722" s="18">
        <v>0.0</v>
      </c>
      <c r="AX722" s="18">
        <v>0.0</v>
      </c>
      <c r="AY722" s="18">
        <v>0.0</v>
      </c>
      <c r="AZ722" s="18">
        <v>1.0</v>
      </c>
      <c r="BA722" s="18">
        <v>1.0</v>
      </c>
      <c r="BB722" s="18">
        <v>0.0</v>
      </c>
      <c r="BC722" s="11">
        <v>0.0</v>
      </c>
      <c r="BD722" s="11">
        <v>0.0</v>
      </c>
      <c r="BE722" s="11">
        <v>0.0</v>
      </c>
      <c r="BF722" s="11">
        <v>0.0</v>
      </c>
      <c r="BG722" s="11">
        <v>0.0</v>
      </c>
      <c r="BH722" s="11">
        <v>0.0</v>
      </c>
      <c r="BI722" s="11">
        <v>0.0</v>
      </c>
      <c r="BJ722" s="11">
        <v>0.0</v>
      </c>
      <c r="BK722" s="11">
        <v>0.0</v>
      </c>
      <c r="BL722" s="11">
        <v>0.0</v>
      </c>
      <c r="BM722" s="11">
        <v>0.0</v>
      </c>
      <c r="BN722" s="11">
        <v>0.0</v>
      </c>
      <c r="BO722" s="11">
        <v>0.0</v>
      </c>
      <c r="BP722" s="11">
        <v>0.0</v>
      </c>
      <c r="BQ722" s="11">
        <v>0.0</v>
      </c>
      <c r="BR722" s="11">
        <v>0.0</v>
      </c>
      <c r="BS722" s="11">
        <v>0.0</v>
      </c>
      <c r="BT722" s="11">
        <v>0.0</v>
      </c>
      <c r="BU722" s="11">
        <v>0.0</v>
      </c>
      <c r="BV722" s="11" t="s">
        <v>124</v>
      </c>
      <c r="BW722" s="3" t="s">
        <v>1726</v>
      </c>
      <c r="BX722" s="15">
        <v>0.0</v>
      </c>
      <c r="BY722" s="26">
        <v>267.0</v>
      </c>
      <c r="BZ722" s="16">
        <v>0.0</v>
      </c>
      <c r="CA722" s="26">
        <v>52.0</v>
      </c>
      <c r="CB722" s="26">
        <v>31.0</v>
      </c>
      <c r="CC722" s="15">
        <v>1.0</v>
      </c>
      <c r="CD722" s="15">
        <v>0.0</v>
      </c>
      <c r="CE722" s="15">
        <v>1.0</v>
      </c>
      <c r="CF722" s="15">
        <v>0.0</v>
      </c>
      <c r="CG722" s="16">
        <v>1.0</v>
      </c>
      <c r="CH722" s="16">
        <v>0.0</v>
      </c>
      <c r="CI722" s="16">
        <v>0.0</v>
      </c>
      <c r="CJ722" s="15">
        <f t="shared" si="3"/>
        <v>1</v>
      </c>
      <c r="CK722" s="29" t="s">
        <v>3941</v>
      </c>
      <c r="CL722" s="11" t="s">
        <v>158</v>
      </c>
      <c r="CM722" s="11">
        <v>0.0</v>
      </c>
      <c r="CN722" s="11">
        <v>0.0</v>
      </c>
      <c r="CO722" s="18">
        <v>0.0</v>
      </c>
      <c r="CP722" s="18">
        <v>0.0</v>
      </c>
      <c r="CQ722" s="15">
        <v>0.0</v>
      </c>
      <c r="CR722" s="15" t="s">
        <v>124</v>
      </c>
      <c r="CS722" s="15">
        <v>0.0</v>
      </c>
      <c r="CT722" s="15" t="s">
        <v>124</v>
      </c>
      <c r="CU722" s="15">
        <v>0.0</v>
      </c>
      <c r="CV722" s="15" t="s">
        <v>124</v>
      </c>
      <c r="CW722" s="11">
        <v>0.0</v>
      </c>
      <c r="CX722" s="11">
        <v>0.0</v>
      </c>
      <c r="CY722" s="11" t="s">
        <v>124</v>
      </c>
      <c r="CZ722" s="11">
        <v>0.0</v>
      </c>
      <c r="DA722" s="11" t="s">
        <v>235</v>
      </c>
      <c r="DB722" s="31"/>
    </row>
    <row r="723">
      <c r="A723" s="11" t="s">
        <v>3942</v>
      </c>
      <c r="B723" s="11" t="s">
        <v>3943</v>
      </c>
      <c r="C723" s="12">
        <v>33075.0</v>
      </c>
      <c r="D723" s="13">
        <v>2.0</v>
      </c>
      <c r="E723" s="18">
        <v>0.0</v>
      </c>
      <c r="F723" s="3">
        <v>5.0</v>
      </c>
      <c r="G723" s="3">
        <v>2.0</v>
      </c>
      <c r="H723" s="3">
        <v>2.0</v>
      </c>
      <c r="I723" s="14">
        <f t="shared" si="1"/>
        <v>3</v>
      </c>
      <c r="J723" s="14">
        <f t="shared" si="2"/>
        <v>2</v>
      </c>
      <c r="K723" s="11" t="s">
        <v>1283</v>
      </c>
      <c r="L723" s="11" t="s">
        <v>1283</v>
      </c>
      <c r="M723" s="15" t="s">
        <v>216</v>
      </c>
      <c r="N723" s="15" t="s">
        <v>3413</v>
      </c>
      <c r="O723" s="16" t="s">
        <v>3944</v>
      </c>
      <c r="P723" s="16" t="s">
        <v>3945</v>
      </c>
      <c r="Q723" s="17">
        <v>1.5</v>
      </c>
      <c r="R723" s="11" t="s">
        <v>3946</v>
      </c>
      <c r="S723" s="11">
        <v>1.0</v>
      </c>
      <c r="T723" s="11">
        <v>0.0</v>
      </c>
      <c r="U723" s="11" t="s">
        <v>124</v>
      </c>
      <c r="V723" s="11">
        <v>0.0</v>
      </c>
      <c r="W723" s="11" t="s">
        <v>125</v>
      </c>
      <c r="X723" s="18">
        <v>20.0</v>
      </c>
      <c r="Y723" s="18">
        <v>1.0</v>
      </c>
      <c r="Z723" s="18">
        <v>2.0</v>
      </c>
      <c r="AA723" s="18">
        <v>2.0</v>
      </c>
      <c r="AB723" s="15" t="s">
        <v>3947</v>
      </c>
      <c r="AC723" s="15" t="s">
        <v>3947</v>
      </c>
      <c r="AD723" s="16">
        <v>2.0</v>
      </c>
      <c r="AE723" s="16">
        <v>2.0</v>
      </c>
      <c r="AF723" s="16">
        <v>1.0</v>
      </c>
      <c r="AG723" s="15">
        <v>0.0</v>
      </c>
      <c r="AH723" s="11" t="s">
        <v>3948</v>
      </c>
      <c r="AI723" s="18">
        <v>1.0</v>
      </c>
      <c r="AJ723" s="18">
        <v>2.0</v>
      </c>
      <c r="AK723" s="18">
        <v>0.0</v>
      </c>
      <c r="AL723" s="11">
        <v>0.0</v>
      </c>
      <c r="AM723" s="19">
        <v>1.0</v>
      </c>
      <c r="AN723" s="27" t="s">
        <v>128</v>
      </c>
      <c r="AO723" s="15" t="s">
        <v>1840</v>
      </c>
      <c r="AP723" s="15" t="s">
        <v>1840</v>
      </c>
      <c r="AQ723" s="15">
        <v>102.0</v>
      </c>
      <c r="AR723" s="15">
        <v>88.0</v>
      </c>
      <c r="AS723" s="15">
        <v>78.0</v>
      </c>
      <c r="AT723" s="15">
        <v>91.0</v>
      </c>
      <c r="AU723" s="15">
        <v>-8.0</v>
      </c>
      <c r="AV723" s="15">
        <v>4.0</v>
      </c>
      <c r="AW723" s="18">
        <v>0.0</v>
      </c>
      <c r="AX723" s="18">
        <v>1.0</v>
      </c>
      <c r="AY723" s="18">
        <v>0.0</v>
      </c>
      <c r="AZ723" s="18">
        <v>0.0</v>
      </c>
      <c r="BA723" s="18">
        <v>0.0</v>
      </c>
      <c r="BB723" s="18">
        <v>0.0</v>
      </c>
      <c r="BC723" s="11">
        <v>0.0</v>
      </c>
      <c r="BD723" s="11">
        <v>0.0</v>
      </c>
      <c r="BE723" s="11">
        <v>0.0</v>
      </c>
      <c r="BF723" s="11">
        <v>0.0</v>
      </c>
      <c r="BG723" s="11">
        <v>0.0</v>
      </c>
      <c r="BH723" s="11">
        <v>0.0</v>
      </c>
      <c r="BI723" s="11">
        <v>0.0</v>
      </c>
      <c r="BJ723" s="11">
        <v>0.0</v>
      </c>
      <c r="BK723" s="11">
        <v>0.0</v>
      </c>
      <c r="BL723" s="11">
        <v>0.0</v>
      </c>
      <c r="BM723" s="11">
        <v>0.0</v>
      </c>
      <c r="BN723" s="11">
        <v>0.0</v>
      </c>
      <c r="BO723" s="11">
        <v>0.0</v>
      </c>
      <c r="BP723" s="11">
        <v>0.0</v>
      </c>
      <c r="BQ723" s="11">
        <v>0.0</v>
      </c>
      <c r="BR723" s="11">
        <v>0.0</v>
      </c>
      <c r="BS723" s="11">
        <v>0.0</v>
      </c>
      <c r="BT723" s="11">
        <v>0.0</v>
      </c>
      <c r="BU723" s="11">
        <v>0.0</v>
      </c>
      <c r="BV723" s="11" t="s">
        <v>124</v>
      </c>
      <c r="BW723" s="3" t="s">
        <v>3949</v>
      </c>
      <c r="BX723" s="15">
        <v>1.0</v>
      </c>
      <c r="BY723" s="26">
        <v>218.0</v>
      </c>
      <c r="BZ723" s="16">
        <v>0.0</v>
      </c>
      <c r="CA723" s="26">
        <v>15.0</v>
      </c>
      <c r="CB723" s="26">
        <v>19.0</v>
      </c>
      <c r="CC723" s="15">
        <v>0.0</v>
      </c>
      <c r="CD723" s="15">
        <v>0.0</v>
      </c>
      <c r="CE723" s="15">
        <v>1.0</v>
      </c>
      <c r="CF723" s="15">
        <v>0.0</v>
      </c>
      <c r="CG723" s="16">
        <v>0.0</v>
      </c>
      <c r="CH723" s="16">
        <v>0.0</v>
      </c>
      <c r="CI723" s="16">
        <v>0.0</v>
      </c>
      <c r="CJ723" s="15">
        <f t="shared" si="3"/>
        <v>0</v>
      </c>
      <c r="CK723" s="29" t="s">
        <v>3950</v>
      </c>
      <c r="CL723" s="11" t="s">
        <v>1183</v>
      </c>
      <c r="CM723" s="11">
        <v>0.0</v>
      </c>
      <c r="CN723" s="11">
        <v>0.0</v>
      </c>
      <c r="CO723" s="18">
        <v>0.0</v>
      </c>
      <c r="CP723" s="18">
        <v>0.0</v>
      </c>
      <c r="CQ723" s="15">
        <v>0.0</v>
      </c>
      <c r="CR723" s="15" t="s">
        <v>124</v>
      </c>
      <c r="CS723" s="15">
        <v>0.0</v>
      </c>
      <c r="CT723" s="15" t="s">
        <v>124</v>
      </c>
      <c r="CU723" s="15">
        <v>0.0</v>
      </c>
      <c r="CV723" s="15" t="s">
        <v>124</v>
      </c>
      <c r="CW723" s="11">
        <v>0.0</v>
      </c>
      <c r="CX723" s="11">
        <v>0.0</v>
      </c>
      <c r="CY723" s="11" t="s">
        <v>124</v>
      </c>
      <c r="CZ723" s="11">
        <v>0.0</v>
      </c>
      <c r="DA723" s="11" t="s">
        <v>235</v>
      </c>
      <c r="DB723" s="31"/>
    </row>
    <row r="724">
      <c r="A724" s="11" t="s">
        <v>3951</v>
      </c>
      <c r="B724" s="11" t="s">
        <v>3952</v>
      </c>
      <c r="C724" s="12">
        <v>33089.0</v>
      </c>
      <c r="D724" s="13">
        <v>4.0</v>
      </c>
      <c r="E724" s="18">
        <v>0.0</v>
      </c>
      <c r="F724" s="3">
        <v>6.0</v>
      </c>
      <c r="G724" s="3">
        <v>6.0</v>
      </c>
      <c r="H724" s="3">
        <v>5.0</v>
      </c>
      <c r="I724" s="14">
        <f t="shared" si="1"/>
        <v>5.666666667</v>
      </c>
      <c r="J724" s="14">
        <f t="shared" si="2"/>
        <v>0.6666666667</v>
      </c>
      <c r="K724" s="11" t="s">
        <v>261</v>
      </c>
      <c r="L724" s="11" t="s">
        <v>3594</v>
      </c>
      <c r="M724" s="15" t="s">
        <v>216</v>
      </c>
      <c r="N724" s="15" t="s">
        <v>635</v>
      </c>
      <c r="O724" s="16" t="s">
        <v>2906</v>
      </c>
      <c r="P724" s="16" t="s">
        <v>3351</v>
      </c>
      <c r="Q724" s="17">
        <v>1.0</v>
      </c>
      <c r="R724" s="11" t="s">
        <v>124</v>
      </c>
      <c r="S724" s="11">
        <v>0.0</v>
      </c>
      <c r="T724" s="11">
        <v>0.0</v>
      </c>
      <c r="U724" s="11" t="s">
        <v>124</v>
      </c>
      <c r="V724" s="11">
        <v>0.0</v>
      </c>
      <c r="W724" s="11" t="s">
        <v>125</v>
      </c>
      <c r="X724" s="18">
        <v>21.0</v>
      </c>
      <c r="Y724" s="18">
        <v>0.0</v>
      </c>
      <c r="Z724" s="18">
        <v>0.0</v>
      </c>
      <c r="AA724" s="18">
        <v>1.0</v>
      </c>
      <c r="AB724" s="15" t="s">
        <v>3953</v>
      </c>
      <c r="AC724" s="15" t="s">
        <v>3953</v>
      </c>
      <c r="AD724" s="16">
        <v>2.0</v>
      </c>
      <c r="AE724" s="16">
        <v>2.0</v>
      </c>
      <c r="AF724" s="16">
        <v>1.0</v>
      </c>
      <c r="AG724" s="15">
        <v>0.0</v>
      </c>
      <c r="AH724" s="11" t="s">
        <v>3954</v>
      </c>
      <c r="AI724" s="18">
        <v>1.0</v>
      </c>
      <c r="AJ724" s="18">
        <v>2.0</v>
      </c>
      <c r="AK724" s="18">
        <v>0.0</v>
      </c>
      <c r="AL724" s="11">
        <v>0.0</v>
      </c>
      <c r="AM724" s="19">
        <v>0.0</v>
      </c>
      <c r="AN724" s="15" t="s">
        <v>176</v>
      </c>
      <c r="AO724" s="15" t="s">
        <v>318</v>
      </c>
      <c r="AP724" s="15" t="s">
        <v>318</v>
      </c>
      <c r="AQ724" s="15">
        <v>103.0</v>
      </c>
      <c r="AR724" s="15">
        <v>46.0</v>
      </c>
      <c r="AS724" s="15">
        <v>26.0</v>
      </c>
      <c r="AT724" s="15">
        <v>35.0</v>
      </c>
      <c r="AU724" s="15">
        <v>-11.0</v>
      </c>
      <c r="AV724" s="15">
        <v>43.0</v>
      </c>
      <c r="AW724" s="18">
        <v>0.0</v>
      </c>
      <c r="AX724" s="18">
        <v>0.0</v>
      </c>
      <c r="AY724" s="18">
        <v>0.0</v>
      </c>
      <c r="AZ724" s="18">
        <v>1.0</v>
      </c>
      <c r="BA724" s="18">
        <v>0.0</v>
      </c>
      <c r="BB724" s="18">
        <v>0.0</v>
      </c>
      <c r="BC724" s="11">
        <v>0.0</v>
      </c>
      <c r="BD724" s="11">
        <v>0.0</v>
      </c>
      <c r="BE724" s="11">
        <v>0.0</v>
      </c>
      <c r="BF724" s="11">
        <v>0.0</v>
      </c>
      <c r="BG724" s="11">
        <v>0.0</v>
      </c>
      <c r="BH724" s="11">
        <v>1.0</v>
      </c>
      <c r="BI724" s="11">
        <v>0.0</v>
      </c>
      <c r="BJ724" s="11">
        <v>0.0</v>
      </c>
      <c r="BK724" s="11">
        <v>0.0</v>
      </c>
      <c r="BL724" s="11">
        <v>0.0</v>
      </c>
      <c r="BM724" s="11">
        <v>0.0</v>
      </c>
      <c r="BN724" s="11">
        <v>0.0</v>
      </c>
      <c r="BO724" s="11">
        <v>0.0</v>
      </c>
      <c r="BP724" s="11">
        <v>0.0</v>
      </c>
      <c r="BQ724" s="11">
        <v>0.0</v>
      </c>
      <c r="BR724" s="11">
        <v>0.0</v>
      </c>
      <c r="BS724" s="11">
        <v>0.0</v>
      </c>
      <c r="BT724" s="11">
        <v>0.0</v>
      </c>
      <c r="BU724" s="11">
        <v>0.0</v>
      </c>
      <c r="BV724" s="11" t="s">
        <v>124</v>
      </c>
      <c r="BW724" s="3" t="s">
        <v>146</v>
      </c>
      <c r="BX724" s="15">
        <v>0.0</v>
      </c>
      <c r="BY724" s="26">
        <v>209.0</v>
      </c>
      <c r="BZ724" s="16">
        <v>0.0</v>
      </c>
      <c r="CA724" s="26">
        <v>31.0</v>
      </c>
      <c r="CB724" s="26">
        <v>23.0</v>
      </c>
      <c r="CC724" s="15">
        <v>0.0</v>
      </c>
      <c r="CD724" s="15">
        <v>0.0</v>
      </c>
      <c r="CE724" s="15">
        <v>0.0</v>
      </c>
      <c r="CF724" s="15">
        <v>0.0</v>
      </c>
      <c r="CG724" s="16">
        <v>0.0</v>
      </c>
      <c r="CH724" s="16">
        <v>0.0</v>
      </c>
      <c r="CI724" s="16">
        <v>0.0</v>
      </c>
      <c r="CJ724" s="15">
        <f t="shared" si="3"/>
        <v>0</v>
      </c>
      <c r="CK724" s="29" t="s">
        <v>3955</v>
      </c>
      <c r="CL724" s="11" t="s">
        <v>158</v>
      </c>
      <c r="CM724" s="11">
        <v>0.0</v>
      </c>
      <c r="CN724" s="11">
        <v>0.0</v>
      </c>
      <c r="CO724" s="18">
        <v>0.0</v>
      </c>
      <c r="CP724" s="18">
        <v>0.0</v>
      </c>
      <c r="CQ724" s="15">
        <v>0.0</v>
      </c>
      <c r="CR724" s="15" t="s">
        <v>124</v>
      </c>
      <c r="CS724" s="15">
        <v>0.0</v>
      </c>
      <c r="CT724" s="15" t="s">
        <v>124</v>
      </c>
      <c r="CU724" s="15">
        <v>0.0</v>
      </c>
      <c r="CV724" s="15" t="s">
        <v>124</v>
      </c>
      <c r="CW724" s="11">
        <v>0.0</v>
      </c>
      <c r="CX724" s="11">
        <v>0.0</v>
      </c>
      <c r="CY724" s="11" t="s">
        <v>124</v>
      </c>
      <c r="CZ724" s="11">
        <v>0.0</v>
      </c>
      <c r="DA724" s="11" t="s">
        <v>235</v>
      </c>
      <c r="DB724" s="31"/>
    </row>
    <row r="725">
      <c r="A725" s="11" t="s">
        <v>3956</v>
      </c>
      <c r="B725" s="11" t="s">
        <v>3957</v>
      </c>
      <c r="C725" s="12">
        <v>33117.0</v>
      </c>
      <c r="D725" s="13">
        <v>1.0</v>
      </c>
      <c r="E725" s="18">
        <v>0.0</v>
      </c>
      <c r="F725" s="3">
        <v>3.0</v>
      </c>
      <c r="G725" s="3">
        <v>5.0</v>
      </c>
      <c r="H725" s="3">
        <v>1.0</v>
      </c>
      <c r="I725" s="14">
        <f t="shared" si="1"/>
        <v>3</v>
      </c>
      <c r="J725" s="14">
        <f t="shared" si="2"/>
        <v>2.666666667</v>
      </c>
      <c r="K725" s="11" t="s">
        <v>302</v>
      </c>
      <c r="L725" s="11" t="s">
        <v>3903</v>
      </c>
      <c r="M725" s="15" t="s">
        <v>122</v>
      </c>
      <c r="N725" s="15" t="s">
        <v>122</v>
      </c>
      <c r="O725" s="16" t="s">
        <v>2359</v>
      </c>
      <c r="P725" s="16" t="s">
        <v>3958</v>
      </c>
      <c r="Q725" s="17">
        <v>0.0</v>
      </c>
      <c r="R725" s="11" t="s">
        <v>124</v>
      </c>
      <c r="S725" s="11">
        <v>0.0</v>
      </c>
      <c r="T725" s="11">
        <v>0.0</v>
      </c>
      <c r="U725" s="11" t="s">
        <v>124</v>
      </c>
      <c r="V725" s="11">
        <v>0.0</v>
      </c>
      <c r="W725" s="11" t="s">
        <v>125</v>
      </c>
      <c r="X725" s="18"/>
      <c r="Y725" s="18">
        <v>0.0</v>
      </c>
      <c r="Z725" s="18">
        <v>0.0</v>
      </c>
      <c r="AA725" s="18">
        <v>0.0</v>
      </c>
      <c r="AB725" s="15" t="s">
        <v>3959</v>
      </c>
      <c r="AC725" s="15" t="s">
        <v>3959</v>
      </c>
      <c r="AD725" s="16">
        <v>2.0</v>
      </c>
      <c r="AE725" s="16">
        <v>1.0</v>
      </c>
      <c r="AF725" s="16">
        <v>0.0</v>
      </c>
      <c r="AG725" s="15">
        <v>0.0</v>
      </c>
      <c r="AH725" s="11" t="s">
        <v>3960</v>
      </c>
      <c r="AI725" s="18">
        <v>1.0</v>
      </c>
      <c r="AJ725" s="18">
        <v>1.0</v>
      </c>
      <c r="AK725" s="18">
        <v>0.0</v>
      </c>
      <c r="AL725" s="11">
        <v>0.0</v>
      </c>
      <c r="AM725" s="19">
        <v>0.0</v>
      </c>
      <c r="AN725" s="27" t="s">
        <v>128</v>
      </c>
      <c r="AO725" s="15" t="s">
        <v>789</v>
      </c>
      <c r="AP725" s="15" t="s">
        <v>145</v>
      </c>
      <c r="AQ725" s="15">
        <v>144.0</v>
      </c>
      <c r="AR725" s="15">
        <v>45.0</v>
      </c>
      <c r="AS725" s="15">
        <v>49.0</v>
      </c>
      <c r="AT725" s="15">
        <v>19.0</v>
      </c>
      <c r="AU725" s="15">
        <v>-11.0</v>
      </c>
      <c r="AV725" s="15">
        <v>9.0</v>
      </c>
      <c r="AW725" s="18">
        <v>0.0</v>
      </c>
      <c r="AX725" s="18">
        <v>0.0</v>
      </c>
      <c r="AY725" s="18">
        <v>1.0</v>
      </c>
      <c r="AZ725" s="18">
        <v>0.0</v>
      </c>
      <c r="BA725" s="18">
        <v>0.0</v>
      </c>
      <c r="BB725" s="18">
        <v>0.0</v>
      </c>
      <c r="BC725" s="11">
        <v>0.0</v>
      </c>
      <c r="BD725" s="11">
        <v>0.0</v>
      </c>
      <c r="BE725" s="11">
        <v>0.0</v>
      </c>
      <c r="BF725" s="11">
        <v>0.0</v>
      </c>
      <c r="BG725" s="11">
        <v>0.0</v>
      </c>
      <c r="BH725" s="11">
        <v>0.0</v>
      </c>
      <c r="BI725" s="11">
        <v>0.0</v>
      </c>
      <c r="BJ725" s="11">
        <v>0.0</v>
      </c>
      <c r="BK725" s="11">
        <v>0.0</v>
      </c>
      <c r="BL725" s="11">
        <v>0.0</v>
      </c>
      <c r="BM725" s="11">
        <v>0.0</v>
      </c>
      <c r="BN725" s="11">
        <v>0.0</v>
      </c>
      <c r="BO725" s="11">
        <v>0.0</v>
      </c>
      <c r="BP725" s="11">
        <v>0.0</v>
      </c>
      <c r="BQ725" s="11">
        <v>0.0</v>
      </c>
      <c r="BR725" s="11">
        <v>0.0</v>
      </c>
      <c r="BS725" s="11">
        <v>0.0</v>
      </c>
      <c r="BT725" s="11">
        <v>0.0</v>
      </c>
      <c r="BU725" s="11">
        <v>0.0</v>
      </c>
      <c r="BV725" s="11" t="s">
        <v>124</v>
      </c>
      <c r="BW725" s="3" t="s">
        <v>1609</v>
      </c>
      <c r="BX725" s="15">
        <v>0.0</v>
      </c>
      <c r="BY725" s="26">
        <v>315.0</v>
      </c>
      <c r="BZ725" s="16">
        <v>0.0</v>
      </c>
      <c r="CA725" s="26">
        <v>89.0</v>
      </c>
      <c r="CB725" s="26">
        <v>41.0</v>
      </c>
      <c r="CC725" s="15">
        <v>0.0</v>
      </c>
      <c r="CD725" s="15">
        <v>0.0</v>
      </c>
      <c r="CE725" s="15">
        <v>0.0</v>
      </c>
      <c r="CF725" s="15">
        <v>0.0</v>
      </c>
      <c r="CG725" s="16">
        <v>0.0</v>
      </c>
      <c r="CH725" s="16">
        <v>0.0</v>
      </c>
      <c r="CI725" s="16">
        <v>0.0</v>
      </c>
      <c r="CJ725" s="15">
        <f t="shared" si="3"/>
        <v>0</v>
      </c>
      <c r="CK725" s="29" t="s">
        <v>3961</v>
      </c>
      <c r="CL725" s="11" t="s">
        <v>444</v>
      </c>
      <c r="CM725" s="11">
        <v>0.0</v>
      </c>
      <c r="CN725" s="11">
        <v>0.0</v>
      </c>
      <c r="CO725" s="18">
        <v>0.0</v>
      </c>
      <c r="CP725" s="18">
        <v>0.0</v>
      </c>
      <c r="CQ725" s="15">
        <v>0.0</v>
      </c>
      <c r="CR725" s="15" t="s">
        <v>124</v>
      </c>
      <c r="CS725" s="15">
        <v>0.0</v>
      </c>
      <c r="CT725" s="15" t="s">
        <v>124</v>
      </c>
      <c r="CU725" s="15">
        <v>0.0</v>
      </c>
      <c r="CV725" s="15" t="s">
        <v>124</v>
      </c>
      <c r="CW725" s="11">
        <v>0.0</v>
      </c>
      <c r="CX725" s="11">
        <v>0.0</v>
      </c>
      <c r="CY725" s="11" t="s">
        <v>124</v>
      </c>
      <c r="CZ725" s="11">
        <v>0.0</v>
      </c>
      <c r="DA725" s="11" t="s">
        <v>235</v>
      </c>
      <c r="DB725" s="31"/>
    </row>
    <row r="726">
      <c r="A726" s="11" t="s">
        <v>3962</v>
      </c>
      <c r="B726" s="11" t="s">
        <v>3963</v>
      </c>
      <c r="C726" s="12">
        <v>33124.0</v>
      </c>
      <c r="D726" s="13">
        <v>1.0</v>
      </c>
      <c r="E726" s="18">
        <v>0.0</v>
      </c>
      <c r="F726" s="3">
        <v>3.0</v>
      </c>
      <c r="G726" s="3">
        <v>4.0</v>
      </c>
      <c r="H726" s="3">
        <v>5.0</v>
      </c>
      <c r="I726" s="14">
        <f t="shared" si="1"/>
        <v>4</v>
      </c>
      <c r="J726" s="14">
        <f t="shared" si="2"/>
        <v>1.333333333</v>
      </c>
      <c r="K726" s="11" t="s">
        <v>215</v>
      </c>
      <c r="L726" s="11" t="s">
        <v>716</v>
      </c>
      <c r="M726" s="15" t="s">
        <v>2144</v>
      </c>
      <c r="N726" s="15" t="s">
        <v>3964</v>
      </c>
      <c r="O726" s="16" t="s">
        <v>2324</v>
      </c>
      <c r="P726" s="16" t="s">
        <v>2325</v>
      </c>
      <c r="Q726" s="17">
        <v>1.0</v>
      </c>
      <c r="R726" s="11" t="s">
        <v>3965</v>
      </c>
      <c r="S726" s="11">
        <v>0.0</v>
      </c>
      <c r="T726" s="11">
        <v>0.0</v>
      </c>
      <c r="U726" s="11" t="s">
        <v>124</v>
      </c>
      <c r="V726" s="11">
        <v>0.0</v>
      </c>
      <c r="W726" s="11" t="s">
        <v>125</v>
      </c>
      <c r="X726" s="18">
        <v>28.0</v>
      </c>
      <c r="Y726" s="18">
        <v>1.0</v>
      </c>
      <c r="Z726" s="18">
        <v>1.0</v>
      </c>
      <c r="AA726" s="18">
        <v>0.0</v>
      </c>
      <c r="AB726" s="15" t="s">
        <v>3963</v>
      </c>
      <c r="AC726" s="15" t="s">
        <v>3963</v>
      </c>
      <c r="AD726" s="16">
        <v>1.0</v>
      </c>
      <c r="AE726" s="16">
        <v>1.0</v>
      </c>
      <c r="AF726" s="16">
        <v>1.0</v>
      </c>
      <c r="AG726" s="15">
        <v>1.0</v>
      </c>
      <c r="AH726" s="11" t="s">
        <v>3966</v>
      </c>
      <c r="AI726" s="18">
        <v>1.0</v>
      </c>
      <c r="AJ726" s="18">
        <v>1.0</v>
      </c>
      <c r="AK726" s="18">
        <v>1.0</v>
      </c>
      <c r="AL726" s="11">
        <v>0.0</v>
      </c>
      <c r="AM726" s="19">
        <v>1.0</v>
      </c>
      <c r="AN726" s="20" t="s">
        <v>128</v>
      </c>
      <c r="AO726" s="15" t="s">
        <v>1456</v>
      </c>
      <c r="AP726" s="15" t="s">
        <v>1456</v>
      </c>
      <c r="AQ726" s="15">
        <v>79.0</v>
      </c>
      <c r="AR726" s="15">
        <v>62.0</v>
      </c>
      <c r="AS726" s="15">
        <v>55.0</v>
      </c>
      <c r="AT726" s="15">
        <v>43.0</v>
      </c>
      <c r="AU726" s="15">
        <v>-10.0</v>
      </c>
      <c r="AV726" s="15">
        <v>6.0</v>
      </c>
      <c r="AW726" s="18">
        <v>0.0</v>
      </c>
      <c r="AX726" s="18">
        <v>0.0</v>
      </c>
      <c r="AY726" s="18">
        <v>1.0</v>
      </c>
      <c r="AZ726" s="18">
        <v>0.0</v>
      </c>
      <c r="BA726" s="18">
        <v>0.0</v>
      </c>
      <c r="BB726" s="18">
        <v>0.0</v>
      </c>
      <c r="BC726" s="11">
        <v>0.0</v>
      </c>
      <c r="BD726" s="11">
        <v>0.0</v>
      </c>
      <c r="BE726" s="11">
        <v>0.0</v>
      </c>
      <c r="BF726" s="11">
        <v>0.0</v>
      </c>
      <c r="BG726" s="11">
        <v>0.0</v>
      </c>
      <c r="BH726" s="11">
        <v>0.0</v>
      </c>
      <c r="BI726" s="11">
        <v>0.0</v>
      </c>
      <c r="BJ726" s="11">
        <v>0.0</v>
      </c>
      <c r="BK726" s="11">
        <v>0.0</v>
      </c>
      <c r="BL726" s="11">
        <v>0.0</v>
      </c>
      <c r="BM726" s="11">
        <v>0.0</v>
      </c>
      <c r="BN726" s="11">
        <v>0.0</v>
      </c>
      <c r="BO726" s="11">
        <v>0.0</v>
      </c>
      <c r="BP726" s="11">
        <v>0.0</v>
      </c>
      <c r="BQ726" s="11">
        <v>0.0</v>
      </c>
      <c r="BR726" s="11">
        <v>0.0</v>
      </c>
      <c r="BS726" s="11">
        <v>0.0</v>
      </c>
      <c r="BT726" s="11">
        <v>0.0</v>
      </c>
      <c r="BU726" s="11">
        <v>0.0</v>
      </c>
      <c r="BV726" s="11" t="s">
        <v>124</v>
      </c>
      <c r="BW726" s="3" t="s">
        <v>319</v>
      </c>
      <c r="BX726" s="15">
        <v>0.0</v>
      </c>
      <c r="BY726" s="26">
        <v>340.0</v>
      </c>
      <c r="BZ726" s="16">
        <v>0.0</v>
      </c>
      <c r="CA726" s="26">
        <v>135.0</v>
      </c>
      <c r="CB726" s="26">
        <v>45.0</v>
      </c>
      <c r="CC726" s="15">
        <v>0.0</v>
      </c>
      <c r="CD726" s="15">
        <v>0.0</v>
      </c>
      <c r="CE726" s="15">
        <v>0.0</v>
      </c>
      <c r="CF726" s="15">
        <v>0.0</v>
      </c>
      <c r="CG726" s="16">
        <v>0.0</v>
      </c>
      <c r="CH726" s="16">
        <v>0.0</v>
      </c>
      <c r="CI726" s="16">
        <v>0.0</v>
      </c>
      <c r="CJ726" s="15">
        <f t="shared" si="3"/>
        <v>0</v>
      </c>
      <c r="CK726" s="29" t="s">
        <v>3967</v>
      </c>
      <c r="CL726" s="11" t="s">
        <v>3968</v>
      </c>
      <c r="CM726" s="11">
        <v>0.0</v>
      </c>
      <c r="CN726" s="11">
        <v>0.0</v>
      </c>
      <c r="CO726" s="18">
        <v>0.0</v>
      </c>
      <c r="CP726" s="18">
        <v>0.0</v>
      </c>
      <c r="CQ726" s="15">
        <v>0.0</v>
      </c>
      <c r="CR726" s="15" t="s">
        <v>124</v>
      </c>
      <c r="CS726" s="15">
        <v>1.0</v>
      </c>
      <c r="CT726" s="15" t="s">
        <v>3969</v>
      </c>
      <c r="CU726" s="15">
        <v>0.0</v>
      </c>
      <c r="CV726" s="15" t="s">
        <v>124</v>
      </c>
      <c r="CW726" s="11">
        <v>0.0</v>
      </c>
      <c r="CX726" s="11">
        <v>0.0</v>
      </c>
      <c r="CY726" s="11" t="s">
        <v>124</v>
      </c>
      <c r="CZ726" s="11">
        <v>0.0</v>
      </c>
      <c r="DA726" s="11" t="s">
        <v>235</v>
      </c>
      <c r="DB726" s="31"/>
    </row>
    <row r="727">
      <c r="A727" s="11" t="s">
        <v>3970</v>
      </c>
      <c r="B727" s="11" t="s">
        <v>3931</v>
      </c>
      <c r="C727" s="12">
        <v>33131.0</v>
      </c>
      <c r="D727" s="13">
        <v>2.0</v>
      </c>
      <c r="E727" s="18">
        <v>0.0</v>
      </c>
      <c r="F727" s="3">
        <v>7.0</v>
      </c>
      <c r="G727" s="3">
        <v>7.0</v>
      </c>
      <c r="H727" s="3">
        <v>4.0</v>
      </c>
      <c r="I727" s="14">
        <f t="shared" si="1"/>
        <v>6</v>
      </c>
      <c r="J727" s="14">
        <f t="shared" si="2"/>
        <v>2</v>
      </c>
      <c r="K727" s="11" t="s">
        <v>3932</v>
      </c>
      <c r="L727" s="11" t="s">
        <v>183</v>
      </c>
      <c r="M727" s="15" t="s">
        <v>137</v>
      </c>
      <c r="N727" s="15" t="s">
        <v>138</v>
      </c>
      <c r="O727" s="16" t="s">
        <v>137</v>
      </c>
      <c r="P727" s="16" t="s">
        <v>373</v>
      </c>
      <c r="Q727" s="17">
        <v>0.0</v>
      </c>
      <c r="R727" s="11" t="s">
        <v>124</v>
      </c>
      <c r="S727" s="11">
        <v>0.0</v>
      </c>
      <c r="T727" s="11">
        <v>0.0</v>
      </c>
      <c r="U727" s="11" t="s">
        <v>124</v>
      </c>
      <c r="V727" s="11">
        <v>0.0</v>
      </c>
      <c r="W727" s="11" t="s">
        <v>125</v>
      </c>
      <c r="X727" s="18">
        <f>(22+20+22)/3</f>
        <v>21.33333333</v>
      </c>
      <c r="Y727" s="18">
        <v>0.0</v>
      </c>
      <c r="Z727" s="18">
        <v>1.0</v>
      </c>
      <c r="AA727" s="18">
        <v>0.0</v>
      </c>
      <c r="AB727" s="15" t="s">
        <v>3971</v>
      </c>
      <c r="AC727" s="15" t="s">
        <v>3971</v>
      </c>
      <c r="AD727" s="16">
        <v>0.0</v>
      </c>
      <c r="AE727" s="16">
        <v>1.0</v>
      </c>
      <c r="AF727" s="16">
        <v>1.0</v>
      </c>
      <c r="AG727" s="16">
        <v>1.0</v>
      </c>
      <c r="AH727" s="11" t="s">
        <v>3934</v>
      </c>
      <c r="AI727" s="18">
        <v>1.0</v>
      </c>
      <c r="AJ727" s="18">
        <v>1.0</v>
      </c>
      <c r="AK727" s="18">
        <v>0.0</v>
      </c>
      <c r="AL727" s="11">
        <v>0.0</v>
      </c>
      <c r="AM727" s="19">
        <v>0.0</v>
      </c>
      <c r="AN727" s="27" t="s">
        <v>128</v>
      </c>
      <c r="AO727" s="15" t="s">
        <v>954</v>
      </c>
      <c r="AP727" s="15" t="s">
        <v>129</v>
      </c>
      <c r="AQ727" s="15">
        <v>97.0</v>
      </c>
      <c r="AR727" s="15">
        <v>48.0</v>
      </c>
      <c r="AS727" s="15">
        <v>73.0</v>
      </c>
      <c r="AT727" s="15">
        <v>46.0</v>
      </c>
      <c r="AU727" s="15">
        <v>-11.0</v>
      </c>
      <c r="AV727" s="15">
        <v>54.0</v>
      </c>
      <c r="AW727" s="18">
        <v>0.0</v>
      </c>
      <c r="AX727" s="18">
        <v>0.0</v>
      </c>
      <c r="AY727" s="18">
        <v>0.0</v>
      </c>
      <c r="AZ727" s="18">
        <v>1.0</v>
      </c>
      <c r="BA727" s="18">
        <v>1.0</v>
      </c>
      <c r="BB727" s="18">
        <v>0.0</v>
      </c>
      <c r="BC727" s="11">
        <v>0.0</v>
      </c>
      <c r="BD727" s="11">
        <v>0.0</v>
      </c>
      <c r="BE727" s="11">
        <v>0.0</v>
      </c>
      <c r="BF727" s="11">
        <v>0.0</v>
      </c>
      <c r="BG727" s="11">
        <v>0.0</v>
      </c>
      <c r="BH727" s="11">
        <v>0.0</v>
      </c>
      <c r="BI727" s="11">
        <v>0.0</v>
      </c>
      <c r="BJ727" s="11">
        <v>0.0</v>
      </c>
      <c r="BK727" s="11">
        <v>0.0</v>
      </c>
      <c r="BL727" s="11">
        <v>0.0</v>
      </c>
      <c r="BM727" s="11">
        <v>0.0</v>
      </c>
      <c r="BN727" s="11">
        <v>0.0</v>
      </c>
      <c r="BO727" s="11">
        <v>0.0</v>
      </c>
      <c r="BP727" s="11">
        <v>0.0</v>
      </c>
      <c r="BQ727" s="11">
        <v>0.0</v>
      </c>
      <c r="BR727" s="11">
        <v>0.0</v>
      </c>
      <c r="BS727" s="11">
        <v>0.0</v>
      </c>
      <c r="BT727" s="11">
        <v>0.0</v>
      </c>
      <c r="BU727" s="11">
        <v>0.0</v>
      </c>
      <c r="BV727" s="11" t="s">
        <v>124</v>
      </c>
      <c r="BW727" s="3" t="s">
        <v>1564</v>
      </c>
      <c r="BX727" s="15">
        <v>0.0</v>
      </c>
      <c r="BY727" s="26">
        <v>231.0</v>
      </c>
      <c r="BZ727" s="16">
        <v>0.0</v>
      </c>
      <c r="CA727" s="26">
        <v>27.0</v>
      </c>
      <c r="CB727" s="26">
        <v>14.0</v>
      </c>
      <c r="CC727" s="15">
        <v>0.0</v>
      </c>
      <c r="CD727" s="15">
        <v>0.0</v>
      </c>
      <c r="CE727" s="15">
        <v>0.0</v>
      </c>
      <c r="CF727" s="15">
        <v>0.0</v>
      </c>
      <c r="CG727" s="16">
        <v>0.0</v>
      </c>
      <c r="CH727" s="16">
        <v>0.0</v>
      </c>
      <c r="CI727" s="16">
        <v>0.0</v>
      </c>
      <c r="CJ727" s="15">
        <f t="shared" si="3"/>
        <v>0</v>
      </c>
      <c r="CK727" s="29" t="s">
        <v>3972</v>
      </c>
      <c r="CL727" s="11" t="s">
        <v>132</v>
      </c>
      <c r="CM727" s="11">
        <v>0.0</v>
      </c>
      <c r="CN727" s="11">
        <v>0.0</v>
      </c>
      <c r="CO727" s="18">
        <v>0.0</v>
      </c>
      <c r="CP727" s="18">
        <v>0.0</v>
      </c>
      <c r="CQ727" s="15">
        <v>0.0</v>
      </c>
      <c r="CR727" s="15" t="s">
        <v>124</v>
      </c>
      <c r="CS727" s="15">
        <v>0.0</v>
      </c>
      <c r="CT727" s="15" t="s">
        <v>124</v>
      </c>
      <c r="CU727" s="15">
        <v>0.0</v>
      </c>
      <c r="CV727" s="15" t="s">
        <v>124</v>
      </c>
      <c r="CW727" s="11">
        <v>0.0</v>
      </c>
      <c r="CX727" s="11">
        <v>0.0</v>
      </c>
      <c r="CY727" s="11" t="s">
        <v>124</v>
      </c>
      <c r="CZ727" s="11">
        <v>0.0</v>
      </c>
      <c r="DA727" s="11" t="s">
        <v>235</v>
      </c>
      <c r="DB727" s="31"/>
    </row>
    <row r="728">
      <c r="A728" s="11" t="s">
        <v>3973</v>
      </c>
      <c r="B728" s="11" t="s">
        <v>3974</v>
      </c>
      <c r="C728" s="12">
        <v>33145.0</v>
      </c>
      <c r="D728" s="13">
        <v>1.0</v>
      </c>
      <c r="E728" s="18">
        <v>0.0</v>
      </c>
      <c r="F728" s="3">
        <v>6.0</v>
      </c>
      <c r="G728" s="3">
        <v>6.0</v>
      </c>
      <c r="H728" s="3">
        <v>6.0</v>
      </c>
      <c r="I728" s="14">
        <f t="shared" si="1"/>
        <v>6</v>
      </c>
      <c r="J728" s="14">
        <f t="shared" si="2"/>
        <v>0</v>
      </c>
      <c r="K728" s="11" t="s">
        <v>3975</v>
      </c>
      <c r="L728" s="11" t="s">
        <v>3903</v>
      </c>
      <c r="M728" s="15" t="s">
        <v>122</v>
      </c>
      <c r="N728" s="15" t="s">
        <v>373</v>
      </c>
      <c r="O728" s="16" t="s">
        <v>122</v>
      </c>
      <c r="P728" s="16" t="s">
        <v>1173</v>
      </c>
      <c r="Q728" s="17">
        <v>0.0</v>
      </c>
      <c r="R728" s="11" t="s">
        <v>124</v>
      </c>
      <c r="S728" s="11">
        <v>0.0</v>
      </c>
      <c r="T728" s="11">
        <v>0.0</v>
      </c>
      <c r="U728" s="11" t="s">
        <v>124</v>
      </c>
      <c r="V728" s="11">
        <v>0.0</v>
      </c>
      <c r="W728" s="11" t="s">
        <v>125</v>
      </c>
      <c r="X728" s="18">
        <v>33.0</v>
      </c>
      <c r="Y728" s="18">
        <v>1.0</v>
      </c>
      <c r="Z728" s="18">
        <v>1.0</v>
      </c>
      <c r="AA728" s="18">
        <v>0.0</v>
      </c>
      <c r="AB728" s="15" t="s">
        <v>3976</v>
      </c>
      <c r="AC728" s="15" t="s">
        <v>3976</v>
      </c>
      <c r="AD728" s="16">
        <v>1.0</v>
      </c>
      <c r="AE728" s="16">
        <v>1.0</v>
      </c>
      <c r="AF728" s="16">
        <v>1.0</v>
      </c>
      <c r="AG728" s="16">
        <v>0.0</v>
      </c>
      <c r="AH728" s="11" t="s">
        <v>3977</v>
      </c>
      <c r="AI728" s="18">
        <v>1.0</v>
      </c>
      <c r="AJ728" s="18">
        <v>1.0</v>
      </c>
      <c r="AK728" s="18">
        <v>0.0</v>
      </c>
      <c r="AL728" s="11">
        <v>0.0</v>
      </c>
      <c r="AM728" s="19">
        <v>1.0</v>
      </c>
      <c r="AN728" s="27" t="s">
        <v>128</v>
      </c>
      <c r="AO728" s="15" t="s">
        <v>243</v>
      </c>
      <c r="AP728" s="15" t="s">
        <v>243</v>
      </c>
      <c r="AQ728" s="15">
        <v>121.0</v>
      </c>
      <c r="AR728" s="15">
        <v>90.0</v>
      </c>
      <c r="AS728" s="15">
        <v>54.0</v>
      </c>
      <c r="AT728" s="15">
        <v>83.0</v>
      </c>
      <c r="AU728" s="15">
        <v>-6.0</v>
      </c>
      <c r="AV728" s="15">
        <v>4.0</v>
      </c>
      <c r="AW728" s="18">
        <v>0.0</v>
      </c>
      <c r="AX728" s="18">
        <v>0.0</v>
      </c>
      <c r="AY728" s="18">
        <v>1.0</v>
      </c>
      <c r="AZ728" s="18">
        <v>0.0</v>
      </c>
      <c r="BA728" s="18">
        <v>0.0</v>
      </c>
      <c r="BB728" s="18">
        <v>0.0</v>
      </c>
      <c r="BC728" s="11">
        <v>0.0</v>
      </c>
      <c r="BD728" s="11">
        <v>0.0</v>
      </c>
      <c r="BE728" s="11">
        <v>0.0</v>
      </c>
      <c r="BF728" s="11">
        <v>0.0</v>
      </c>
      <c r="BG728" s="11">
        <v>0.0</v>
      </c>
      <c r="BH728" s="11">
        <v>0.0</v>
      </c>
      <c r="BI728" s="11">
        <v>0.0</v>
      </c>
      <c r="BJ728" s="11">
        <v>0.0</v>
      </c>
      <c r="BK728" s="11">
        <v>0.0</v>
      </c>
      <c r="BL728" s="11">
        <v>0.0</v>
      </c>
      <c r="BM728" s="11">
        <v>0.0</v>
      </c>
      <c r="BN728" s="11">
        <v>0.0</v>
      </c>
      <c r="BO728" s="11">
        <v>0.0</v>
      </c>
      <c r="BP728" s="11">
        <v>0.0</v>
      </c>
      <c r="BQ728" s="11">
        <v>0.0</v>
      </c>
      <c r="BR728" s="11">
        <v>0.0</v>
      </c>
      <c r="BS728" s="11">
        <v>0.0</v>
      </c>
      <c r="BT728" s="11">
        <v>0.0</v>
      </c>
      <c r="BU728" s="11">
        <v>0.0</v>
      </c>
      <c r="BV728" s="11" t="s">
        <v>124</v>
      </c>
      <c r="BW728" s="3" t="s">
        <v>1609</v>
      </c>
      <c r="BX728" s="15">
        <v>0.0</v>
      </c>
      <c r="BY728" s="26">
        <v>244.0</v>
      </c>
      <c r="BZ728" s="16">
        <v>0.0</v>
      </c>
      <c r="CA728" s="26">
        <v>42.0</v>
      </c>
      <c r="CB728" s="26">
        <v>7.0</v>
      </c>
      <c r="CC728" s="15">
        <v>0.0</v>
      </c>
      <c r="CD728" s="15">
        <v>0.0</v>
      </c>
      <c r="CE728" s="15">
        <v>1.0</v>
      </c>
      <c r="CF728" s="15">
        <v>0.0</v>
      </c>
      <c r="CG728" s="16">
        <v>0.0</v>
      </c>
      <c r="CH728" s="16">
        <v>0.0</v>
      </c>
      <c r="CI728" s="16">
        <v>0.0</v>
      </c>
      <c r="CJ728" s="15">
        <f t="shared" si="3"/>
        <v>0</v>
      </c>
      <c r="CK728" s="29" t="s">
        <v>3978</v>
      </c>
      <c r="CL728" s="11" t="s">
        <v>3979</v>
      </c>
      <c r="CM728" s="11">
        <v>0.0</v>
      </c>
      <c r="CN728" s="11">
        <v>0.0</v>
      </c>
      <c r="CO728" s="18">
        <v>0.0</v>
      </c>
      <c r="CP728" s="18">
        <v>0.0</v>
      </c>
      <c r="CQ728" s="15">
        <v>0.0</v>
      </c>
      <c r="CR728" s="15" t="s">
        <v>124</v>
      </c>
      <c r="CS728" s="15">
        <v>0.0</v>
      </c>
      <c r="CT728" s="15" t="s">
        <v>124</v>
      </c>
      <c r="CU728" s="15">
        <v>0.0</v>
      </c>
      <c r="CV728" s="15" t="s">
        <v>124</v>
      </c>
      <c r="CW728" s="11">
        <v>0.0</v>
      </c>
      <c r="CX728" s="11">
        <v>0.0</v>
      </c>
      <c r="CY728" s="11" t="s">
        <v>124</v>
      </c>
      <c r="CZ728" s="11">
        <v>0.0</v>
      </c>
      <c r="DA728" s="11" t="s">
        <v>235</v>
      </c>
      <c r="DB728" s="31"/>
    </row>
    <row r="729">
      <c r="A729" s="11" t="s">
        <v>3980</v>
      </c>
      <c r="B729" s="11" t="s">
        <v>3981</v>
      </c>
      <c r="C729" s="12">
        <v>33152.0</v>
      </c>
      <c r="D729" s="13">
        <v>1.0</v>
      </c>
      <c r="E729" s="18">
        <v>0.0</v>
      </c>
      <c r="F729" s="3">
        <v>6.0</v>
      </c>
      <c r="G729" s="3">
        <v>5.0</v>
      </c>
      <c r="H729" s="3">
        <v>3.0</v>
      </c>
      <c r="I729" s="14">
        <f t="shared" si="1"/>
        <v>4.666666667</v>
      </c>
      <c r="J729" s="14">
        <f t="shared" si="2"/>
        <v>2</v>
      </c>
      <c r="K729" s="11" t="s">
        <v>3982</v>
      </c>
      <c r="L729" s="11" t="s">
        <v>3062</v>
      </c>
      <c r="M729" s="15" t="s">
        <v>216</v>
      </c>
      <c r="N729" s="15" t="s">
        <v>2546</v>
      </c>
      <c r="O729" s="16" t="s">
        <v>3983</v>
      </c>
      <c r="P729" s="16" t="s">
        <v>3984</v>
      </c>
      <c r="Q729" s="17">
        <v>1.0</v>
      </c>
      <c r="R729" s="11" t="s">
        <v>124</v>
      </c>
      <c r="S729" s="11">
        <v>0.0</v>
      </c>
      <c r="T729" s="11">
        <v>0.0</v>
      </c>
      <c r="U729" s="11" t="s">
        <v>124</v>
      </c>
      <c r="V729" s="11">
        <v>0.0</v>
      </c>
      <c r="W729" s="11" t="s">
        <v>631</v>
      </c>
      <c r="X729" s="18">
        <v>29.0</v>
      </c>
      <c r="Y729" s="18">
        <v>1.0</v>
      </c>
      <c r="Z729" s="18">
        <v>0.0</v>
      </c>
      <c r="AA729" s="18">
        <v>1.0</v>
      </c>
      <c r="AB729" s="15" t="s">
        <v>3985</v>
      </c>
      <c r="AC729" s="15" t="s">
        <v>3985</v>
      </c>
      <c r="AD729" s="16">
        <v>1.0</v>
      </c>
      <c r="AE729" s="16">
        <v>2.0</v>
      </c>
      <c r="AF729" s="16">
        <v>1.0</v>
      </c>
      <c r="AG729" s="15">
        <v>0.0</v>
      </c>
      <c r="AH729" s="11" t="s">
        <v>3986</v>
      </c>
      <c r="AI729" s="18">
        <v>1.0</v>
      </c>
      <c r="AJ729" s="18">
        <v>0.0</v>
      </c>
      <c r="AK729" s="18">
        <v>0.0</v>
      </c>
      <c r="AL729" s="11">
        <v>0.0</v>
      </c>
      <c r="AM729" s="19">
        <v>0.0</v>
      </c>
      <c r="AN729" s="27" t="s">
        <v>128</v>
      </c>
      <c r="AO729" s="15" t="s">
        <v>1155</v>
      </c>
      <c r="AP729" s="15" t="s">
        <v>1155</v>
      </c>
      <c r="AQ729" s="15">
        <v>96.0</v>
      </c>
      <c r="AR729" s="15">
        <v>44.0</v>
      </c>
      <c r="AS729" s="15">
        <v>76.0</v>
      </c>
      <c r="AT729" s="15">
        <v>84.0</v>
      </c>
      <c r="AU729" s="15">
        <v>-15.0</v>
      </c>
      <c r="AV729" s="15">
        <v>2.0</v>
      </c>
      <c r="AW729" s="18">
        <v>0.0</v>
      </c>
      <c r="AX729" s="18">
        <v>1.0</v>
      </c>
      <c r="AY729" s="18">
        <v>0.0</v>
      </c>
      <c r="AZ729" s="18">
        <v>1.0</v>
      </c>
      <c r="BA729" s="18">
        <v>1.0</v>
      </c>
      <c r="BB729" s="18">
        <v>0.0</v>
      </c>
      <c r="BC729" s="11">
        <v>0.0</v>
      </c>
      <c r="BD729" s="11">
        <v>0.0</v>
      </c>
      <c r="BE729" s="11">
        <v>0.0</v>
      </c>
      <c r="BF729" s="11">
        <v>0.0</v>
      </c>
      <c r="BG729" s="11">
        <v>0.0</v>
      </c>
      <c r="BH729" s="11">
        <v>0.0</v>
      </c>
      <c r="BI729" s="11">
        <v>0.0</v>
      </c>
      <c r="BJ729" s="11">
        <v>0.0</v>
      </c>
      <c r="BK729" s="11">
        <v>0.0</v>
      </c>
      <c r="BL729" s="11">
        <v>0.0</v>
      </c>
      <c r="BM729" s="11">
        <v>0.0</v>
      </c>
      <c r="BN729" s="11">
        <v>0.0</v>
      </c>
      <c r="BO729" s="11">
        <v>0.0</v>
      </c>
      <c r="BP729" s="11">
        <v>0.0</v>
      </c>
      <c r="BQ729" s="11">
        <v>0.0</v>
      </c>
      <c r="BR729" s="11">
        <v>0.0</v>
      </c>
      <c r="BS729" s="11">
        <v>0.0</v>
      </c>
      <c r="BT729" s="11">
        <v>0.0</v>
      </c>
      <c r="BU729" s="11">
        <v>0.0</v>
      </c>
      <c r="BV729" s="11" t="s">
        <v>124</v>
      </c>
      <c r="BW729" s="3" t="s">
        <v>319</v>
      </c>
      <c r="BX729" s="15">
        <v>0.0</v>
      </c>
      <c r="BY729" s="26">
        <v>243.0</v>
      </c>
      <c r="BZ729" s="16">
        <v>0.0</v>
      </c>
      <c r="CA729" s="26">
        <v>25.0</v>
      </c>
      <c r="CB729" s="26">
        <v>11.0</v>
      </c>
      <c r="CC729" s="15">
        <v>0.0</v>
      </c>
      <c r="CD729" s="15">
        <v>0.0</v>
      </c>
      <c r="CE729" s="15">
        <v>1.0</v>
      </c>
      <c r="CF729" s="15">
        <v>0.0</v>
      </c>
      <c r="CG729" s="16">
        <v>0.0</v>
      </c>
      <c r="CH729" s="16">
        <v>0.0</v>
      </c>
      <c r="CI729" s="16">
        <v>1.0</v>
      </c>
      <c r="CJ729" s="15">
        <f t="shared" si="3"/>
        <v>1</v>
      </c>
      <c r="CK729" s="29" t="s">
        <v>3987</v>
      </c>
      <c r="CL729" s="11" t="s">
        <v>1611</v>
      </c>
      <c r="CM729" s="11">
        <v>0.0</v>
      </c>
      <c r="CN729" s="11">
        <v>0.0</v>
      </c>
      <c r="CO729" s="18">
        <v>0.0</v>
      </c>
      <c r="CP729" s="18">
        <v>0.0</v>
      </c>
      <c r="CQ729" s="15">
        <v>0.0</v>
      </c>
      <c r="CR729" s="15" t="s">
        <v>124</v>
      </c>
      <c r="CS729" s="15">
        <v>0.0</v>
      </c>
      <c r="CT729" s="15" t="s">
        <v>124</v>
      </c>
      <c r="CU729" s="15">
        <v>0.0</v>
      </c>
      <c r="CV729" s="15" t="s">
        <v>124</v>
      </c>
      <c r="CW729" s="11">
        <v>0.0</v>
      </c>
      <c r="CX729" s="11">
        <v>0.0</v>
      </c>
      <c r="CY729" s="11" t="s">
        <v>124</v>
      </c>
      <c r="CZ729" s="11">
        <v>0.0</v>
      </c>
      <c r="DA729" s="11" t="s">
        <v>539</v>
      </c>
      <c r="DB729" s="31"/>
    </row>
    <row r="730">
      <c r="A730" s="11" t="s">
        <v>3988</v>
      </c>
      <c r="B730" s="11" t="s">
        <v>3143</v>
      </c>
      <c r="C730" s="12">
        <v>33159.0</v>
      </c>
      <c r="D730" s="13">
        <v>1.0</v>
      </c>
      <c r="E730" s="18">
        <v>0.0</v>
      </c>
      <c r="F730" s="3">
        <v>4.0</v>
      </c>
      <c r="G730" s="3">
        <v>5.0</v>
      </c>
      <c r="H730" s="3">
        <v>3.0</v>
      </c>
      <c r="I730" s="14">
        <f t="shared" si="1"/>
        <v>4</v>
      </c>
      <c r="J730" s="14">
        <f t="shared" si="2"/>
        <v>1.333333333</v>
      </c>
      <c r="K730" s="11" t="s">
        <v>645</v>
      </c>
      <c r="L730" s="11" t="s">
        <v>3594</v>
      </c>
      <c r="M730" s="15" t="s">
        <v>137</v>
      </c>
      <c r="N730" s="15" t="s">
        <v>138</v>
      </c>
      <c r="O730" s="16" t="s">
        <v>577</v>
      </c>
      <c r="P730" s="16" t="s">
        <v>635</v>
      </c>
      <c r="Q730" s="17">
        <v>1.0</v>
      </c>
      <c r="R730" s="11" t="s">
        <v>124</v>
      </c>
      <c r="S730" s="11">
        <v>0.0</v>
      </c>
      <c r="T730" s="11">
        <v>0.0</v>
      </c>
      <c r="U730" s="11" t="s">
        <v>124</v>
      </c>
      <c r="V730" s="11">
        <v>0.0</v>
      </c>
      <c r="W730" s="11" t="s">
        <v>631</v>
      </c>
      <c r="X730" s="18">
        <v>27.0</v>
      </c>
      <c r="Y730" s="18">
        <v>1.0</v>
      </c>
      <c r="Z730" s="18">
        <v>1.0</v>
      </c>
      <c r="AA730" s="18">
        <v>0.0</v>
      </c>
      <c r="AB730" s="15" t="s">
        <v>3143</v>
      </c>
      <c r="AC730" s="15" t="s">
        <v>3143</v>
      </c>
      <c r="AD730" s="16">
        <v>1.0</v>
      </c>
      <c r="AE730" s="16">
        <v>1.0</v>
      </c>
      <c r="AF730" s="16">
        <v>1.0</v>
      </c>
      <c r="AG730" s="15">
        <v>1.0</v>
      </c>
      <c r="AH730" s="11" t="s">
        <v>3143</v>
      </c>
      <c r="AI730" s="18">
        <v>1.0</v>
      </c>
      <c r="AJ730" s="18">
        <v>1.0</v>
      </c>
      <c r="AK730" s="18">
        <v>1.0</v>
      </c>
      <c r="AL730" s="11">
        <v>1.0</v>
      </c>
      <c r="AM730" s="19">
        <v>1.0</v>
      </c>
      <c r="AN730" s="27" t="s">
        <v>128</v>
      </c>
      <c r="AO730" s="15" t="s">
        <v>145</v>
      </c>
      <c r="AP730" s="15" t="s">
        <v>145</v>
      </c>
      <c r="AQ730" s="15">
        <v>128.0</v>
      </c>
      <c r="AR730" s="15">
        <v>80.0</v>
      </c>
      <c r="AS730" s="15">
        <v>57.0</v>
      </c>
      <c r="AT730" s="15">
        <v>21.0</v>
      </c>
      <c r="AU730" s="15">
        <v>-8.0</v>
      </c>
      <c r="AV730" s="15">
        <v>2.0</v>
      </c>
      <c r="AW730" s="18">
        <v>0.0</v>
      </c>
      <c r="AX730" s="18">
        <v>0.0</v>
      </c>
      <c r="AY730" s="18">
        <v>1.0</v>
      </c>
      <c r="AZ730" s="18">
        <v>0.0</v>
      </c>
      <c r="BA730" s="18">
        <v>0.0</v>
      </c>
      <c r="BB730" s="18">
        <v>1.0</v>
      </c>
      <c r="BC730" s="11">
        <v>0.0</v>
      </c>
      <c r="BD730" s="11">
        <v>0.0</v>
      </c>
      <c r="BE730" s="11">
        <v>0.0</v>
      </c>
      <c r="BF730" s="11">
        <v>0.0</v>
      </c>
      <c r="BG730" s="11">
        <v>0.0</v>
      </c>
      <c r="BH730" s="11">
        <v>0.0</v>
      </c>
      <c r="BI730" s="11">
        <v>0.0</v>
      </c>
      <c r="BJ730" s="11">
        <v>0.0</v>
      </c>
      <c r="BK730" s="11">
        <v>0.0</v>
      </c>
      <c r="BL730" s="11">
        <v>0.0</v>
      </c>
      <c r="BM730" s="11">
        <v>0.0</v>
      </c>
      <c r="BN730" s="11">
        <v>0.0</v>
      </c>
      <c r="BO730" s="11">
        <v>0.0</v>
      </c>
      <c r="BP730" s="11">
        <v>0.0</v>
      </c>
      <c r="BQ730" s="11">
        <v>0.0</v>
      </c>
      <c r="BR730" s="11">
        <v>0.0</v>
      </c>
      <c r="BS730" s="11">
        <v>0.0</v>
      </c>
      <c r="BT730" s="11">
        <v>0.0</v>
      </c>
      <c r="BU730" s="11">
        <v>0.0</v>
      </c>
      <c r="BV730" s="11" t="s">
        <v>124</v>
      </c>
      <c r="BW730" s="3" t="s">
        <v>487</v>
      </c>
      <c r="BX730" s="15">
        <v>0.0</v>
      </c>
      <c r="BY730" s="26">
        <v>281.0</v>
      </c>
      <c r="BZ730" s="16">
        <v>0.0</v>
      </c>
      <c r="CA730" s="26">
        <v>86.0</v>
      </c>
      <c r="CB730" s="26">
        <v>31.0</v>
      </c>
      <c r="CC730" s="15">
        <v>0.0</v>
      </c>
      <c r="CD730" s="15">
        <v>0.0</v>
      </c>
      <c r="CE730" s="15">
        <v>0.0</v>
      </c>
      <c r="CF730" s="15">
        <v>0.0</v>
      </c>
      <c r="CG730" s="16">
        <v>0.0</v>
      </c>
      <c r="CH730" s="16">
        <v>0.0</v>
      </c>
      <c r="CI730" s="16">
        <v>0.0</v>
      </c>
      <c r="CJ730" s="15">
        <f t="shared" si="3"/>
        <v>0</v>
      </c>
      <c r="CK730" s="29" t="s">
        <v>3989</v>
      </c>
      <c r="CL730" s="11" t="s">
        <v>3990</v>
      </c>
      <c r="CM730" s="11">
        <v>0.0</v>
      </c>
      <c r="CN730" s="11">
        <v>0.0</v>
      </c>
      <c r="CO730" s="18">
        <v>0.0</v>
      </c>
      <c r="CP730" s="18">
        <v>0.0</v>
      </c>
      <c r="CQ730" s="15">
        <v>0.0</v>
      </c>
      <c r="CR730" s="15" t="s">
        <v>124</v>
      </c>
      <c r="CS730" s="15">
        <v>0.0</v>
      </c>
      <c r="CT730" s="15" t="s">
        <v>124</v>
      </c>
      <c r="CU730" s="15">
        <v>0.0</v>
      </c>
      <c r="CV730" s="15" t="s">
        <v>124</v>
      </c>
      <c r="CW730" s="11">
        <v>0.0</v>
      </c>
      <c r="CX730" s="11">
        <v>0.0</v>
      </c>
      <c r="CY730" s="11" t="s">
        <v>124</v>
      </c>
      <c r="CZ730" s="11">
        <v>0.0</v>
      </c>
      <c r="DA730" s="11" t="s">
        <v>507</v>
      </c>
      <c r="DB730" s="31"/>
    </row>
    <row r="731">
      <c r="A731" s="11" t="s">
        <v>3991</v>
      </c>
      <c r="B731" s="11" t="s">
        <v>3992</v>
      </c>
      <c r="C731" s="12">
        <v>33166.0</v>
      </c>
      <c r="D731" s="13">
        <v>1.0</v>
      </c>
      <c r="E731" s="18">
        <v>0.0</v>
      </c>
      <c r="F731" s="3">
        <v>6.0</v>
      </c>
      <c r="G731" s="3">
        <v>5.0</v>
      </c>
      <c r="H731" s="3">
        <v>2.0</v>
      </c>
      <c r="I731" s="14">
        <f t="shared" si="1"/>
        <v>4.333333333</v>
      </c>
      <c r="J731" s="14">
        <f t="shared" si="2"/>
        <v>2.666666667</v>
      </c>
      <c r="K731" s="11" t="s">
        <v>355</v>
      </c>
      <c r="L731" s="11" t="s">
        <v>3903</v>
      </c>
      <c r="M731" s="15" t="s">
        <v>137</v>
      </c>
      <c r="N731" s="15" t="s">
        <v>2815</v>
      </c>
      <c r="O731" s="16" t="s">
        <v>2906</v>
      </c>
      <c r="P731" s="16" t="s">
        <v>3899</v>
      </c>
      <c r="Q731" s="17">
        <v>1.0</v>
      </c>
      <c r="R731" s="11" t="s">
        <v>124</v>
      </c>
      <c r="S731" s="11">
        <v>0.0</v>
      </c>
      <c r="T731" s="11">
        <v>0.0</v>
      </c>
      <c r="U731" s="11" t="s">
        <v>124</v>
      </c>
      <c r="V731" s="11">
        <v>0.0</v>
      </c>
      <c r="W731" s="11" t="s">
        <v>125</v>
      </c>
      <c r="X731" s="18">
        <v>38.0</v>
      </c>
      <c r="Y731" s="18">
        <v>1.0</v>
      </c>
      <c r="Z731" s="18">
        <v>0.0</v>
      </c>
      <c r="AA731" s="18">
        <v>1.0</v>
      </c>
      <c r="AB731" s="15" t="s">
        <v>3993</v>
      </c>
      <c r="AC731" s="15" t="s">
        <v>3993</v>
      </c>
      <c r="AD731" s="16">
        <v>1.0</v>
      </c>
      <c r="AE731" s="16">
        <v>1.0</v>
      </c>
      <c r="AF731" s="16">
        <v>0.0</v>
      </c>
      <c r="AG731" s="15">
        <v>0.0</v>
      </c>
      <c r="AH731" s="11" t="s">
        <v>3994</v>
      </c>
      <c r="AI731" s="18">
        <v>1.0</v>
      </c>
      <c r="AJ731" s="18">
        <v>0.0</v>
      </c>
      <c r="AK731" s="18">
        <v>0.0</v>
      </c>
      <c r="AL731" s="11">
        <v>0.0</v>
      </c>
      <c r="AM731" s="19">
        <v>0.0</v>
      </c>
      <c r="AN731" s="27" t="s">
        <v>128</v>
      </c>
      <c r="AO731" s="15" t="s">
        <v>3793</v>
      </c>
      <c r="AP731" s="15" t="s">
        <v>328</v>
      </c>
      <c r="AQ731" s="15">
        <v>89.0</v>
      </c>
      <c r="AR731" s="15">
        <v>42.0</v>
      </c>
      <c r="AS731" s="15">
        <v>49.0</v>
      </c>
      <c r="AT731" s="15">
        <v>33.0</v>
      </c>
      <c r="AU731" s="15">
        <v>-8.0</v>
      </c>
      <c r="AV731" s="15">
        <v>66.0</v>
      </c>
      <c r="AW731" s="18">
        <v>0.0</v>
      </c>
      <c r="AX731" s="18">
        <v>0.0</v>
      </c>
      <c r="AY731" s="18">
        <v>0.0</v>
      </c>
      <c r="AZ731" s="18">
        <v>1.0</v>
      </c>
      <c r="BA731" s="18">
        <v>1.0</v>
      </c>
      <c r="BB731" s="18">
        <v>0.0</v>
      </c>
      <c r="BC731" s="11">
        <v>0.0</v>
      </c>
      <c r="BD731" s="11">
        <v>0.0</v>
      </c>
      <c r="BE731" s="11">
        <v>0.0</v>
      </c>
      <c r="BF731" s="11">
        <v>0.0</v>
      </c>
      <c r="BG731" s="11">
        <v>0.0</v>
      </c>
      <c r="BH731" s="11">
        <v>1.0</v>
      </c>
      <c r="BI731" s="11">
        <v>0.0</v>
      </c>
      <c r="BJ731" s="11">
        <v>0.0</v>
      </c>
      <c r="BK731" s="11">
        <v>0.0</v>
      </c>
      <c r="BL731" s="11">
        <v>0.0</v>
      </c>
      <c r="BM731" s="11">
        <v>0.0</v>
      </c>
      <c r="BN731" s="11">
        <v>0.0</v>
      </c>
      <c r="BO731" s="11">
        <v>0.0</v>
      </c>
      <c r="BP731" s="11">
        <v>0.0</v>
      </c>
      <c r="BQ731" s="11">
        <v>0.0</v>
      </c>
      <c r="BR731" s="11">
        <v>0.0</v>
      </c>
      <c r="BS731" s="11">
        <v>0.0</v>
      </c>
      <c r="BT731" s="11">
        <v>0.0</v>
      </c>
      <c r="BU731" s="11">
        <v>0.0</v>
      </c>
      <c r="BV731" s="11" t="s">
        <v>124</v>
      </c>
      <c r="BW731" s="3" t="s">
        <v>146</v>
      </c>
      <c r="BX731" s="15">
        <v>0.0</v>
      </c>
      <c r="BY731" s="26">
        <v>253.0</v>
      </c>
      <c r="BZ731" s="16">
        <v>0.0</v>
      </c>
      <c r="CA731" s="26">
        <v>53.0</v>
      </c>
      <c r="CB731" s="26">
        <v>13.0</v>
      </c>
      <c r="CC731" s="15">
        <v>0.0</v>
      </c>
      <c r="CD731" s="15">
        <v>0.0</v>
      </c>
      <c r="CE731" s="15">
        <v>1.0</v>
      </c>
      <c r="CF731" s="15">
        <v>0.0</v>
      </c>
      <c r="CG731" s="16">
        <v>0.0</v>
      </c>
      <c r="CH731" s="16">
        <v>0.0</v>
      </c>
      <c r="CI731" s="16">
        <v>0.0</v>
      </c>
      <c r="CJ731" s="15">
        <f t="shared" si="3"/>
        <v>0</v>
      </c>
      <c r="CK731" s="29" t="s">
        <v>3995</v>
      </c>
      <c r="CL731" s="11" t="s">
        <v>132</v>
      </c>
      <c r="CM731" s="11">
        <v>0.0</v>
      </c>
      <c r="CN731" s="11">
        <v>0.0</v>
      </c>
      <c r="CO731" s="18">
        <v>0.0</v>
      </c>
      <c r="CP731" s="18">
        <v>0.0</v>
      </c>
      <c r="CQ731" s="15">
        <v>0.0</v>
      </c>
      <c r="CR731" s="15" t="s">
        <v>124</v>
      </c>
      <c r="CS731" s="15">
        <v>0.0</v>
      </c>
      <c r="CT731" s="15" t="s">
        <v>124</v>
      </c>
      <c r="CU731" s="15">
        <v>0.0</v>
      </c>
      <c r="CV731" s="15" t="s">
        <v>124</v>
      </c>
      <c r="CW731" s="11">
        <v>0.0</v>
      </c>
      <c r="CX731" s="11">
        <v>0.0</v>
      </c>
      <c r="CY731" s="11" t="s">
        <v>124</v>
      </c>
      <c r="CZ731" s="11">
        <v>0.0</v>
      </c>
      <c r="DA731" s="11" t="s">
        <v>270</v>
      </c>
      <c r="DB731" s="31"/>
    </row>
    <row r="732">
      <c r="A732" s="11" t="s">
        <v>3996</v>
      </c>
      <c r="B732" s="11" t="s">
        <v>3411</v>
      </c>
      <c r="C732" s="12">
        <v>33173.0</v>
      </c>
      <c r="D732" s="13">
        <v>1.0</v>
      </c>
      <c r="E732" s="18">
        <v>0.0</v>
      </c>
      <c r="F732" s="3">
        <v>7.0</v>
      </c>
      <c r="G732" s="3">
        <v>3.0</v>
      </c>
      <c r="H732" s="3">
        <v>6.0</v>
      </c>
      <c r="I732" s="14">
        <f t="shared" si="1"/>
        <v>5.333333333</v>
      </c>
      <c r="J732" s="14">
        <f t="shared" si="2"/>
        <v>2.666666667</v>
      </c>
      <c r="K732" s="11" t="s">
        <v>1349</v>
      </c>
      <c r="L732" s="11" t="s">
        <v>716</v>
      </c>
      <c r="M732" s="15" t="s">
        <v>122</v>
      </c>
      <c r="N732" s="15" t="s">
        <v>1836</v>
      </c>
      <c r="O732" s="16" t="s">
        <v>2359</v>
      </c>
      <c r="P732" s="16" t="s">
        <v>2691</v>
      </c>
      <c r="Q732" s="17">
        <v>1.0</v>
      </c>
      <c r="R732" s="11" t="s">
        <v>3997</v>
      </c>
      <c r="S732" s="11">
        <v>0.0</v>
      </c>
      <c r="T732" s="11">
        <v>0.0</v>
      </c>
      <c r="U732" s="11" t="s">
        <v>124</v>
      </c>
      <c r="V732" s="11">
        <v>0.0</v>
      </c>
      <c r="W732" s="11" t="s">
        <v>125</v>
      </c>
      <c r="X732" s="18">
        <v>24.0</v>
      </c>
      <c r="Y732" s="18">
        <v>0.0</v>
      </c>
      <c r="Z732" s="18">
        <v>0.0</v>
      </c>
      <c r="AA732" s="18">
        <v>1.0</v>
      </c>
      <c r="AB732" s="15" t="s">
        <v>3411</v>
      </c>
      <c r="AC732" s="15" t="s">
        <v>3411</v>
      </c>
      <c r="AD732" s="16">
        <v>0.0</v>
      </c>
      <c r="AE732" s="16">
        <v>0.0</v>
      </c>
      <c r="AF732" s="16">
        <v>1.0</v>
      </c>
      <c r="AG732" s="15">
        <v>1.0</v>
      </c>
      <c r="AH732" s="11" t="s">
        <v>3998</v>
      </c>
      <c r="AI732" s="18">
        <v>2.0</v>
      </c>
      <c r="AJ732" s="18">
        <v>0.0</v>
      </c>
      <c r="AK732" s="18">
        <v>1.0</v>
      </c>
      <c r="AL732" s="11">
        <v>0.0</v>
      </c>
      <c r="AM732" s="19">
        <v>1.0</v>
      </c>
      <c r="AN732" s="27" t="s">
        <v>128</v>
      </c>
      <c r="AO732" s="15" t="s">
        <v>570</v>
      </c>
      <c r="AP732" s="15" t="s">
        <v>570</v>
      </c>
      <c r="AQ732" s="15">
        <v>115.0</v>
      </c>
      <c r="AR732" s="15">
        <v>91.0</v>
      </c>
      <c r="AS732" s="15">
        <v>70.0</v>
      </c>
      <c r="AT732" s="15">
        <v>67.0</v>
      </c>
      <c r="AU732" s="15">
        <v>-7.0</v>
      </c>
      <c r="AV732" s="15">
        <v>10.0</v>
      </c>
      <c r="AW732" s="18">
        <v>0.0</v>
      </c>
      <c r="AX732" s="18">
        <v>0.0</v>
      </c>
      <c r="AY732" s="18">
        <v>1.0</v>
      </c>
      <c r="AZ732" s="18">
        <v>0.0</v>
      </c>
      <c r="BA732" s="18">
        <v>0.0</v>
      </c>
      <c r="BB732" s="18">
        <v>0.0</v>
      </c>
      <c r="BC732" s="11">
        <v>0.0</v>
      </c>
      <c r="BD732" s="11">
        <v>0.0</v>
      </c>
      <c r="BE732" s="11">
        <v>0.0</v>
      </c>
      <c r="BF732" s="11">
        <v>0.0</v>
      </c>
      <c r="BG732" s="11">
        <v>0.0</v>
      </c>
      <c r="BH732" s="11">
        <v>0.0</v>
      </c>
      <c r="BI732" s="11">
        <v>0.0</v>
      </c>
      <c r="BJ732" s="11">
        <v>0.0</v>
      </c>
      <c r="BK732" s="11">
        <v>0.0</v>
      </c>
      <c r="BL732" s="11">
        <v>0.0</v>
      </c>
      <c r="BM732" s="11">
        <v>0.0</v>
      </c>
      <c r="BN732" s="11">
        <v>0.0</v>
      </c>
      <c r="BO732" s="11">
        <v>0.0</v>
      </c>
      <c r="BP732" s="11">
        <v>0.0</v>
      </c>
      <c r="BQ732" s="11">
        <v>0.0</v>
      </c>
      <c r="BR732" s="11">
        <v>0.0</v>
      </c>
      <c r="BS732" s="11">
        <v>0.0</v>
      </c>
      <c r="BT732" s="11">
        <v>0.0</v>
      </c>
      <c r="BU732" s="11">
        <v>0.0</v>
      </c>
      <c r="BV732" s="11" t="s">
        <v>3999</v>
      </c>
      <c r="BW732" s="3" t="s">
        <v>487</v>
      </c>
      <c r="BX732" s="15">
        <v>0.0</v>
      </c>
      <c r="BY732" s="26">
        <v>290.0</v>
      </c>
      <c r="BZ732" s="16">
        <v>0.0</v>
      </c>
      <c r="CA732" s="26">
        <v>94.0</v>
      </c>
      <c r="CB732" s="26">
        <v>43.0</v>
      </c>
      <c r="CC732" s="15">
        <v>0.0</v>
      </c>
      <c r="CD732" s="15">
        <v>0.0</v>
      </c>
      <c r="CE732" s="15">
        <v>1.0</v>
      </c>
      <c r="CF732" s="15">
        <v>0.0</v>
      </c>
      <c r="CG732" s="16">
        <v>0.0</v>
      </c>
      <c r="CH732" s="16">
        <v>0.0</v>
      </c>
      <c r="CI732" s="16">
        <v>0.0</v>
      </c>
      <c r="CJ732" s="15">
        <f t="shared" si="3"/>
        <v>0</v>
      </c>
      <c r="CK732" s="29" t="s">
        <v>4000</v>
      </c>
      <c r="CL732" s="11" t="s">
        <v>2992</v>
      </c>
      <c r="CM732" s="11">
        <v>0.0</v>
      </c>
      <c r="CN732" s="11">
        <v>1.0</v>
      </c>
      <c r="CO732" s="18">
        <v>1.0</v>
      </c>
      <c r="CP732" s="18">
        <v>0.0</v>
      </c>
      <c r="CQ732" s="15">
        <v>0.0</v>
      </c>
      <c r="CR732" s="15" t="s">
        <v>124</v>
      </c>
      <c r="CS732" s="15">
        <v>0.0</v>
      </c>
      <c r="CT732" s="15" t="s">
        <v>124</v>
      </c>
      <c r="CU732" s="15">
        <v>0.0</v>
      </c>
      <c r="CV732" s="15" t="s">
        <v>124</v>
      </c>
      <c r="CW732" s="11">
        <v>0.0</v>
      </c>
      <c r="CX732" s="11">
        <v>0.0</v>
      </c>
      <c r="CY732" s="11" t="s">
        <v>124</v>
      </c>
      <c r="CZ732" s="11">
        <v>0.0</v>
      </c>
      <c r="DA732" s="11" t="s">
        <v>235</v>
      </c>
      <c r="DB732" s="31"/>
    </row>
    <row r="733">
      <c r="A733" s="11" t="s">
        <v>4001</v>
      </c>
      <c r="B733" s="11" t="s">
        <v>4002</v>
      </c>
      <c r="C733" s="12">
        <v>33180.0</v>
      </c>
      <c r="D733" s="13">
        <v>1.0</v>
      </c>
      <c r="E733" s="18">
        <v>0.0</v>
      </c>
      <c r="F733" s="3">
        <v>1.0</v>
      </c>
      <c r="G733" s="3">
        <v>6.0</v>
      </c>
      <c r="H733" s="3">
        <v>3.0</v>
      </c>
      <c r="I733" s="14">
        <f t="shared" si="1"/>
        <v>3.333333333</v>
      </c>
      <c r="J733" s="14">
        <f t="shared" si="2"/>
        <v>3.333333333</v>
      </c>
      <c r="K733" s="11" t="s">
        <v>3932</v>
      </c>
      <c r="L733" s="11" t="s">
        <v>183</v>
      </c>
      <c r="M733" s="15" t="s">
        <v>3478</v>
      </c>
      <c r="N733" s="15" t="s">
        <v>3478</v>
      </c>
      <c r="O733" s="16" t="s">
        <v>3478</v>
      </c>
      <c r="P733" s="16" t="s">
        <v>3742</v>
      </c>
      <c r="Q733" s="17">
        <v>1.0</v>
      </c>
      <c r="R733" s="11" t="s">
        <v>124</v>
      </c>
      <c r="S733" s="11">
        <v>0.0</v>
      </c>
      <c r="T733" s="11">
        <v>0.0</v>
      </c>
      <c r="U733" s="11" t="s">
        <v>124</v>
      </c>
      <c r="V733" s="11">
        <v>0.0</v>
      </c>
      <c r="W733" s="11" t="s">
        <v>125</v>
      </c>
      <c r="X733" s="18">
        <v>23.0</v>
      </c>
      <c r="Y733" s="18">
        <v>1.0</v>
      </c>
      <c r="Z733" s="18">
        <v>1.0</v>
      </c>
      <c r="AA733" s="18">
        <v>0.0</v>
      </c>
      <c r="AB733" s="15" t="s">
        <v>4003</v>
      </c>
      <c r="AC733" s="15" t="s">
        <v>4004</v>
      </c>
      <c r="AD733" s="16">
        <v>1.0</v>
      </c>
      <c r="AE733" s="16">
        <v>2.0</v>
      </c>
      <c r="AF733" s="16">
        <v>1.0</v>
      </c>
      <c r="AG733" s="15">
        <v>0.0</v>
      </c>
      <c r="AH733" s="11" t="s">
        <v>4002</v>
      </c>
      <c r="AI733" s="18">
        <v>1.0</v>
      </c>
      <c r="AJ733" s="18">
        <v>1.0</v>
      </c>
      <c r="AK733" s="18">
        <v>1.0</v>
      </c>
      <c r="AL733" s="11">
        <v>1.0</v>
      </c>
      <c r="AM733" s="19">
        <v>1.0</v>
      </c>
      <c r="AN733" s="27" t="s">
        <v>128</v>
      </c>
      <c r="AO733" s="15" t="s">
        <v>1456</v>
      </c>
      <c r="AP733" s="15" t="s">
        <v>1456</v>
      </c>
      <c r="AQ733" s="15">
        <v>116.0</v>
      </c>
      <c r="AR733" s="15">
        <v>76.0</v>
      </c>
      <c r="AS733" s="15">
        <v>98.0</v>
      </c>
      <c r="AT733" s="15">
        <v>70.0</v>
      </c>
      <c r="AU733" s="15">
        <v>-9.0</v>
      </c>
      <c r="AV733" s="15">
        <v>6.0</v>
      </c>
      <c r="AW733" s="18">
        <v>0.0</v>
      </c>
      <c r="AX733" s="18">
        <v>1.0</v>
      </c>
      <c r="AY733" s="18">
        <v>0.0</v>
      </c>
      <c r="AZ733" s="18">
        <v>0.0</v>
      </c>
      <c r="BA733" s="18">
        <v>0.0</v>
      </c>
      <c r="BB733" s="18">
        <v>0.0</v>
      </c>
      <c r="BC733" s="11">
        <v>0.0</v>
      </c>
      <c r="BD733" s="11">
        <v>0.0</v>
      </c>
      <c r="BE733" s="11">
        <v>0.0</v>
      </c>
      <c r="BF733" s="11">
        <v>0.0</v>
      </c>
      <c r="BG733" s="11">
        <v>0.0</v>
      </c>
      <c r="BH733" s="11">
        <v>0.0</v>
      </c>
      <c r="BI733" s="11">
        <v>0.0</v>
      </c>
      <c r="BJ733" s="11">
        <v>1.0</v>
      </c>
      <c r="BK733" s="11">
        <v>0.0</v>
      </c>
      <c r="BL733" s="11">
        <v>0.0</v>
      </c>
      <c r="BM733" s="11">
        <v>0.0</v>
      </c>
      <c r="BN733" s="11">
        <v>0.0</v>
      </c>
      <c r="BO733" s="11">
        <v>0.0</v>
      </c>
      <c r="BP733" s="11">
        <v>0.0</v>
      </c>
      <c r="BQ733" s="11">
        <v>0.0</v>
      </c>
      <c r="BR733" s="11">
        <v>0.0</v>
      </c>
      <c r="BS733" s="11">
        <v>0.0</v>
      </c>
      <c r="BT733" s="11">
        <v>0.0</v>
      </c>
      <c r="BU733" s="11">
        <v>0.0</v>
      </c>
      <c r="BV733" s="11" t="s">
        <v>124</v>
      </c>
      <c r="BW733" s="3" t="s">
        <v>487</v>
      </c>
      <c r="BX733" s="15">
        <v>0.0</v>
      </c>
      <c r="BY733" s="26">
        <v>270.0</v>
      </c>
      <c r="BZ733" s="16">
        <v>0.0</v>
      </c>
      <c r="CA733" s="26">
        <v>61.0</v>
      </c>
      <c r="CB733" s="26">
        <v>25.0</v>
      </c>
      <c r="CC733" s="15">
        <v>0.0</v>
      </c>
      <c r="CD733" s="15">
        <v>0.0</v>
      </c>
      <c r="CE733" s="15">
        <v>0.0</v>
      </c>
      <c r="CF733" s="15">
        <v>0.0</v>
      </c>
      <c r="CG733" s="16">
        <v>0.0</v>
      </c>
      <c r="CH733" s="16">
        <v>1.0</v>
      </c>
      <c r="CI733" s="16">
        <v>0.0</v>
      </c>
      <c r="CJ733" s="15">
        <f t="shared" si="3"/>
        <v>1</v>
      </c>
      <c r="CK733" s="29" t="s">
        <v>4005</v>
      </c>
      <c r="CL733" s="11" t="s">
        <v>4006</v>
      </c>
      <c r="CM733" s="11">
        <v>0.0</v>
      </c>
      <c r="CN733" s="11">
        <v>0.0</v>
      </c>
      <c r="CO733" s="18">
        <v>1.0</v>
      </c>
      <c r="CP733" s="18">
        <v>0.0</v>
      </c>
      <c r="CQ733" s="15">
        <v>0.0</v>
      </c>
      <c r="CR733" s="15" t="s">
        <v>124</v>
      </c>
      <c r="CS733" s="15">
        <v>0.0</v>
      </c>
      <c r="CT733" s="15" t="s">
        <v>124</v>
      </c>
      <c r="CU733" s="15">
        <v>0.0</v>
      </c>
      <c r="CV733" s="15" t="s">
        <v>124</v>
      </c>
      <c r="CW733" s="11">
        <v>0.0</v>
      </c>
      <c r="CX733" s="11">
        <v>0.0</v>
      </c>
      <c r="CY733" s="11" t="s">
        <v>124</v>
      </c>
      <c r="CZ733" s="11">
        <v>0.0</v>
      </c>
      <c r="DA733" s="11" t="s">
        <v>3168</v>
      </c>
      <c r="DB733" s="31"/>
    </row>
    <row r="734">
      <c r="A734" s="11" t="s">
        <v>4007</v>
      </c>
      <c r="B734" s="11" t="s">
        <v>3952</v>
      </c>
      <c r="C734" s="12">
        <v>33187.0</v>
      </c>
      <c r="D734" s="13">
        <v>3.0</v>
      </c>
      <c r="E734" s="18">
        <v>0.0</v>
      </c>
      <c r="F734" s="3">
        <v>7.0</v>
      </c>
      <c r="G734" s="3">
        <v>6.0</v>
      </c>
      <c r="H734" s="3">
        <v>3.0</v>
      </c>
      <c r="I734" s="14">
        <f t="shared" si="1"/>
        <v>5.333333333</v>
      </c>
      <c r="J734" s="14">
        <f t="shared" si="2"/>
        <v>2.666666667</v>
      </c>
      <c r="K734" s="11" t="s">
        <v>261</v>
      </c>
      <c r="L734" s="11" t="s">
        <v>3594</v>
      </c>
      <c r="M734" s="15" t="s">
        <v>137</v>
      </c>
      <c r="N734" s="15" t="s">
        <v>196</v>
      </c>
      <c r="O734" s="16" t="s">
        <v>137</v>
      </c>
      <c r="P734" s="16" t="s">
        <v>701</v>
      </c>
      <c r="Q734" s="17">
        <v>1.0</v>
      </c>
      <c r="R734" s="11" t="s">
        <v>124</v>
      </c>
      <c r="S734" s="11">
        <v>0.0</v>
      </c>
      <c r="T734" s="11">
        <v>0.0</v>
      </c>
      <c r="U734" s="11" t="s">
        <v>124</v>
      </c>
      <c r="V734" s="11">
        <v>0.0</v>
      </c>
      <c r="W734" s="11" t="s">
        <v>125</v>
      </c>
      <c r="X734" s="18">
        <v>20.0</v>
      </c>
      <c r="Y734" s="18">
        <v>0.0</v>
      </c>
      <c r="Z734" s="18">
        <v>0.0</v>
      </c>
      <c r="AA734" s="18">
        <v>1.0</v>
      </c>
      <c r="AB734" s="15" t="s">
        <v>3953</v>
      </c>
      <c r="AC734" s="15" t="s">
        <v>3953</v>
      </c>
      <c r="AD734" s="16">
        <v>2.0</v>
      </c>
      <c r="AE734" s="16">
        <v>2.0</v>
      </c>
      <c r="AF734" s="16">
        <v>1.0</v>
      </c>
      <c r="AG734" s="15">
        <v>0.0</v>
      </c>
      <c r="AH734" s="11" t="s">
        <v>4008</v>
      </c>
      <c r="AI734" s="18">
        <v>1.0</v>
      </c>
      <c r="AJ734" s="18">
        <v>1.0</v>
      </c>
      <c r="AK734" s="18">
        <v>0.0</v>
      </c>
      <c r="AL734" s="11">
        <v>0.0</v>
      </c>
      <c r="AM734" s="19">
        <v>0.0</v>
      </c>
      <c r="AN734" s="27" t="s">
        <v>128</v>
      </c>
      <c r="AO734" s="15" t="s">
        <v>3116</v>
      </c>
      <c r="AP734" s="15" t="s">
        <v>177</v>
      </c>
      <c r="AQ734" s="15">
        <v>126.0</v>
      </c>
      <c r="AR734" s="15">
        <v>34.0</v>
      </c>
      <c r="AS734" s="15">
        <v>40.0</v>
      </c>
      <c r="AT734" s="15">
        <v>23.0</v>
      </c>
      <c r="AU734" s="15">
        <v>-12.0</v>
      </c>
      <c r="AV734" s="15">
        <v>73.0</v>
      </c>
      <c r="AW734" s="18">
        <v>0.0</v>
      </c>
      <c r="AX734" s="18">
        <v>0.0</v>
      </c>
      <c r="AY734" s="18">
        <v>0.0</v>
      </c>
      <c r="AZ734" s="18">
        <v>1.0</v>
      </c>
      <c r="BA734" s="18">
        <v>0.0</v>
      </c>
      <c r="BB734" s="18">
        <v>0.0</v>
      </c>
      <c r="BC734" s="11">
        <v>0.0</v>
      </c>
      <c r="BD734" s="11">
        <v>0.0</v>
      </c>
      <c r="BE734" s="11">
        <v>0.0</v>
      </c>
      <c r="BF734" s="11">
        <v>0.0</v>
      </c>
      <c r="BG734" s="11">
        <v>0.0</v>
      </c>
      <c r="BH734" s="11">
        <v>1.0</v>
      </c>
      <c r="BI734" s="11">
        <v>0.0</v>
      </c>
      <c r="BJ734" s="11">
        <v>1.0</v>
      </c>
      <c r="BK734" s="11">
        <v>0.0</v>
      </c>
      <c r="BL734" s="11">
        <v>0.0</v>
      </c>
      <c r="BM734" s="11">
        <v>0.0</v>
      </c>
      <c r="BN734" s="11">
        <v>0.0</v>
      </c>
      <c r="BO734" s="11">
        <v>0.0</v>
      </c>
      <c r="BP734" s="11">
        <v>0.0</v>
      </c>
      <c r="BQ734" s="11">
        <v>0.0</v>
      </c>
      <c r="BR734" s="11">
        <v>0.0</v>
      </c>
      <c r="BS734" s="11">
        <v>0.0</v>
      </c>
      <c r="BT734" s="11">
        <v>0.0</v>
      </c>
      <c r="BU734" s="11">
        <v>0.0</v>
      </c>
      <c r="BV734" s="11" t="s">
        <v>124</v>
      </c>
      <c r="BW734" s="3" t="s">
        <v>146</v>
      </c>
      <c r="BX734" s="15">
        <v>0.0</v>
      </c>
      <c r="BY734" s="26">
        <v>229.0</v>
      </c>
      <c r="BZ734" s="16">
        <v>0.0</v>
      </c>
      <c r="CA734" s="26">
        <v>43.0</v>
      </c>
      <c r="CB734" s="26">
        <v>15.0</v>
      </c>
      <c r="CC734" s="15">
        <v>0.0</v>
      </c>
      <c r="CD734" s="15">
        <v>0.0</v>
      </c>
      <c r="CE734" s="15">
        <v>0.0</v>
      </c>
      <c r="CF734" s="15">
        <v>0.0</v>
      </c>
      <c r="CG734" s="16">
        <v>0.0</v>
      </c>
      <c r="CH734" s="16">
        <v>0.0</v>
      </c>
      <c r="CI734" s="16">
        <v>0.0</v>
      </c>
      <c r="CJ734" s="15">
        <f t="shared" si="3"/>
        <v>0</v>
      </c>
      <c r="CK734" s="29" t="s">
        <v>4009</v>
      </c>
      <c r="CL734" s="11" t="s">
        <v>132</v>
      </c>
      <c r="CM734" s="11">
        <v>0.0</v>
      </c>
      <c r="CN734" s="11">
        <v>0.0</v>
      </c>
      <c r="CO734" s="18">
        <v>0.0</v>
      </c>
      <c r="CP734" s="18">
        <v>0.0</v>
      </c>
      <c r="CQ734" s="15">
        <v>0.0</v>
      </c>
      <c r="CR734" s="15" t="s">
        <v>124</v>
      </c>
      <c r="CS734" s="15">
        <v>0.0</v>
      </c>
      <c r="CT734" s="15" t="s">
        <v>124</v>
      </c>
      <c r="CU734" s="15">
        <v>0.0</v>
      </c>
      <c r="CV734" s="15" t="s">
        <v>124</v>
      </c>
      <c r="CW734" s="11">
        <v>0.0</v>
      </c>
      <c r="CX734" s="11">
        <v>0.0</v>
      </c>
      <c r="CY734" s="11" t="s">
        <v>124</v>
      </c>
      <c r="CZ734" s="11">
        <v>0.0</v>
      </c>
      <c r="DA734" s="11" t="s">
        <v>235</v>
      </c>
      <c r="DB734" s="31"/>
    </row>
    <row r="735">
      <c r="A735" s="11" t="s">
        <v>4010</v>
      </c>
      <c r="B735" s="11" t="s">
        <v>3262</v>
      </c>
      <c r="C735" s="12">
        <v>33208.0</v>
      </c>
      <c r="D735" s="13">
        <v>1.0</v>
      </c>
      <c r="E735" s="18">
        <v>0.0</v>
      </c>
      <c r="F735" s="3">
        <v>7.0</v>
      </c>
      <c r="G735" s="3">
        <v>5.0</v>
      </c>
      <c r="H735" s="3">
        <v>4.0</v>
      </c>
      <c r="I735" s="14">
        <f t="shared" si="1"/>
        <v>5.333333333</v>
      </c>
      <c r="J735" s="14">
        <f t="shared" si="2"/>
        <v>2</v>
      </c>
      <c r="K735" s="11" t="s">
        <v>2265</v>
      </c>
      <c r="L735" s="11" t="s">
        <v>2410</v>
      </c>
      <c r="M735" s="15" t="s">
        <v>216</v>
      </c>
      <c r="N735" s="15" t="s">
        <v>3413</v>
      </c>
      <c r="O735" s="16" t="s">
        <v>3323</v>
      </c>
      <c r="P735" s="16" t="s">
        <v>4011</v>
      </c>
      <c r="Q735" s="17">
        <v>1.0</v>
      </c>
      <c r="R735" s="11" t="s">
        <v>124</v>
      </c>
      <c r="S735" s="11">
        <v>0.0</v>
      </c>
      <c r="T735" s="11">
        <v>0.0</v>
      </c>
      <c r="U735" s="11" t="s">
        <v>124</v>
      </c>
      <c r="V735" s="11">
        <v>0.0</v>
      </c>
      <c r="W735" s="11" t="s">
        <v>125</v>
      </c>
      <c r="X735" s="18">
        <v>27.0</v>
      </c>
      <c r="Y735" s="18">
        <v>0.0</v>
      </c>
      <c r="Z735" s="18">
        <v>0.0</v>
      </c>
      <c r="AA735" s="18">
        <v>1.0</v>
      </c>
      <c r="AB735" s="15" t="s">
        <v>4012</v>
      </c>
      <c r="AC735" s="15" t="s">
        <v>4012</v>
      </c>
      <c r="AD735" s="16">
        <v>1.0</v>
      </c>
      <c r="AE735" s="16">
        <v>0.0</v>
      </c>
      <c r="AF735" s="16">
        <v>0.0</v>
      </c>
      <c r="AG735" s="15">
        <v>0.0</v>
      </c>
      <c r="AH735" s="11" t="s">
        <v>4012</v>
      </c>
      <c r="AI735" s="18">
        <v>1.0</v>
      </c>
      <c r="AJ735" s="18">
        <v>0.0</v>
      </c>
      <c r="AK735" s="18">
        <v>0.0</v>
      </c>
      <c r="AL735" s="11">
        <v>0.0</v>
      </c>
      <c r="AM735" s="19">
        <v>1.0</v>
      </c>
      <c r="AN735" s="27" t="s">
        <v>198</v>
      </c>
      <c r="AO735" s="15" t="s">
        <v>554</v>
      </c>
      <c r="AP735" s="15" t="s">
        <v>554</v>
      </c>
      <c r="AQ735" s="15">
        <v>165.0</v>
      </c>
      <c r="AR735" s="15">
        <v>90.0</v>
      </c>
      <c r="AS735" s="15">
        <v>67.0</v>
      </c>
      <c r="AT735" s="15">
        <v>87.0</v>
      </c>
      <c r="AU735" s="15">
        <v>-8.0</v>
      </c>
      <c r="AV735" s="15">
        <v>30.0</v>
      </c>
      <c r="AW735" s="18">
        <v>0.0</v>
      </c>
      <c r="AX735" s="18">
        <v>1.0</v>
      </c>
      <c r="AY735" s="18">
        <v>0.0</v>
      </c>
      <c r="AZ735" s="18">
        <v>0.0</v>
      </c>
      <c r="BA735" s="18">
        <v>0.0</v>
      </c>
      <c r="BB735" s="18">
        <v>0.0</v>
      </c>
      <c r="BC735" s="11">
        <v>0.0</v>
      </c>
      <c r="BD735" s="11">
        <v>0.0</v>
      </c>
      <c r="BE735" s="11">
        <v>0.0</v>
      </c>
      <c r="BF735" s="11">
        <v>0.0</v>
      </c>
      <c r="BG735" s="11">
        <v>0.0</v>
      </c>
      <c r="BH735" s="11">
        <v>0.0</v>
      </c>
      <c r="BI735" s="11">
        <v>0.0</v>
      </c>
      <c r="BJ735" s="11">
        <v>0.0</v>
      </c>
      <c r="BK735" s="11">
        <v>0.0</v>
      </c>
      <c r="BL735" s="11">
        <v>0.0</v>
      </c>
      <c r="BM735" s="11">
        <v>0.0</v>
      </c>
      <c r="BN735" s="11">
        <v>0.0</v>
      </c>
      <c r="BO735" s="11">
        <v>0.0</v>
      </c>
      <c r="BP735" s="11">
        <v>0.0</v>
      </c>
      <c r="BQ735" s="11">
        <v>0.0</v>
      </c>
      <c r="BR735" s="11">
        <v>0.0</v>
      </c>
      <c r="BS735" s="11">
        <v>0.0</v>
      </c>
      <c r="BT735" s="11">
        <v>0.0</v>
      </c>
      <c r="BU735" s="11">
        <v>0.0</v>
      </c>
      <c r="BV735" s="11" t="s">
        <v>124</v>
      </c>
      <c r="BW735" s="3" t="s">
        <v>3816</v>
      </c>
      <c r="BX735" s="15">
        <v>0.0</v>
      </c>
      <c r="BY735" s="26">
        <v>299.0</v>
      </c>
      <c r="BZ735" s="16">
        <v>0.0</v>
      </c>
      <c r="CA735" s="26">
        <v>40.0</v>
      </c>
      <c r="CB735" s="26">
        <v>19.0</v>
      </c>
      <c r="CC735" s="15">
        <v>0.0</v>
      </c>
      <c r="CD735" s="15">
        <v>0.0</v>
      </c>
      <c r="CE735" s="15">
        <v>1.0</v>
      </c>
      <c r="CF735" s="15">
        <v>0.0</v>
      </c>
      <c r="CG735" s="16">
        <v>0.0</v>
      </c>
      <c r="CH735" s="16">
        <v>0.0</v>
      </c>
      <c r="CI735" s="16">
        <v>0.0</v>
      </c>
      <c r="CJ735" s="15">
        <f t="shared" si="3"/>
        <v>0</v>
      </c>
      <c r="CK735" s="29" t="s">
        <v>4013</v>
      </c>
      <c r="CL735" s="11" t="s">
        <v>258</v>
      </c>
      <c r="CM735" s="11">
        <v>0.0</v>
      </c>
      <c r="CN735" s="11">
        <v>0.0</v>
      </c>
      <c r="CO735" s="18">
        <v>0.0</v>
      </c>
      <c r="CP735" s="18">
        <v>0.0</v>
      </c>
      <c r="CQ735" s="15">
        <v>0.0</v>
      </c>
      <c r="CR735" s="15" t="s">
        <v>124</v>
      </c>
      <c r="CS735" s="15">
        <v>0.0</v>
      </c>
      <c r="CT735" s="15" t="s">
        <v>124</v>
      </c>
      <c r="CU735" s="15">
        <v>0.0</v>
      </c>
      <c r="CV735" s="15" t="s">
        <v>124</v>
      </c>
      <c r="CW735" s="11">
        <v>0.0</v>
      </c>
      <c r="CX735" s="11">
        <v>0.0</v>
      </c>
      <c r="CY735" s="11" t="s">
        <v>124</v>
      </c>
      <c r="CZ735" s="11">
        <v>0.0</v>
      </c>
      <c r="DA735" s="11" t="s">
        <v>235</v>
      </c>
      <c r="DB735" s="31"/>
    </row>
    <row r="736">
      <c r="A736" s="11" t="s">
        <v>4014</v>
      </c>
      <c r="B736" s="11" t="s">
        <v>4015</v>
      </c>
      <c r="C736" s="12">
        <v>33215.0</v>
      </c>
      <c r="D736" s="13">
        <v>4.0</v>
      </c>
      <c r="E736" s="18">
        <v>0.0</v>
      </c>
      <c r="F736" s="3">
        <v>2.0</v>
      </c>
      <c r="G736" s="3">
        <v>4.0</v>
      </c>
      <c r="H736" s="3">
        <v>1.0</v>
      </c>
      <c r="I736" s="14">
        <f t="shared" si="1"/>
        <v>2.333333333</v>
      </c>
      <c r="J736" s="14">
        <f t="shared" si="2"/>
        <v>2</v>
      </c>
      <c r="K736" s="11" t="s">
        <v>4016</v>
      </c>
      <c r="L736" s="11" t="s">
        <v>4016</v>
      </c>
      <c r="M736" s="15" t="s">
        <v>137</v>
      </c>
      <c r="N736" s="15" t="s">
        <v>196</v>
      </c>
      <c r="O736" s="16" t="s">
        <v>2359</v>
      </c>
      <c r="P736" s="16" t="s">
        <v>2691</v>
      </c>
      <c r="Q736" s="17">
        <v>1.0</v>
      </c>
      <c r="R736" s="11" t="s">
        <v>124</v>
      </c>
      <c r="S736" s="11">
        <v>0.0</v>
      </c>
      <c r="T736" s="11">
        <v>0.0</v>
      </c>
      <c r="U736" s="11" t="s">
        <v>124</v>
      </c>
      <c r="V736" s="11">
        <v>0.0</v>
      </c>
      <c r="W736" s="11" t="s">
        <v>125</v>
      </c>
      <c r="X736" s="18">
        <v>32.0</v>
      </c>
      <c r="Y736" s="18">
        <v>1.0</v>
      </c>
      <c r="Z736" s="18">
        <v>0.0</v>
      </c>
      <c r="AA736" s="18">
        <v>1.0</v>
      </c>
      <c r="AB736" s="15" t="s">
        <v>4017</v>
      </c>
      <c r="AC736" s="15" t="s">
        <v>4017</v>
      </c>
      <c r="AD736" s="16">
        <v>1.0</v>
      </c>
      <c r="AE736" s="16">
        <v>0.0</v>
      </c>
      <c r="AF736" s="16">
        <v>0.0</v>
      </c>
      <c r="AG736" s="15">
        <v>0.0</v>
      </c>
      <c r="AH736" s="11" t="s">
        <v>4015</v>
      </c>
      <c r="AI736" s="18">
        <v>1.0</v>
      </c>
      <c r="AJ736" s="18">
        <v>0.0</v>
      </c>
      <c r="AK736" s="18">
        <v>1.0</v>
      </c>
      <c r="AL736" s="11">
        <v>1.0</v>
      </c>
      <c r="AM736" s="19">
        <v>0.0</v>
      </c>
      <c r="AN736" s="27" t="s">
        <v>128</v>
      </c>
      <c r="AO736" s="15" t="s">
        <v>243</v>
      </c>
      <c r="AP736" s="15" t="s">
        <v>243</v>
      </c>
      <c r="AQ736" s="15">
        <v>115.0</v>
      </c>
      <c r="AR736" s="15">
        <v>42.0</v>
      </c>
      <c r="AS736" s="15">
        <v>33.0</v>
      </c>
      <c r="AT736" s="15">
        <v>7.0</v>
      </c>
      <c r="AU736" s="15">
        <v>-8.0</v>
      </c>
      <c r="AV736" s="15">
        <v>71.0</v>
      </c>
      <c r="AW736" s="18">
        <v>0.0</v>
      </c>
      <c r="AX736" s="18">
        <v>0.0</v>
      </c>
      <c r="AY736" s="18">
        <v>0.0</v>
      </c>
      <c r="AZ736" s="18">
        <v>1.0</v>
      </c>
      <c r="BA736" s="18">
        <v>0.0</v>
      </c>
      <c r="BB736" s="18">
        <v>0.0</v>
      </c>
      <c r="BC736" s="11">
        <v>0.0</v>
      </c>
      <c r="BD736" s="11">
        <v>0.0</v>
      </c>
      <c r="BE736" s="11">
        <v>0.0</v>
      </c>
      <c r="BF736" s="11">
        <v>0.0</v>
      </c>
      <c r="BG736" s="11">
        <v>0.0</v>
      </c>
      <c r="BH736" s="11">
        <v>0.0</v>
      </c>
      <c r="BI736" s="11">
        <v>0.0</v>
      </c>
      <c r="BJ736" s="11">
        <v>0.0</v>
      </c>
      <c r="BK736" s="11">
        <v>0.0</v>
      </c>
      <c r="BL736" s="11">
        <v>0.0</v>
      </c>
      <c r="BM736" s="11">
        <v>0.0</v>
      </c>
      <c r="BN736" s="11">
        <v>0.0</v>
      </c>
      <c r="BO736" s="11">
        <v>0.0</v>
      </c>
      <c r="BP736" s="11">
        <v>0.0</v>
      </c>
      <c r="BQ736" s="11">
        <v>0.0</v>
      </c>
      <c r="BR736" s="11">
        <v>0.0</v>
      </c>
      <c r="BS736" s="11">
        <v>0.0</v>
      </c>
      <c r="BT736" s="11">
        <v>0.0</v>
      </c>
      <c r="BU736" s="11">
        <v>0.0</v>
      </c>
      <c r="BV736" s="11" t="s">
        <v>124</v>
      </c>
      <c r="BW736" s="3" t="s">
        <v>319</v>
      </c>
      <c r="BX736" s="15">
        <v>0.0</v>
      </c>
      <c r="BY736" s="26">
        <v>246.0</v>
      </c>
      <c r="BZ736" s="16">
        <v>0.0</v>
      </c>
      <c r="CA736" s="26">
        <v>61.0</v>
      </c>
      <c r="CB736" s="26">
        <v>31.0</v>
      </c>
      <c r="CC736" s="15">
        <v>0.0</v>
      </c>
      <c r="CD736" s="15">
        <v>0.0</v>
      </c>
      <c r="CE736" s="15">
        <v>1.0</v>
      </c>
      <c r="CF736" s="15">
        <v>0.0</v>
      </c>
      <c r="CG736" s="16">
        <v>0.0</v>
      </c>
      <c r="CH736" s="16">
        <v>0.0</v>
      </c>
      <c r="CI736" s="16">
        <v>0.0</v>
      </c>
      <c r="CJ736" s="15">
        <f t="shared" si="3"/>
        <v>0</v>
      </c>
      <c r="CK736" s="29" t="s">
        <v>4018</v>
      </c>
      <c r="CL736" s="11" t="s">
        <v>132</v>
      </c>
      <c r="CM736" s="11">
        <v>0.0</v>
      </c>
      <c r="CN736" s="11">
        <v>0.0</v>
      </c>
      <c r="CO736" s="18">
        <v>0.0</v>
      </c>
      <c r="CP736" s="18">
        <v>0.0</v>
      </c>
      <c r="CQ736" s="15">
        <v>0.0</v>
      </c>
      <c r="CR736" s="15" t="s">
        <v>124</v>
      </c>
      <c r="CS736" s="15">
        <v>0.0</v>
      </c>
      <c r="CT736" s="15" t="s">
        <v>124</v>
      </c>
      <c r="CU736" s="15">
        <v>0.0</v>
      </c>
      <c r="CV736" s="15" t="s">
        <v>124</v>
      </c>
      <c r="CW736" s="11">
        <v>0.0</v>
      </c>
      <c r="CX736" s="11">
        <v>0.0</v>
      </c>
      <c r="CY736" s="11" t="s">
        <v>124</v>
      </c>
      <c r="CZ736" s="11">
        <v>0.0</v>
      </c>
      <c r="DA736" s="11" t="s">
        <v>235</v>
      </c>
      <c r="DB736" s="31"/>
    </row>
    <row r="737">
      <c r="A737" s="11" t="s">
        <v>4019</v>
      </c>
      <c r="B737" s="11" t="s">
        <v>3150</v>
      </c>
      <c r="C737" s="12">
        <v>33243.0</v>
      </c>
      <c r="D737" s="13">
        <v>2.0</v>
      </c>
      <c r="E737" s="18">
        <v>0.0</v>
      </c>
      <c r="F737" s="3">
        <v>3.0</v>
      </c>
      <c r="G737" s="3">
        <v>7.0</v>
      </c>
      <c r="H737" s="3">
        <v>1.0</v>
      </c>
      <c r="I737" s="14">
        <f t="shared" si="1"/>
        <v>3.666666667</v>
      </c>
      <c r="J737" s="14">
        <f t="shared" si="2"/>
        <v>4</v>
      </c>
      <c r="K737" s="11" t="s">
        <v>2689</v>
      </c>
      <c r="L737" s="11" t="s">
        <v>3903</v>
      </c>
      <c r="M737" s="15" t="s">
        <v>2631</v>
      </c>
      <c r="N737" s="15" t="s">
        <v>3911</v>
      </c>
      <c r="O737" s="16" t="s">
        <v>2906</v>
      </c>
      <c r="P737" s="16" t="s">
        <v>4020</v>
      </c>
      <c r="Q737" s="17">
        <v>1.0</v>
      </c>
      <c r="R737" s="11" t="s">
        <v>4021</v>
      </c>
      <c r="S737" s="11">
        <v>0.0</v>
      </c>
      <c r="T737" s="11">
        <v>0.0</v>
      </c>
      <c r="U737" s="11" t="s">
        <v>124</v>
      </c>
      <c r="V737" s="11">
        <v>0.0</v>
      </c>
      <c r="W737" s="11" t="s">
        <v>125</v>
      </c>
      <c r="X737" s="18">
        <v>32.0</v>
      </c>
      <c r="Y737" s="18">
        <v>0.0</v>
      </c>
      <c r="Z737" s="18">
        <v>1.0</v>
      </c>
      <c r="AA737" s="18">
        <v>0.0</v>
      </c>
      <c r="AB737" s="15" t="s">
        <v>4022</v>
      </c>
      <c r="AC737" s="15" t="s">
        <v>4022</v>
      </c>
      <c r="AD737" s="16">
        <v>2.0</v>
      </c>
      <c r="AE737" s="16">
        <v>2.0</v>
      </c>
      <c r="AF737" s="16">
        <v>1.0</v>
      </c>
      <c r="AG737" s="15">
        <v>0.0</v>
      </c>
      <c r="AH737" s="11" t="s">
        <v>4023</v>
      </c>
      <c r="AI737" s="18">
        <v>1.0</v>
      </c>
      <c r="AJ737" s="18">
        <v>0.0</v>
      </c>
      <c r="AK737" s="18">
        <v>0.0</v>
      </c>
      <c r="AL737" s="11">
        <v>0.0</v>
      </c>
      <c r="AM737" s="19">
        <v>1.0</v>
      </c>
      <c r="AN737" s="27" t="s">
        <v>128</v>
      </c>
      <c r="AO737" s="15" t="s">
        <v>2224</v>
      </c>
      <c r="AP737" s="15" t="s">
        <v>2224</v>
      </c>
      <c r="AQ737" s="15">
        <v>100.0</v>
      </c>
      <c r="AR737" s="15">
        <v>82.0</v>
      </c>
      <c r="AS737" s="15">
        <v>70.0</v>
      </c>
      <c r="AT737" s="15">
        <v>46.0</v>
      </c>
      <c r="AU737" s="15">
        <v>-7.0</v>
      </c>
      <c r="AV737" s="15">
        <v>0.0</v>
      </c>
      <c r="AW737" s="18">
        <v>0.0</v>
      </c>
      <c r="AX737" s="18">
        <v>1.0</v>
      </c>
      <c r="AY737" s="18">
        <v>0.0</v>
      </c>
      <c r="AZ737" s="18">
        <v>1.0</v>
      </c>
      <c r="BA737" s="18">
        <v>0.0</v>
      </c>
      <c r="BB737" s="18">
        <v>0.0</v>
      </c>
      <c r="BC737" s="11">
        <v>0.0</v>
      </c>
      <c r="BD737" s="11">
        <v>0.0</v>
      </c>
      <c r="BE737" s="11">
        <v>0.0</v>
      </c>
      <c r="BF737" s="11">
        <v>0.0</v>
      </c>
      <c r="BG737" s="11">
        <v>0.0</v>
      </c>
      <c r="BH737" s="11">
        <v>0.0</v>
      </c>
      <c r="BI737" s="11">
        <v>0.0</v>
      </c>
      <c r="BJ737" s="11">
        <v>0.0</v>
      </c>
      <c r="BK737" s="11">
        <v>0.0</v>
      </c>
      <c r="BL737" s="11">
        <v>0.0</v>
      </c>
      <c r="BM737" s="11">
        <v>0.0</v>
      </c>
      <c r="BN737" s="11">
        <v>0.0</v>
      </c>
      <c r="BO737" s="11">
        <v>0.0</v>
      </c>
      <c r="BP737" s="11">
        <v>0.0</v>
      </c>
      <c r="BQ737" s="11">
        <v>0.0</v>
      </c>
      <c r="BR737" s="11">
        <v>0.0</v>
      </c>
      <c r="BS737" s="11">
        <v>0.0</v>
      </c>
      <c r="BT737" s="11">
        <v>0.0</v>
      </c>
      <c r="BU737" s="11">
        <v>0.0</v>
      </c>
      <c r="BV737" s="11" t="s">
        <v>124</v>
      </c>
      <c r="BW737" s="3" t="s">
        <v>319</v>
      </c>
      <c r="BX737" s="15">
        <v>0.0</v>
      </c>
      <c r="BY737" s="26">
        <v>296.0</v>
      </c>
      <c r="BZ737" s="16">
        <v>0.0</v>
      </c>
      <c r="CA737" s="26">
        <v>75.0</v>
      </c>
      <c r="CB737" s="26">
        <v>33.0</v>
      </c>
      <c r="CC737" s="15">
        <v>0.0</v>
      </c>
      <c r="CD737" s="15">
        <v>0.0</v>
      </c>
      <c r="CE737" s="15">
        <v>1.0</v>
      </c>
      <c r="CF737" s="15">
        <v>0.0</v>
      </c>
      <c r="CG737" s="16">
        <v>0.0</v>
      </c>
      <c r="CH737" s="16">
        <v>1.0</v>
      </c>
      <c r="CI737" s="16">
        <v>0.0</v>
      </c>
      <c r="CJ737" s="15">
        <f t="shared" si="3"/>
        <v>1</v>
      </c>
      <c r="CK737" s="29" t="s">
        <v>4024</v>
      </c>
      <c r="CL737" s="11" t="s">
        <v>258</v>
      </c>
      <c r="CM737" s="11">
        <v>0.0</v>
      </c>
      <c r="CN737" s="11">
        <v>1.0</v>
      </c>
      <c r="CO737" s="18">
        <v>1.0</v>
      </c>
      <c r="CP737" s="18">
        <v>0.0</v>
      </c>
      <c r="CQ737" s="15">
        <v>0.0</v>
      </c>
      <c r="CR737" s="15" t="s">
        <v>124</v>
      </c>
      <c r="CS737" s="15">
        <v>0.0</v>
      </c>
      <c r="CT737" s="15" t="s">
        <v>124</v>
      </c>
      <c r="CU737" s="15">
        <v>0.0</v>
      </c>
      <c r="CV737" s="15" t="s">
        <v>124</v>
      </c>
      <c r="CW737" s="11">
        <v>0.0</v>
      </c>
      <c r="CX737" s="11">
        <v>0.0</v>
      </c>
      <c r="CY737" s="11" t="s">
        <v>124</v>
      </c>
      <c r="CZ737" s="11">
        <v>0.0</v>
      </c>
      <c r="DA737" s="11" t="s">
        <v>235</v>
      </c>
      <c r="DB737" s="31"/>
    </row>
    <row r="738">
      <c r="A738" s="11" t="s">
        <v>4025</v>
      </c>
      <c r="B738" s="11" t="s">
        <v>3411</v>
      </c>
      <c r="C738" s="12">
        <v>33257.0</v>
      </c>
      <c r="D738" s="13">
        <v>1.0</v>
      </c>
      <c r="E738" s="18">
        <v>0.0</v>
      </c>
      <c r="F738" s="3">
        <v>7.0</v>
      </c>
      <c r="G738" s="3">
        <v>6.0</v>
      </c>
      <c r="H738" s="3">
        <v>4.0</v>
      </c>
      <c r="I738" s="14">
        <f t="shared" si="1"/>
        <v>5.666666667</v>
      </c>
      <c r="J738" s="14">
        <f t="shared" si="2"/>
        <v>2</v>
      </c>
      <c r="K738" s="11" t="s">
        <v>1349</v>
      </c>
      <c r="L738" s="11" t="s">
        <v>716</v>
      </c>
      <c r="M738" s="15" t="s">
        <v>216</v>
      </c>
      <c r="N738" s="15" t="s">
        <v>3413</v>
      </c>
      <c r="O738" s="16" t="s">
        <v>2359</v>
      </c>
      <c r="P738" s="16" t="s">
        <v>3911</v>
      </c>
      <c r="Q738" s="17">
        <v>1.0</v>
      </c>
      <c r="R738" s="11" t="s">
        <v>124</v>
      </c>
      <c r="S738" s="11">
        <v>0.0</v>
      </c>
      <c r="T738" s="11">
        <v>0.0</v>
      </c>
      <c r="U738" s="11" t="s">
        <v>124</v>
      </c>
      <c r="V738" s="11">
        <v>0.0</v>
      </c>
      <c r="W738" s="11" t="s">
        <v>125</v>
      </c>
      <c r="X738" s="18">
        <v>24.0</v>
      </c>
      <c r="Y738" s="18">
        <v>0.0</v>
      </c>
      <c r="Z738" s="18">
        <v>0.0</v>
      </c>
      <c r="AA738" s="18">
        <v>1.0</v>
      </c>
      <c r="AB738" s="15" t="s">
        <v>3414</v>
      </c>
      <c r="AC738" s="15" t="s">
        <v>3414</v>
      </c>
      <c r="AD738" s="16">
        <v>1.0</v>
      </c>
      <c r="AE738" s="16">
        <v>0.0</v>
      </c>
      <c r="AF738" s="16">
        <v>0.0</v>
      </c>
      <c r="AG738" s="15">
        <v>0.0</v>
      </c>
      <c r="AH738" s="11" t="s">
        <v>3415</v>
      </c>
      <c r="AI738" s="18">
        <v>2.0</v>
      </c>
      <c r="AJ738" s="18">
        <v>0.0</v>
      </c>
      <c r="AK738" s="18">
        <v>1.0</v>
      </c>
      <c r="AL738" s="11">
        <v>0.0</v>
      </c>
      <c r="AM738" s="19">
        <v>1.0</v>
      </c>
      <c r="AN738" s="27" t="s">
        <v>128</v>
      </c>
      <c r="AO738" s="15" t="s">
        <v>210</v>
      </c>
      <c r="AP738" s="15" t="s">
        <v>210</v>
      </c>
      <c r="AQ738" s="15">
        <v>103.0</v>
      </c>
      <c r="AR738" s="15">
        <v>92.0</v>
      </c>
      <c r="AS738" s="15">
        <v>74.0</v>
      </c>
      <c r="AT738" s="15">
        <v>63.0</v>
      </c>
      <c r="AU738" s="15">
        <v>-10.0</v>
      </c>
      <c r="AV738" s="15">
        <v>10.0</v>
      </c>
      <c r="AW738" s="18">
        <v>0.0</v>
      </c>
      <c r="AX738" s="18">
        <v>1.0</v>
      </c>
      <c r="AY738" s="18">
        <v>0.0</v>
      </c>
      <c r="AZ738" s="18">
        <v>0.0</v>
      </c>
      <c r="BA738" s="18">
        <v>0.0</v>
      </c>
      <c r="BB738" s="18">
        <v>1.0</v>
      </c>
      <c r="BC738" s="11">
        <v>0.0</v>
      </c>
      <c r="BD738" s="11">
        <v>0.0</v>
      </c>
      <c r="BE738" s="11">
        <v>0.0</v>
      </c>
      <c r="BF738" s="11">
        <v>0.0</v>
      </c>
      <c r="BG738" s="11">
        <v>0.0</v>
      </c>
      <c r="BH738" s="11">
        <v>0.0</v>
      </c>
      <c r="BI738" s="11">
        <v>0.0</v>
      </c>
      <c r="BJ738" s="11">
        <v>0.0</v>
      </c>
      <c r="BK738" s="11">
        <v>0.0</v>
      </c>
      <c r="BL738" s="11">
        <v>0.0</v>
      </c>
      <c r="BM738" s="11">
        <v>0.0</v>
      </c>
      <c r="BN738" s="11">
        <v>0.0</v>
      </c>
      <c r="BO738" s="11">
        <v>0.0</v>
      </c>
      <c r="BP738" s="11">
        <v>0.0</v>
      </c>
      <c r="BQ738" s="11">
        <v>0.0</v>
      </c>
      <c r="BR738" s="11">
        <v>0.0</v>
      </c>
      <c r="BS738" s="11">
        <v>0.0</v>
      </c>
      <c r="BT738" s="11">
        <v>0.0</v>
      </c>
      <c r="BU738" s="11">
        <v>0.0</v>
      </c>
      <c r="BV738" s="11" t="s">
        <v>124</v>
      </c>
      <c r="BW738" s="3" t="s">
        <v>487</v>
      </c>
      <c r="BX738" s="15">
        <v>0.0</v>
      </c>
      <c r="BY738" s="26">
        <v>273.0</v>
      </c>
      <c r="BZ738" s="16">
        <v>0.0</v>
      </c>
      <c r="CA738" s="26">
        <v>98.0</v>
      </c>
      <c r="CB738" s="26">
        <v>35.0</v>
      </c>
      <c r="CC738" s="15">
        <v>0.0</v>
      </c>
      <c r="CD738" s="15">
        <v>0.0</v>
      </c>
      <c r="CE738" s="15">
        <v>0.0</v>
      </c>
      <c r="CF738" s="15">
        <v>0.0</v>
      </c>
      <c r="CG738" s="16">
        <v>0.0</v>
      </c>
      <c r="CH738" s="16">
        <v>0.0</v>
      </c>
      <c r="CI738" s="16">
        <v>0.0</v>
      </c>
      <c r="CJ738" s="15">
        <f t="shared" si="3"/>
        <v>0</v>
      </c>
      <c r="CK738" s="29" t="s">
        <v>4026</v>
      </c>
      <c r="CL738" s="11" t="s">
        <v>170</v>
      </c>
      <c r="CM738" s="11">
        <v>0.0</v>
      </c>
      <c r="CN738" s="11">
        <v>0.0</v>
      </c>
      <c r="CO738" s="18">
        <v>0.0</v>
      </c>
      <c r="CP738" s="18">
        <v>0.0</v>
      </c>
      <c r="CQ738" s="15">
        <v>0.0</v>
      </c>
      <c r="CR738" s="15" t="s">
        <v>124</v>
      </c>
      <c r="CS738" s="15">
        <v>0.0</v>
      </c>
      <c r="CT738" s="15" t="s">
        <v>124</v>
      </c>
      <c r="CU738" s="15">
        <v>0.0</v>
      </c>
      <c r="CV738" s="15" t="s">
        <v>124</v>
      </c>
      <c r="CW738" s="11">
        <v>0.0</v>
      </c>
      <c r="CX738" s="11">
        <v>0.0</v>
      </c>
      <c r="CY738" s="11" t="s">
        <v>124</v>
      </c>
      <c r="CZ738" s="11">
        <v>0.0</v>
      </c>
      <c r="DA738" s="11" t="s">
        <v>1049</v>
      </c>
      <c r="DB738" s="31"/>
    </row>
    <row r="739">
      <c r="A739" s="11" t="s">
        <v>4027</v>
      </c>
      <c r="B739" s="11" t="s">
        <v>4028</v>
      </c>
      <c r="C739" s="12">
        <v>33264.0</v>
      </c>
      <c r="D739" s="13">
        <v>2.0</v>
      </c>
      <c r="E739" s="18">
        <v>0.0</v>
      </c>
      <c r="F739" s="3">
        <v>3.0</v>
      </c>
      <c r="G739" s="3">
        <v>3.0</v>
      </c>
      <c r="H739" s="3">
        <v>4.0</v>
      </c>
      <c r="I739" s="14">
        <f t="shared" si="1"/>
        <v>3.333333333</v>
      </c>
      <c r="J739" s="14">
        <f t="shared" si="2"/>
        <v>0.6666666667</v>
      </c>
      <c r="K739" s="11" t="s">
        <v>261</v>
      </c>
      <c r="L739" s="11" t="s">
        <v>3594</v>
      </c>
      <c r="M739" s="15" t="s">
        <v>137</v>
      </c>
      <c r="N739" s="15" t="s">
        <v>196</v>
      </c>
      <c r="O739" s="16" t="s">
        <v>577</v>
      </c>
      <c r="P739" s="16" t="s">
        <v>4029</v>
      </c>
      <c r="Q739" s="17">
        <v>0.0</v>
      </c>
      <c r="R739" s="11" t="s">
        <v>124</v>
      </c>
      <c r="S739" s="11">
        <v>0.0</v>
      </c>
      <c r="T739" s="11">
        <v>0.0</v>
      </c>
      <c r="U739" s="11" t="s">
        <v>124</v>
      </c>
      <c r="V739" s="11">
        <v>0.0</v>
      </c>
      <c r="W739" s="11" t="s">
        <v>125</v>
      </c>
      <c r="X739" s="18">
        <v>27.0</v>
      </c>
      <c r="Y739" s="18">
        <v>1.0</v>
      </c>
      <c r="Z739" s="18">
        <v>0.0</v>
      </c>
      <c r="AA739" s="18">
        <v>1.0</v>
      </c>
      <c r="AB739" s="15" t="s">
        <v>4030</v>
      </c>
      <c r="AC739" s="15" t="s">
        <v>4030</v>
      </c>
      <c r="AD739" s="16">
        <v>1.0</v>
      </c>
      <c r="AE739" s="16">
        <v>2.0</v>
      </c>
      <c r="AF739" s="16">
        <v>1.0</v>
      </c>
      <c r="AG739" s="16">
        <v>0.0</v>
      </c>
      <c r="AH739" s="11" t="s">
        <v>4031</v>
      </c>
      <c r="AI739" s="18">
        <v>1.0</v>
      </c>
      <c r="AJ739" s="18">
        <v>0.0</v>
      </c>
      <c r="AK739" s="18">
        <v>1.0</v>
      </c>
      <c r="AL739" s="18">
        <v>1.0</v>
      </c>
      <c r="AM739" s="19">
        <v>1.0</v>
      </c>
      <c r="AN739" s="27" t="s">
        <v>128</v>
      </c>
      <c r="AO739" s="15" t="s">
        <v>4032</v>
      </c>
      <c r="AP739" s="15" t="s">
        <v>200</v>
      </c>
      <c r="AQ739" s="15">
        <v>126.0</v>
      </c>
      <c r="AR739" s="15">
        <v>38.0</v>
      </c>
      <c r="AS739" s="15">
        <v>64.0</v>
      </c>
      <c r="AT739" s="15">
        <v>12.0</v>
      </c>
      <c r="AU739" s="15">
        <v>-11.0</v>
      </c>
      <c r="AV739" s="15">
        <v>26.0</v>
      </c>
      <c r="AW739" s="18">
        <v>0.0</v>
      </c>
      <c r="AX739" s="18">
        <v>0.0</v>
      </c>
      <c r="AY739" s="18">
        <v>0.0</v>
      </c>
      <c r="AZ739" s="18">
        <v>1.0</v>
      </c>
      <c r="BA739" s="18">
        <v>1.0</v>
      </c>
      <c r="BB739" s="18">
        <v>0.0</v>
      </c>
      <c r="BC739" s="11">
        <v>0.0</v>
      </c>
      <c r="BD739" s="11">
        <v>0.0</v>
      </c>
      <c r="BE739" s="11">
        <v>0.0</v>
      </c>
      <c r="BF739" s="11">
        <v>0.0</v>
      </c>
      <c r="BG739" s="11">
        <v>0.0</v>
      </c>
      <c r="BH739" s="11">
        <v>0.0</v>
      </c>
      <c r="BI739" s="11">
        <v>0.0</v>
      </c>
      <c r="BJ739" s="11">
        <v>0.0</v>
      </c>
      <c r="BK739" s="11">
        <v>0.0</v>
      </c>
      <c r="BL739" s="11">
        <v>0.0</v>
      </c>
      <c r="BM739" s="11">
        <v>0.0</v>
      </c>
      <c r="BN739" s="11">
        <v>0.0</v>
      </c>
      <c r="BO739" s="11">
        <v>0.0</v>
      </c>
      <c r="BP739" s="11">
        <v>0.0</v>
      </c>
      <c r="BQ739" s="11">
        <v>0.0</v>
      </c>
      <c r="BR739" s="11">
        <v>0.0</v>
      </c>
      <c r="BS739" s="11">
        <v>0.0</v>
      </c>
      <c r="BT739" s="11">
        <v>0.0</v>
      </c>
      <c r="BU739" s="11">
        <v>0.0</v>
      </c>
      <c r="BV739" s="11" t="s">
        <v>124</v>
      </c>
      <c r="BW739" s="3" t="s">
        <v>487</v>
      </c>
      <c r="BX739" s="15">
        <v>0.0</v>
      </c>
      <c r="BY739" s="26">
        <v>255.0</v>
      </c>
      <c r="BZ739" s="16">
        <v>0.0</v>
      </c>
      <c r="CA739" s="26">
        <v>40.0</v>
      </c>
      <c r="CB739" s="26">
        <v>20.0</v>
      </c>
      <c r="CC739" s="15">
        <v>0.0</v>
      </c>
      <c r="CD739" s="15">
        <v>0.0</v>
      </c>
      <c r="CE739" s="15">
        <v>0.0</v>
      </c>
      <c r="CF739" s="15">
        <v>0.0</v>
      </c>
      <c r="CG739" s="16">
        <v>0.0</v>
      </c>
      <c r="CH739" s="16">
        <v>0.0</v>
      </c>
      <c r="CI739" s="16">
        <v>0.0</v>
      </c>
      <c r="CJ739" s="15">
        <f t="shared" si="3"/>
        <v>0</v>
      </c>
      <c r="CK739" s="29" t="s">
        <v>4033</v>
      </c>
      <c r="CL739" s="11" t="s">
        <v>170</v>
      </c>
      <c r="CM739" s="11">
        <v>0.0</v>
      </c>
      <c r="CN739" s="11">
        <v>0.0</v>
      </c>
      <c r="CO739" s="18">
        <v>0.0</v>
      </c>
      <c r="CP739" s="18">
        <v>0.0</v>
      </c>
      <c r="CQ739" s="15">
        <v>0.0</v>
      </c>
      <c r="CR739" s="15" t="s">
        <v>124</v>
      </c>
      <c r="CS739" s="15">
        <v>0.0</v>
      </c>
      <c r="CT739" s="15" t="s">
        <v>124</v>
      </c>
      <c r="CU739" s="15">
        <v>0.0</v>
      </c>
      <c r="CV739" s="15" t="s">
        <v>124</v>
      </c>
      <c r="CW739" s="11">
        <v>0.0</v>
      </c>
      <c r="CX739" s="11">
        <v>0.0</v>
      </c>
      <c r="CY739" s="11" t="s">
        <v>124</v>
      </c>
      <c r="CZ739" s="11">
        <v>0.0</v>
      </c>
      <c r="DA739" s="11" t="s">
        <v>235</v>
      </c>
      <c r="DB739" s="31"/>
    </row>
    <row r="740">
      <c r="A740" s="11" t="s">
        <v>4034</v>
      </c>
      <c r="B740" s="11" t="s">
        <v>4035</v>
      </c>
      <c r="C740" s="12">
        <v>33278.0</v>
      </c>
      <c r="D740" s="13">
        <v>2.0</v>
      </c>
      <c r="E740" s="18">
        <v>0.0</v>
      </c>
      <c r="F740" s="3">
        <v>6.0</v>
      </c>
      <c r="G740" s="3">
        <v>4.0</v>
      </c>
      <c r="H740" s="3">
        <v>4.0</v>
      </c>
      <c r="I740" s="14">
        <f t="shared" si="1"/>
        <v>4.666666667</v>
      </c>
      <c r="J740" s="14">
        <f t="shared" si="2"/>
        <v>1.333333333</v>
      </c>
      <c r="K740" s="11" t="s">
        <v>261</v>
      </c>
      <c r="L740" s="11" t="s">
        <v>3594</v>
      </c>
      <c r="M740" s="15" t="s">
        <v>2631</v>
      </c>
      <c r="N740" s="15" t="s">
        <v>4036</v>
      </c>
      <c r="O740" s="16" t="s">
        <v>2359</v>
      </c>
      <c r="P740" s="16" t="s">
        <v>3927</v>
      </c>
      <c r="Q740" s="17">
        <v>0.5</v>
      </c>
      <c r="R740" s="11" t="s">
        <v>4037</v>
      </c>
      <c r="S740" s="11">
        <v>1.0</v>
      </c>
      <c r="T740" s="11">
        <v>0.0</v>
      </c>
      <c r="U740" s="11" t="s">
        <v>124</v>
      </c>
      <c r="V740" s="11">
        <v>0.0</v>
      </c>
      <c r="W740" s="11" t="s">
        <v>125</v>
      </c>
      <c r="X740" s="18">
        <v>37.0</v>
      </c>
      <c r="Y740" s="18">
        <v>2.0</v>
      </c>
      <c r="Z740" s="18">
        <v>0.0</v>
      </c>
      <c r="AA740" s="18">
        <v>1.0</v>
      </c>
      <c r="AB740" s="15" t="s">
        <v>4038</v>
      </c>
      <c r="AC740" s="15" t="s">
        <v>4038</v>
      </c>
      <c r="AD740" s="16">
        <v>1.0</v>
      </c>
      <c r="AE740" s="16">
        <v>0.0</v>
      </c>
      <c r="AF740" s="16">
        <v>1.0</v>
      </c>
      <c r="AG740" s="16">
        <v>1.0</v>
      </c>
      <c r="AH740" s="11" t="s">
        <v>4039</v>
      </c>
      <c r="AI740" s="18">
        <v>1.0</v>
      </c>
      <c r="AJ740" s="18">
        <v>0.0</v>
      </c>
      <c r="AK740" s="18">
        <v>1.0</v>
      </c>
      <c r="AL740" s="18">
        <v>1.0</v>
      </c>
      <c r="AM740" s="19">
        <v>1.0</v>
      </c>
      <c r="AN740" s="27" t="s">
        <v>128</v>
      </c>
      <c r="AO740" s="15" t="s">
        <v>145</v>
      </c>
      <c r="AP740" s="15" t="s">
        <v>145</v>
      </c>
      <c r="AQ740" s="15">
        <v>112.0</v>
      </c>
      <c r="AR740" s="15">
        <v>80.0</v>
      </c>
      <c r="AS740" s="15">
        <v>56.0</v>
      </c>
      <c r="AT740" s="15">
        <v>79.0</v>
      </c>
      <c r="AU740" s="15">
        <v>-7.0</v>
      </c>
      <c r="AV740" s="15">
        <v>0.0</v>
      </c>
      <c r="AW740" s="18">
        <v>0.0</v>
      </c>
      <c r="AX740" s="18">
        <v>0.0</v>
      </c>
      <c r="AY740" s="18">
        <v>1.0</v>
      </c>
      <c r="AZ740" s="18">
        <v>0.0</v>
      </c>
      <c r="BA740" s="18">
        <v>0.0</v>
      </c>
      <c r="BB740" s="18">
        <v>1.0</v>
      </c>
      <c r="BC740" s="11">
        <v>0.0</v>
      </c>
      <c r="BD740" s="11">
        <v>0.0</v>
      </c>
      <c r="BE740" s="11">
        <v>0.0</v>
      </c>
      <c r="BF740" s="11">
        <v>0.0</v>
      </c>
      <c r="BG740" s="11">
        <v>0.0</v>
      </c>
      <c r="BH740" s="11">
        <v>0.0</v>
      </c>
      <c r="BI740" s="11">
        <v>0.0</v>
      </c>
      <c r="BJ740" s="11">
        <v>0.0</v>
      </c>
      <c r="BK740" s="11">
        <v>0.0</v>
      </c>
      <c r="BL740" s="11">
        <v>0.0</v>
      </c>
      <c r="BM740" s="11">
        <v>0.0</v>
      </c>
      <c r="BN740" s="11">
        <v>0.0</v>
      </c>
      <c r="BO740" s="11">
        <v>0.0</v>
      </c>
      <c r="BP740" s="11">
        <v>0.0</v>
      </c>
      <c r="BQ740" s="11">
        <v>0.0</v>
      </c>
      <c r="BR740" s="11">
        <v>0.0</v>
      </c>
      <c r="BS740" s="11">
        <v>0.0</v>
      </c>
      <c r="BT740" s="11">
        <v>0.0</v>
      </c>
      <c r="BU740" s="11">
        <v>0.0</v>
      </c>
      <c r="BV740" s="11" t="s">
        <v>124</v>
      </c>
      <c r="BW740" s="3" t="s">
        <v>4040</v>
      </c>
      <c r="BX740" s="15">
        <v>1.0</v>
      </c>
      <c r="BY740" s="26">
        <v>244.0</v>
      </c>
      <c r="BZ740" s="16">
        <v>0.0</v>
      </c>
      <c r="CA740" s="26">
        <v>84.0</v>
      </c>
      <c r="CB740" s="26">
        <v>53.0</v>
      </c>
      <c r="CC740" s="15">
        <v>0.0</v>
      </c>
      <c r="CD740" s="15">
        <v>0.0</v>
      </c>
      <c r="CE740" s="15">
        <v>0.0</v>
      </c>
      <c r="CF740" s="15">
        <v>0.0</v>
      </c>
      <c r="CG740" s="16">
        <v>0.0</v>
      </c>
      <c r="CH740" s="16">
        <v>0.0</v>
      </c>
      <c r="CI740" s="16">
        <v>0.0</v>
      </c>
      <c r="CJ740" s="15">
        <f t="shared" si="3"/>
        <v>0</v>
      </c>
      <c r="CK740" s="29" t="s">
        <v>4041</v>
      </c>
      <c r="CL740" s="11" t="s">
        <v>403</v>
      </c>
      <c r="CM740" s="11">
        <v>0.0</v>
      </c>
      <c r="CN740" s="11">
        <v>0.0</v>
      </c>
      <c r="CO740" s="18">
        <v>0.0</v>
      </c>
      <c r="CP740" s="18">
        <v>0.0</v>
      </c>
      <c r="CQ740" s="15">
        <v>0.0</v>
      </c>
      <c r="CR740" s="15" t="s">
        <v>124</v>
      </c>
      <c r="CS740" s="15">
        <v>0.0</v>
      </c>
      <c r="CT740" s="15" t="s">
        <v>124</v>
      </c>
      <c r="CU740" s="15">
        <v>0.0</v>
      </c>
      <c r="CV740" s="15" t="s">
        <v>124</v>
      </c>
      <c r="CW740" s="11">
        <v>0.0</v>
      </c>
      <c r="CX740" s="11">
        <v>0.0</v>
      </c>
      <c r="CY740" s="11" t="s">
        <v>124</v>
      </c>
      <c r="CZ740" s="11">
        <v>0.0</v>
      </c>
      <c r="DA740" s="11" t="s">
        <v>507</v>
      </c>
      <c r="DB740" s="31"/>
    </row>
    <row r="741">
      <c r="A741" s="11" t="s">
        <v>4042</v>
      </c>
      <c r="B741" s="11" t="s">
        <v>3262</v>
      </c>
      <c r="C741" s="12">
        <v>33292.0</v>
      </c>
      <c r="D741" s="13">
        <v>2.0</v>
      </c>
      <c r="E741" s="18">
        <v>0.0</v>
      </c>
      <c r="F741" s="3">
        <v>6.0</v>
      </c>
      <c r="G741" s="3">
        <v>5.0</v>
      </c>
      <c r="H741" s="3">
        <v>5.0</v>
      </c>
      <c r="I741" s="14">
        <f t="shared" si="1"/>
        <v>5.333333333</v>
      </c>
      <c r="J741" s="14">
        <f t="shared" si="2"/>
        <v>0.6666666667</v>
      </c>
      <c r="K741" s="11" t="s">
        <v>2265</v>
      </c>
      <c r="L741" s="11" t="s">
        <v>2410</v>
      </c>
      <c r="M741" s="15" t="s">
        <v>216</v>
      </c>
      <c r="N741" s="15" t="s">
        <v>2546</v>
      </c>
      <c r="O741" s="16" t="s">
        <v>4043</v>
      </c>
      <c r="P741" s="16" t="s">
        <v>4044</v>
      </c>
      <c r="Q741" s="17">
        <v>1.0</v>
      </c>
      <c r="R741" s="11" t="s">
        <v>4045</v>
      </c>
      <c r="S741" s="11">
        <v>0.0</v>
      </c>
      <c r="T741" s="11">
        <v>0.0</v>
      </c>
      <c r="U741" s="11" t="s">
        <v>124</v>
      </c>
      <c r="V741" s="11">
        <v>0.0</v>
      </c>
      <c r="W741" s="11" t="s">
        <v>125</v>
      </c>
      <c r="X741" s="18">
        <v>27.0</v>
      </c>
      <c r="Y741" s="18">
        <v>0.0</v>
      </c>
      <c r="Z741" s="18">
        <v>0.0</v>
      </c>
      <c r="AA741" s="18">
        <v>1.0</v>
      </c>
      <c r="AB741" s="15" t="s">
        <v>4046</v>
      </c>
      <c r="AC741" s="15" t="s">
        <v>4046</v>
      </c>
      <c r="AD741" s="16">
        <v>1.0</v>
      </c>
      <c r="AE741" s="16">
        <v>1.0</v>
      </c>
      <c r="AF741" s="16">
        <v>0.0</v>
      </c>
      <c r="AG741" s="15">
        <v>0.0</v>
      </c>
      <c r="AH741" s="11" t="s">
        <v>3307</v>
      </c>
      <c r="AI741" s="18">
        <v>1.0</v>
      </c>
      <c r="AJ741" s="18">
        <v>0.0</v>
      </c>
      <c r="AK741" s="18">
        <v>0.0</v>
      </c>
      <c r="AL741" s="11">
        <v>0.0</v>
      </c>
      <c r="AM741" s="19">
        <v>0.0</v>
      </c>
      <c r="AN741" s="27" t="s">
        <v>128</v>
      </c>
      <c r="AO741" s="15" t="s">
        <v>4047</v>
      </c>
      <c r="AP741" s="15" t="s">
        <v>512</v>
      </c>
      <c r="AQ741" s="15">
        <v>151.0</v>
      </c>
      <c r="AR741" s="15">
        <v>57.0</v>
      </c>
      <c r="AS741" s="15">
        <v>50.0</v>
      </c>
      <c r="AT741" s="15">
        <v>25.0</v>
      </c>
      <c r="AU741" s="15">
        <v>-10.0</v>
      </c>
      <c r="AV741" s="15">
        <v>43.0</v>
      </c>
      <c r="AW741" s="18">
        <v>0.0</v>
      </c>
      <c r="AX741" s="18">
        <v>0.0</v>
      </c>
      <c r="AY741" s="18">
        <v>0.0</v>
      </c>
      <c r="AZ741" s="18">
        <v>1.0</v>
      </c>
      <c r="BA741" s="18">
        <v>1.0</v>
      </c>
      <c r="BB741" s="18">
        <v>1.0</v>
      </c>
      <c r="BC741" s="11">
        <v>0.0</v>
      </c>
      <c r="BD741" s="11">
        <v>0.0</v>
      </c>
      <c r="BE741" s="11">
        <v>0.0</v>
      </c>
      <c r="BF741" s="11">
        <v>0.0</v>
      </c>
      <c r="BG741" s="11">
        <v>0.0</v>
      </c>
      <c r="BH741" s="11">
        <v>0.0</v>
      </c>
      <c r="BI741" s="11">
        <v>0.0</v>
      </c>
      <c r="BJ741" s="11">
        <v>0.0</v>
      </c>
      <c r="BK741" s="11">
        <v>0.0</v>
      </c>
      <c r="BL741" s="11">
        <v>0.0</v>
      </c>
      <c r="BM741" s="11">
        <v>0.0</v>
      </c>
      <c r="BN741" s="11">
        <v>0.0</v>
      </c>
      <c r="BO741" s="11">
        <v>0.0</v>
      </c>
      <c r="BP741" s="11">
        <v>0.0</v>
      </c>
      <c r="BQ741" s="11">
        <v>1.0</v>
      </c>
      <c r="BR741" s="11">
        <v>0.0</v>
      </c>
      <c r="BS741" s="11">
        <v>0.0</v>
      </c>
      <c r="BT741" s="11">
        <v>0.0</v>
      </c>
      <c r="BU741" s="11">
        <v>0.0</v>
      </c>
      <c r="BV741" s="11" t="s">
        <v>124</v>
      </c>
      <c r="BW741" s="3" t="s">
        <v>487</v>
      </c>
      <c r="BX741" s="15">
        <v>0.0</v>
      </c>
      <c r="BY741" s="26">
        <v>251.0</v>
      </c>
      <c r="BZ741" s="16">
        <v>0.0</v>
      </c>
      <c r="CA741" s="26">
        <v>80.0</v>
      </c>
      <c r="CB741" s="26">
        <v>25.0</v>
      </c>
      <c r="CC741" s="15">
        <v>0.0</v>
      </c>
      <c r="CD741" s="15">
        <v>0.0</v>
      </c>
      <c r="CE741" s="15">
        <v>1.0</v>
      </c>
      <c r="CF741" s="15">
        <v>0.0</v>
      </c>
      <c r="CG741" s="16">
        <v>1.0</v>
      </c>
      <c r="CH741" s="16">
        <v>0.0</v>
      </c>
      <c r="CI741" s="16">
        <v>0.0</v>
      </c>
      <c r="CJ741" s="15">
        <f t="shared" si="3"/>
        <v>1</v>
      </c>
      <c r="CK741" s="29" t="s">
        <v>4048</v>
      </c>
      <c r="CL741" s="11" t="s">
        <v>170</v>
      </c>
      <c r="CM741" s="11">
        <v>0.0</v>
      </c>
      <c r="CN741" s="11">
        <v>0.0</v>
      </c>
      <c r="CO741" s="18">
        <v>0.0</v>
      </c>
      <c r="CP741" s="18">
        <v>0.0</v>
      </c>
      <c r="CQ741" s="15">
        <v>0.0</v>
      </c>
      <c r="CR741" s="15" t="s">
        <v>124</v>
      </c>
      <c r="CS741" s="15">
        <v>0.0</v>
      </c>
      <c r="CT741" s="15" t="s">
        <v>124</v>
      </c>
      <c r="CU741" s="15">
        <v>0.0</v>
      </c>
      <c r="CV741" s="15" t="s">
        <v>124</v>
      </c>
      <c r="CW741" s="11">
        <v>0.0</v>
      </c>
      <c r="CX741" s="11">
        <v>0.0</v>
      </c>
      <c r="CY741" s="11" t="s">
        <v>124</v>
      </c>
      <c r="CZ741" s="11">
        <v>0.0</v>
      </c>
      <c r="DA741" s="11" t="s">
        <v>235</v>
      </c>
      <c r="DB741" s="31"/>
    </row>
    <row r="742">
      <c r="A742" s="11" t="s">
        <v>4049</v>
      </c>
      <c r="B742" s="11" t="s">
        <v>3952</v>
      </c>
      <c r="C742" s="12">
        <v>33306.0</v>
      </c>
      <c r="D742" s="13">
        <v>2.0</v>
      </c>
      <c r="E742" s="18">
        <v>0.0</v>
      </c>
      <c r="F742" s="3">
        <v>6.0</v>
      </c>
      <c r="G742" s="3">
        <v>6.0</v>
      </c>
      <c r="H742" s="3">
        <v>6.0</v>
      </c>
      <c r="I742" s="14">
        <f t="shared" si="1"/>
        <v>6</v>
      </c>
      <c r="J742" s="14">
        <f t="shared" si="2"/>
        <v>0</v>
      </c>
      <c r="K742" s="11" t="s">
        <v>261</v>
      </c>
      <c r="L742" s="11" t="s">
        <v>3594</v>
      </c>
      <c r="M742" s="15" t="s">
        <v>216</v>
      </c>
      <c r="N742" s="15" t="s">
        <v>3413</v>
      </c>
      <c r="O742" s="16" t="s">
        <v>4050</v>
      </c>
      <c r="P742" s="16" t="s">
        <v>3899</v>
      </c>
      <c r="Q742" s="17">
        <v>1.0</v>
      </c>
      <c r="R742" s="11" t="s">
        <v>124</v>
      </c>
      <c r="S742" s="11">
        <v>0.0</v>
      </c>
      <c r="T742" s="11">
        <v>0.0</v>
      </c>
      <c r="U742" s="11" t="s">
        <v>124</v>
      </c>
      <c r="V742" s="11">
        <v>0.0</v>
      </c>
      <c r="W742" s="11" t="s">
        <v>125</v>
      </c>
      <c r="X742" s="18">
        <v>20.0</v>
      </c>
      <c r="Y742" s="18">
        <v>0.0</v>
      </c>
      <c r="Z742" s="18">
        <v>0.0</v>
      </c>
      <c r="AA742" s="18">
        <v>1.0</v>
      </c>
      <c r="AB742" s="15" t="s">
        <v>3953</v>
      </c>
      <c r="AC742" s="15" t="s">
        <v>3953</v>
      </c>
      <c r="AD742" s="16">
        <v>2.0</v>
      </c>
      <c r="AE742" s="16">
        <v>2.0</v>
      </c>
      <c r="AF742" s="16">
        <v>1.0</v>
      </c>
      <c r="AG742" s="15">
        <v>0.0</v>
      </c>
      <c r="AH742" s="11" t="s">
        <v>3912</v>
      </c>
      <c r="AI742" s="18">
        <v>1.0</v>
      </c>
      <c r="AJ742" s="18">
        <v>1.0</v>
      </c>
      <c r="AK742" s="18">
        <v>0.0</v>
      </c>
      <c r="AL742" s="11">
        <v>0.0</v>
      </c>
      <c r="AM742" s="19">
        <v>0.0</v>
      </c>
      <c r="AN742" s="27" t="s">
        <v>128</v>
      </c>
      <c r="AO742" s="15" t="s">
        <v>1624</v>
      </c>
      <c r="AP742" s="15" t="s">
        <v>1624</v>
      </c>
      <c r="AQ742" s="15">
        <v>110.0</v>
      </c>
      <c r="AR742" s="15">
        <v>82.0</v>
      </c>
      <c r="AS742" s="15">
        <v>68.0</v>
      </c>
      <c r="AT742" s="15">
        <v>94.0</v>
      </c>
      <c r="AU742" s="15">
        <v>-9.0</v>
      </c>
      <c r="AV742" s="15">
        <v>21.0</v>
      </c>
      <c r="AW742" s="18">
        <v>0.0</v>
      </c>
      <c r="AX742" s="18">
        <v>1.0</v>
      </c>
      <c r="AY742" s="18">
        <v>0.0</v>
      </c>
      <c r="AZ742" s="18">
        <v>1.0</v>
      </c>
      <c r="BA742" s="18">
        <v>0.0</v>
      </c>
      <c r="BB742" s="18">
        <v>0.0</v>
      </c>
      <c r="BC742" s="11">
        <v>0.0</v>
      </c>
      <c r="BD742" s="11">
        <v>0.0</v>
      </c>
      <c r="BE742" s="11">
        <v>0.0</v>
      </c>
      <c r="BF742" s="11">
        <v>0.0</v>
      </c>
      <c r="BG742" s="11">
        <v>0.0</v>
      </c>
      <c r="BH742" s="11">
        <v>1.0</v>
      </c>
      <c r="BI742" s="11">
        <v>0.0</v>
      </c>
      <c r="BJ742" s="11">
        <v>0.0</v>
      </c>
      <c r="BK742" s="11">
        <v>0.0</v>
      </c>
      <c r="BL742" s="11">
        <v>0.0</v>
      </c>
      <c r="BM742" s="11">
        <v>0.0</v>
      </c>
      <c r="BN742" s="11">
        <v>0.0</v>
      </c>
      <c r="BO742" s="11">
        <v>0.0</v>
      </c>
      <c r="BP742" s="11">
        <v>0.0</v>
      </c>
      <c r="BQ742" s="11">
        <v>0.0</v>
      </c>
      <c r="BR742" s="11">
        <v>0.0</v>
      </c>
      <c r="BS742" s="11">
        <v>0.0</v>
      </c>
      <c r="BT742" s="11">
        <v>0.0</v>
      </c>
      <c r="BU742" s="11">
        <v>0.0</v>
      </c>
      <c r="BV742" s="11" t="s">
        <v>124</v>
      </c>
      <c r="BW742" s="3" t="s">
        <v>146</v>
      </c>
      <c r="BX742" s="15">
        <v>0.0</v>
      </c>
      <c r="BY742" s="26">
        <v>246.0</v>
      </c>
      <c r="BZ742" s="16">
        <v>0.0</v>
      </c>
      <c r="CA742" s="26">
        <v>41.0</v>
      </c>
      <c r="CB742" s="26">
        <v>27.0</v>
      </c>
      <c r="CC742" s="15">
        <v>0.0</v>
      </c>
      <c r="CD742" s="15">
        <v>0.0</v>
      </c>
      <c r="CE742" s="15">
        <v>1.0</v>
      </c>
      <c r="CF742" s="15">
        <v>0.0</v>
      </c>
      <c r="CG742" s="16">
        <v>0.0</v>
      </c>
      <c r="CH742" s="16">
        <v>0.0</v>
      </c>
      <c r="CI742" s="16">
        <v>0.0</v>
      </c>
      <c r="CJ742" s="15">
        <f t="shared" si="3"/>
        <v>0</v>
      </c>
      <c r="CK742" s="29" t="s">
        <v>4051</v>
      </c>
      <c r="CL742" s="11" t="s">
        <v>4052</v>
      </c>
      <c r="CM742" s="11">
        <v>0.0</v>
      </c>
      <c r="CN742" s="11">
        <v>0.0</v>
      </c>
      <c r="CO742" s="18">
        <v>0.0</v>
      </c>
      <c r="CP742" s="18">
        <v>0.0</v>
      </c>
      <c r="CQ742" s="15">
        <v>0.0</v>
      </c>
      <c r="CR742" s="15" t="s">
        <v>124</v>
      </c>
      <c r="CS742" s="15">
        <v>0.0</v>
      </c>
      <c r="CT742" s="15" t="s">
        <v>124</v>
      </c>
      <c r="CU742" s="15">
        <v>0.0</v>
      </c>
      <c r="CV742" s="15" t="s">
        <v>124</v>
      </c>
      <c r="CW742" s="11">
        <v>0.0</v>
      </c>
      <c r="CX742" s="11">
        <v>0.0</v>
      </c>
      <c r="CY742" s="11" t="s">
        <v>124</v>
      </c>
      <c r="CZ742" s="11">
        <v>0.0</v>
      </c>
      <c r="DA742" s="11" t="s">
        <v>235</v>
      </c>
      <c r="DB742" s="31"/>
    </row>
    <row r="743">
      <c r="A743" s="11" t="s">
        <v>3648</v>
      </c>
      <c r="B743" s="11" t="s">
        <v>4053</v>
      </c>
      <c r="C743" s="12">
        <v>33320.0</v>
      </c>
      <c r="D743" s="13">
        <v>1.0</v>
      </c>
      <c r="E743" s="18">
        <v>0.0</v>
      </c>
      <c r="F743" s="3">
        <v>1.0</v>
      </c>
      <c r="G743" s="3">
        <v>3.0</v>
      </c>
      <c r="H743" s="3">
        <v>3.0</v>
      </c>
      <c r="I743" s="14">
        <f t="shared" si="1"/>
        <v>2.333333333</v>
      </c>
      <c r="J743" s="14">
        <f t="shared" si="2"/>
        <v>1.333333333</v>
      </c>
      <c r="K743" s="11" t="s">
        <v>4054</v>
      </c>
      <c r="L743" s="11" t="s">
        <v>4054</v>
      </c>
      <c r="M743" s="15" t="s">
        <v>216</v>
      </c>
      <c r="N743" s="15" t="s">
        <v>2546</v>
      </c>
      <c r="O743" s="16" t="s">
        <v>2359</v>
      </c>
      <c r="P743" s="16" t="s">
        <v>2691</v>
      </c>
      <c r="Q743" s="17">
        <v>1.0</v>
      </c>
      <c r="R743" s="11" t="s">
        <v>124</v>
      </c>
      <c r="S743" s="11">
        <v>0.0</v>
      </c>
      <c r="T743" s="11">
        <v>0.0</v>
      </c>
      <c r="U743" s="11" t="s">
        <v>124</v>
      </c>
      <c r="V743" s="11">
        <v>0.0</v>
      </c>
      <c r="W743" s="11" t="s">
        <v>125</v>
      </c>
      <c r="X743" s="18">
        <v>23.0</v>
      </c>
      <c r="Y743" s="18">
        <v>1.0</v>
      </c>
      <c r="Z743" s="18">
        <v>0.0</v>
      </c>
      <c r="AA743" s="18">
        <v>0.0</v>
      </c>
      <c r="AB743" s="15" t="s">
        <v>4055</v>
      </c>
      <c r="AC743" s="15" t="s">
        <v>4055</v>
      </c>
      <c r="AD743" s="16">
        <v>1.0</v>
      </c>
      <c r="AE743" s="16">
        <v>0.0</v>
      </c>
      <c r="AF743" s="16">
        <v>1.0</v>
      </c>
      <c r="AG743" s="15">
        <v>0.0</v>
      </c>
      <c r="AH743" s="11" t="s">
        <v>4056</v>
      </c>
      <c r="AI743" s="18">
        <v>1.0</v>
      </c>
      <c r="AJ743" s="18">
        <v>0.0</v>
      </c>
      <c r="AK743" s="18">
        <v>1.0</v>
      </c>
      <c r="AL743" s="11">
        <v>1.0</v>
      </c>
      <c r="AM743" s="19">
        <v>1.0</v>
      </c>
      <c r="AN743" s="27" t="s">
        <v>128</v>
      </c>
      <c r="AO743" s="15" t="s">
        <v>155</v>
      </c>
      <c r="AP743" s="15" t="s">
        <v>155</v>
      </c>
      <c r="AQ743" s="15">
        <v>150.0</v>
      </c>
      <c r="AR743" s="15">
        <v>57.0</v>
      </c>
      <c r="AS743" s="15">
        <v>64.0</v>
      </c>
      <c r="AT743" s="15">
        <v>50.0</v>
      </c>
      <c r="AU743" s="15">
        <v>-9.0</v>
      </c>
      <c r="AV743" s="15">
        <v>19.0</v>
      </c>
      <c r="AW743" s="18">
        <v>0.0</v>
      </c>
      <c r="AX743" s="18">
        <v>1.0</v>
      </c>
      <c r="AY743" s="18">
        <v>0.0</v>
      </c>
      <c r="AZ743" s="18">
        <v>1.0</v>
      </c>
      <c r="BA743" s="18">
        <v>0.0</v>
      </c>
      <c r="BB743" s="18">
        <v>0.0</v>
      </c>
      <c r="BC743" s="11">
        <v>0.0</v>
      </c>
      <c r="BD743" s="11">
        <v>0.0</v>
      </c>
      <c r="BE743" s="11">
        <v>0.0</v>
      </c>
      <c r="BF743" s="11">
        <v>0.0</v>
      </c>
      <c r="BG743" s="11">
        <v>0.0</v>
      </c>
      <c r="BH743" s="11">
        <v>0.0</v>
      </c>
      <c r="BI743" s="11">
        <v>0.0</v>
      </c>
      <c r="BJ743" s="11">
        <v>0.0</v>
      </c>
      <c r="BK743" s="11">
        <v>0.0</v>
      </c>
      <c r="BL743" s="11">
        <v>0.0</v>
      </c>
      <c r="BM743" s="11">
        <v>0.0</v>
      </c>
      <c r="BN743" s="11">
        <v>0.0</v>
      </c>
      <c r="BO743" s="11">
        <v>0.0</v>
      </c>
      <c r="BP743" s="11">
        <v>0.0</v>
      </c>
      <c r="BQ743" s="11">
        <v>0.0</v>
      </c>
      <c r="BR743" s="11">
        <v>0.0</v>
      </c>
      <c r="BS743" s="11">
        <v>0.0</v>
      </c>
      <c r="BT743" s="11">
        <v>0.0</v>
      </c>
      <c r="BU743" s="11">
        <v>0.0</v>
      </c>
      <c r="BV743" s="11" t="s">
        <v>124</v>
      </c>
      <c r="BW743" s="3" t="s">
        <v>487</v>
      </c>
      <c r="BX743" s="15">
        <v>0.0</v>
      </c>
      <c r="BY743" s="26">
        <v>209.0</v>
      </c>
      <c r="BZ743" s="16">
        <v>0.0</v>
      </c>
      <c r="CA743" s="26">
        <v>14.0</v>
      </c>
      <c r="CB743" s="26">
        <v>14.0</v>
      </c>
      <c r="CC743" s="15">
        <v>0.0</v>
      </c>
      <c r="CD743" s="15">
        <v>0.0</v>
      </c>
      <c r="CE743" s="15">
        <v>0.0</v>
      </c>
      <c r="CF743" s="15">
        <v>0.0</v>
      </c>
      <c r="CG743" s="16">
        <v>0.0</v>
      </c>
      <c r="CH743" s="16">
        <v>0.0</v>
      </c>
      <c r="CI743" s="16">
        <v>0.0</v>
      </c>
      <c r="CJ743" s="15">
        <f t="shared" si="3"/>
        <v>0</v>
      </c>
      <c r="CK743" s="29" t="s">
        <v>4057</v>
      </c>
      <c r="CL743" s="11" t="s">
        <v>132</v>
      </c>
      <c r="CM743" s="11">
        <v>0.0</v>
      </c>
      <c r="CN743" s="11">
        <v>1.0</v>
      </c>
      <c r="CO743" s="18">
        <v>0.0</v>
      </c>
      <c r="CP743" s="18">
        <v>0.0</v>
      </c>
      <c r="CQ743" s="15">
        <v>0.0</v>
      </c>
      <c r="CR743" s="15" t="s">
        <v>124</v>
      </c>
      <c r="CS743" s="15">
        <v>0.0</v>
      </c>
      <c r="CT743" s="15" t="s">
        <v>124</v>
      </c>
      <c r="CU743" s="15">
        <v>0.0</v>
      </c>
      <c r="CV743" s="15" t="s">
        <v>124</v>
      </c>
      <c r="CW743" s="11">
        <v>0.0</v>
      </c>
      <c r="CX743" s="11">
        <v>0.0</v>
      </c>
      <c r="CY743" s="11" t="s">
        <v>124</v>
      </c>
      <c r="CZ743" s="11">
        <v>0.0</v>
      </c>
      <c r="DA743" s="11" t="s">
        <v>1436</v>
      </c>
      <c r="DB743" s="31"/>
    </row>
    <row r="744">
      <c r="A744" s="11" t="s">
        <v>4058</v>
      </c>
      <c r="B744" s="11" t="s">
        <v>3645</v>
      </c>
      <c r="C744" s="12">
        <v>33327.0</v>
      </c>
      <c r="D744" s="13">
        <v>2.0</v>
      </c>
      <c r="E744" s="18">
        <v>0.0</v>
      </c>
      <c r="F744" s="3">
        <v>5.0</v>
      </c>
      <c r="G744" s="3">
        <v>8.0</v>
      </c>
      <c r="H744" s="3">
        <v>6.0</v>
      </c>
      <c r="I744" s="14">
        <f t="shared" si="1"/>
        <v>6.333333333</v>
      </c>
      <c r="J744" s="14">
        <f t="shared" si="2"/>
        <v>2</v>
      </c>
      <c r="K744" s="11" t="s">
        <v>645</v>
      </c>
      <c r="L744" s="11" t="s">
        <v>3594</v>
      </c>
      <c r="M744" s="15" t="s">
        <v>3030</v>
      </c>
      <c r="N744" s="15" t="s">
        <v>4059</v>
      </c>
      <c r="O744" s="16" t="s">
        <v>137</v>
      </c>
      <c r="P744" s="16" t="s">
        <v>138</v>
      </c>
      <c r="Q744" s="17">
        <v>1.0</v>
      </c>
      <c r="R744" s="11" t="s">
        <v>4060</v>
      </c>
      <c r="S744" s="11">
        <v>0.0</v>
      </c>
      <c r="T744" s="11">
        <v>0.0</v>
      </c>
      <c r="U744" s="11" t="s">
        <v>124</v>
      </c>
      <c r="V744" s="11">
        <v>0.0</v>
      </c>
      <c r="W744" s="11" t="s">
        <v>125</v>
      </c>
      <c r="X744" s="18">
        <v>33.0</v>
      </c>
      <c r="Y744" s="18">
        <v>0.0</v>
      </c>
      <c r="Z744" s="18">
        <v>0.0</v>
      </c>
      <c r="AA744" s="18">
        <v>0.0</v>
      </c>
      <c r="AB744" s="15" t="s">
        <v>4061</v>
      </c>
      <c r="AC744" s="15" t="s">
        <v>4061</v>
      </c>
      <c r="AD744" s="16">
        <v>2.0</v>
      </c>
      <c r="AE744" s="16">
        <v>0.0</v>
      </c>
      <c r="AF744" s="16">
        <v>1.0</v>
      </c>
      <c r="AG744" s="15">
        <v>0.0</v>
      </c>
      <c r="AH744" s="11" t="s">
        <v>4062</v>
      </c>
      <c r="AI744" s="18">
        <v>1.0</v>
      </c>
      <c r="AJ744" s="18">
        <v>2.0</v>
      </c>
      <c r="AK744" s="18">
        <v>0.0</v>
      </c>
      <c r="AL744" s="11">
        <v>0.0</v>
      </c>
      <c r="AM744" s="19">
        <v>1.0</v>
      </c>
      <c r="AN744" s="27" t="s">
        <v>128</v>
      </c>
      <c r="AO744" s="15" t="s">
        <v>189</v>
      </c>
      <c r="AP744" s="15" t="s">
        <v>189</v>
      </c>
      <c r="AQ744" s="15">
        <v>132.0</v>
      </c>
      <c r="AR744" s="15">
        <v>43.0</v>
      </c>
      <c r="AS744" s="15">
        <v>64.0</v>
      </c>
      <c r="AT744" s="15">
        <v>47.0</v>
      </c>
      <c r="AU744" s="15">
        <v>-12.0</v>
      </c>
      <c r="AV744" s="15">
        <v>65.0</v>
      </c>
      <c r="AW744" s="18">
        <v>0.0</v>
      </c>
      <c r="AX744" s="18">
        <v>1.0</v>
      </c>
      <c r="AY744" s="18">
        <v>0.0</v>
      </c>
      <c r="AZ744" s="18">
        <v>1.0</v>
      </c>
      <c r="BA744" s="18">
        <v>0.0</v>
      </c>
      <c r="BB744" s="18">
        <v>0.0</v>
      </c>
      <c r="BC744" s="11">
        <v>0.0</v>
      </c>
      <c r="BD744" s="11">
        <v>0.0</v>
      </c>
      <c r="BE744" s="11">
        <v>0.0</v>
      </c>
      <c r="BF744" s="11">
        <v>0.0</v>
      </c>
      <c r="BG744" s="11">
        <v>0.0</v>
      </c>
      <c r="BH744" s="11">
        <v>0.0</v>
      </c>
      <c r="BI744" s="11">
        <v>0.0</v>
      </c>
      <c r="BJ744" s="11">
        <v>1.0</v>
      </c>
      <c r="BK744" s="11">
        <v>0.0</v>
      </c>
      <c r="BL744" s="11">
        <v>0.0</v>
      </c>
      <c r="BM744" s="11">
        <v>0.0</v>
      </c>
      <c r="BN744" s="11">
        <v>0.0</v>
      </c>
      <c r="BO744" s="11">
        <v>0.0</v>
      </c>
      <c r="BP744" s="11">
        <v>0.0</v>
      </c>
      <c r="BQ744" s="11">
        <v>0.0</v>
      </c>
      <c r="BR744" s="11">
        <v>0.0</v>
      </c>
      <c r="BS744" s="11">
        <v>0.0</v>
      </c>
      <c r="BT744" s="11">
        <v>0.0</v>
      </c>
      <c r="BU744" s="11">
        <v>0.0</v>
      </c>
      <c r="BV744" s="11" t="s">
        <v>124</v>
      </c>
      <c r="BW744" s="3" t="s">
        <v>319</v>
      </c>
      <c r="BX744" s="15">
        <v>0.0</v>
      </c>
      <c r="BY744" s="26">
        <v>242.0</v>
      </c>
      <c r="BZ744" s="16">
        <v>0.0</v>
      </c>
      <c r="CA744" s="26">
        <v>36.0</v>
      </c>
      <c r="CB744" s="26">
        <v>16.0</v>
      </c>
      <c r="CC744" s="15">
        <v>0.0</v>
      </c>
      <c r="CD744" s="15">
        <v>0.0</v>
      </c>
      <c r="CE744" s="15">
        <v>1.0</v>
      </c>
      <c r="CF744" s="15">
        <v>0.0</v>
      </c>
      <c r="CG744" s="16">
        <v>0.0</v>
      </c>
      <c r="CH744" s="16">
        <v>0.0</v>
      </c>
      <c r="CI744" s="16">
        <v>0.0</v>
      </c>
      <c r="CJ744" s="15">
        <f t="shared" si="3"/>
        <v>0</v>
      </c>
      <c r="CK744" s="29" t="s">
        <v>4063</v>
      </c>
      <c r="CL744" s="11" t="s">
        <v>3561</v>
      </c>
      <c r="CM744" s="11">
        <v>0.0</v>
      </c>
      <c r="CN744" s="11">
        <v>0.0</v>
      </c>
      <c r="CO744" s="18">
        <v>0.0</v>
      </c>
      <c r="CP744" s="18">
        <v>0.0</v>
      </c>
      <c r="CQ744" s="15">
        <v>0.0</v>
      </c>
      <c r="CR744" s="15" t="s">
        <v>124</v>
      </c>
      <c r="CS744" s="15">
        <v>0.0</v>
      </c>
      <c r="CT744" s="15" t="s">
        <v>124</v>
      </c>
      <c r="CU744" s="15">
        <v>0.0</v>
      </c>
      <c r="CV744" s="15" t="s">
        <v>124</v>
      </c>
      <c r="CW744" s="11">
        <v>0.0</v>
      </c>
      <c r="CX744" s="11">
        <v>0.0</v>
      </c>
      <c r="CY744" s="11" t="s">
        <v>124</v>
      </c>
      <c r="CZ744" s="11">
        <v>0.0</v>
      </c>
      <c r="DA744" s="11" t="s">
        <v>1049</v>
      </c>
      <c r="DB744" s="31"/>
    </row>
    <row r="745">
      <c r="A745" s="11" t="s">
        <v>4064</v>
      </c>
      <c r="B745" s="11" t="s">
        <v>4065</v>
      </c>
      <c r="C745" s="12">
        <v>33341.0</v>
      </c>
      <c r="D745" s="13">
        <v>1.0</v>
      </c>
      <c r="E745" s="18">
        <v>0.0</v>
      </c>
      <c r="F745" s="3">
        <v>5.0</v>
      </c>
      <c r="G745" s="3">
        <v>4.0</v>
      </c>
      <c r="H745" s="3">
        <v>4.0</v>
      </c>
      <c r="I745" s="14">
        <f t="shared" si="1"/>
        <v>4.333333333</v>
      </c>
      <c r="J745" s="14">
        <f t="shared" si="2"/>
        <v>0.6666666667</v>
      </c>
      <c r="K745" s="11" t="s">
        <v>4066</v>
      </c>
      <c r="L745" s="11" t="s">
        <v>1283</v>
      </c>
      <c r="M745" s="15" t="s">
        <v>2631</v>
      </c>
      <c r="N745" s="15" t="s">
        <v>3927</v>
      </c>
      <c r="O745" s="39" t="s">
        <v>2359</v>
      </c>
      <c r="P745" s="39" t="s">
        <v>4067</v>
      </c>
      <c r="Q745" s="17">
        <v>0.0</v>
      </c>
      <c r="R745" s="11" t="s">
        <v>124</v>
      </c>
      <c r="S745" s="11">
        <v>0.0</v>
      </c>
      <c r="T745" s="11">
        <v>0.0</v>
      </c>
      <c r="U745" s="11" t="s">
        <v>124</v>
      </c>
      <c r="V745" s="11">
        <v>0.0</v>
      </c>
      <c r="W745" s="11" t="s">
        <v>2466</v>
      </c>
      <c r="X745" s="18">
        <v>49.0</v>
      </c>
      <c r="Y745" s="18">
        <v>1.0</v>
      </c>
      <c r="Z745" s="18">
        <v>2.0</v>
      </c>
      <c r="AA745" s="18">
        <v>2.0</v>
      </c>
      <c r="AB745" s="15" t="s">
        <v>4068</v>
      </c>
      <c r="AC745" s="15" t="s">
        <v>4068</v>
      </c>
      <c r="AD745" s="16">
        <v>1.0</v>
      </c>
      <c r="AE745" s="16">
        <v>2.0</v>
      </c>
      <c r="AF745" s="16">
        <v>1.0</v>
      </c>
      <c r="AG745" s="16">
        <v>1.0</v>
      </c>
      <c r="AH745" s="11" t="s">
        <v>4069</v>
      </c>
      <c r="AI745" s="18">
        <v>1.0</v>
      </c>
      <c r="AJ745" s="18">
        <v>1.0</v>
      </c>
      <c r="AK745" s="18">
        <v>0.0</v>
      </c>
      <c r="AL745" s="11">
        <v>0.0</v>
      </c>
      <c r="AM745" s="19">
        <v>0.0</v>
      </c>
      <c r="AN745" s="27" t="s">
        <v>128</v>
      </c>
      <c r="AO745" s="15" t="s">
        <v>413</v>
      </c>
      <c r="AP745" s="15" t="s">
        <v>413</v>
      </c>
      <c r="AQ745" s="15">
        <v>114.0</v>
      </c>
      <c r="AR745" s="15">
        <v>91.0</v>
      </c>
      <c r="AS745" s="15">
        <v>62.0</v>
      </c>
      <c r="AT745" s="15">
        <v>92.0</v>
      </c>
      <c r="AU745" s="15">
        <v>-5.0</v>
      </c>
      <c r="AV745" s="15">
        <v>2.0</v>
      </c>
      <c r="AW745" s="18">
        <v>0.0</v>
      </c>
      <c r="AX745" s="18">
        <v>1.0</v>
      </c>
      <c r="AY745" s="18">
        <v>1.0</v>
      </c>
      <c r="AZ745" s="18">
        <v>0.0</v>
      </c>
      <c r="BA745" s="18">
        <v>0.0</v>
      </c>
      <c r="BB745" s="18">
        <v>0.0</v>
      </c>
      <c r="BC745" s="11">
        <v>0.0</v>
      </c>
      <c r="BD745" s="11">
        <v>0.0</v>
      </c>
      <c r="BE745" s="11">
        <v>0.0</v>
      </c>
      <c r="BF745" s="11">
        <v>0.0</v>
      </c>
      <c r="BG745" s="11">
        <v>0.0</v>
      </c>
      <c r="BH745" s="11">
        <v>0.0</v>
      </c>
      <c r="BI745" s="11">
        <v>0.0</v>
      </c>
      <c r="BJ745" s="11">
        <v>0.0</v>
      </c>
      <c r="BK745" s="11">
        <v>0.0</v>
      </c>
      <c r="BL745" s="11">
        <v>0.0</v>
      </c>
      <c r="BM745" s="11">
        <v>0.0</v>
      </c>
      <c r="BN745" s="11">
        <v>0.0</v>
      </c>
      <c r="BO745" s="11">
        <v>0.0</v>
      </c>
      <c r="BP745" s="11">
        <v>0.0</v>
      </c>
      <c r="BQ745" s="11">
        <v>0.0</v>
      </c>
      <c r="BR745" s="11">
        <v>0.0</v>
      </c>
      <c r="BS745" s="11">
        <v>0.0</v>
      </c>
      <c r="BT745" s="11">
        <v>0.0</v>
      </c>
      <c r="BU745" s="11">
        <v>0.0</v>
      </c>
      <c r="BV745" s="11" t="s">
        <v>124</v>
      </c>
      <c r="BW745" s="3" t="s">
        <v>487</v>
      </c>
      <c r="BX745" s="15">
        <v>0.0</v>
      </c>
      <c r="BY745" s="26">
        <v>230.0</v>
      </c>
      <c r="BZ745" s="16">
        <v>0.0</v>
      </c>
      <c r="CA745" s="26">
        <v>59.0</v>
      </c>
      <c r="CB745" s="26">
        <v>16.0</v>
      </c>
      <c r="CC745" s="15">
        <v>0.0</v>
      </c>
      <c r="CD745" s="15">
        <v>0.0</v>
      </c>
      <c r="CE745" s="15">
        <v>1.0</v>
      </c>
      <c r="CF745" s="15">
        <v>0.0</v>
      </c>
      <c r="CG745" s="16">
        <v>0.0</v>
      </c>
      <c r="CH745" s="16">
        <v>0.0</v>
      </c>
      <c r="CI745" s="16">
        <v>0.0</v>
      </c>
      <c r="CJ745" s="15">
        <f t="shared" si="3"/>
        <v>0</v>
      </c>
      <c r="CK745" s="29" t="s">
        <v>4070</v>
      </c>
      <c r="CL745" s="11" t="s">
        <v>132</v>
      </c>
      <c r="CM745" s="11">
        <v>0.0</v>
      </c>
      <c r="CN745" s="11">
        <v>0.0</v>
      </c>
      <c r="CO745" s="18">
        <v>0.0</v>
      </c>
      <c r="CP745" s="18">
        <v>0.0</v>
      </c>
      <c r="CQ745" s="15">
        <v>0.0</v>
      </c>
      <c r="CR745" s="15" t="s">
        <v>124</v>
      </c>
      <c r="CS745" s="15">
        <v>0.0</v>
      </c>
      <c r="CT745" s="15" t="s">
        <v>124</v>
      </c>
      <c r="CU745" s="15">
        <v>0.0</v>
      </c>
      <c r="CV745" s="15" t="s">
        <v>124</v>
      </c>
      <c r="CW745" s="11">
        <v>0.0</v>
      </c>
      <c r="CX745" s="11">
        <v>0.0</v>
      </c>
      <c r="CY745" s="11" t="s">
        <v>124</v>
      </c>
      <c r="CZ745" s="11">
        <v>0.0</v>
      </c>
      <c r="DA745" s="11" t="s">
        <v>235</v>
      </c>
      <c r="DB745" s="31"/>
    </row>
    <row r="746">
      <c r="A746" s="11" t="s">
        <v>4071</v>
      </c>
      <c r="B746" s="11" t="s">
        <v>3931</v>
      </c>
      <c r="C746" s="12">
        <v>33348.0</v>
      </c>
      <c r="D746" s="13">
        <v>1.0</v>
      </c>
      <c r="E746" s="18">
        <v>0.0</v>
      </c>
      <c r="F746" s="3">
        <v>5.0</v>
      </c>
      <c r="G746" s="3">
        <v>6.0</v>
      </c>
      <c r="H746" s="3">
        <v>5.0</v>
      </c>
      <c r="I746" s="14">
        <f t="shared" si="1"/>
        <v>5.333333333</v>
      </c>
      <c r="J746" s="14">
        <f t="shared" si="2"/>
        <v>0.6666666667</v>
      </c>
      <c r="K746" s="11" t="s">
        <v>3932</v>
      </c>
      <c r="L746" s="11" t="s">
        <v>183</v>
      </c>
      <c r="M746" s="15" t="s">
        <v>137</v>
      </c>
      <c r="N746" s="15" t="s">
        <v>138</v>
      </c>
      <c r="O746" s="39" t="s">
        <v>162</v>
      </c>
      <c r="P746" s="39" t="s">
        <v>1918</v>
      </c>
      <c r="Q746" s="17">
        <v>0.0</v>
      </c>
      <c r="R746" s="11" t="s">
        <v>124</v>
      </c>
      <c r="S746" s="11">
        <v>0.0</v>
      </c>
      <c r="T746" s="11">
        <v>0.0</v>
      </c>
      <c r="U746" s="11" t="s">
        <v>124</v>
      </c>
      <c r="V746" s="11">
        <v>0.0</v>
      </c>
      <c r="W746" s="11" t="s">
        <v>125</v>
      </c>
      <c r="X746" s="18">
        <f>(22+21+23)/3</f>
        <v>22</v>
      </c>
      <c r="Y746" s="18">
        <v>0.0</v>
      </c>
      <c r="Z746" s="18">
        <v>1.0</v>
      </c>
      <c r="AA746" s="18">
        <v>0.0</v>
      </c>
      <c r="AB746" s="15" t="s">
        <v>4072</v>
      </c>
      <c r="AC746" s="15" t="s">
        <v>4072</v>
      </c>
      <c r="AD746" s="16">
        <v>2.0</v>
      </c>
      <c r="AE746" s="16">
        <v>1.0</v>
      </c>
      <c r="AF746" s="16">
        <v>1.0</v>
      </c>
      <c r="AG746" s="16">
        <v>0.0</v>
      </c>
      <c r="AH746" s="11" t="s">
        <v>3934</v>
      </c>
      <c r="AI746" s="18">
        <v>1.0</v>
      </c>
      <c r="AJ746" s="18">
        <v>1.0</v>
      </c>
      <c r="AK746" s="18">
        <v>0.0</v>
      </c>
      <c r="AL746" s="11">
        <v>0.0</v>
      </c>
      <c r="AM746" s="19">
        <v>1.0</v>
      </c>
      <c r="AN746" s="27" t="s">
        <v>128</v>
      </c>
      <c r="AO746" s="15" t="s">
        <v>4073</v>
      </c>
      <c r="AP746" s="15" t="s">
        <v>200</v>
      </c>
      <c r="AQ746" s="15">
        <v>102.0</v>
      </c>
      <c r="AR746" s="15">
        <v>58.0</v>
      </c>
      <c r="AS746" s="15">
        <v>72.0</v>
      </c>
      <c r="AT746" s="15">
        <v>48.0</v>
      </c>
      <c r="AU746" s="15">
        <v>-11.0</v>
      </c>
      <c r="AV746" s="15">
        <v>14.0</v>
      </c>
      <c r="AW746" s="18">
        <v>0.0</v>
      </c>
      <c r="AX746" s="18">
        <v>0.0</v>
      </c>
      <c r="AY746" s="18">
        <v>1.0</v>
      </c>
      <c r="AZ746" s="18">
        <v>1.0</v>
      </c>
      <c r="BA746" s="18">
        <v>0.0</v>
      </c>
      <c r="BB746" s="18">
        <v>0.0</v>
      </c>
      <c r="BC746" s="11">
        <v>0.0</v>
      </c>
      <c r="BD746" s="11">
        <v>0.0</v>
      </c>
      <c r="BE746" s="11">
        <v>0.0</v>
      </c>
      <c r="BF746" s="11">
        <v>0.0</v>
      </c>
      <c r="BG746" s="11">
        <v>0.0</v>
      </c>
      <c r="BH746" s="11">
        <v>0.0</v>
      </c>
      <c r="BI746" s="11">
        <v>0.0</v>
      </c>
      <c r="BJ746" s="11">
        <v>0.0</v>
      </c>
      <c r="BK746" s="11">
        <v>0.0</v>
      </c>
      <c r="BL746" s="11">
        <v>0.0</v>
      </c>
      <c r="BM746" s="11">
        <v>0.0</v>
      </c>
      <c r="BN746" s="11">
        <v>0.0</v>
      </c>
      <c r="BO746" s="11">
        <v>0.0</v>
      </c>
      <c r="BP746" s="11">
        <v>0.0</v>
      </c>
      <c r="BQ746" s="11">
        <v>0.0</v>
      </c>
      <c r="BR746" s="11">
        <v>0.0</v>
      </c>
      <c r="BS746" s="11">
        <v>0.0</v>
      </c>
      <c r="BT746" s="11">
        <v>0.0</v>
      </c>
      <c r="BU746" s="11">
        <v>0.0</v>
      </c>
      <c r="BV746" s="11" t="s">
        <v>124</v>
      </c>
      <c r="BW746" s="3" t="s">
        <v>1609</v>
      </c>
      <c r="BX746" s="15">
        <v>0.0</v>
      </c>
      <c r="BY746" s="26">
        <v>247.0</v>
      </c>
      <c r="BZ746" s="16">
        <v>0.0</v>
      </c>
      <c r="CA746" s="26">
        <v>42.0</v>
      </c>
      <c r="CB746" s="26">
        <v>19.0</v>
      </c>
      <c r="CC746" s="15">
        <v>0.0</v>
      </c>
      <c r="CD746" s="15">
        <v>0.0</v>
      </c>
      <c r="CE746" s="15">
        <v>1.0</v>
      </c>
      <c r="CF746" s="15">
        <v>0.0</v>
      </c>
      <c r="CG746" s="16">
        <v>0.0</v>
      </c>
      <c r="CH746" s="16">
        <v>0.0</v>
      </c>
      <c r="CI746" s="16">
        <v>0.0</v>
      </c>
      <c r="CJ746" s="15">
        <f t="shared" si="3"/>
        <v>0</v>
      </c>
      <c r="CK746" s="29" t="s">
        <v>4074</v>
      </c>
      <c r="CL746" s="11" t="s">
        <v>132</v>
      </c>
      <c r="CM746" s="11">
        <v>0.0</v>
      </c>
      <c r="CN746" s="11">
        <v>0.0</v>
      </c>
      <c r="CO746" s="18">
        <v>0.0</v>
      </c>
      <c r="CP746" s="18">
        <v>0.0</v>
      </c>
      <c r="CQ746" s="15">
        <v>0.0</v>
      </c>
      <c r="CR746" s="15" t="s">
        <v>124</v>
      </c>
      <c r="CS746" s="15">
        <v>0.0</v>
      </c>
      <c r="CT746" s="15" t="s">
        <v>124</v>
      </c>
      <c r="CU746" s="15">
        <v>0.0</v>
      </c>
      <c r="CV746" s="15" t="s">
        <v>124</v>
      </c>
      <c r="CW746" s="11">
        <v>0.0</v>
      </c>
      <c r="CX746" s="11">
        <v>0.0</v>
      </c>
      <c r="CY746" s="11" t="s">
        <v>124</v>
      </c>
      <c r="CZ746" s="11">
        <v>0.0</v>
      </c>
      <c r="DA746" s="11" t="s">
        <v>235</v>
      </c>
      <c r="DB746" s="31"/>
    </row>
    <row r="747">
      <c r="A747" s="11" t="s">
        <v>4075</v>
      </c>
      <c r="B747" s="11" t="s">
        <v>4076</v>
      </c>
      <c r="C747" s="12">
        <v>33355.0</v>
      </c>
      <c r="D747" s="13">
        <v>2.0</v>
      </c>
      <c r="E747" s="18">
        <v>0.0</v>
      </c>
      <c r="F747" s="3">
        <v>6.0</v>
      </c>
      <c r="G747" s="3">
        <v>5.0</v>
      </c>
      <c r="H747" s="3">
        <v>6.0</v>
      </c>
      <c r="I747" s="14">
        <f t="shared" si="1"/>
        <v>5.666666667</v>
      </c>
      <c r="J747" s="14">
        <f t="shared" si="2"/>
        <v>0.6666666667</v>
      </c>
      <c r="K747" s="11" t="s">
        <v>1349</v>
      </c>
      <c r="L747" s="11" t="s">
        <v>716</v>
      </c>
      <c r="M747" s="15" t="s">
        <v>137</v>
      </c>
      <c r="N747" s="15" t="s">
        <v>456</v>
      </c>
      <c r="O747" s="39" t="s">
        <v>2822</v>
      </c>
      <c r="P747" s="39" t="s">
        <v>4077</v>
      </c>
      <c r="Q747" s="17">
        <v>1.0</v>
      </c>
      <c r="R747" s="11" t="s">
        <v>124</v>
      </c>
      <c r="S747" s="11">
        <v>0.0</v>
      </c>
      <c r="T747" s="11">
        <v>0.0</v>
      </c>
      <c r="U747" s="11" t="s">
        <v>124</v>
      </c>
      <c r="V747" s="11">
        <v>0.0</v>
      </c>
      <c r="W747" s="11" t="s">
        <v>125</v>
      </c>
      <c r="X747" s="18">
        <v>30.0</v>
      </c>
      <c r="Y747" s="18">
        <v>0.0</v>
      </c>
      <c r="Z747" s="18">
        <v>1.0</v>
      </c>
      <c r="AA747" s="18">
        <v>0.0</v>
      </c>
      <c r="AB747" s="15" t="s">
        <v>4078</v>
      </c>
      <c r="AC747" s="15" t="s">
        <v>4078</v>
      </c>
      <c r="AD747" s="16">
        <v>2.0</v>
      </c>
      <c r="AE747" s="16">
        <v>1.0</v>
      </c>
      <c r="AF747" s="16">
        <v>1.0</v>
      </c>
      <c r="AG747" s="15">
        <v>0.0</v>
      </c>
      <c r="AH747" s="11" t="s">
        <v>4079</v>
      </c>
      <c r="AI747" s="18">
        <v>1.0</v>
      </c>
      <c r="AJ747" s="18">
        <v>1.0</v>
      </c>
      <c r="AK747" s="18">
        <v>0.0</v>
      </c>
      <c r="AL747" s="11">
        <v>0.0</v>
      </c>
      <c r="AM747" s="19">
        <v>1.0</v>
      </c>
      <c r="AN747" s="27" t="s">
        <v>128</v>
      </c>
      <c r="AO747" s="15" t="s">
        <v>4080</v>
      </c>
      <c r="AP747" s="15" t="s">
        <v>367</v>
      </c>
      <c r="AQ747" s="15">
        <v>98.0</v>
      </c>
      <c r="AR747" s="15">
        <v>90.0</v>
      </c>
      <c r="AS747" s="15">
        <v>70.0</v>
      </c>
      <c r="AT747" s="15">
        <v>92.0</v>
      </c>
      <c r="AU747" s="15">
        <v>-4.0</v>
      </c>
      <c r="AV747" s="15">
        <v>43.0</v>
      </c>
      <c r="AW747" s="18">
        <v>0.0</v>
      </c>
      <c r="AX747" s="18">
        <v>0.0</v>
      </c>
      <c r="AY747" s="18">
        <v>0.0</v>
      </c>
      <c r="AZ747" s="18">
        <v>1.0</v>
      </c>
      <c r="BA747" s="18">
        <v>0.0</v>
      </c>
      <c r="BB747" s="18">
        <v>0.0</v>
      </c>
      <c r="BC747" s="11">
        <v>0.0</v>
      </c>
      <c r="BD747" s="11">
        <v>0.0</v>
      </c>
      <c r="BE747" s="11">
        <v>0.0</v>
      </c>
      <c r="BF747" s="11">
        <v>0.0</v>
      </c>
      <c r="BG747" s="11">
        <v>0.0</v>
      </c>
      <c r="BH747" s="11">
        <v>0.0</v>
      </c>
      <c r="BI747" s="11">
        <v>0.0</v>
      </c>
      <c r="BJ747" s="11">
        <v>0.0</v>
      </c>
      <c r="BK747" s="11">
        <v>0.0</v>
      </c>
      <c r="BL747" s="11">
        <v>0.0</v>
      </c>
      <c r="BM747" s="11">
        <v>0.0</v>
      </c>
      <c r="BN747" s="11">
        <v>0.0</v>
      </c>
      <c r="BO747" s="11">
        <v>0.0</v>
      </c>
      <c r="BP747" s="11">
        <v>0.0</v>
      </c>
      <c r="BQ747" s="11">
        <v>0.0</v>
      </c>
      <c r="BR747" s="11">
        <v>0.0</v>
      </c>
      <c r="BS747" s="11">
        <v>0.0</v>
      </c>
      <c r="BT747" s="11">
        <v>0.0</v>
      </c>
      <c r="BU747" s="11">
        <v>0.0</v>
      </c>
      <c r="BV747" s="11" t="s">
        <v>124</v>
      </c>
      <c r="BW747" s="3" t="s">
        <v>130</v>
      </c>
      <c r="BX747" s="15">
        <v>0.0</v>
      </c>
      <c r="BY747" s="26">
        <v>244.0</v>
      </c>
      <c r="BZ747" s="16">
        <v>0.0</v>
      </c>
      <c r="CA747" s="26">
        <v>69.0</v>
      </c>
      <c r="CB747" s="26">
        <v>20.0</v>
      </c>
      <c r="CC747" s="15">
        <v>0.0</v>
      </c>
      <c r="CD747" s="15">
        <v>0.0</v>
      </c>
      <c r="CE747" s="15">
        <v>1.0</v>
      </c>
      <c r="CF747" s="15">
        <v>0.0</v>
      </c>
      <c r="CG747" s="16">
        <v>0.0</v>
      </c>
      <c r="CH747" s="16">
        <v>0.0</v>
      </c>
      <c r="CI747" s="16">
        <v>0.0</v>
      </c>
      <c r="CJ747" s="15">
        <f t="shared" si="3"/>
        <v>0</v>
      </c>
      <c r="CK747" s="29" t="s">
        <v>4081</v>
      </c>
      <c r="CL747" s="11" t="s">
        <v>170</v>
      </c>
      <c r="CM747" s="11">
        <v>0.0</v>
      </c>
      <c r="CN747" s="11">
        <v>0.0</v>
      </c>
      <c r="CO747" s="18">
        <v>0.0</v>
      </c>
      <c r="CP747" s="18">
        <v>0.0</v>
      </c>
      <c r="CQ747" s="15">
        <v>0.0</v>
      </c>
      <c r="CR747" s="15" t="s">
        <v>124</v>
      </c>
      <c r="CS747" s="15">
        <v>0.0</v>
      </c>
      <c r="CT747" s="15" t="s">
        <v>124</v>
      </c>
      <c r="CU747" s="15">
        <v>0.0</v>
      </c>
      <c r="CV747" s="15" t="s">
        <v>124</v>
      </c>
      <c r="CW747" s="11">
        <v>0.0</v>
      </c>
      <c r="CX747" s="11">
        <v>0.0</v>
      </c>
      <c r="CY747" s="11" t="s">
        <v>124</v>
      </c>
      <c r="CZ747" s="11">
        <v>0.0</v>
      </c>
      <c r="DA747" s="11" t="s">
        <v>235</v>
      </c>
      <c r="DB747" s="31"/>
    </row>
    <row r="748">
      <c r="A748" s="11" t="s">
        <v>4082</v>
      </c>
      <c r="B748" s="11" t="s">
        <v>3777</v>
      </c>
      <c r="C748" s="12">
        <v>33369.0</v>
      </c>
      <c r="D748" s="13">
        <v>1.0</v>
      </c>
      <c r="E748" s="18">
        <v>0.0</v>
      </c>
      <c r="F748" s="3">
        <v>7.0</v>
      </c>
      <c r="G748" s="3">
        <v>4.0</v>
      </c>
      <c r="H748" s="3">
        <v>7.0</v>
      </c>
      <c r="I748" s="14">
        <f t="shared" si="1"/>
        <v>6</v>
      </c>
      <c r="J748" s="14">
        <f t="shared" si="2"/>
        <v>2</v>
      </c>
      <c r="K748" s="11" t="s">
        <v>183</v>
      </c>
      <c r="L748" s="11" t="s">
        <v>183</v>
      </c>
      <c r="M748" s="15" t="s">
        <v>122</v>
      </c>
      <c r="N748" s="15" t="s">
        <v>373</v>
      </c>
      <c r="O748" s="39" t="s">
        <v>162</v>
      </c>
      <c r="P748" s="39" t="s">
        <v>373</v>
      </c>
      <c r="Q748" s="17">
        <v>2.0</v>
      </c>
      <c r="R748" s="11" t="s">
        <v>124</v>
      </c>
      <c r="S748" s="11">
        <v>1.0</v>
      </c>
      <c r="T748" s="11">
        <v>0.0</v>
      </c>
      <c r="U748" s="11" t="s">
        <v>124</v>
      </c>
      <c r="V748" s="11">
        <v>0.0</v>
      </c>
      <c r="W748" s="11" t="s">
        <v>1973</v>
      </c>
      <c r="X748" s="18">
        <f>(32+32)/2</f>
        <v>32</v>
      </c>
      <c r="Y748" s="18">
        <v>2.0</v>
      </c>
      <c r="Z748" s="18">
        <v>1.0</v>
      </c>
      <c r="AA748" s="18">
        <v>0.0</v>
      </c>
      <c r="AB748" s="15" t="s">
        <v>3778</v>
      </c>
      <c r="AC748" s="15" t="s">
        <v>3778</v>
      </c>
      <c r="AD748" s="16">
        <v>1.0</v>
      </c>
      <c r="AE748" s="16">
        <v>1.0</v>
      </c>
      <c r="AF748" s="16">
        <v>1.0</v>
      </c>
      <c r="AG748" s="15">
        <v>1.0</v>
      </c>
      <c r="AH748" s="11" t="s">
        <v>3779</v>
      </c>
      <c r="AI748" s="18">
        <v>1.0</v>
      </c>
      <c r="AJ748" s="18">
        <v>1.0</v>
      </c>
      <c r="AK748" s="18">
        <v>0.0</v>
      </c>
      <c r="AL748" s="11">
        <v>0.0</v>
      </c>
      <c r="AM748" s="19">
        <v>0.0</v>
      </c>
      <c r="AN748" s="27" t="s">
        <v>128</v>
      </c>
      <c r="AO748" s="15" t="s">
        <v>155</v>
      </c>
      <c r="AP748" s="15" t="s">
        <v>155</v>
      </c>
      <c r="AQ748" s="15">
        <v>102.0</v>
      </c>
      <c r="AR748" s="15">
        <v>74.0</v>
      </c>
      <c r="AS748" s="15">
        <v>65.0</v>
      </c>
      <c r="AT748" s="15">
        <v>62.0</v>
      </c>
      <c r="AU748" s="15">
        <v>-6.0</v>
      </c>
      <c r="AV748" s="15">
        <v>9.0</v>
      </c>
      <c r="AW748" s="18">
        <v>0.0</v>
      </c>
      <c r="AX748" s="18">
        <v>0.0</v>
      </c>
      <c r="AY748" s="18">
        <v>1.0</v>
      </c>
      <c r="AZ748" s="18">
        <v>0.0</v>
      </c>
      <c r="BA748" s="18">
        <v>0.0</v>
      </c>
      <c r="BB748" s="18">
        <v>0.0</v>
      </c>
      <c r="BC748" s="11">
        <v>0.0</v>
      </c>
      <c r="BD748" s="11">
        <v>0.0</v>
      </c>
      <c r="BE748" s="11">
        <v>0.0</v>
      </c>
      <c r="BF748" s="11">
        <v>0.0</v>
      </c>
      <c r="BG748" s="11">
        <v>0.0</v>
      </c>
      <c r="BH748" s="11">
        <v>0.0</v>
      </c>
      <c r="BI748" s="11">
        <v>0.0</v>
      </c>
      <c r="BJ748" s="11">
        <v>0.0</v>
      </c>
      <c r="BK748" s="11">
        <v>0.0</v>
      </c>
      <c r="BL748" s="11">
        <v>1.0</v>
      </c>
      <c r="BM748" s="11">
        <v>0.0</v>
      </c>
      <c r="BN748" s="11">
        <v>0.0</v>
      </c>
      <c r="BO748" s="11">
        <v>0.0</v>
      </c>
      <c r="BP748" s="11">
        <v>0.0</v>
      </c>
      <c r="BQ748" s="11">
        <v>0.0</v>
      </c>
      <c r="BR748" s="11">
        <v>0.0</v>
      </c>
      <c r="BS748" s="11">
        <v>0.0</v>
      </c>
      <c r="BT748" s="11">
        <v>0.0</v>
      </c>
      <c r="BU748" s="11">
        <v>0.0</v>
      </c>
      <c r="BV748" s="11" t="s">
        <v>124</v>
      </c>
      <c r="BW748" s="3" t="s">
        <v>1609</v>
      </c>
      <c r="BX748" s="15">
        <v>0.0</v>
      </c>
      <c r="BY748" s="26">
        <v>241.0</v>
      </c>
      <c r="BZ748" s="16">
        <v>0.0</v>
      </c>
      <c r="CA748" s="26">
        <v>84.0</v>
      </c>
      <c r="CB748" s="26">
        <v>17.0</v>
      </c>
      <c r="CC748" s="15">
        <v>0.0</v>
      </c>
      <c r="CD748" s="15">
        <v>0.0</v>
      </c>
      <c r="CE748" s="15">
        <v>0.0</v>
      </c>
      <c r="CF748" s="15">
        <v>0.0</v>
      </c>
      <c r="CG748" s="16">
        <v>0.0</v>
      </c>
      <c r="CH748" s="16">
        <v>0.0</v>
      </c>
      <c r="CI748" s="16">
        <v>0.0</v>
      </c>
      <c r="CJ748" s="15">
        <f t="shared" si="3"/>
        <v>0</v>
      </c>
      <c r="CK748" s="29" t="s">
        <v>4083</v>
      </c>
      <c r="CL748" s="11" t="s">
        <v>170</v>
      </c>
      <c r="CM748" s="11">
        <v>0.0</v>
      </c>
      <c r="CN748" s="11">
        <v>0.0</v>
      </c>
      <c r="CO748" s="18">
        <v>0.0</v>
      </c>
      <c r="CP748" s="18">
        <v>0.0</v>
      </c>
      <c r="CQ748" s="15">
        <v>0.0</v>
      </c>
      <c r="CR748" s="15" t="s">
        <v>124</v>
      </c>
      <c r="CS748" s="15">
        <v>0.0</v>
      </c>
      <c r="CT748" s="15" t="s">
        <v>124</v>
      </c>
      <c r="CU748" s="15">
        <v>0.0</v>
      </c>
      <c r="CV748" s="15" t="s">
        <v>124</v>
      </c>
      <c r="CW748" s="11">
        <v>0.0</v>
      </c>
      <c r="CX748" s="11">
        <v>0.0</v>
      </c>
      <c r="CY748" s="11" t="s">
        <v>124</v>
      </c>
      <c r="CZ748" s="11">
        <v>0.0</v>
      </c>
      <c r="DA748" s="11" t="s">
        <v>539</v>
      </c>
      <c r="DB748" s="31"/>
    </row>
    <row r="749">
      <c r="A749" s="11" t="s">
        <v>4084</v>
      </c>
      <c r="B749" s="11" t="s">
        <v>4085</v>
      </c>
      <c r="C749" s="12">
        <v>33376.0</v>
      </c>
      <c r="D749" s="13">
        <v>1.0</v>
      </c>
      <c r="E749" s="18">
        <v>0.0</v>
      </c>
      <c r="F749" s="3">
        <v>6.0</v>
      </c>
      <c r="G749" s="3">
        <v>6.0</v>
      </c>
      <c r="H749" s="3">
        <v>5.0</v>
      </c>
      <c r="I749" s="14">
        <f t="shared" si="1"/>
        <v>5.666666667</v>
      </c>
      <c r="J749" s="14">
        <f t="shared" si="2"/>
        <v>0.6666666667</v>
      </c>
      <c r="K749" s="11" t="s">
        <v>3135</v>
      </c>
      <c r="L749" s="11" t="s">
        <v>3136</v>
      </c>
      <c r="M749" s="15" t="s">
        <v>216</v>
      </c>
      <c r="N749" s="15" t="s">
        <v>2546</v>
      </c>
      <c r="O749" s="39" t="s">
        <v>3478</v>
      </c>
      <c r="P749" s="39" t="s">
        <v>3413</v>
      </c>
      <c r="Q749" s="17">
        <v>0.0</v>
      </c>
      <c r="R749" s="11" t="s">
        <v>124</v>
      </c>
      <c r="S749" s="11">
        <v>0.0</v>
      </c>
      <c r="T749" s="11">
        <v>0.0</v>
      </c>
      <c r="U749" s="11" t="s">
        <v>124</v>
      </c>
      <c r="V749" s="11">
        <v>0.0</v>
      </c>
      <c r="W749" s="11" t="s">
        <v>125</v>
      </c>
      <c r="X749" s="18">
        <v>15.0</v>
      </c>
      <c r="Y749" s="18">
        <v>1.0</v>
      </c>
      <c r="Z749" s="18">
        <v>0.0</v>
      </c>
      <c r="AA749" s="18">
        <v>1.0</v>
      </c>
      <c r="AB749" s="15" t="s">
        <v>4086</v>
      </c>
      <c r="AC749" s="15" t="s">
        <v>4086</v>
      </c>
      <c r="AD749" s="16">
        <v>1.0</v>
      </c>
      <c r="AE749" s="16">
        <v>2.0</v>
      </c>
      <c r="AF749" s="16">
        <v>0.0</v>
      </c>
      <c r="AG749" s="15">
        <v>0.0</v>
      </c>
      <c r="AH749" s="11" t="s">
        <v>4087</v>
      </c>
      <c r="AI749" s="18">
        <v>1.0</v>
      </c>
      <c r="AJ749" s="18">
        <v>0.0</v>
      </c>
      <c r="AK749" s="18">
        <v>0.0</v>
      </c>
      <c r="AL749" s="11">
        <v>0.0</v>
      </c>
      <c r="AM749" s="19">
        <v>1.0</v>
      </c>
      <c r="AN749" s="27" t="s">
        <v>128</v>
      </c>
      <c r="AO749" s="15" t="s">
        <v>243</v>
      </c>
      <c r="AP749" s="15" t="s">
        <v>243</v>
      </c>
      <c r="AQ749" s="15">
        <v>104.0</v>
      </c>
      <c r="AR749" s="15">
        <v>69.0</v>
      </c>
      <c r="AS749" s="15">
        <v>72.0</v>
      </c>
      <c r="AT749" s="15">
        <v>73.0</v>
      </c>
      <c r="AU749" s="15">
        <v>-5.0</v>
      </c>
      <c r="AV749" s="15">
        <v>6.0</v>
      </c>
      <c r="AW749" s="18">
        <v>0.0</v>
      </c>
      <c r="AX749" s="18">
        <v>1.0</v>
      </c>
      <c r="AY749" s="18">
        <v>0.0</v>
      </c>
      <c r="AZ749" s="18">
        <v>1.0</v>
      </c>
      <c r="BA749" s="18">
        <v>0.0</v>
      </c>
      <c r="BB749" s="18">
        <v>0.0</v>
      </c>
      <c r="BC749" s="11">
        <v>0.0</v>
      </c>
      <c r="BD749" s="11">
        <v>0.0</v>
      </c>
      <c r="BE749" s="11">
        <v>0.0</v>
      </c>
      <c r="BF749" s="11">
        <v>0.0</v>
      </c>
      <c r="BG749" s="11">
        <v>0.0</v>
      </c>
      <c r="BH749" s="11">
        <v>0.0</v>
      </c>
      <c r="BI749" s="11">
        <v>0.0</v>
      </c>
      <c r="BJ749" s="11">
        <v>0.0</v>
      </c>
      <c r="BK749" s="11">
        <v>0.0</v>
      </c>
      <c r="BL749" s="11">
        <v>0.0</v>
      </c>
      <c r="BM749" s="11">
        <v>0.0</v>
      </c>
      <c r="BN749" s="11">
        <v>0.0</v>
      </c>
      <c r="BO749" s="11">
        <v>0.0</v>
      </c>
      <c r="BP749" s="11">
        <v>0.0</v>
      </c>
      <c r="BQ749" s="11">
        <v>0.0</v>
      </c>
      <c r="BR749" s="11">
        <v>0.0</v>
      </c>
      <c r="BS749" s="11">
        <v>0.0</v>
      </c>
      <c r="BT749" s="11">
        <v>0.0</v>
      </c>
      <c r="BU749" s="11">
        <v>0.0</v>
      </c>
      <c r="BV749" s="11" t="s">
        <v>124</v>
      </c>
      <c r="BW749" s="3" t="s">
        <v>146</v>
      </c>
      <c r="BX749" s="15">
        <v>0.0</v>
      </c>
      <c r="BY749" s="26">
        <v>270.0</v>
      </c>
      <c r="BZ749" s="16">
        <v>0.0</v>
      </c>
      <c r="CA749" s="26">
        <v>42.0</v>
      </c>
      <c r="CB749" s="26">
        <v>42.0</v>
      </c>
      <c r="CC749" s="15">
        <v>0.0</v>
      </c>
      <c r="CD749" s="15">
        <v>0.0</v>
      </c>
      <c r="CE749" s="15">
        <v>1.0</v>
      </c>
      <c r="CF749" s="15">
        <v>0.0</v>
      </c>
      <c r="CG749" s="16">
        <v>0.0</v>
      </c>
      <c r="CH749" s="16">
        <v>0.0</v>
      </c>
      <c r="CI749" s="16">
        <v>0.0</v>
      </c>
      <c r="CJ749" s="15">
        <f t="shared" si="3"/>
        <v>0</v>
      </c>
      <c r="CK749" s="29" t="s">
        <v>4088</v>
      </c>
      <c r="CL749" s="11" t="s">
        <v>901</v>
      </c>
      <c r="CM749" s="11">
        <v>0.0</v>
      </c>
      <c r="CN749" s="11">
        <v>0.0</v>
      </c>
      <c r="CO749" s="18">
        <v>0.0</v>
      </c>
      <c r="CP749" s="18">
        <v>0.0</v>
      </c>
      <c r="CQ749" s="15">
        <v>0.0</v>
      </c>
      <c r="CR749" s="15" t="s">
        <v>124</v>
      </c>
      <c r="CS749" s="15">
        <v>0.0</v>
      </c>
      <c r="CT749" s="15" t="s">
        <v>124</v>
      </c>
      <c r="CU749" s="15">
        <v>0.0</v>
      </c>
      <c r="CV749" s="15" t="s">
        <v>124</v>
      </c>
      <c r="CW749" s="11">
        <v>0.0</v>
      </c>
      <c r="CX749" s="11">
        <v>0.0</v>
      </c>
      <c r="CY749" s="11" t="s">
        <v>124</v>
      </c>
      <c r="CZ749" s="11">
        <v>0.0</v>
      </c>
      <c r="DA749" s="11" t="s">
        <v>235</v>
      </c>
      <c r="DB749" s="31"/>
    </row>
    <row r="750">
      <c r="A750" s="11" t="s">
        <v>4089</v>
      </c>
      <c r="B750" s="11" t="s">
        <v>3952</v>
      </c>
      <c r="C750" s="12">
        <v>33383.0</v>
      </c>
      <c r="D750" s="13">
        <v>2.0</v>
      </c>
      <c r="E750" s="18">
        <v>0.0</v>
      </c>
      <c r="F750" s="3">
        <v>5.0</v>
      </c>
      <c r="G750" s="3">
        <v>6.0</v>
      </c>
      <c r="H750" s="3">
        <v>6.0</v>
      </c>
      <c r="I750" s="14">
        <f t="shared" si="1"/>
        <v>5.666666667</v>
      </c>
      <c r="J750" s="14">
        <f t="shared" si="2"/>
        <v>0.6666666667</v>
      </c>
      <c r="K750" s="11" t="s">
        <v>261</v>
      </c>
      <c r="L750" s="11" t="s">
        <v>3594</v>
      </c>
      <c r="M750" s="15" t="s">
        <v>216</v>
      </c>
      <c r="N750" s="15" t="s">
        <v>2546</v>
      </c>
      <c r="O750" s="39" t="s">
        <v>577</v>
      </c>
      <c r="P750" s="39" t="s">
        <v>4090</v>
      </c>
      <c r="Q750" s="17">
        <v>1.0</v>
      </c>
      <c r="R750" s="11" t="s">
        <v>124</v>
      </c>
      <c r="S750" s="11">
        <v>0.0</v>
      </c>
      <c r="T750" s="11">
        <v>0.0</v>
      </c>
      <c r="U750" s="11" t="s">
        <v>124</v>
      </c>
      <c r="V750" s="11">
        <v>0.0</v>
      </c>
      <c r="W750" s="11" t="s">
        <v>125</v>
      </c>
      <c r="X750" s="18">
        <v>21.0</v>
      </c>
      <c r="Y750" s="18">
        <v>0.0</v>
      </c>
      <c r="Z750" s="18">
        <v>0.0</v>
      </c>
      <c r="AA750" s="18">
        <v>1.0</v>
      </c>
      <c r="AB750" s="15" t="s">
        <v>4091</v>
      </c>
      <c r="AC750" s="15" t="s">
        <v>4091</v>
      </c>
      <c r="AD750" s="16">
        <v>2.0</v>
      </c>
      <c r="AE750" s="16">
        <v>1.0</v>
      </c>
      <c r="AF750" s="16">
        <v>1.0</v>
      </c>
      <c r="AG750" s="15">
        <v>0.0</v>
      </c>
      <c r="AH750" s="11" t="s">
        <v>3307</v>
      </c>
      <c r="AI750" s="18">
        <v>1.0</v>
      </c>
      <c r="AJ750" s="18">
        <v>0.0</v>
      </c>
      <c r="AK750" s="18">
        <v>0.0</v>
      </c>
      <c r="AL750" s="11">
        <v>0.0</v>
      </c>
      <c r="AM750" s="19">
        <v>1.0</v>
      </c>
      <c r="AN750" s="27" t="s">
        <v>128</v>
      </c>
      <c r="AO750" s="15" t="s">
        <v>819</v>
      </c>
      <c r="AP750" s="15" t="s">
        <v>155</v>
      </c>
      <c r="AQ750" s="15">
        <v>131.0</v>
      </c>
      <c r="AR750" s="15">
        <v>50.0</v>
      </c>
      <c r="AS750" s="15">
        <v>64.0</v>
      </c>
      <c r="AT750" s="15">
        <v>28.0</v>
      </c>
      <c r="AU750" s="15">
        <v>-12.0</v>
      </c>
      <c r="AV750" s="15">
        <v>20.0</v>
      </c>
      <c r="AW750" s="18">
        <v>0.0</v>
      </c>
      <c r="AX750" s="18">
        <v>0.0</v>
      </c>
      <c r="AY750" s="18">
        <v>1.0</v>
      </c>
      <c r="AZ750" s="18">
        <v>1.0</v>
      </c>
      <c r="BA750" s="18">
        <v>0.0</v>
      </c>
      <c r="BB750" s="18">
        <v>0.0</v>
      </c>
      <c r="BC750" s="11">
        <v>0.0</v>
      </c>
      <c r="BD750" s="11">
        <v>0.0</v>
      </c>
      <c r="BE750" s="11">
        <v>0.0</v>
      </c>
      <c r="BF750" s="11">
        <v>0.0</v>
      </c>
      <c r="BG750" s="11">
        <v>0.0</v>
      </c>
      <c r="BH750" s="11">
        <v>0.0</v>
      </c>
      <c r="BI750" s="11">
        <v>0.0</v>
      </c>
      <c r="BJ750" s="11">
        <v>0.0</v>
      </c>
      <c r="BK750" s="11">
        <v>0.0</v>
      </c>
      <c r="BL750" s="11">
        <v>0.0</v>
      </c>
      <c r="BM750" s="11">
        <v>0.0</v>
      </c>
      <c r="BN750" s="11">
        <v>0.0</v>
      </c>
      <c r="BO750" s="11">
        <v>0.0</v>
      </c>
      <c r="BP750" s="11">
        <v>0.0</v>
      </c>
      <c r="BQ750" s="11">
        <v>0.0</v>
      </c>
      <c r="BR750" s="11">
        <v>0.0</v>
      </c>
      <c r="BS750" s="11">
        <v>0.0</v>
      </c>
      <c r="BT750" s="11">
        <v>0.0</v>
      </c>
      <c r="BU750" s="11">
        <v>0.0</v>
      </c>
      <c r="BV750" s="11" t="s">
        <v>124</v>
      </c>
      <c r="BW750" s="3" t="s">
        <v>487</v>
      </c>
      <c r="BX750" s="15">
        <v>0.0</v>
      </c>
      <c r="BY750" s="26">
        <v>288.0</v>
      </c>
      <c r="BZ750" s="16">
        <v>0.0</v>
      </c>
      <c r="CA750" s="26">
        <v>73.0</v>
      </c>
      <c r="CB750" s="26">
        <v>24.0</v>
      </c>
      <c r="CC750" s="15">
        <v>0.0</v>
      </c>
      <c r="CD750" s="15">
        <v>0.0</v>
      </c>
      <c r="CE750" s="15">
        <v>0.0</v>
      </c>
      <c r="CF750" s="15">
        <v>0.0</v>
      </c>
      <c r="CG750" s="16">
        <v>0.0</v>
      </c>
      <c r="CH750" s="16">
        <v>0.0</v>
      </c>
      <c r="CI750" s="16">
        <v>0.0</v>
      </c>
      <c r="CJ750" s="15">
        <f t="shared" si="3"/>
        <v>0</v>
      </c>
      <c r="CK750" s="29" t="s">
        <v>4092</v>
      </c>
      <c r="CL750" s="11" t="s">
        <v>132</v>
      </c>
      <c r="CM750" s="11">
        <v>0.0</v>
      </c>
      <c r="CN750" s="11">
        <v>0.0</v>
      </c>
      <c r="CO750" s="18">
        <v>0.0</v>
      </c>
      <c r="CP750" s="18">
        <v>0.0</v>
      </c>
      <c r="CQ750" s="15">
        <v>0.0</v>
      </c>
      <c r="CR750" s="15" t="s">
        <v>124</v>
      </c>
      <c r="CS750" s="15">
        <v>0.0</v>
      </c>
      <c r="CT750" s="15" t="s">
        <v>124</v>
      </c>
      <c r="CU750" s="15">
        <v>0.0</v>
      </c>
      <c r="CV750" s="15" t="s">
        <v>124</v>
      </c>
      <c r="CW750" s="11">
        <v>0.0</v>
      </c>
      <c r="CX750" s="11">
        <v>0.0</v>
      </c>
      <c r="CY750" s="11" t="s">
        <v>124</v>
      </c>
      <c r="CZ750" s="11">
        <v>0.0</v>
      </c>
      <c r="DA750" s="11" t="s">
        <v>235</v>
      </c>
      <c r="DB750" s="31"/>
    </row>
    <row r="751">
      <c r="A751" s="11" t="s">
        <v>4093</v>
      </c>
      <c r="B751" s="11" t="s">
        <v>4094</v>
      </c>
      <c r="C751" s="12">
        <v>33397.0</v>
      </c>
      <c r="D751" s="13">
        <v>1.0</v>
      </c>
      <c r="E751" s="18">
        <v>0.0</v>
      </c>
      <c r="F751" s="3">
        <v>9.0</v>
      </c>
      <c r="G751" s="3">
        <v>8.0</v>
      </c>
      <c r="H751" s="3">
        <v>8.0</v>
      </c>
      <c r="I751" s="14">
        <f t="shared" si="1"/>
        <v>8.333333333</v>
      </c>
      <c r="J751" s="14">
        <f t="shared" si="2"/>
        <v>0.6666666667</v>
      </c>
      <c r="K751" s="11" t="s">
        <v>1349</v>
      </c>
      <c r="L751" s="11" t="s">
        <v>716</v>
      </c>
      <c r="M751" s="15" t="s">
        <v>120</v>
      </c>
      <c r="N751" s="15" t="s">
        <v>4095</v>
      </c>
      <c r="O751" s="39" t="s">
        <v>122</v>
      </c>
      <c r="P751" s="39" t="s">
        <v>1836</v>
      </c>
      <c r="Q751" s="17">
        <v>0.0</v>
      </c>
      <c r="R751" s="11" t="s">
        <v>124</v>
      </c>
      <c r="S751" s="11">
        <v>0.0</v>
      </c>
      <c r="T751" s="11">
        <v>0.0</v>
      </c>
      <c r="U751" s="11" t="s">
        <v>124</v>
      </c>
      <c r="V751" s="11">
        <v>0.0</v>
      </c>
      <c r="W751" s="11" t="s">
        <v>125</v>
      </c>
      <c r="X751" s="18">
        <v>29.0</v>
      </c>
      <c r="Y751" s="18">
        <v>1.0</v>
      </c>
      <c r="Z751" s="18">
        <v>1.0</v>
      </c>
      <c r="AA751" s="18">
        <v>0.0</v>
      </c>
      <c r="AB751" s="15" t="s">
        <v>4096</v>
      </c>
      <c r="AC751" s="15" t="s">
        <v>4096</v>
      </c>
      <c r="AD751" s="16">
        <v>1.0</v>
      </c>
      <c r="AE751" s="16">
        <v>1.0</v>
      </c>
      <c r="AF751" s="16">
        <v>1.0</v>
      </c>
      <c r="AG751" s="16">
        <v>1.0</v>
      </c>
      <c r="AH751" s="11" t="s">
        <v>4097</v>
      </c>
      <c r="AI751" s="18">
        <v>1.0</v>
      </c>
      <c r="AJ751" s="18">
        <v>1.0</v>
      </c>
      <c r="AK751" s="18">
        <v>0.0</v>
      </c>
      <c r="AL751" s="11">
        <v>0.0</v>
      </c>
      <c r="AM751" s="19">
        <v>0.0</v>
      </c>
      <c r="AN751" s="27" t="s">
        <v>128</v>
      </c>
      <c r="AO751" s="15" t="s">
        <v>367</v>
      </c>
      <c r="AP751" s="15" t="s">
        <v>367</v>
      </c>
      <c r="AQ751" s="15">
        <v>92.0</v>
      </c>
      <c r="AR751" s="15">
        <v>22.0</v>
      </c>
      <c r="AS751" s="15">
        <v>63.0</v>
      </c>
      <c r="AT751" s="15">
        <v>39.0</v>
      </c>
      <c r="AU751" s="15">
        <v>-11.0</v>
      </c>
      <c r="AV751" s="15">
        <v>68.0</v>
      </c>
      <c r="AW751" s="18">
        <v>0.0</v>
      </c>
      <c r="AX751" s="18">
        <v>0.0</v>
      </c>
      <c r="AY751" s="18">
        <v>1.0</v>
      </c>
      <c r="AZ751" s="18">
        <v>0.0</v>
      </c>
      <c r="BA751" s="18">
        <v>0.0</v>
      </c>
      <c r="BB751" s="18">
        <v>0.0</v>
      </c>
      <c r="BC751" s="11">
        <v>0.0</v>
      </c>
      <c r="BD751" s="11">
        <v>0.0</v>
      </c>
      <c r="BE751" s="11">
        <v>0.0</v>
      </c>
      <c r="BF751" s="11">
        <v>0.0</v>
      </c>
      <c r="BG751" s="11">
        <v>0.0</v>
      </c>
      <c r="BH751" s="11">
        <v>1.0</v>
      </c>
      <c r="BI751" s="11">
        <v>0.0</v>
      </c>
      <c r="BJ751" s="11">
        <v>0.0</v>
      </c>
      <c r="BK751" s="11">
        <v>0.0</v>
      </c>
      <c r="BL751" s="11">
        <v>0.0</v>
      </c>
      <c r="BM751" s="11">
        <v>0.0</v>
      </c>
      <c r="BN751" s="11">
        <v>0.0</v>
      </c>
      <c r="BO751" s="11">
        <v>0.0</v>
      </c>
      <c r="BP751" s="11">
        <v>0.0</v>
      </c>
      <c r="BQ751" s="11">
        <v>0.0</v>
      </c>
      <c r="BR751" s="11">
        <v>0.0</v>
      </c>
      <c r="BS751" s="11">
        <v>0.0</v>
      </c>
      <c r="BT751" s="11">
        <v>0.0</v>
      </c>
      <c r="BU751" s="11">
        <v>0.0</v>
      </c>
      <c r="BV751" s="11" t="s">
        <v>124</v>
      </c>
      <c r="BW751" s="3" t="s">
        <v>146</v>
      </c>
      <c r="BX751" s="15">
        <v>0.0</v>
      </c>
      <c r="BY751" s="26">
        <v>238.0</v>
      </c>
      <c r="BZ751" s="16">
        <v>0.0</v>
      </c>
      <c r="CA751" s="26">
        <v>11.0</v>
      </c>
      <c r="CB751" s="26">
        <v>11.0</v>
      </c>
      <c r="CC751" s="15">
        <v>0.0</v>
      </c>
      <c r="CD751" s="15">
        <v>0.0</v>
      </c>
      <c r="CE751" s="15">
        <v>0.0</v>
      </c>
      <c r="CF751" s="15">
        <v>0.0</v>
      </c>
      <c r="CG751" s="16">
        <v>0.0</v>
      </c>
      <c r="CH751" s="16">
        <v>0.0</v>
      </c>
      <c r="CI751" s="16">
        <v>0.0</v>
      </c>
      <c r="CJ751" s="15">
        <f t="shared" si="3"/>
        <v>0</v>
      </c>
      <c r="CK751" s="29" t="s">
        <v>4098</v>
      </c>
      <c r="CL751" s="11" t="s">
        <v>861</v>
      </c>
      <c r="CM751" s="11">
        <v>0.0</v>
      </c>
      <c r="CN751" s="11">
        <v>0.0</v>
      </c>
      <c r="CO751" s="18">
        <v>0.0</v>
      </c>
      <c r="CP751" s="18">
        <v>0.0</v>
      </c>
      <c r="CQ751" s="15">
        <v>0.0</v>
      </c>
      <c r="CR751" s="15" t="s">
        <v>124</v>
      </c>
      <c r="CS751" s="15">
        <v>0.0</v>
      </c>
      <c r="CT751" s="15" t="s">
        <v>124</v>
      </c>
      <c r="CU751" s="15">
        <v>0.0</v>
      </c>
      <c r="CV751" s="15" t="s">
        <v>124</v>
      </c>
      <c r="CW751" s="11">
        <v>0.0</v>
      </c>
      <c r="CX751" s="11">
        <v>0.0</v>
      </c>
      <c r="CY751" s="11" t="s">
        <v>124</v>
      </c>
      <c r="CZ751" s="11">
        <v>0.0</v>
      </c>
      <c r="DA751" s="11" t="s">
        <v>235</v>
      </c>
      <c r="DB751" s="31"/>
    </row>
    <row r="752">
      <c r="A752" s="11" t="s">
        <v>4099</v>
      </c>
      <c r="B752" s="11" t="s">
        <v>3758</v>
      </c>
      <c r="C752" s="12">
        <v>33404.0</v>
      </c>
      <c r="D752" s="13">
        <v>5.0</v>
      </c>
      <c r="E752" s="18">
        <v>0.0</v>
      </c>
      <c r="F752" s="3">
        <v>6.0</v>
      </c>
      <c r="G752" s="3">
        <v>5.0</v>
      </c>
      <c r="H752" s="3">
        <v>3.0</v>
      </c>
      <c r="I752" s="14">
        <f t="shared" si="1"/>
        <v>4.666666667</v>
      </c>
      <c r="J752" s="14">
        <f t="shared" si="2"/>
        <v>2</v>
      </c>
      <c r="K752" s="11" t="s">
        <v>4100</v>
      </c>
      <c r="L752" s="11" t="s">
        <v>3062</v>
      </c>
      <c r="M752" s="15" t="s">
        <v>216</v>
      </c>
      <c r="N752" s="15" t="s">
        <v>2546</v>
      </c>
      <c r="O752" s="39" t="s">
        <v>2359</v>
      </c>
      <c r="P752" s="39" t="s">
        <v>2691</v>
      </c>
      <c r="Q752" s="17">
        <v>1.0</v>
      </c>
      <c r="R752" s="11" t="s">
        <v>124</v>
      </c>
      <c r="S752" s="11">
        <v>0.0</v>
      </c>
      <c r="T752" s="11">
        <v>0.0</v>
      </c>
      <c r="U752" s="11" t="s">
        <v>124</v>
      </c>
      <c r="V752" s="11">
        <v>0.0</v>
      </c>
      <c r="W752" s="11" t="s">
        <v>125</v>
      </c>
      <c r="X752" s="18">
        <v>28.0</v>
      </c>
      <c r="Y752" s="18">
        <v>0.0</v>
      </c>
      <c r="Z752" s="18">
        <v>1.0</v>
      </c>
      <c r="AA752" s="18">
        <v>0.0</v>
      </c>
      <c r="AB752" s="15" t="s">
        <v>4101</v>
      </c>
      <c r="AC752" s="15" t="s">
        <v>4101</v>
      </c>
      <c r="AD752" s="16">
        <v>1.0</v>
      </c>
      <c r="AE752" s="16">
        <v>0.0</v>
      </c>
      <c r="AF752" s="16">
        <v>0.0</v>
      </c>
      <c r="AG752" s="15">
        <v>0.0</v>
      </c>
      <c r="AH752" s="11" t="s">
        <v>4102</v>
      </c>
      <c r="AI752" s="18">
        <v>1.0</v>
      </c>
      <c r="AJ752" s="18">
        <v>0.0</v>
      </c>
      <c r="AK752" s="18">
        <v>0.0</v>
      </c>
      <c r="AL752" s="11">
        <v>0.0</v>
      </c>
      <c r="AM752" s="19">
        <v>1.0</v>
      </c>
      <c r="AN752" s="27" t="s">
        <v>128</v>
      </c>
      <c r="AO752" s="15" t="s">
        <v>189</v>
      </c>
      <c r="AP752" s="15" t="s">
        <v>189</v>
      </c>
      <c r="AQ752" s="15">
        <v>90.0</v>
      </c>
      <c r="AR752" s="15">
        <v>64.0</v>
      </c>
      <c r="AS752" s="15">
        <v>52.0</v>
      </c>
      <c r="AT752" s="15">
        <v>26.0</v>
      </c>
      <c r="AU752" s="15">
        <v>-5.0</v>
      </c>
      <c r="AV752" s="15">
        <v>71.0</v>
      </c>
      <c r="AW752" s="18">
        <v>0.0</v>
      </c>
      <c r="AX752" s="18">
        <v>0.0</v>
      </c>
      <c r="AY752" s="18">
        <v>0.0</v>
      </c>
      <c r="AZ752" s="18">
        <v>1.0</v>
      </c>
      <c r="BA752" s="18">
        <v>1.0</v>
      </c>
      <c r="BB752" s="18">
        <v>0.0</v>
      </c>
      <c r="BC752" s="11">
        <v>0.0</v>
      </c>
      <c r="BD752" s="11">
        <v>0.0</v>
      </c>
      <c r="BE752" s="11">
        <v>0.0</v>
      </c>
      <c r="BF752" s="11">
        <v>0.0</v>
      </c>
      <c r="BG752" s="11">
        <v>0.0</v>
      </c>
      <c r="BH752" s="11">
        <v>1.0</v>
      </c>
      <c r="BI752" s="11">
        <v>0.0</v>
      </c>
      <c r="BJ752" s="11">
        <v>0.0</v>
      </c>
      <c r="BK752" s="11">
        <v>0.0</v>
      </c>
      <c r="BL752" s="11">
        <v>0.0</v>
      </c>
      <c r="BM752" s="11">
        <v>0.0</v>
      </c>
      <c r="BN752" s="11">
        <v>0.0</v>
      </c>
      <c r="BO752" s="11">
        <v>0.0</v>
      </c>
      <c r="BP752" s="11">
        <v>0.0</v>
      </c>
      <c r="BQ752" s="11">
        <v>0.0</v>
      </c>
      <c r="BR752" s="11">
        <v>0.0</v>
      </c>
      <c r="BS752" s="11">
        <v>0.0</v>
      </c>
      <c r="BT752" s="11">
        <v>0.0</v>
      </c>
      <c r="BU752" s="11">
        <v>1.0</v>
      </c>
      <c r="BV752" s="11" t="s">
        <v>124</v>
      </c>
      <c r="BW752" s="3" t="s">
        <v>1609</v>
      </c>
      <c r="BX752" s="15">
        <v>0.0</v>
      </c>
      <c r="BY752" s="26">
        <v>298.0</v>
      </c>
      <c r="BZ752" s="16">
        <v>0.0</v>
      </c>
      <c r="CA752" s="26">
        <v>38.0</v>
      </c>
      <c r="CB752" s="26">
        <v>18.0</v>
      </c>
      <c r="CC752" s="15">
        <v>0.0</v>
      </c>
      <c r="CD752" s="15">
        <v>0.0</v>
      </c>
      <c r="CE752" s="15">
        <v>1.0</v>
      </c>
      <c r="CF752" s="15">
        <v>0.0</v>
      </c>
      <c r="CG752" s="16">
        <v>0.0</v>
      </c>
      <c r="CH752" s="16">
        <v>0.0</v>
      </c>
      <c r="CI752" s="16">
        <v>0.0</v>
      </c>
      <c r="CJ752" s="15">
        <f t="shared" si="3"/>
        <v>0</v>
      </c>
      <c r="CK752" s="29" t="s">
        <v>4103</v>
      </c>
      <c r="CL752" s="11" t="s">
        <v>480</v>
      </c>
      <c r="CM752" s="11">
        <v>0.0</v>
      </c>
      <c r="CN752" s="11">
        <v>0.0</v>
      </c>
      <c r="CO752" s="18">
        <v>0.0</v>
      </c>
      <c r="CP752" s="18">
        <v>0.0</v>
      </c>
      <c r="CQ752" s="15">
        <v>0.0</v>
      </c>
      <c r="CR752" s="15" t="s">
        <v>124</v>
      </c>
      <c r="CS752" s="15">
        <v>0.0</v>
      </c>
      <c r="CT752" s="15" t="s">
        <v>124</v>
      </c>
      <c r="CU752" s="15">
        <v>0.0</v>
      </c>
      <c r="CV752" s="15" t="s">
        <v>124</v>
      </c>
      <c r="CW752" s="11">
        <v>0.0</v>
      </c>
      <c r="CX752" s="11">
        <v>0.0</v>
      </c>
      <c r="CY752" s="11" t="s">
        <v>124</v>
      </c>
      <c r="CZ752" s="11">
        <v>0.0</v>
      </c>
      <c r="DA752" s="11" t="s">
        <v>235</v>
      </c>
      <c r="DB752" s="31"/>
    </row>
    <row r="753">
      <c r="A753" s="11" t="s">
        <v>4104</v>
      </c>
      <c r="B753" s="11" t="s">
        <v>4105</v>
      </c>
      <c r="C753" s="12">
        <v>33439.0</v>
      </c>
      <c r="D753" s="13">
        <v>1.0</v>
      </c>
      <c r="E753" s="18">
        <v>0.0</v>
      </c>
      <c r="F753" s="3">
        <v>7.0</v>
      </c>
      <c r="G753" s="3">
        <v>6.0</v>
      </c>
      <c r="H753" s="3">
        <v>7.0</v>
      </c>
      <c r="I753" s="14">
        <f t="shared" si="1"/>
        <v>6.666666667</v>
      </c>
      <c r="J753" s="14">
        <f t="shared" si="2"/>
        <v>0.6666666667</v>
      </c>
      <c r="K753" s="11" t="s">
        <v>183</v>
      </c>
      <c r="L753" s="11" t="s">
        <v>183</v>
      </c>
      <c r="M753" s="15" t="s">
        <v>122</v>
      </c>
      <c r="N753" s="15" t="s">
        <v>373</v>
      </c>
      <c r="O753" s="15" t="s">
        <v>2359</v>
      </c>
      <c r="P753" s="15" t="s">
        <v>4106</v>
      </c>
      <c r="Q753" s="17">
        <v>0.0</v>
      </c>
      <c r="R753" s="11" t="s">
        <v>4107</v>
      </c>
      <c r="S753" s="11">
        <v>0.0</v>
      </c>
      <c r="T753" s="11">
        <v>0.0</v>
      </c>
      <c r="U753" s="11" t="s">
        <v>124</v>
      </c>
      <c r="V753" s="11">
        <v>0.0</v>
      </c>
      <c r="W753" s="11" t="s">
        <v>631</v>
      </c>
      <c r="X753" s="18"/>
      <c r="Y753" s="18">
        <v>1.0</v>
      </c>
      <c r="Z753" s="18">
        <v>1.0</v>
      </c>
      <c r="AA753" s="18">
        <v>0.0</v>
      </c>
      <c r="AB753" s="15" t="s">
        <v>4108</v>
      </c>
      <c r="AC753" s="15" t="s">
        <v>4108</v>
      </c>
      <c r="AD753" s="16">
        <v>1.0</v>
      </c>
      <c r="AE753" s="16">
        <v>1.0</v>
      </c>
      <c r="AF753" s="16">
        <v>1.0</v>
      </c>
      <c r="AG753" s="16">
        <v>1.0</v>
      </c>
      <c r="AH753" s="11" t="s">
        <v>4109</v>
      </c>
      <c r="AI753" s="18">
        <v>1.0</v>
      </c>
      <c r="AJ753" s="18">
        <v>1.0</v>
      </c>
      <c r="AK753" s="18">
        <v>0.0</v>
      </c>
      <c r="AL753" s="11">
        <v>0.0</v>
      </c>
      <c r="AM753" s="19">
        <v>0.0</v>
      </c>
      <c r="AN753" s="27" t="s">
        <v>128</v>
      </c>
      <c r="AO753" s="15" t="s">
        <v>210</v>
      </c>
      <c r="AP753" s="15" t="s">
        <v>210</v>
      </c>
      <c r="AQ753" s="15">
        <v>104.0</v>
      </c>
      <c r="AR753" s="15">
        <v>85.0</v>
      </c>
      <c r="AS753" s="15">
        <v>64.0</v>
      </c>
      <c r="AT753" s="15">
        <v>94.0</v>
      </c>
      <c r="AU753" s="15">
        <v>-7.0</v>
      </c>
      <c r="AV753" s="15">
        <v>0.0</v>
      </c>
      <c r="AW753" s="18">
        <v>0.0</v>
      </c>
      <c r="AX753" s="18">
        <v>0.0</v>
      </c>
      <c r="AY753" s="18">
        <v>1.0</v>
      </c>
      <c r="AZ753" s="18">
        <v>0.0</v>
      </c>
      <c r="BA753" s="18">
        <v>0.0</v>
      </c>
      <c r="BB753" s="18">
        <v>0.0</v>
      </c>
      <c r="BC753" s="11">
        <v>0.0</v>
      </c>
      <c r="BD753" s="11">
        <v>0.0</v>
      </c>
      <c r="BE753" s="11">
        <v>0.0</v>
      </c>
      <c r="BF753" s="11">
        <v>0.0</v>
      </c>
      <c r="BG753" s="11">
        <v>1.0</v>
      </c>
      <c r="BH753" s="11">
        <v>0.0</v>
      </c>
      <c r="BI753" s="11">
        <v>0.0</v>
      </c>
      <c r="BJ753" s="11">
        <v>0.0</v>
      </c>
      <c r="BK753" s="11">
        <v>0.0</v>
      </c>
      <c r="BL753" s="11">
        <v>0.0</v>
      </c>
      <c r="BM753" s="11">
        <v>0.0</v>
      </c>
      <c r="BN753" s="11">
        <v>0.0</v>
      </c>
      <c r="BO753" s="11">
        <v>0.0</v>
      </c>
      <c r="BP753" s="11">
        <v>0.0</v>
      </c>
      <c r="BQ753" s="11">
        <v>0.0</v>
      </c>
      <c r="BR753" s="11">
        <v>0.0</v>
      </c>
      <c r="BS753" s="11">
        <v>0.0</v>
      </c>
      <c r="BT753" s="11">
        <v>0.0</v>
      </c>
      <c r="BU753" s="11">
        <v>0.0</v>
      </c>
      <c r="BV753" s="11" t="s">
        <v>124</v>
      </c>
      <c r="BW753" s="3" t="s">
        <v>319</v>
      </c>
      <c r="BX753" s="15">
        <v>0.0</v>
      </c>
      <c r="BY753" s="26">
        <v>209.0</v>
      </c>
      <c r="BZ753" s="16">
        <v>0.0</v>
      </c>
      <c r="CA753" s="26">
        <v>89.0</v>
      </c>
      <c r="CB753" s="26">
        <v>13.0</v>
      </c>
      <c r="CC753" s="15">
        <v>0.0</v>
      </c>
      <c r="CD753" s="15">
        <v>0.0</v>
      </c>
      <c r="CE753" s="15">
        <v>0.0</v>
      </c>
      <c r="CF753" s="15">
        <v>0.0</v>
      </c>
      <c r="CG753" s="16">
        <v>0.0</v>
      </c>
      <c r="CH753" s="16">
        <v>1.0</v>
      </c>
      <c r="CI753" s="16">
        <v>0.0</v>
      </c>
      <c r="CJ753" s="15">
        <f t="shared" si="3"/>
        <v>1</v>
      </c>
      <c r="CK753" s="29" t="s">
        <v>4110</v>
      </c>
      <c r="CL753" s="11" t="s">
        <v>258</v>
      </c>
      <c r="CM753" s="11">
        <v>0.0</v>
      </c>
      <c r="CN753" s="11">
        <v>1.0</v>
      </c>
      <c r="CO753" s="18">
        <v>1.0</v>
      </c>
      <c r="CP753" s="18">
        <v>0.0</v>
      </c>
      <c r="CQ753" s="15">
        <v>0.0</v>
      </c>
      <c r="CR753" s="15" t="s">
        <v>124</v>
      </c>
      <c r="CS753" s="15">
        <v>0.0</v>
      </c>
      <c r="CT753" s="15" t="s">
        <v>124</v>
      </c>
      <c r="CU753" s="15">
        <v>0.0</v>
      </c>
      <c r="CV753" s="15" t="s">
        <v>124</v>
      </c>
      <c r="CW753" s="11">
        <v>0.0</v>
      </c>
      <c r="CX753" s="11">
        <v>0.0</v>
      </c>
      <c r="CY753" s="11" t="s">
        <v>124</v>
      </c>
      <c r="CZ753" s="11">
        <v>0.0</v>
      </c>
      <c r="DA753" s="11" t="s">
        <v>507</v>
      </c>
      <c r="DB753" s="31"/>
    </row>
    <row r="754">
      <c r="A754" s="11" t="s">
        <v>4111</v>
      </c>
      <c r="B754" s="11" t="s">
        <v>3200</v>
      </c>
      <c r="C754" s="12">
        <v>33446.0</v>
      </c>
      <c r="D754" s="13">
        <v>7.0</v>
      </c>
      <c r="E754" s="18">
        <v>0.0</v>
      </c>
      <c r="F754" s="3">
        <v>6.0</v>
      </c>
      <c r="G754" s="3">
        <v>5.0</v>
      </c>
      <c r="H754" s="3">
        <v>2.0</v>
      </c>
      <c r="I754" s="14">
        <f t="shared" si="1"/>
        <v>4.333333333</v>
      </c>
      <c r="J754" s="14">
        <f t="shared" si="2"/>
        <v>2.666666667</v>
      </c>
      <c r="K754" s="11" t="s">
        <v>1349</v>
      </c>
      <c r="L754" s="11" t="s">
        <v>716</v>
      </c>
      <c r="M754" s="15" t="s">
        <v>122</v>
      </c>
      <c r="N754" s="15" t="s">
        <v>2815</v>
      </c>
      <c r="O754" s="15" t="s">
        <v>162</v>
      </c>
      <c r="P754" s="15" t="s">
        <v>4112</v>
      </c>
      <c r="Q754" s="17">
        <v>1.0</v>
      </c>
      <c r="R754" s="11" t="s">
        <v>124</v>
      </c>
      <c r="S754" s="11">
        <v>0.0</v>
      </c>
      <c r="T754" s="11">
        <v>0.0</v>
      </c>
      <c r="U754" s="11" t="s">
        <v>124</v>
      </c>
      <c r="V754" s="11">
        <v>0.0</v>
      </c>
      <c r="W754" s="11" t="s">
        <v>273</v>
      </c>
      <c r="X754" s="18">
        <v>31.0</v>
      </c>
      <c r="Y754" s="18">
        <v>1.0</v>
      </c>
      <c r="Z754" s="18">
        <v>1.0</v>
      </c>
      <c r="AA754" s="18">
        <v>0.0</v>
      </c>
      <c r="AB754" s="15" t="s">
        <v>4113</v>
      </c>
      <c r="AC754" s="15" t="s">
        <v>4113</v>
      </c>
      <c r="AD754" s="16">
        <v>1.0</v>
      </c>
      <c r="AE754" s="16">
        <v>1.0</v>
      </c>
      <c r="AF754" s="16">
        <v>1.0</v>
      </c>
      <c r="AG754" s="15">
        <v>0.0</v>
      </c>
      <c r="AH754" s="11" t="s">
        <v>4114</v>
      </c>
      <c r="AI754" s="18">
        <v>1.0</v>
      </c>
      <c r="AJ754" s="18">
        <v>1.0</v>
      </c>
      <c r="AK754" s="18">
        <v>1.0</v>
      </c>
      <c r="AL754" s="11">
        <v>0.0</v>
      </c>
      <c r="AM754" s="19">
        <v>1.0</v>
      </c>
      <c r="AN754" s="27" t="s">
        <v>128</v>
      </c>
      <c r="AO754" s="15" t="s">
        <v>243</v>
      </c>
      <c r="AP754" s="15" t="s">
        <v>243</v>
      </c>
      <c r="AQ754" s="15">
        <v>131.0</v>
      </c>
      <c r="AR754" s="15">
        <v>44.0</v>
      </c>
      <c r="AS754" s="15">
        <v>53.0</v>
      </c>
      <c r="AT754" s="15">
        <v>29.0</v>
      </c>
      <c r="AU754" s="15">
        <v>-7.0</v>
      </c>
      <c r="AV754" s="15">
        <v>20.0</v>
      </c>
      <c r="AW754" s="18">
        <v>0.0</v>
      </c>
      <c r="AX754" s="18">
        <v>0.0</v>
      </c>
      <c r="AY754" s="18">
        <v>1.0</v>
      </c>
      <c r="AZ754" s="18">
        <v>1.0</v>
      </c>
      <c r="BA754" s="18">
        <v>1.0</v>
      </c>
      <c r="BB754" s="18">
        <v>0.0</v>
      </c>
      <c r="BC754" s="11">
        <v>0.0</v>
      </c>
      <c r="BD754" s="11">
        <v>0.0</v>
      </c>
      <c r="BE754" s="11">
        <v>0.0</v>
      </c>
      <c r="BF754" s="11">
        <v>0.0</v>
      </c>
      <c r="BG754" s="11">
        <v>0.0</v>
      </c>
      <c r="BH754" s="11">
        <v>0.0</v>
      </c>
      <c r="BI754" s="11">
        <v>0.0</v>
      </c>
      <c r="BJ754" s="11">
        <v>0.0</v>
      </c>
      <c r="BK754" s="11">
        <v>0.0</v>
      </c>
      <c r="BL754" s="11">
        <v>0.0</v>
      </c>
      <c r="BM754" s="11">
        <v>0.0</v>
      </c>
      <c r="BN754" s="11">
        <v>0.0</v>
      </c>
      <c r="BO754" s="11">
        <v>0.0</v>
      </c>
      <c r="BP754" s="11">
        <v>0.0</v>
      </c>
      <c r="BQ754" s="11">
        <v>0.0</v>
      </c>
      <c r="BR754" s="11">
        <v>0.0</v>
      </c>
      <c r="BS754" s="11">
        <v>0.0</v>
      </c>
      <c r="BT754" s="11">
        <v>0.0</v>
      </c>
      <c r="BU754" s="11">
        <v>0.0</v>
      </c>
      <c r="BV754" s="11" t="s">
        <v>124</v>
      </c>
      <c r="BW754" s="3" t="s">
        <v>146</v>
      </c>
      <c r="BX754" s="15">
        <v>0.0</v>
      </c>
      <c r="BY754" s="26">
        <v>250.0</v>
      </c>
      <c r="BZ754" s="16">
        <v>0.0</v>
      </c>
      <c r="CA754" s="26">
        <v>62.0</v>
      </c>
      <c r="CB754" s="26">
        <v>15.0</v>
      </c>
      <c r="CC754" s="15">
        <v>0.0</v>
      </c>
      <c r="CD754" s="15">
        <v>0.0</v>
      </c>
      <c r="CE754" s="15">
        <v>0.0</v>
      </c>
      <c r="CF754" s="15">
        <v>0.0</v>
      </c>
      <c r="CG754" s="16">
        <v>0.0</v>
      </c>
      <c r="CH754" s="16">
        <v>0.0</v>
      </c>
      <c r="CI754" s="16">
        <v>0.0</v>
      </c>
      <c r="CJ754" s="15">
        <f t="shared" si="3"/>
        <v>0</v>
      </c>
      <c r="CK754" s="29" t="s">
        <v>4115</v>
      </c>
      <c r="CL754" s="11" t="s">
        <v>170</v>
      </c>
      <c r="CM754" s="11">
        <v>0.0</v>
      </c>
      <c r="CN754" s="11">
        <v>0.0</v>
      </c>
      <c r="CO754" s="18">
        <v>0.0</v>
      </c>
      <c r="CP754" s="18">
        <v>0.0</v>
      </c>
      <c r="CQ754" s="15">
        <v>0.0</v>
      </c>
      <c r="CR754" s="15" t="s">
        <v>124</v>
      </c>
      <c r="CS754" s="15">
        <v>1.0</v>
      </c>
      <c r="CT754" s="15" t="s">
        <v>4116</v>
      </c>
      <c r="CU754" s="15">
        <v>0.0</v>
      </c>
      <c r="CV754" s="15" t="s">
        <v>124</v>
      </c>
      <c r="CW754" s="11">
        <v>0.0</v>
      </c>
      <c r="CX754" s="11">
        <v>0.0</v>
      </c>
      <c r="CY754" s="11" t="s">
        <v>124</v>
      </c>
      <c r="CZ754" s="11">
        <v>0.0</v>
      </c>
      <c r="DA754" s="11" t="s">
        <v>3380</v>
      </c>
      <c r="DB754" s="31"/>
    </row>
    <row r="755">
      <c r="A755" s="11" t="s">
        <v>4117</v>
      </c>
      <c r="B755" s="11" t="s">
        <v>3758</v>
      </c>
      <c r="C755" s="12">
        <v>33495.0</v>
      </c>
      <c r="D755" s="13">
        <v>1.0</v>
      </c>
      <c r="E755" s="18">
        <v>0.0</v>
      </c>
      <c r="F755" s="3">
        <v>6.0</v>
      </c>
      <c r="G755" s="3">
        <v>4.0</v>
      </c>
      <c r="H755" s="3">
        <v>5.0</v>
      </c>
      <c r="I755" s="14">
        <f t="shared" si="1"/>
        <v>5</v>
      </c>
      <c r="J755" s="14">
        <f t="shared" si="2"/>
        <v>1.333333333</v>
      </c>
      <c r="K755" s="11" t="s">
        <v>4100</v>
      </c>
      <c r="L755" s="11" t="s">
        <v>3062</v>
      </c>
      <c r="M755" s="15" t="s">
        <v>137</v>
      </c>
      <c r="N755" s="15" t="s">
        <v>138</v>
      </c>
      <c r="O755" s="15" t="s">
        <v>137</v>
      </c>
      <c r="P755" s="15" t="s">
        <v>138</v>
      </c>
      <c r="Q755" s="17">
        <v>1.0</v>
      </c>
      <c r="R755" s="11" t="s">
        <v>124</v>
      </c>
      <c r="S755" s="11">
        <v>0.0</v>
      </c>
      <c r="T755" s="11">
        <v>0.0</v>
      </c>
      <c r="U755" s="11" t="s">
        <v>124</v>
      </c>
      <c r="V755" s="11">
        <v>0.0</v>
      </c>
      <c r="W755" s="11" t="s">
        <v>125</v>
      </c>
      <c r="X755" s="18">
        <v>29.0</v>
      </c>
      <c r="Y755" s="18">
        <v>0.0</v>
      </c>
      <c r="Z755" s="18">
        <v>1.0</v>
      </c>
      <c r="AA755" s="18">
        <v>0.0</v>
      </c>
      <c r="AB755" s="15" t="s">
        <v>4118</v>
      </c>
      <c r="AC755" s="15" t="s">
        <v>4118</v>
      </c>
      <c r="AD755" s="16">
        <v>2.0</v>
      </c>
      <c r="AE755" s="16">
        <v>2.0</v>
      </c>
      <c r="AF755" s="16">
        <v>1.0</v>
      </c>
      <c r="AG755" s="15">
        <v>0.0</v>
      </c>
      <c r="AH755" s="11" t="s">
        <v>4119</v>
      </c>
      <c r="AI755" s="18">
        <v>1.0</v>
      </c>
      <c r="AJ755" s="18">
        <v>2.0</v>
      </c>
      <c r="AK755" s="18">
        <v>0.0</v>
      </c>
      <c r="AL755" s="11">
        <v>0.0</v>
      </c>
      <c r="AM755" s="19">
        <v>1.0</v>
      </c>
      <c r="AN755" s="27" t="s">
        <v>128</v>
      </c>
      <c r="AO755" s="15" t="s">
        <v>243</v>
      </c>
      <c r="AP755" s="15" t="s">
        <v>243</v>
      </c>
      <c r="AQ755" s="15">
        <v>120.0</v>
      </c>
      <c r="AR755" s="15">
        <v>82.0</v>
      </c>
      <c r="AS755" s="15">
        <v>75.0</v>
      </c>
      <c r="AT755" s="15">
        <v>90.0</v>
      </c>
      <c r="AU755" s="15">
        <v>-9.0</v>
      </c>
      <c r="AV755" s="15">
        <v>9.0</v>
      </c>
      <c r="AW755" s="18">
        <v>0.0</v>
      </c>
      <c r="AX755" s="18">
        <v>0.0</v>
      </c>
      <c r="AY755" s="18">
        <v>0.0</v>
      </c>
      <c r="AZ755" s="18">
        <v>1.0</v>
      </c>
      <c r="BA755" s="18">
        <v>0.0</v>
      </c>
      <c r="BB755" s="18">
        <v>0.0</v>
      </c>
      <c r="BC755" s="11">
        <v>0.0</v>
      </c>
      <c r="BD755" s="11">
        <v>0.0</v>
      </c>
      <c r="BE755" s="11">
        <v>0.0</v>
      </c>
      <c r="BF755" s="11">
        <v>0.0</v>
      </c>
      <c r="BG755" s="11">
        <v>0.0</v>
      </c>
      <c r="BH755" s="11">
        <v>1.0</v>
      </c>
      <c r="BI755" s="11">
        <v>0.0</v>
      </c>
      <c r="BJ755" s="11">
        <v>0.0</v>
      </c>
      <c r="BK755" s="11">
        <v>0.0</v>
      </c>
      <c r="BL755" s="11">
        <v>0.0</v>
      </c>
      <c r="BM755" s="11">
        <v>0.0</v>
      </c>
      <c r="BN755" s="11">
        <v>0.0</v>
      </c>
      <c r="BO755" s="11">
        <v>0.0</v>
      </c>
      <c r="BP755" s="11">
        <v>0.0</v>
      </c>
      <c r="BQ755" s="11">
        <v>0.0</v>
      </c>
      <c r="BR755" s="11">
        <v>0.0</v>
      </c>
      <c r="BS755" s="11">
        <v>0.0</v>
      </c>
      <c r="BT755" s="11">
        <v>0.0</v>
      </c>
      <c r="BU755" s="11">
        <v>0.0</v>
      </c>
      <c r="BV755" s="11" t="s">
        <v>124</v>
      </c>
      <c r="BW755" s="3" t="s">
        <v>168</v>
      </c>
      <c r="BX755" s="15">
        <v>0.0</v>
      </c>
      <c r="BY755" s="26">
        <v>272.0</v>
      </c>
      <c r="BZ755" s="16">
        <v>0.0</v>
      </c>
      <c r="CA755" s="26">
        <v>34.0</v>
      </c>
      <c r="CB755" s="26">
        <v>18.0</v>
      </c>
      <c r="CC755" s="15">
        <v>0.0</v>
      </c>
      <c r="CD755" s="15">
        <v>0.0</v>
      </c>
      <c r="CE755" s="15">
        <v>0.0</v>
      </c>
      <c r="CF755" s="15">
        <v>0.0</v>
      </c>
      <c r="CG755" s="16">
        <v>0.0</v>
      </c>
      <c r="CH755" s="16">
        <v>0.0</v>
      </c>
      <c r="CI755" s="16">
        <v>0.0</v>
      </c>
      <c r="CJ755" s="15">
        <f t="shared" si="3"/>
        <v>0</v>
      </c>
      <c r="CK755" s="29" t="s">
        <v>4120</v>
      </c>
      <c r="CL755" s="11" t="s">
        <v>4121</v>
      </c>
      <c r="CM755" s="11">
        <v>0.0</v>
      </c>
      <c r="CN755" s="11">
        <v>0.0</v>
      </c>
      <c r="CO755" s="18">
        <v>0.0</v>
      </c>
      <c r="CP755" s="18">
        <v>0.0</v>
      </c>
      <c r="CQ755" s="15">
        <v>0.0</v>
      </c>
      <c r="CR755" s="15" t="s">
        <v>124</v>
      </c>
      <c r="CS755" s="15">
        <v>0.0</v>
      </c>
      <c r="CT755" s="15" t="s">
        <v>124</v>
      </c>
      <c r="CU755" s="15">
        <v>0.0</v>
      </c>
      <c r="CV755" s="15" t="s">
        <v>124</v>
      </c>
      <c r="CW755" s="11">
        <v>0.0</v>
      </c>
      <c r="CX755" s="11">
        <v>0.0</v>
      </c>
      <c r="CY755" s="11" t="s">
        <v>124</v>
      </c>
      <c r="CZ755" s="11">
        <v>0.0</v>
      </c>
      <c r="DA755" s="11" t="s">
        <v>235</v>
      </c>
      <c r="DB755" s="31"/>
    </row>
    <row r="756">
      <c r="A756" s="11" t="s">
        <v>4122</v>
      </c>
      <c r="B756" s="11" t="s">
        <v>4123</v>
      </c>
      <c r="C756" s="12">
        <v>33502.0</v>
      </c>
      <c r="D756" s="13">
        <v>2.0</v>
      </c>
      <c r="E756" s="18">
        <v>0.0</v>
      </c>
      <c r="F756" s="3">
        <v>2.0</v>
      </c>
      <c r="G756" s="3">
        <v>4.0</v>
      </c>
      <c r="H756" s="3">
        <v>8.0</v>
      </c>
      <c r="I756" s="14">
        <f t="shared" si="1"/>
        <v>4.666666667</v>
      </c>
      <c r="J756" s="14">
        <f t="shared" si="2"/>
        <v>4</v>
      </c>
      <c r="K756" s="11" t="s">
        <v>4124</v>
      </c>
      <c r="L756" s="11" t="s">
        <v>3903</v>
      </c>
      <c r="M756" s="15" t="s">
        <v>216</v>
      </c>
      <c r="N756" s="15" t="s">
        <v>2546</v>
      </c>
      <c r="O756" s="15" t="s">
        <v>4043</v>
      </c>
      <c r="P756" s="15" t="s">
        <v>4125</v>
      </c>
      <c r="Q756" s="17">
        <v>0.0</v>
      </c>
      <c r="R756" s="11" t="s">
        <v>124</v>
      </c>
      <c r="S756" s="11">
        <v>1.0</v>
      </c>
      <c r="T756" s="11">
        <v>0.0</v>
      </c>
      <c r="U756" s="11" t="s">
        <v>124</v>
      </c>
      <c r="V756" s="11">
        <v>0.0</v>
      </c>
      <c r="W756" s="11" t="s">
        <v>125</v>
      </c>
      <c r="X756" s="18">
        <v>21.0</v>
      </c>
      <c r="Y756" s="18">
        <v>1.0</v>
      </c>
      <c r="Z756" s="18">
        <v>2.0</v>
      </c>
      <c r="AA756" s="18">
        <v>2.0</v>
      </c>
      <c r="AB756" s="15" t="s">
        <v>4126</v>
      </c>
      <c r="AC756" s="15" t="s">
        <v>4126</v>
      </c>
      <c r="AD756" s="16">
        <v>1.0</v>
      </c>
      <c r="AE756" s="16">
        <v>2.0</v>
      </c>
      <c r="AF756" s="16">
        <v>1.0</v>
      </c>
      <c r="AG756" s="16">
        <v>0.0</v>
      </c>
      <c r="AH756" s="11" t="s">
        <v>4127</v>
      </c>
      <c r="AI756" s="18">
        <v>1.0</v>
      </c>
      <c r="AJ756" s="18">
        <v>0.0</v>
      </c>
      <c r="AK756" s="18">
        <v>0.0</v>
      </c>
      <c r="AL756" s="11">
        <v>0.0</v>
      </c>
      <c r="AM756" s="19">
        <v>1.0</v>
      </c>
      <c r="AN756" s="27" t="s">
        <v>128</v>
      </c>
      <c r="AO756" s="15" t="s">
        <v>1155</v>
      </c>
      <c r="AP756" s="15" t="s">
        <v>1155</v>
      </c>
      <c r="AQ756" s="15">
        <v>92.0</v>
      </c>
      <c r="AR756" s="15">
        <v>48.0</v>
      </c>
      <c r="AS756" s="15">
        <v>68.0</v>
      </c>
      <c r="AT756" s="15">
        <v>73.0</v>
      </c>
      <c r="AU756" s="15">
        <v>-10.0</v>
      </c>
      <c r="AV756" s="15">
        <v>24.0</v>
      </c>
      <c r="AW756" s="18">
        <v>0.0</v>
      </c>
      <c r="AX756" s="18">
        <v>0.0</v>
      </c>
      <c r="AY756" s="18">
        <v>0.0</v>
      </c>
      <c r="AZ756" s="18">
        <v>1.0</v>
      </c>
      <c r="BA756" s="18">
        <v>0.0</v>
      </c>
      <c r="BB756" s="18">
        <v>0.0</v>
      </c>
      <c r="BC756" s="11">
        <v>0.0</v>
      </c>
      <c r="BD756" s="11">
        <v>0.0</v>
      </c>
      <c r="BE756" s="11">
        <v>0.0</v>
      </c>
      <c r="BF756" s="11">
        <v>0.0</v>
      </c>
      <c r="BG756" s="11">
        <v>0.0</v>
      </c>
      <c r="BH756" s="11">
        <v>0.0</v>
      </c>
      <c r="BI756" s="11">
        <v>0.0</v>
      </c>
      <c r="BJ756" s="11">
        <v>0.0</v>
      </c>
      <c r="BK756" s="11">
        <v>0.0</v>
      </c>
      <c r="BL756" s="11">
        <v>0.0</v>
      </c>
      <c r="BM756" s="11">
        <v>0.0</v>
      </c>
      <c r="BN756" s="11">
        <v>0.0</v>
      </c>
      <c r="BO756" s="11">
        <v>0.0</v>
      </c>
      <c r="BP756" s="11">
        <v>0.0</v>
      </c>
      <c r="BQ756" s="11">
        <v>0.0</v>
      </c>
      <c r="BR756" s="11">
        <v>0.0</v>
      </c>
      <c r="BS756" s="11">
        <v>0.0</v>
      </c>
      <c r="BT756" s="11">
        <v>0.0</v>
      </c>
      <c r="BU756" s="11">
        <v>0.0</v>
      </c>
      <c r="BV756" s="11" t="s">
        <v>124</v>
      </c>
      <c r="BW756" s="3" t="s">
        <v>1726</v>
      </c>
      <c r="BX756" s="15">
        <v>0.0</v>
      </c>
      <c r="BY756" s="26">
        <v>289.0</v>
      </c>
      <c r="BZ756" s="16">
        <v>0.0</v>
      </c>
      <c r="CA756" s="26">
        <v>13.0</v>
      </c>
      <c r="CB756" s="26">
        <v>39.0</v>
      </c>
      <c r="CC756" s="15">
        <v>1.0</v>
      </c>
      <c r="CD756" s="15">
        <v>0.0</v>
      </c>
      <c r="CE756" s="15">
        <v>0.0</v>
      </c>
      <c r="CF756" s="15">
        <v>0.0</v>
      </c>
      <c r="CG756" s="16">
        <v>0.0</v>
      </c>
      <c r="CH756" s="16">
        <v>0.0</v>
      </c>
      <c r="CI756" s="16">
        <v>0.0</v>
      </c>
      <c r="CJ756" s="15">
        <f t="shared" si="3"/>
        <v>0</v>
      </c>
      <c r="CK756" s="29" t="s">
        <v>4128</v>
      </c>
      <c r="CL756" s="11" t="s">
        <v>170</v>
      </c>
      <c r="CM756" s="11">
        <v>0.0</v>
      </c>
      <c r="CN756" s="11">
        <v>1.0</v>
      </c>
      <c r="CO756" s="18">
        <v>0.0</v>
      </c>
      <c r="CP756" s="18">
        <v>1.0</v>
      </c>
      <c r="CQ756" s="15">
        <v>0.0</v>
      </c>
      <c r="CR756" s="15" t="s">
        <v>124</v>
      </c>
      <c r="CS756" s="15">
        <v>0.0</v>
      </c>
      <c r="CT756" s="15" t="s">
        <v>124</v>
      </c>
      <c r="CU756" s="15">
        <v>0.0</v>
      </c>
      <c r="CV756" s="15" t="s">
        <v>124</v>
      </c>
      <c r="CW756" s="11">
        <v>0.0</v>
      </c>
      <c r="CX756" s="11">
        <v>0.0</v>
      </c>
      <c r="CY756" s="11" t="s">
        <v>124</v>
      </c>
      <c r="CZ756" s="11">
        <v>0.0</v>
      </c>
      <c r="DA756" s="11" t="s">
        <v>235</v>
      </c>
      <c r="DB756" s="31"/>
    </row>
    <row r="757">
      <c r="A757" s="11" t="s">
        <v>1189</v>
      </c>
      <c r="B757" s="11" t="s">
        <v>4129</v>
      </c>
      <c r="C757" s="12">
        <v>33516.0</v>
      </c>
      <c r="D757" s="13">
        <v>1.0</v>
      </c>
      <c r="E757" s="18">
        <v>0.0</v>
      </c>
      <c r="F757" s="3">
        <v>8.0</v>
      </c>
      <c r="G757" s="3">
        <v>6.0</v>
      </c>
      <c r="H757" s="3">
        <v>8.0</v>
      </c>
      <c r="I757" s="14">
        <f t="shared" si="1"/>
        <v>7.333333333</v>
      </c>
      <c r="J757" s="14">
        <f t="shared" si="2"/>
        <v>1.333333333</v>
      </c>
      <c r="K757" s="11" t="s">
        <v>4130</v>
      </c>
      <c r="L757" s="11" t="s">
        <v>3903</v>
      </c>
      <c r="M757" s="15" t="s">
        <v>4131</v>
      </c>
      <c r="N757" s="15" t="s">
        <v>4036</v>
      </c>
      <c r="O757" s="15" t="s">
        <v>3323</v>
      </c>
      <c r="P757" s="15" t="s">
        <v>4132</v>
      </c>
      <c r="Q757" s="17">
        <v>0.5</v>
      </c>
      <c r="R757" s="11" t="s">
        <v>4133</v>
      </c>
      <c r="S757" s="11">
        <v>1.0</v>
      </c>
      <c r="T757" s="11">
        <v>0.0</v>
      </c>
      <c r="U757" s="11" t="s">
        <v>124</v>
      </c>
      <c r="V757" s="11">
        <v>0.0</v>
      </c>
      <c r="W757" s="11" t="s">
        <v>125</v>
      </c>
      <c r="X757" s="18">
        <v>20.0</v>
      </c>
      <c r="Y757" s="18">
        <v>1.0</v>
      </c>
      <c r="Z757" s="18">
        <v>2.0</v>
      </c>
      <c r="AA757" s="18">
        <v>2.0</v>
      </c>
      <c r="AB757" s="15" t="s">
        <v>4134</v>
      </c>
      <c r="AC757" s="15" t="s">
        <v>4135</v>
      </c>
      <c r="AD757" s="16">
        <v>1.0</v>
      </c>
      <c r="AE757" s="16">
        <v>2.0</v>
      </c>
      <c r="AF757" s="16">
        <v>1.0</v>
      </c>
      <c r="AG757" s="16">
        <v>0.0</v>
      </c>
      <c r="AH757" s="11" t="s">
        <v>4136</v>
      </c>
      <c r="AI757" s="18">
        <v>1.0</v>
      </c>
      <c r="AJ757" s="18">
        <v>1.0</v>
      </c>
      <c r="AK757" s="18">
        <v>0.0</v>
      </c>
      <c r="AL757" s="11">
        <v>0.0</v>
      </c>
      <c r="AM757" s="19">
        <v>1.0</v>
      </c>
      <c r="AN757" s="27" t="s">
        <v>128</v>
      </c>
      <c r="AO757" s="15" t="s">
        <v>243</v>
      </c>
      <c r="AP757" s="15" t="s">
        <v>243</v>
      </c>
      <c r="AQ757" s="15">
        <v>122.0</v>
      </c>
      <c r="AR757" s="15">
        <v>95.0</v>
      </c>
      <c r="AS757" s="15">
        <v>71.0</v>
      </c>
      <c r="AT757" s="15">
        <v>90.0</v>
      </c>
      <c r="AU757" s="15">
        <v>-8.0</v>
      </c>
      <c r="AV757" s="15">
        <v>0.0</v>
      </c>
      <c r="AW757" s="18">
        <v>0.0</v>
      </c>
      <c r="AX757" s="18">
        <v>1.0</v>
      </c>
      <c r="AY757" s="18">
        <v>0.0</v>
      </c>
      <c r="AZ757" s="18">
        <v>1.0</v>
      </c>
      <c r="BA757" s="18">
        <v>0.0</v>
      </c>
      <c r="BB757" s="18">
        <v>0.0</v>
      </c>
      <c r="BC757" s="11">
        <v>0.0</v>
      </c>
      <c r="BD757" s="11">
        <v>0.0</v>
      </c>
      <c r="BE757" s="11">
        <v>0.0</v>
      </c>
      <c r="BF757" s="11">
        <v>0.0</v>
      </c>
      <c r="BG757" s="11">
        <v>0.0</v>
      </c>
      <c r="BH757" s="11">
        <v>0.0</v>
      </c>
      <c r="BI757" s="11">
        <v>0.0</v>
      </c>
      <c r="BJ757" s="11">
        <v>0.0</v>
      </c>
      <c r="BK757" s="11">
        <v>0.0</v>
      </c>
      <c r="BL757" s="11">
        <v>0.0</v>
      </c>
      <c r="BM757" s="11">
        <v>0.0</v>
      </c>
      <c r="BN757" s="11">
        <v>0.0</v>
      </c>
      <c r="BO757" s="11">
        <v>0.0</v>
      </c>
      <c r="BP757" s="11">
        <v>0.0</v>
      </c>
      <c r="BQ757" s="11">
        <v>0.0</v>
      </c>
      <c r="BR757" s="11">
        <v>0.0</v>
      </c>
      <c r="BS757" s="11">
        <v>0.0</v>
      </c>
      <c r="BT757" s="11">
        <v>0.0</v>
      </c>
      <c r="BU757" s="11">
        <v>0.0</v>
      </c>
      <c r="BV757" s="11" t="s">
        <v>124</v>
      </c>
      <c r="BW757" s="3" t="s">
        <v>319</v>
      </c>
      <c r="BX757" s="15">
        <v>0.0</v>
      </c>
      <c r="BY757" s="26">
        <v>269.0</v>
      </c>
      <c r="BZ757" s="16">
        <v>0.0</v>
      </c>
      <c r="CA757" s="26">
        <v>90.0</v>
      </c>
      <c r="CB757" s="26">
        <v>32.0</v>
      </c>
      <c r="CC757" s="15">
        <v>0.0</v>
      </c>
      <c r="CD757" s="15">
        <v>0.0</v>
      </c>
      <c r="CE757" s="15">
        <v>0.0</v>
      </c>
      <c r="CF757" s="15">
        <v>0.0</v>
      </c>
      <c r="CG757" s="16">
        <v>0.0</v>
      </c>
      <c r="CH757" s="16">
        <v>1.0</v>
      </c>
      <c r="CI757" s="16">
        <v>0.0</v>
      </c>
      <c r="CJ757" s="15">
        <f t="shared" si="3"/>
        <v>1</v>
      </c>
      <c r="CK757" s="29" t="s">
        <v>4137</v>
      </c>
      <c r="CL757" s="11" t="s">
        <v>2150</v>
      </c>
      <c r="CM757" s="11">
        <v>0.0</v>
      </c>
      <c r="CN757" s="11">
        <v>0.0</v>
      </c>
      <c r="CO757" s="18">
        <v>1.0</v>
      </c>
      <c r="CP757" s="18">
        <v>0.0</v>
      </c>
      <c r="CQ757" s="15">
        <v>0.0</v>
      </c>
      <c r="CR757" s="15" t="s">
        <v>124</v>
      </c>
      <c r="CS757" s="15">
        <v>0.0</v>
      </c>
      <c r="CT757" s="15" t="s">
        <v>124</v>
      </c>
      <c r="CU757" s="15">
        <v>0.0</v>
      </c>
      <c r="CV757" s="15" t="s">
        <v>124</v>
      </c>
      <c r="CW757" s="11">
        <v>0.0</v>
      </c>
      <c r="CX757" s="11">
        <v>0.0</v>
      </c>
      <c r="CY757" s="11" t="s">
        <v>124</v>
      </c>
      <c r="CZ757" s="11">
        <v>0.0</v>
      </c>
      <c r="DA757" s="11" t="s">
        <v>235</v>
      </c>
      <c r="DB757" s="31"/>
    </row>
    <row r="758">
      <c r="A758" s="11" t="s">
        <v>4138</v>
      </c>
      <c r="B758" s="11" t="s">
        <v>3952</v>
      </c>
      <c r="C758" s="12">
        <v>33523.0</v>
      </c>
      <c r="D758" s="13">
        <v>3.0</v>
      </c>
      <c r="E758" s="18">
        <v>0.0</v>
      </c>
      <c r="F758" s="3">
        <v>9.0</v>
      </c>
      <c r="G758" s="3">
        <v>6.0</v>
      </c>
      <c r="H758" s="3">
        <v>6.0</v>
      </c>
      <c r="I758" s="14">
        <f t="shared" si="1"/>
        <v>7</v>
      </c>
      <c r="J758" s="14">
        <f t="shared" si="2"/>
        <v>2</v>
      </c>
      <c r="K758" s="11" t="s">
        <v>261</v>
      </c>
      <c r="L758" s="11" t="s">
        <v>3594</v>
      </c>
      <c r="M758" s="15" t="s">
        <v>216</v>
      </c>
      <c r="N758" s="15" t="s">
        <v>2011</v>
      </c>
      <c r="O758" s="15" t="s">
        <v>3137</v>
      </c>
      <c r="P758" s="15" t="s">
        <v>4139</v>
      </c>
      <c r="Q758" s="17">
        <v>1.0</v>
      </c>
      <c r="R758" s="11" t="s">
        <v>124</v>
      </c>
      <c r="S758" s="11">
        <v>0.0</v>
      </c>
      <c r="T758" s="11">
        <v>0.0</v>
      </c>
      <c r="U758" s="11" t="s">
        <v>124</v>
      </c>
      <c r="V758" s="11">
        <v>0.0</v>
      </c>
      <c r="W758" s="11" t="s">
        <v>125</v>
      </c>
      <c r="X758" s="18">
        <v>22.0</v>
      </c>
      <c r="Y758" s="18">
        <v>0.0</v>
      </c>
      <c r="Z758" s="18">
        <v>0.0</v>
      </c>
      <c r="AA758" s="18">
        <v>1.0</v>
      </c>
      <c r="AB758" s="15" t="s">
        <v>4140</v>
      </c>
      <c r="AC758" s="15" t="s">
        <v>4140</v>
      </c>
      <c r="AD758" s="16">
        <v>2.0</v>
      </c>
      <c r="AE758" s="16">
        <v>0.0</v>
      </c>
      <c r="AF758" s="16">
        <v>1.0</v>
      </c>
      <c r="AG758" s="15">
        <v>0.0</v>
      </c>
      <c r="AH758" s="11" t="s">
        <v>4140</v>
      </c>
      <c r="AI758" s="18">
        <v>2.0</v>
      </c>
      <c r="AJ758" s="18">
        <v>0.0</v>
      </c>
      <c r="AK758" s="18">
        <v>1.0</v>
      </c>
      <c r="AL758" s="11">
        <v>0.0</v>
      </c>
      <c r="AM758" s="19">
        <v>1.0</v>
      </c>
      <c r="AN758" s="27" t="s">
        <v>128</v>
      </c>
      <c r="AO758" s="15" t="s">
        <v>893</v>
      </c>
      <c r="AP758" s="15" t="s">
        <v>893</v>
      </c>
      <c r="AQ758" s="15">
        <v>115.0</v>
      </c>
      <c r="AR758" s="15">
        <v>75.0</v>
      </c>
      <c r="AS758" s="15">
        <v>74.0</v>
      </c>
      <c r="AT758" s="15">
        <v>94.0</v>
      </c>
      <c r="AU758" s="15">
        <v>-7.0</v>
      </c>
      <c r="AV758" s="15">
        <v>4.0</v>
      </c>
      <c r="AW758" s="18">
        <v>0.0</v>
      </c>
      <c r="AX758" s="18">
        <v>0.0</v>
      </c>
      <c r="AY758" s="18">
        <v>0.0</v>
      </c>
      <c r="AZ758" s="18">
        <v>1.0</v>
      </c>
      <c r="BA758" s="18">
        <v>0.0</v>
      </c>
      <c r="BB758" s="18">
        <v>1.0</v>
      </c>
      <c r="BC758" s="11">
        <v>0.0</v>
      </c>
      <c r="BD758" s="11">
        <v>0.0</v>
      </c>
      <c r="BE758" s="11">
        <v>0.0</v>
      </c>
      <c r="BF758" s="11">
        <v>0.0</v>
      </c>
      <c r="BG758" s="11">
        <v>0.0</v>
      </c>
      <c r="BH758" s="11">
        <v>1.0</v>
      </c>
      <c r="BI758" s="11">
        <v>0.0</v>
      </c>
      <c r="BJ758" s="11">
        <v>0.0</v>
      </c>
      <c r="BK758" s="11">
        <v>0.0</v>
      </c>
      <c r="BL758" s="11">
        <v>0.0</v>
      </c>
      <c r="BM758" s="11">
        <v>0.0</v>
      </c>
      <c r="BN758" s="11">
        <v>0.0</v>
      </c>
      <c r="BO758" s="11">
        <v>0.0</v>
      </c>
      <c r="BP758" s="11">
        <v>0.0</v>
      </c>
      <c r="BQ758" s="11">
        <v>0.0</v>
      </c>
      <c r="BR758" s="11">
        <v>0.0</v>
      </c>
      <c r="BS758" s="11">
        <v>0.0</v>
      </c>
      <c r="BT758" s="11">
        <v>0.0</v>
      </c>
      <c r="BU758" s="11">
        <v>0.0</v>
      </c>
      <c r="BV758" s="11" t="s">
        <v>124</v>
      </c>
      <c r="BW758" s="3" t="s">
        <v>1609</v>
      </c>
      <c r="BX758" s="15">
        <v>0.0</v>
      </c>
      <c r="BY758" s="26">
        <v>248.0</v>
      </c>
      <c r="BZ758" s="16">
        <v>0.0</v>
      </c>
      <c r="CA758" s="26">
        <v>39.0</v>
      </c>
      <c r="CB758" s="26">
        <v>17.0</v>
      </c>
      <c r="CC758" s="15">
        <v>0.0</v>
      </c>
      <c r="CD758" s="15">
        <v>0.0</v>
      </c>
      <c r="CE758" s="15">
        <v>0.0</v>
      </c>
      <c r="CF758" s="15">
        <v>0.0</v>
      </c>
      <c r="CG758" s="16">
        <v>0.0</v>
      </c>
      <c r="CH758" s="16">
        <v>0.0</v>
      </c>
      <c r="CI758" s="16">
        <v>1.0</v>
      </c>
      <c r="CJ758" s="15">
        <f t="shared" si="3"/>
        <v>1</v>
      </c>
      <c r="CK758" s="29" t="s">
        <v>4141</v>
      </c>
      <c r="CL758" s="11" t="s">
        <v>170</v>
      </c>
      <c r="CM758" s="11">
        <v>0.0</v>
      </c>
      <c r="CN758" s="11">
        <v>0.0</v>
      </c>
      <c r="CO758" s="18">
        <v>0.0</v>
      </c>
      <c r="CP758" s="18">
        <v>0.0</v>
      </c>
      <c r="CQ758" s="15">
        <v>0.0</v>
      </c>
      <c r="CR758" s="15" t="s">
        <v>124</v>
      </c>
      <c r="CS758" s="15">
        <v>0.0</v>
      </c>
      <c r="CT758" s="15" t="s">
        <v>124</v>
      </c>
      <c r="CU758" s="15">
        <v>0.0</v>
      </c>
      <c r="CV758" s="15" t="s">
        <v>124</v>
      </c>
      <c r="CW758" s="11">
        <v>0.0</v>
      </c>
      <c r="CX758" s="11">
        <v>0.0</v>
      </c>
      <c r="CY758" s="11" t="s">
        <v>124</v>
      </c>
      <c r="CZ758" s="11">
        <v>0.0</v>
      </c>
      <c r="DA758" s="11" t="s">
        <v>235</v>
      </c>
      <c r="DB758" s="31"/>
    </row>
    <row r="759">
      <c r="A759" s="11" t="s">
        <v>4142</v>
      </c>
      <c r="B759" s="11" t="s">
        <v>4143</v>
      </c>
      <c r="C759" s="12">
        <v>33544.0</v>
      </c>
      <c r="D759" s="13">
        <v>1.0</v>
      </c>
      <c r="E759" s="18">
        <v>0.0</v>
      </c>
      <c r="F759" s="3">
        <v>4.0</v>
      </c>
      <c r="G759" s="3">
        <v>4.0</v>
      </c>
      <c r="H759" s="3">
        <v>5.0</v>
      </c>
      <c r="I759" s="14">
        <f t="shared" si="1"/>
        <v>4.333333333</v>
      </c>
      <c r="J759" s="14">
        <f t="shared" si="2"/>
        <v>0.6666666667</v>
      </c>
      <c r="K759" s="11" t="s">
        <v>355</v>
      </c>
      <c r="L759" s="11" t="s">
        <v>3903</v>
      </c>
      <c r="M759" s="15" t="s">
        <v>216</v>
      </c>
      <c r="N759" s="15" t="s">
        <v>3413</v>
      </c>
      <c r="O759" s="15" t="s">
        <v>2228</v>
      </c>
      <c r="P759" s="15" t="s">
        <v>3899</v>
      </c>
      <c r="Q759" s="17">
        <v>1.0</v>
      </c>
      <c r="R759" s="11" t="s">
        <v>124</v>
      </c>
      <c r="S759" s="11">
        <v>0.0</v>
      </c>
      <c r="T759" s="11">
        <v>0.0</v>
      </c>
      <c r="U759" s="11" t="s">
        <v>124</v>
      </c>
      <c r="V759" s="11">
        <v>0.0</v>
      </c>
      <c r="W759" s="11" t="s">
        <v>125</v>
      </c>
      <c r="X759" s="18">
        <v>26.0</v>
      </c>
      <c r="Y759" s="18">
        <v>0.0</v>
      </c>
      <c r="Z759" s="18">
        <v>0.0</v>
      </c>
      <c r="AA759" s="18">
        <v>1.0</v>
      </c>
      <c r="AB759" s="15" t="s">
        <v>4144</v>
      </c>
      <c r="AC759" s="15" t="s">
        <v>4144</v>
      </c>
      <c r="AD759" s="16">
        <v>2.0</v>
      </c>
      <c r="AE759" s="16">
        <v>0.0</v>
      </c>
      <c r="AF759" s="16">
        <v>1.0</v>
      </c>
      <c r="AG759" s="15">
        <v>0.0</v>
      </c>
      <c r="AH759" s="11" t="s">
        <v>3414</v>
      </c>
      <c r="AI759" s="18">
        <v>1.0</v>
      </c>
      <c r="AJ759" s="18">
        <v>0.0</v>
      </c>
      <c r="AK759" s="18">
        <v>0.0</v>
      </c>
      <c r="AL759" s="11">
        <v>0.0</v>
      </c>
      <c r="AM759" s="19">
        <v>1.0</v>
      </c>
      <c r="AN759" s="27" t="s">
        <v>128</v>
      </c>
      <c r="AO759" s="15" t="s">
        <v>1624</v>
      </c>
      <c r="AP759" s="15" t="s">
        <v>1624</v>
      </c>
      <c r="AQ759" s="15">
        <v>110.0</v>
      </c>
      <c r="AR759" s="15">
        <v>94.0</v>
      </c>
      <c r="AS759" s="15">
        <v>68.0</v>
      </c>
      <c r="AT759" s="15">
        <v>82.0</v>
      </c>
      <c r="AU759" s="15">
        <v>-8.0</v>
      </c>
      <c r="AV759" s="15">
        <v>48.0</v>
      </c>
      <c r="AW759" s="18">
        <v>0.0</v>
      </c>
      <c r="AX759" s="18">
        <v>1.0</v>
      </c>
      <c r="AY759" s="18">
        <v>0.0</v>
      </c>
      <c r="AZ759" s="18">
        <v>0.0</v>
      </c>
      <c r="BA759" s="18">
        <v>1.0</v>
      </c>
      <c r="BB759" s="18">
        <v>0.0</v>
      </c>
      <c r="BC759" s="11">
        <v>0.0</v>
      </c>
      <c r="BD759" s="11">
        <v>0.0</v>
      </c>
      <c r="BE759" s="11">
        <v>0.0</v>
      </c>
      <c r="BF759" s="11">
        <v>0.0</v>
      </c>
      <c r="BG759" s="11">
        <v>0.0</v>
      </c>
      <c r="BH759" s="11">
        <v>0.0</v>
      </c>
      <c r="BI759" s="11">
        <v>0.0</v>
      </c>
      <c r="BJ759" s="11">
        <v>0.0</v>
      </c>
      <c r="BK759" s="11">
        <v>0.0</v>
      </c>
      <c r="BL759" s="11">
        <v>0.0</v>
      </c>
      <c r="BM759" s="11">
        <v>0.0</v>
      </c>
      <c r="BN759" s="11">
        <v>0.0</v>
      </c>
      <c r="BO759" s="11">
        <v>0.0</v>
      </c>
      <c r="BP759" s="11">
        <v>0.0</v>
      </c>
      <c r="BQ759" s="11">
        <v>0.0</v>
      </c>
      <c r="BR759" s="11">
        <v>0.0</v>
      </c>
      <c r="BS759" s="11">
        <v>0.0</v>
      </c>
      <c r="BT759" s="11">
        <v>0.0</v>
      </c>
      <c r="BU759" s="11">
        <v>0.0</v>
      </c>
      <c r="BV759" s="11" t="s">
        <v>3329</v>
      </c>
      <c r="BW759" s="3" t="s">
        <v>146</v>
      </c>
      <c r="BX759" s="15">
        <v>0.0</v>
      </c>
      <c r="BY759" s="26">
        <v>247.0</v>
      </c>
      <c r="BZ759" s="16">
        <v>0.0</v>
      </c>
      <c r="CA759" s="26">
        <v>40.0</v>
      </c>
      <c r="CB759" s="26">
        <v>23.0</v>
      </c>
      <c r="CC759" s="15">
        <v>0.0</v>
      </c>
      <c r="CD759" s="15">
        <v>0.0</v>
      </c>
      <c r="CE759" s="15">
        <v>1.0</v>
      </c>
      <c r="CF759" s="15">
        <v>0.0</v>
      </c>
      <c r="CG759" s="16">
        <v>0.0</v>
      </c>
      <c r="CH759" s="16">
        <v>1.0</v>
      </c>
      <c r="CI759" s="16">
        <v>0.0</v>
      </c>
      <c r="CJ759" s="15">
        <f t="shared" si="3"/>
        <v>1</v>
      </c>
      <c r="CK759" s="29" t="s">
        <v>4145</v>
      </c>
      <c r="CL759" s="11" t="s">
        <v>258</v>
      </c>
      <c r="CM759" s="11">
        <v>0.0</v>
      </c>
      <c r="CN759" s="11">
        <v>1.0</v>
      </c>
      <c r="CO759" s="18">
        <v>0.0</v>
      </c>
      <c r="CP759" s="18">
        <v>0.0</v>
      </c>
      <c r="CQ759" s="15">
        <v>0.0</v>
      </c>
      <c r="CR759" s="15" t="s">
        <v>124</v>
      </c>
      <c r="CS759" s="15">
        <v>0.0</v>
      </c>
      <c r="CT759" s="15" t="s">
        <v>124</v>
      </c>
      <c r="CU759" s="15">
        <v>0.0</v>
      </c>
      <c r="CV759" s="15" t="s">
        <v>124</v>
      </c>
      <c r="CW759" s="11">
        <v>0.0</v>
      </c>
      <c r="CX759" s="11">
        <v>0.0</v>
      </c>
      <c r="CY759" s="11" t="s">
        <v>124</v>
      </c>
      <c r="CZ759" s="11">
        <v>0.0</v>
      </c>
      <c r="DA759" s="11" t="s">
        <v>235</v>
      </c>
      <c r="DB759" s="31"/>
    </row>
    <row r="760">
      <c r="A760" s="11" t="s">
        <v>4146</v>
      </c>
      <c r="B760" s="11" t="s">
        <v>4147</v>
      </c>
      <c r="C760" s="12">
        <v>33551.0</v>
      </c>
      <c r="D760" s="13">
        <v>2.0</v>
      </c>
      <c r="E760" s="18">
        <v>0.0</v>
      </c>
      <c r="F760" s="3">
        <v>7.0</v>
      </c>
      <c r="G760" s="3">
        <v>7.0</v>
      </c>
      <c r="H760" s="3">
        <v>8.0</v>
      </c>
      <c r="I760" s="14">
        <f t="shared" si="1"/>
        <v>7.333333333</v>
      </c>
      <c r="J760" s="14">
        <f t="shared" si="2"/>
        <v>0.6666666667</v>
      </c>
      <c r="K760" s="11" t="s">
        <v>3330</v>
      </c>
      <c r="L760" s="11" t="s">
        <v>3903</v>
      </c>
      <c r="M760" s="15" t="s">
        <v>122</v>
      </c>
      <c r="N760" s="15" t="s">
        <v>3377</v>
      </c>
      <c r="O760" s="15" t="s">
        <v>492</v>
      </c>
      <c r="P760" s="15" t="s">
        <v>2979</v>
      </c>
      <c r="Q760" s="17">
        <v>0.0</v>
      </c>
      <c r="R760" s="11" t="s">
        <v>124</v>
      </c>
      <c r="S760" s="11">
        <v>0.0</v>
      </c>
      <c r="T760" s="11">
        <v>0.0</v>
      </c>
      <c r="U760" s="11" t="s">
        <v>124</v>
      </c>
      <c r="V760" s="11">
        <v>0.0</v>
      </c>
      <c r="W760" s="11" t="s">
        <v>125</v>
      </c>
      <c r="X760" s="18">
        <v>33.0</v>
      </c>
      <c r="Y760" s="18">
        <v>1.0</v>
      </c>
      <c r="Z760" s="18">
        <v>0.0</v>
      </c>
      <c r="AA760" s="18">
        <v>1.0</v>
      </c>
      <c r="AB760" s="15" t="s">
        <v>3101</v>
      </c>
      <c r="AC760" s="15" t="s">
        <v>3101</v>
      </c>
      <c r="AD760" s="16">
        <v>1.0</v>
      </c>
      <c r="AE760" s="16">
        <v>0.0</v>
      </c>
      <c r="AF760" s="16">
        <v>1.0</v>
      </c>
      <c r="AG760" s="15">
        <v>1.0</v>
      </c>
      <c r="AH760" s="11" t="s">
        <v>4148</v>
      </c>
      <c r="AI760" s="18">
        <v>2.0</v>
      </c>
      <c r="AJ760" s="18">
        <v>2.0</v>
      </c>
      <c r="AK760" s="18">
        <v>1.0</v>
      </c>
      <c r="AL760" s="18">
        <v>0.0</v>
      </c>
      <c r="AM760" s="19">
        <v>1.0</v>
      </c>
      <c r="AN760" s="27" t="s">
        <v>128</v>
      </c>
      <c r="AO760" s="15" t="s">
        <v>1780</v>
      </c>
      <c r="AP760" s="15" t="s">
        <v>1780</v>
      </c>
      <c r="AQ760" s="15">
        <v>116.0</v>
      </c>
      <c r="AR760" s="15">
        <v>60.0</v>
      </c>
      <c r="AS760" s="15">
        <v>86.0</v>
      </c>
      <c r="AT760" s="15">
        <v>85.0</v>
      </c>
      <c r="AU760" s="15">
        <v>-8.0</v>
      </c>
      <c r="AV760" s="15">
        <v>10.0</v>
      </c>
      <c r="AW760" s="18">
        <v>0.0</v>
      </c>
      <c r="AX760" s="18">
        <v>0.0</v>
      </c>
      <c r="AY760" s="18">
        <v>1.0</v>
      </c>
      <c r="AZ760" s="18">
        <v>0.0</v>
      </c>
      <c r="BA760" s="18">
        <v>0.0</v>
      </c>
      <c r="BB760" s="18">
        <v>0.0</v>
      </c>
      <c r="BC760" s="11">
        <v>0.0</v>
      </c>
      <c r="BD760" s="11">
        <v>0.0</v>
      </c>
      <c r="BE760" s="11">
        <v>0.0</v>
      </c>
      <c r="BF760" s="11">
        <v>0.0</v>
      </c>
      <c r="BG760" s="11">
        <v>0.0</v>
      </c>
      <c r="BH760" s="11">
        <v>1.0</v>
      </c>
      <c r="BI760" s="11">
        <v>0.0</v>
      </c>
      <c r="BJ760" s="11">
        <v>0.0</v>
      </c>
      <c r="BK760" s="11">
        <v>0.0</v>
      </c>
      <c r="BL760" s="11">
        <v>0.0</v>
      </c>
      <c r="BM760" s="11">
        <v>0.0</v>
      </c>
      <c r="BN760" s="11">
        <v>0.0</v>
      </c>
      <c r="BO760" s="11">
        <v>0.0</v>
      </c>
      <c r="BP760" s="11">
        <v>0.0</v>
      </c>
      <c r="BQ760" s="11">
        <v>0.0</v>
      </c>
      <c r="BR760" s="11">
        <v>0.0</v>
      </c>
      <c r="BS760" s="11">
        <v>0.0</v>
      </c>
      <c r="BT760" s="11">
        <v>0.0</v>
      </c>
      <c r="BU760" s="11">
        <v>0.0</v>
      </c>
      <c r="BV760" s="11" t="s">
        <v>124</v>
      </c>
      <c r="BW760" s="3" t="s">
        <v>319</v>
      </c>
      <c r="BX760" s="15">
        <v>0.0</v>
      </c>
      <c r="BY760" s="26">
        <v>253.0</v>
      </c>
      <c r="BZ760" s="16">
        <v>0.0</v>
      </c>
      <c r="CA760" s="26">
        <f>82</f>
        <v>82</v>
      </c>
      <c r="CB760" s="26">
        <v>32.0</v>
      </c>
      <c r="CC760" s="15">
        <v>0.0</v>
      </c>
      <c r="CD760" s="15">
        <v>0.0</v>
      </c>
      <c r="CE760" s="15">
        <v>1.0</v>
      </c>
      <c r="CF760" s="15">
        <v>0.0</v>
      </c>
      <c r="CG760" s="16">
        <v>0.0</v>
      </c>
      <c r="CH760" s="16">
        <v>0.0</v>
      </c>
      <c r="CI760" s="16">
        <v>0.0</v>
      </c>
      <c r="CJ760" s="15">
        <f t="shared" si="3"/>
        <v>0</v>
      </c>
      <c r="CK760" s="29" t="s">
        <v>4149</v>
      </c>
      <c r="CL760" s="11" t="s">
        <v>258</v>
      </c>
      <c r="CM760" s="11">
        <v>0.0</v>
      </c>
      <c r="CN760" s="11">
        <v>0.0</v>
      </c>
      <c r="CO760" s="18">
        <v>0.0</v>
      </c>
      <c r="CP760" s="18">
        <v>0.0</v>
      </c>
      <c r="CQ760" s="15">
        <v>0.0</v>
      </c>
      <c r="CR760" s="15" t="s">
        <v>124</v>
      </c>
      <c r="CS760" s="15">
        <v>0.0</v>
      </c>
      <c r="CT760" s="15" t="s">
        <v>124</v>
      </c>
      <c r="CU760" s="15">
        <v>0.0</v>
      </c>
      <c r="CV760" s="15" t="s">
        <v>124</v>
      </c>
      <c r="CW760" s="11">
        <v>0.0</v>
      </c>
      <c r="CX760" s="11">
        <v>0.0</v>
      </c>
      <c r="CY760" s="11" t="s">
        <v>124</v>
      </c>
      <c r="CZ760" s="11">
        <v>0.0</v>
      </c>
      <c r="DA760" s="11" t="s">
        <v>235</v>
      </c>
      <c r="DB760" s="31"/>
    </row>
    <row r="761">
      <c r="A761" s="11" t="s">
        <v>1102</v>
      </c>
      <c r="B761" s="11" t="s">
        <v>3887</v>
      </c>
      <c r="C761" s="12">
        <v>33565.0</v>
      </c>
      <c r="D761" s="13">
        <v>1.0</v>
      </c>
      <c r="E761" s="18">
        <v>0.0</v>
      </c>
      <c r="F761" s="3">
        <v>5.0</v>
      </c>
      <c r="G761" s="3">
        <v>4.0</v>
      </c>
      <c r="H761" s="3">
        <v>6.0</v>
      </c>
      <c r="I761" s="14">
        <f t="shared" si="1"/>
        <v>5</v>
      </c>
      <c r="J761" s="14">
        <f t="shared" si="2"/>
        <v>1.333333333</v>
      </c>
      <c r="K761" s="11" t="s">
        <v>261</v>
      </c>
      <c r="L761" s="11" t="s">
        <v>3594</v>
      </c>
      <c r="M761" s="15" t="s">
        <v>216</v>
      </c>
      <c r="N761" s="15" t="s">
        <v>1104</v>
      </c>
      <c r="O761" s="15" t="s">
        <v>122</v>
      </c>
      <c r="P761" s="15" t="s">
        <v>1173</v>
      </c>
      <c r="Q761" s="17">
        <v>1.0</v>
      </c>
      <c r="R761" s="11" t="s">
        <v>124</v>
      </c>
      <c r="S761" s="11">
        <v>1.0</v>
      </c>
      <c r="T761" s="11">
        <v>0.0</v>
      </c>
      <c r="U761" s="11" t="s">
        <v>124</v>
      </c>
      <c r="V761" s="11">
        <v>0.0</v>
      </c>
      <c r="W761" s="11" t="s">
        <v>125</v>
      </c>
      <c r="X761" s="18">
        <v>38.0</v>
      </c>
      <c r="Y761" s="18">
        <v>1.0</v>
      </c>
      <c r="Z761" s="18">
        <v>1.0</v>
      </c>
      <c r="AA761" s="18">
        <v>0.0</v>
      </c>
      <c r="AB761" s="15" t="s">
        <v>1105</v>
      </c>
      <c r="AC761" s="15" t="s">
        <v>1105</v>
      </c>
      <c r="AD761" s="16">
        <v>1.0</v>
      </c>
      <c r="AE761" s="16">
        <v>0.0</v>
      </c>
      <c r="AF761" s="16">
        <v>0.0</v>
      </c>
      <c r="AG761" s="15">
        <v>0.0</v>
      </c>
      <c r="AH761" s="11" t="s">
        <v>4150</v>
      </c>
      <c r="AI761" s="18">
        <v>1.0</v>
      </c>
      <c r="AJ761" s="18">
        <v>1.0</v>
      </c>
      <c r="AK761" s="18">
        <v>1.0</v>
      </c>
      <c r="AL761" s="11">
        <v>0.0</v>
      </c>
      <c r="AM761" s="19">
        <v>0.0</v>
      </c>
      <c r="AN761" s="27" t="s">
        <v>299</v>
      </c>
      <c r="AO761" s="15" t="s">
        <v>1551</v>
      </c>
      <c r="AP761" s="15" t="s">
        <v>243</v>
      </c>
      <c r="AQ761" s="15">
        <v>165.0</v>
      </c>
      <c r="AR761" s="15">
        <v>36.0</v>
      </c>
      <c r="AS761" s="15">
        <v>48.0</v>
      </c>
      <c r="AT761" s="15">
        <v>24.0</v>
      </c>
      <c r="AU761" s="15">
        <v>-11.0</v>
      </c>
      <c r="AV761" s="15">
        <v>20.0</v>
      </c>
      <c r="AW761" s="18">
        <v>0.0</v>
      </c>
      <c r="AX761" s="18">
        <v>0.0</v>
      </c>
      <c r="AY761" s="18">
        <v>1.0</v>
      </c>
      <c r="AZ761" s="18">
        <v>1.0</v>
      </c>
      <c r="BA761" s="18">
        <v>0.0</v>
      </c>
      <c r="BB761" s="18">
        <v>0.0</v>
      </c>
      <c r="BC761" s="11">
        <v>0.0</v>
      </c>
      <c r="BD761" s="11">
        <v>0.0</v>
      </c>
      <c r="BE761" s="11">
        <v>0.0</v>
      </c>
      <c r="BF761" s="11">
        <v>0.0</v>
      </c>
      <c r="BG761" s="11">
        <v>0.0</v>
      </c>
      <c r="BH761" s="11">
        <v>1.0</v>
      </c>
      <c r="BI761" s="11">
        <v>0.0</v>
      </c>
      <c r="BJ761" s="11">
        <v>0.0</v>
      </c>
      <c r="BK761" s="11">
        <v>0.0</v>
      </c>
      <c r="BL761" s="11">
        <v>0.0</v>
      </c>
      <c r="BM761" s="11">
        <v>0.0</v>
      </c>
      <c r="BN761" s="11">
        <v>0.0</v>
      </c>
      <c r="BO761" s="11">
        <v>0.0</v>
      </c>
      <c r="BP761" s="11">
        <v>0.0</v>
      </c>
      <c r="BQ761" s="11">
        <v>0.0</v>
      </c>
      <c r="BR761" s="11">
        <v>0.0</v>
      </c>
      <c r="BS761" s="11">
        <v>0.0</v>
      </c>
      <c r="BT761" s="11">
        <v>0.0</v>
      </c>
      <c r="BU761" s="11">
        <v>0.0</v>
      </c>
      <c r="BV761" s="11" t="s">
        <v>124</v>
      </c>
      <c r="BW761" s="3" t="s">
        <v>168</v>
      </c>
      <c r="BX761" s="15">
        <v>0.0</v>
      </c>
      <c r="BY761" s="26">
        <v>231.0</v>
      </c>
      <c r="BZ761" s="16">
        <v>0.0</v>
      </c>
      <c r="CA761" s="26">
        <v>16.0</v>
      </c>
      <c r="CB761" s="26">
        <v>16.0</v>
      </c>
      <c r="CC761" s="15">
        <v>0.0</v>
      </c>
      <c r="CD761" s="15">
        <v>0.0</v>
      </c>
      <c r="CE761" s="15">
        <v>1.0</v>
      </c>
      <c r="CF761" s="15">
        <v>0.0</v>
      </c>
      <c r="CG761" s="16">
        <v>1.0</v>
      </c>
      <c r="CH761" s="16">
        <v>0.0</v>
      </c>
      <c r="CI761" s="16">
        <v>0.0</v>
      </c>
      <c r="CJ761" s="15">
        <f t="shared" si="3"/>
        <v>1</v>
      </c>
      <c r="CK761" s="29" t="s">
        <v>4151</v>
      </c>
      <c r="CL761" s="11" t="s">
        <v>170</v>
      </c>
      <c r="CM761" s="11">
        <v>0.0</v>
      </c>
      <c r="CN761" s="11">
        <v>0.0</v>
      </c>
      <c r="CO761" s="18">
        <v>0.0</v>
      </c>
      <c r="CP761" s="18">
        <v>0.0</v>
      </c>
      <c r="CQ761" s="15">
        <v>0.0</v>
      </c>
      <c r="CR761" s="15" t="s">
        <v>124</v>
      </c>
      <c r="CS761" s="15">
        <v>0.0</v>
      </c>
      <c r="CT761" s="15" t="s">
        <v>124</v>
      </c>
      <c r="CU761" s="15">
        <v>0.0</v>
      </c>
      <c r="CV761" s="15" t="s">
        <v>124</v>
      </c>
      <c r="CW761" s="11">
        <v>0.0</v>
      </c>
      <c r="CX761" s="11">
        <v>1.0</v>
      </c>
      <c r="CY761" s="11" t="s">
        <v>124</v>
      </c>
      <c r="CZ761" s="11">
        <v>0.0</v>
      </c>
      <c r="DA761" s="11" t="s">
        <v>235</v>
      </c>
      <c r="DB761" s="31"/>
    </row>
    <row r="762">
      <c r="A762" s="11" t="s">
        <v>4152</v>
      </c>
      <c r="B762" s="11" t="s">
        <v>4153</v>
      </c>
      <c r="C762" s="12">
        <v>33572.0</v>
      </c>
      <c r="D762" s="13">
        <v>1.0</v>
      </c>
      <c r="E762" s="18">
        <v>0.0</v>
      </c>
      <c r="F762" s="3">
        <v>9.0</v>
      </c>
      <c r="G762" s="3">
        <v>6.0</v>
      </c>
      <c r="H762" s="3">
        <v>4.0</v>
      </c>
      <c r="I762" s="14">
        <f t="shared" si="1"/>
        <v>6.333333333</v>
      </c>
      <c r="J762" s="14">
        <f t="shared" si="2"/>
        <v>3.333333333</v>
      </c>
      <c r="K762" s="11" t="s">
        <v>4154</v>
      </c>
      <c r="L762" s="11" t="s">
        <v>716</v>
      </c>
      <c r="M762" s="15" t="s">
        <v>3478</v>
      </c>
      <c r="N762" s="15" t="s">
        <v>3478</v>
      </c>
      <c r="O762" s="15" t="s">
        <v>3323</v>
      </c>
      <c r="P762" s="15" t="s">
        <v>4155</v>
      </c>
      <c r="Q762" s="17">
        <v>2.0</v>
      </c>
      <c r="R762" s="11" t="s">
        <v>124</v>
      </c>
      <c r="S762" s="11">
        <v>0.0</v>
      </c>
      <c r="T762" s="11">
        <v>0.0</v>
      </c>
      <c r="U762" s="11" t="s">
        <v>124</v>
      </c>
      <c r="V762" s="11">
        <v>0.0</v>
      </c>
      <c r="W762" s="11" t="s">
        <v>125</v>
      </c>
      <c r="X762" s="18">
        <v>21.0</v>
      </c>
      <c r="Y762" s="18">
        <v>1.0</v>
      </c>
      <c r="Z762" s="18">
        <v>0.0</v>
      </c>
      <c r="AA762" s="18">
        <v>1.0</v>
      </c>
      <c r="AB762" s="15" t="s">
        <v>4156</v>
      </c>
      <c r="AC762" s="15" t="s">
        <v>4157</v>
      </c>
      <c r="AD762" s="16">
        <v>1.0</v>
      </c>
      <c r="AE762" s="16">
        <v>2.0</v>
      </c>
      <c r="AF762" s="16">
        <v>1.0</v>
      </c>
      <c r="AG762" s="16">
        <v>0.0</v>
      </c>
      <c r="AH762" s="11" t="s">
        <v>4158</v>
      </c>
      <c r="AI762" s="18">
        <v>1.0</v>
      </c>
      <c r="AJ762" s="18">
        <v>0.0</v>
      </c>
      <c r="AK762" s="18">
        <v>1.0</v>
      </c>
      <c r="AL762" s="18">
        <v>1.0</v>
      </c>
      <c r="AM762" s="19">
        <v>1.0</v>
      </c>
      <c r="AN762" s="27" t="s">
        <v>128</v>
      </c>
      <c r="AO762" s="15" t="s">
        <v>289</v>
      </c>
      <c r="AP762" s="15" t="s">
        <v>289</v>
      </c>
      <c r="AQ762" s="15">
        <v>100.0</v>
      </c>
      <c r="AR762" s="15">
        <v>70.0</v>
      </c>
      <c r="AS762" s="15">
        <v>80.0</v>
      </c>
      <c r="AT762" s="15">
        <v>48.0</v>
      </c>
      <c r="AU762" s="15">
        <v>-9.0</v>
      </c>
      <c r="AV762" s="15">
        <v>0.0</v>
      </c>
      <c r="AW762" s="18">
        <v>0.0</v>
      </c>
      <c r="AX762" s="18">
        <v>0.0</v>
      </c>
      <c r="AY762" s="18">
        <v>1.0</v>
      </c>
      <c r="AZ762" s="18">
        <v>0.0</v>
      </c>
      <c r="BA762" s="18">
        <v>0.0</v>
      </c>
      <c r="BB762" s="18">
        <v>0.0</v>
      </c>
      <c r="BC762" s="11">
        <v>0.0</v>
      </c>
      <c r="BD762" s="11">
        <v>0.0</v>
      </c>
      <c r="BE762" s="11">
        <v>0.0</v>
      </c>
      <c r="BF762" s="11">
        <v>0.0</v>
      </c>
      <c r="BG762" s="11">
        <v>0.0</v>
      </c>
      <c r="BH762" s="11">
        <v>0.0</v>
      </c>
      <c r="BI762" s="11">
        <v>0.0</v>
      </c>
      <c r="BJ762" s="11">
        <v>0.0</v>
      </c>
      <c r="BK762" s="11">
        <v>0.0</v>
      </c>
      <c r="BL762" s="11">
        <v>0.0</v>
      </c>
      <c r="BM762" s="11">
        <v>0.0</v>
      </c>
      <c r="BN762" s="11">
        <v>0.0</v>
      </c>
      <c r="BO762" s="11">
        <v>0.0</v>
      </c>
      <c r="BP762" s="11">
        <v>0.0</v>
      </c>
      <c r="BQ762" s="11">
        <v>0.0</v>
      </c>
      <c r="BR762" s="11">
        <v>0.0</v>
      </c>
      <c r="BS762" s="11">
        <v>0.0</v>
      </c>
      <c r="BT762" s="11">
        <v>0.0</v>
      </c>
      <c r="BU762" s="11">
        <v>0.0</v>
      </c>
      <c r="BV762" s="11" t="s">
        <v>124</v>
      </c>
      <c r="BW762" s="3" t="s">
        <v>319</v>
      </c>
      <c r="BX762" s="15">
        <v>0.0</v>
      </c>
      <c r="BY762" s="26">
        <v>235.0</v>
      </c>
      <c r="BZ762" s="16">
        <v>0.0</v>
      </c>
      <c r="CA762" s="26">
        <v>43.0</v>
      </c>
      <c r="CB762" s="26">
        <v>43.0</v>
      </c>
      <c r="CC762" s="15">
        <v>1.0</v>
      </c>
      <c r="CD762" s="15">
        <v>0.0</v>
      </c>
      <c r="CE762" s="15">
        <v>1.0</v>
      </c>
      <c r="CF762" s="15">
        <v>0.0</v>
      </c>
      <c r="CG762" s="16">
        <v>0.0</v>
      </c>
      <c r="CH762" s="16">
        <v>1.0</v>
      </c>
      <c r="CI762" s="16">
        <v>1.0</v>
      </c>
      <c r="CJ762" s="15">
        <f t="shared" si="3"/>
        <v>1</v>
      </c>
      <c r="CK762" s="29" t="s">
        <v>4159</v>
      </c>
      <c r="CL762" s="11" t="s">
        <v>132</v>
      </c>
      <c r="CM762" s="11">
        <v>1.0</v>
      </c>
      <c r="CN762" s="11">
        <v>0.0</v>
      </c>
      <c r="CO762" s="18">
        <v>1.0</v>
      </c>
      <c r="CP762" s="18">
        <v>0.0</v>
      </c>
      <c r="CQ762" s="15">
        <v>0.0</v>
      </c>
      <c r="CR762" s="15" t="s">
        <v>124</v>
      </c>
      <c r="CS762" s="15">
        <v>0.0</v>
      </c>
      <c r="CT762" s="15" t="s">
        <v>124</v>
      </c>
      <c r="CU762" s="15">
        <v>0.0</v>
      </c>
      <c r="CV762" s="15" t="s">
        <v>124</v>
      </c>
      <c r="CW762" s="11">
        <v>0.0</v>
      </c>
      <c r="CX762" s="11">
        <v>0.0</v>
      </c>
      <c r="CY762" s="11" t="s">
        <v>124</v>
      </c>
      <c r="CZ762" s="11">
        <v>0.0</v>
      </c>
      <c r="DA762" s="11" t="s">
        <v>3161</v>
      </c>
      <c r="DB762" s="31"/>
    </row>
    <row r="763">
      <c r="A763" s="11" t="s">
        <v>4160</v>
      </c>
      <c r="B763" s="11" t="s">
        <v>1761</v>
      </c>
      <c r="C763" s="12">
        <v>33579.0</v>
      </c>
      <c r="D763" s="13">
        <v>7.0</v>
      </c>
      <c r="E763" s="18">
        <v>0.0</v>
      </c>
      <c r="F763" s="3">
        <v>8.0</v>
      </c>
      <c r="G763" s="3">
        <v>7.0</v>
      </c>
      <c r="H763" s="3">
        <v>9.0</v>
      </c>
      <c r="I763" s="14">
        <f t="shared" si="1"/>
        <v>8</v>
      </c>
      <c r="J763" s="14">
        <f t="shared" si="2"/>
        <v>1.333333333</v>
      </c>
      <c r="K763" s="11" t="s">
        <v>645</v>
      </c>
      <c r="L763" s="11" t="s">
        <v>3594</v>
      </c>
      <c r="M763" s="15" t="s">
        <v>122</v>
      </c>
      <c r="N763" s="15" t="s">
        <v>373</v>
      </c>
      <c r="O763" s="15" t="s">
        <v>577</v>
      </c>
      <c r="P763" s="15" t="s">
        <v>1953</v>
      </c>
      <c r="Q763" s="17">
        <v>1.0</v>
      </c>
      <c r="R763" s="11" t="s">
        <v>4161</v>
      </c>
      <c r="S763" s="11">
        <v>0.0</v>
      </c>
      <c r="T763" s="11">
        <v>0.0</v>
      </c>
      <c r="U763" s="11" t="s">
        <v>124</v>
      </c>
      <c r="V763" s="11">
        <v>0.0</v>
      </c>
      <c r="W763" s="11" t="s">
        <v>125</v>
      </c>
      <c r="X763" s="18">
        <v>33.0</v>
      </c>
      <c r="Y763" s="18">
        <v>1.0</v>
      </c>
      <c r="Z763" s="18">
        <v>0.0</v>
      </c>
      <c r="AA763" s="18">
        <v>1.0</v>
      </c>
      <c r="AB763" s="15" t="s">
        <v>4162</v>
      </c>
      <c r="AC763" s="15" t="s">
        <v>4162</v>
      </c>
      <c r="AD763" s="16">
        <v>1.0</v>
      </c>
      <c r="AE763" s="16">
        <v>2.0</v>
      </c>
      <c r="AF763" s="16">
        <v>1.0</v>
      </c>
      <c r="AG763" s="15">
        <v>0.0</v>
      </c>
      <c r="AH763" s="11" t="s">
        <v>4162</v>
      </c>
      <c r="AI763" s="18">
        <v>1.0</v>
      </c>
      <c r="AJ763" s="18">
        <v>2.0</v>
      </c>
      <c r="AK763" s="18">
        <v>1.0</v>
      </c>
      <c r="AL763" s="11">
        <v>0.0</v>
      </c>
      <c r="AM763" s="19">
        <v>1.0</v>
      </c>
      <c r="AN763" s="27" t="s">
        <v>128</v>
      </c>
      <c r="AO763" s="15" t="s">
        <v>189</v>
      </c>
      <c r="AP763" s="15" t="s">
        <v>189</v>
      </c>
      <c r="AQ763" s="15">
        <v>115.0</v>
      </c>
      <c r="AR763" s="15">
        <v>89.0</v>
      </c>
      <c r="AS763" s="15">
        <v>74.0</v>
      </c>
      <c r="AT763" s="15">
        <v>96.0</v>
      </c>
      <c r="AU763" s="15">
        <v>-4.0</v>
      </c>
      <c r="AV763" s="15">
        <v>8.0</v>
      </c>
      <c r="AW763" s="18">
        <v>0.0</v>
      </c>
      <c r="AX763" s="18">
        <v>0.0</v>
      </c>
      <c r="AY763" s="18">
        <v>1.0</v>
      </c>
      <c r="AZ763" s="18">
        <v>0.0</v>
      </c>
      <c r="BA763" s="18">
        <v>0.0</v>
      </c>
      <c r="BB763" s="18">
        <v>0.0</v>
      </c>
      <c r="BC763" s="11">
        <v>0.0</v>
      </c>
      <c r="BD763" s="11">
        <v>0.0</v>
      </c>
      <c r="BE763" s="11">
        <v>0.0</v>
      </c>
      <c r="BF763" s="11">
        <v>0.0</v>
      </c>
      <c r="BG763" s="11">
        <v>0.0</v>
      </c>
      <c r="BH763" s="11">
        <v>1.0</v>
      </c>
      <c r="BI763" s="11">
        <v>0.0</v>
      </c>
      <c r="BJ763" s="11">
        <v>1.0</v>
      </c>
      <c r="BK763" s="11">
        <v>0.0</v>
      </c>
      <c r="BL763" s="11">
        <v>0.0</v>
      </c>
      <c r="BM763" s="11">
        <v>0.0</v>
      </c>
      <c r="BN763" s="11">
        <v>0.0</v>
      </c>
      <c r="BO763" s="11">
        <v>0.0</v>
      </c>
      <c r="BP763" s="11">
        <v>0.0</v>
      </c>
      <c r="BQ763" s="11">
        <v>0.0</v>
      </c>
      <c r="BR763" s="11">
        <v>0.0</v>
      </c>
      <c r="BS763" s="11">
        <v>0.0</v>
      </c>
      <c r="BT763" s="11">
        <v>0.0</v>
      </c>
      <c r="BU763" s="11">
        <v>0.0</v>
      </c>
      <c r="BV763" s="11" t="s">
        <v>124</v>
      </c>
      <c r="BW763" s="3" t="s">
        <v>2825</v>
      </c>
      <c r="BX763" s="15">
        <v>1.0</v>
      </c>
      <c r="BY763" s="26">
        <v>202.0</v>
      </c>
      <c r="BZ763" s="16">
        <v>0.0</v>
      </c>
      <c r="CA763" s="26">
        <v>78.0</v>
      </c>
      <c r="CB763" s="26">
        <v>22.0</v>
      </c>
      <c r="CC763" s="15">
        <v>0.0</v>
      </c>
      <c r="CD763" s="15">
        <v>0.0</v>
      </c>
      <c r="CE763" s="15">
        <v>0.0</v>
      </c>
      <c r="CF763" s="15">
        <v>0.0</v>
      </c>
      <c r="CG763" s="16">
        <v>0.0</v>
      </c>
      <c r="CH763" s="16">
        <v>0.0</v>
      </c>
      <c r="CI763" s="16">
        <v>0.0</v>
      </c>
      <c r="CJ763" s="15">
        <f t="shared" si="3"/>
        <v>0</v>
      </c>
      <c r="CK763" s="29" t="s">
        <v>4163</v>
      </c>
      <c r="CL763" s="11" t="s">
        <v>4164</v>
      </c>
      <c r="CM763" s="11">
        <v>0.0</v>
      </c>
      <c r="CN763" s="11">
        <v>0.0</v>
      </c>
      <c r="CO763" s="18">
        <v>0.0</v>
      </c>
      <c r="CP763" s="18">
        <v>0.0</v>
      </c>
      <c r="CQ763" s="15">
        <v>0.0</v>
      </c>
      <c r="CR763" s="15" t="s">
        <v>124</v>
      </c>
      <c r="CS763" s="15">
        <v>0.0</v>
      </c>
      <c r="CT763" s="15" t="s">
        <v>124</v>
      </c>
      <c r="CU763" s="15">
        <v>0.0</v>
      </c>
      <c r="CV763" s="15" t="s">
        <v>124</v>
      </c>
      <c r="CW763" s="11">
        <v>0.0</v>
      </c>
      <c r="CX763" s="11">
        <v>0.0</v>
      </c>
      <c r="CY763" s="11" t="s">
        <v>124</v>
      </c>
      <c r="CZ763" s="11">
        <v>0.0</v>
      </c>
      <c r="DA763" s="11" t="s">
        <v>4165</v>
      </c>
      <c r="DB763" s="31"/>
    </row>
    <row r="764">
      <c r="A764" s="11" t="s">
        <v>4166</v>
      </c>
      <c r="B764" s="11" t="s">
        <v>4123</v>
      </c>
      <c r="C764" s="12">
        <v>33628.0</v>
      </c>
      <c r="D764" s="13">
        <v>1.0</v>
      </c>
      <c r="E764" s="18">
        <v>0.0</v>
      </c>
      <c r="F764" s="3">
        <v>7.0</v>
      </c>
      <c r="G764" s="3">
        <v>5.0</v>
      </c>
      <c r="H764" s="3">
        <v>8.0</v>
      </c>
      <c r="I764" s="14">
        <f t="shared" si="1"/>
        <v>6.666666667</v>
      </c>
      <c r="J764" s="14">
        <f t="shared" si="2"/>
        <v>2</v>
      </c>
      <c r="K764" s="11" t="s">
        <v>4124</v>
      </c>
      <c r="L764" s="11" t="s">
        <v>3903</v>
      </c>
      <c r="M764" s="15" t="s">
        <v>137</v>
      </c>
      <c r="N764" s="15" t="s">
        <v>456</v>
      </c>
      <c r="O764" s="15" t="s">
        <v>3478</v>
      </c>
      <c r="P764" s="15" t="s">
        <v>3742</v>
      </c>
      <c r="Q764" s="17">
        <v>0.0</v>
      </c>
      <c r="R764" s="11" t="s">
        <v>124</v>
      </c>
      <c r="S764" s="11">
        <v>0.0</v>
      </c>
      <c r="T764" s="11">
        <v>0.0</v>
      </c>
      <c r="U764" s="11" t="s">
        <v>124</v>
      </c>
      <c r="V764" s="11">
        <v>0.0</v>
      </c>
      <c r="W764" s="11" t="s">
        <v>125</v>
      </c>
      <c r="X764" s="18">
        <v>21.0</v>
      </c>
      <c r="Y764" s="18">
        <v>1.0</v>
      </c>
      <c r="Z764" s="18">
        <v>2.0</v>
      </c>
      <c r="AA764" s="18">
        <v>2.0</v>
      </c>
      <c r="AB764" s="15" t="s">
        <v>4167</v>
      </c>
      <c r="AC764" s="15" t="s">
        <v>4168</v>
      </c>
      <c r="AD764" s="16">
        <v>1.0</v>
      </c>
      <c r="AE764" s="16">
        <v>2.0</v>
      </c>
      <c r="AF764" s="16">
        <v>1.0</v>
      </c>
      <c r="AG764" s="16">
        <v>0.0</v>
      </c>
      <c r="AH764" s="11" t="s">
        <v>4169</v>
      </c>
      <c r="AI764" s="18">
        <v>1.0</v>
      </c>
      <c r="AJ764" s="18">
        <v>0.0</v>
      </c>
      <c r="AK764" s="18">
        <v>0.0</v>
      </c>
      <c r="AL764" s="11">
        <v>0.0</v>
      </c>
      <c r="AM764" s="19">
        <v>0.0</v>
      </c>
      <c r="AN764" s="27" t="s">
        <v>128</v>
      </c>
      <c r="AO764" s="15" t="s">
        <v>328</v>
      </c>
      <c r="AP764" s="15" t="s">
        <v>328</v>
      </c>
      <c r="AQ764" s="15">
        <v>106.0</v>
      </c>
      <c r="AR764" s="15">
        <v>75.0</v>
      </c>
      <c r="AS764" s="15">
        <v>81.0</v>
      </c>
      <c r="AT764" s="15">
        <v>80.0</v>
      </c>
      <c r="AU764" s="15">
        <v>-8.0</v>
      </c>
      <c r="AV764" s="15">
        <v>3.0</v>
      </c>
      <c r="AW764" s="18">
        <v>0.0</v>
      </c>
      <c r="AX764" s="18">
        <v>0.0</v>
      </c>
      <c r="AY764" s="18">
        <v>0.0</v>
      </c>
      <c r="AZ764" s="18">
        <v>1.0</v>
      </c>
      <c r="BA764" s="18">
        <v>0.0</v>
      </c>
      <c r="BB764" s="18">
        <v>1.0</v>
      </c>
      <c r="BC764" s="11">
        <v>0.0</v>
      </c>
      <c r="BD764" s="11">
        <v>0.0</v>
      </c>
      <c r="BE764" s="11">
        <v>0.0</v>
      </c>
      <c r="BF764" s="11">
        <v>0.0</v>
      </c>
      <c r="BG764" s="11">
        <v>0.0</v>
      </c>
      <c r="BH764" s="11">
        <v>1.0</v>
      </c>
      <c r="BI764" s="11">
        <v>0.0</v>
      </c>
      <c r="BJ764" s="11">
        <v>0.0</v>
      </c>
      <c r="BK764" s="11">
        <v>0.0</v>
      </c>
      <c r="BL764" s="11">
        <v>0.0</v>
      </c>
      <c r="BM764" s="11">
        <v>0.0</v>
      </c>
      <c r="BN764" s="11">
        <v>0.0</v>
      </c>
      <c r="BO764" s="11">
        <v>0.0</v>
      </c>
      <c r="BP764" s="11">
        <v>0.0</v>
      </c>
      <c r="BQ764" s="11">
        <v>0.0</v>
      </c>
      <c r="BR764" s="11">
        <v>0.0</v>
      </c>
      <c r="BS764" s="11">
        <v>0.0</v>
      </c>
      <c r="BT764" s="11">
        <v>0.0</v>
      </c>
      <c r="BU764" s="11">
        <v>0.0</v>
      </c>
      <c r="BV764" s="11" t="s">
        <v>124</v>
      </c>
      <c r="BW764" s="3" t="s">
        <v>319</v>
      </c>
      <c r="BX764" s="15">
        <v>0.0</v>
      </c>
      <c r="BY764" s="26">
        <v>211.0</v>
      </c>
      <c r="BZ764" s="16">
        <v>0.0</v>
      </c>
      <c r="CA764" s="26">
        <v>8.0</v>
      </c>
      <c r="CB764" s="26">
        <v>8.0</v>
      </c>
      <c r="CC764" s="15">
        <v>0.0</v>
      </c>
      <c r="CD764" s="15">
        <v>0.0</v>
      </c>
      <c r="CE764" s="15">
        <v>1.0</v>
      </c>
      <c r="CF764" s="15">
        <v>0.0</v>
      </c>
      <c r="CG764" s="16">
        <v>0.0</v>
      </c>
      <c r="CH764" s="16">
        <v>1.0</v>
      </c>
      <c r="CI764" s="16">
        <v>0.0</v>
      </c>
      <c r="CJ764" s="15">
        <f t="shared" si="3"/>
        <v>1</v>
      </c>
      <c r="CK764" s="29" t="s">
        <v>4170</v>
      </c>
      <c r="CL764" s="11" t="s">
        <v>170</v>
      </c>
      <c r="CM764" s="11">
        <v>0.0</v>
      </c>
      <c r="CN764" s="11">
        <v>1.0</v>
      </c>
      <c r="CO764" s="18">
        <v>0.0</v>
      </c>
      <c r="CP764" s="18">
        <v>0.0</v>
      </c>
      <c r="CQ764" s="15">
        <v>0.0</v>
      </c>
      <c r="CR764" s="15" t="s">
        <v>124</v>
      </c>
      <c r="CS764" s="15">
        <v>0.0</v>
      </c>
      <c r="CT764" s="15" t="s">
        <v>124</v>
      </c>
      <c r="CU764" s="15">
        <v>0.0</v>
      </c>
      <c r="CV764" s="15" t="s">
        <v>124</v>
      </c>
      <c r="CW764" s="11">
        <v>0.0</v>
      </c>
      <c r="CX764" s="11">
        <v>0.0</v>
      </c>
      <c r="CY764" s="11" t="s">
        <v>124</v>
      </c>
      <c r="CZ764" s="11">
        <v>0.0</v>
      </c>
      <c r="DA764" s="11" t="s">
        <v>235</v>
      </c>
      <c r="DB764" s="31"/>
    </row>
    <row r="765">
      <c r="A765" s="11" t="s">
        <v>4171</v>
      </c>
      <c r="B765" s="11" t="s">
        <v>4172</v>
      </c>
      <c r="C765" s="12">
        <v>33635.0</v>
      </c>
      <c r="D765" s="13">
        <v>1.0</v>
      </c>
      <c r="E765" s="18">
        <v>0.0</v>
      </c>
      <c r="F765" s="3">
        <v>10.0</v>
      </c>
      <c r="G765" s="3">
        <v>8.0</v>
      </c>
      <c r="H765" s="3">
        <v>6.0</v>
      </c>
      <c r="I765" s="14">
        <f t="shared" si="1"/>
        <v>8</v>
      </c>
      <c r="J765" s="14">
        <f t="shared" si="2"/>
        <v>2.666666667</v>
      </c>
      <c r="K765" s="11" t="s">
        <v>261</v>
      </c>
      <c r="L765" s="11" t="s">
        <v>3594</v>
      </c>
      <c r="M765" s="15" t="s">
        <v>122</v>
      </c>
      <c r="N765" s="15" t="s">
        <v>1173</v>
      </c>
      <c r="O765" s="15" t="s">
        <v>2906</v>
      </c>
      <c r="P765" s="15" t="s">
        <v>4173</v>
      </c>
      <c r="Q765" s="17">
        <v>2.0</v>
      </c>
      <c r="R765" s="11" t="s">
        <v>124</v>
      </c>
      <c r="S765" s="11">
        <v>1.0</v>
      </c>
      <c r="T765" s="11">
        <v>0.0</v>
      </c>
      <c r="U765" s="11" t="s">
        <v>124</v>
      </c>
      <c r="V765" s="11">
        <v>0.0</v>
      </c>
      <c r="W765" s="11" t="s">
        <v>631</v>
      </c>
      <c r="X765" s="18">
        <f>(28+44)/2</f>
        <v>36</v>
      </c>
      <c r="Y765" s="18">
        <v>1.0</v>
      </c>
      <c r="Z765" s="18">
        <v>1.0</v>
      </c>
      <c r="AA765" s="18">
        <v>0.0</v>
      </c>
      <c r="AB765" s="15" t="s">
        <v>1808</v>
      </c>
      <c r="AC765" s="15" t="s">
        <v>1808</v>
      </c>
      <c r="AD765" s="16">
        <v>1.0</v>
      </c>
      <c r="AE765" s="16">
        <v>1.0</v>
      </c>
      <c r="AF765" s="16">
        <v>1.0</v>
      </c>
      <c r="AG765" s="16">
        <v>0.0</v>
      </c>
      <c r="AH765" s="11" t="s">
        <v>3143</v>
      </c>
      <c r="AI765" s="18">
        <v>1.0</v>
      </c>
      <c r="AJ765" s="18">
        <v>1.0</v>
      </c>
      <c r="AK765" s="18">
        <v>1.0</v>
      </c>
      <c r="AL765" s="18">
        <v>1.0</v>
      </c>
      <c r="AM765" s="19">
        <v>0.0</v>
      </c>
      <c r="AN765" s="27" t="s">
        <v>128</v>
      </c>
      <c r="AO765" s="15" t="s">
        <v>129</v>
      </c>
      <c r="AP765" s="15" t="s">
        <v>129</v>
      </c>
      <c r="AQ765" s="15">
        <v>136.0</v>
      </c>
      <c r="AR765" s="15">
        <v>55.0</v>
      </c>
      <c r="AS765" s="15">
        <v>43.0</v>
      </c>
      <c r="AT765" s="15">
        <v>25.0</v>
      </c>
      <c r="AU765" s="15">
        <v>-8.0</v>
      </c>
      <c r="AV765" s="15">
        <v>50.0</v>
      </c>
      <c r="AW765" s="18">
        <v>0.0</v>
      </c>
      <c r="AX765" s="18">
        <v>0.0</v>
      </c>
      <c r="AY765" s="18">
        <v>0.0</v>
      </c>
      <c r="AZ765" s="18">
        <v>1.0</v>
      </c>
      <c r="BA765" s="18">
        <v>0.0</v>
      </c>
      <c r="BB765" s="18">
        <v>0.0</v>
      </c>
      <c r="BC765" s="11">
        <v>0.0</v>
      </c>
      <c r="BD765" s="11">
        <v>0.0</v>
      </c>
      <c r="BE765" s="11">
        <v>0.0</v>
      </c>
      <c r="BF765" s="11">
        <v>0.0</v>
      </c>
      <c r="BG765" s="11">
        <v>0.0</v>
      </c>
      <c r="BH765" s="11">
        <v>0.0</v>
      </c>
      <c r="BI765" s="11">
        <v>0.0</v>
      </c>
      <c r="BJ765" s="11">
        <v>0.0</v>
      </c>
      <c r="BK765" s="11">
        <v>0.0</v>
      </c>
      <c r="BL765" s="11">
        <v>0.0</v>
      </c>
      <c r="BM765" s="11">
        <v>0.0</v>
      </c>
      <c r="BN765" s="11">
        <v>0.0</v>
      </c>
      <c r="BO765" s="11">
        <v>0.0</v>
      </c>
      <c r="BP765" s="11">
        <v>0.0</v>
      </c>
      <c r="BQ765" s="11">
        <v>0.0</v>
      </c>
      <c r="BR765" s="11">
        <v>0.0</v>
      </c>
      <c r="BS765" s="11">
        <v>0.0</v>
      </c>
      <c r="BT765" s="11">
        <v>0.0</v>
      </c>
      <c r="BU765" s="11">
        <v>0.0</v>
      </c>
      <c r="BV765" s="11" t="s">
        <v>124</v>
      </c>
      <c r="BW765" s="3" t="s">
        <v>319</v>
      </c>
      <c r="BX765" s="15">
        <v>0.0</v>
      </c>
      <c r="BY765" s="26">
        <v>346.0</v>
      </c>
      <c r="BZ765" s="16">
        <v>0.0</v>
      </c>
      <c r="CA765" s="26">
        <v>113.0</v>
      </c>
      <c r="CB765" s="26">
        <v>20.0</v>
      </c>
      <c r="CC765" s="15">
        <v>0.0</v>
      </c>
      <c r="CD765" s="15">
        <v>0.0</v>
      </c>
      <c r="CE765" s="15">
        <v>0.0</v>
      </c>
      <c r="CF765" s="15">
        <v>1.0</v>
      </c>
      <c r="CG765" s="16">
        <v>1.0</v>
      </c>
      <c r="CH765" s="16">
        <v>0.0</v>
      </c>
      <c r="CI765" s="16">
        <v>0.0</v>
      </c>
      <c r="CJ765" s="15">
        <f t="shared" si="3"/>
        <v>1</v>
      </c>
      <c r="CK765" s="29" t="s">
        <v>4174</v>
      </c>
      <c r="CL765" s="11" t="s">
        <v>132</v>
      </c>
      <c r="CM765" s="11">
        <v>0.0</v>
      </c>
      <c r="CN765" s="11">
        <v>0.0</v>
      </c>
      <c r="CO765" s="18">
        <v>0.0</v>
      </c>
      <c r="CP765" s="18">
        <v>0.0</v>
      </c>
      <c r="CQ765" s="15">
        <v>0.0</v>
      </c>
      <c r="CR765" s="15" t="s">
        <v>124</v>
      </c>
      <c r="CS765" s="15">
        <v>0.0</v>
      </c>
      <c r="CT765" s="15" t="s">
        <v>124</v>
      </c>
      <c r="CU765" s="15">
        <v>0.0</v>
      </c>
      <c r="CV765" s="15" t="s">
        <v>124</v>
      </c>
      <c r="CW765" s="11">
        <v>0.0</v>
      </c>
      <c r="CX765" s="11">
        <v>0.0</v>
      </c>
      <c r="CY765" s="11" t="s">
        <v>124</v>
      </c>
      <c r="CZ765" s="11">
        <v>0.0</v>
      </c>
      <c r="DA765" s="11" t="s">
        <v>507</v>
      </c>
      <c r="DB765" s="31"/>
    </row>
    <row r="766">
      <c r="A766" s="11" t="s">
        <v>4175</v>
      </c>
      <c r="B766" s="11" t="s">
        <v>4176</v>
      </c>
      <c r="C766" s="12">
        <v>33642.0</v>
      </c>
      <c r="D766" s="13">
        <v>3.0</v>
      </c>
      <c r="E766" s="18">
        <v>0.0</v>
      </c>
      <c r="F766" s="3">
        <v>1.0</v>
      </c>
      <c r="G766" s="3">
        <v>2.0</v>
      </c>
      <c r="H766" s="3">
        <v>8.0</v>
      </c>
      <c r="I766" s="14">
        <f t="shared" si="1"/>
        <v>3.666666667</v>
      </c>
      <c r="J766" s="14">
        <f t="shared" si="2"/>
        <v>4.666666667</v>
      </c>
      <c r="K766" s="11" t="s">
        <v>3982</v>
      </c>
      <c r="L766" s="11" t="s">
        <v>3062</v>
      </c>
      <c r="M766" s="15" t="s">
        <v>2631</v>
      </c>
      <c r="N766" s="15" t="s">
        <v>3927</v>
      </c>
      <c r="O766" s="15" t="s">
        <v>2906</v>
      </c>
      <c r="P766" s="15" t="s">
        <v>4177</v>
      </c>
      <c r="Q766" s="17">
        <v>0.0</v>
      </c>
      <c r="R766" s="11" t="s">
        <v>124</v>
      </c>
      <c r="S766" s="11">
        <v>0.0</v>
      </c>
      <c r="T766" s="11">
        <v>0.0</v>
      </c>
      <c r="U766" s="11" t="s">
        <v>124</v>
      </c>
      <c r="V766" s="11">
        <v>0.0</v>
      </c>
      <c r="W766" s="11" t="s">
        <v>631</v>
      </c>
      <c r="X766" s="18">
        <f>33</f>
        <v>33</v>
      </c>
      <c r="Y766" s="18">
        <v>1.0</v>
      </c>
      <c r="Z766" s="18">
        <v>1.0</v>
      </c>
      <c r="AA766" s="18">
        <v>0.0</v>
      </c>
      <c r="AB766" s="15" t="s">
        <v>4178</v>
      </c>
      <c r="AC766" s="15" t="s">
        <v>4178</v>
      </c>
      <c r="AD766" s="16">
        <v>1.0</v>
      </c>
      <c r="AE766" s="16">
        <v>1.0</v>
      </c>
      <c r="AF766" s="16">
        <v>1.0</v>
      </c>
      <c r="AG766" s="16">
        <v>1.0</v>
      </c>
      <c r="AH766" s="11" t="s">
        <v>4179</v>
      </c>
      <c r="AI766" s="18">
        <v>1.0</v>
      </c>
      <c r="AJ766" s="18">
        <v>1.0</v>
      </c>
      <c r="AK766" s="18">
        <v>0.0</v>
      </c>
      <c r="AL766" s="11">
        <v>0.0</v>
      </c>
      <c r="AM766" s="19">
        <v>0.0</v>
      </c>
      <c r="AN766" s="27" t="s">
        <v>128</v>
      </c>
      <c r="AO766" s="15" t="s">
        <v>189</v>
      </c>
      <c r="AP766" s="15" t="s">
        <v>189</v>
      </c>
      <c r="AQ766" s="15">
        <v>122.0</v>
      </c>
      <c r="AR766" s="15">
        <v>74.0</v>
      </c>
      <c r="AS766" s="15">
        <v>68.0</v>
      </c>
      <c r="AT766" s="15">
        <v>84.0</v>
      </c>
      <c r="AU766" s="15">
        <v>-13.0</v>
      </c>
      <c r="AV766" s="15">
        <v>0.0</v>
      </c>
      <c r="AW766" s="18">
        <v>0.0</v>
      </c>
      <c r="AX766" s="18">
        <v>1.0</v>
      </c>
      <c r="AY766" s="18">
        <v>0.0</v>
      </c>
      <c r="AZ766" s="18">
        <v>1.0</v>
      </c>
      <c r="BA766" s="18">
        <v>0.0</v>
      </c>
      <c r="BB766" s="18">
        <v>1.0</v>
      </c>
      <c r="BC766" s="11">
        <v>0.0</v>
      </c>
      <c r="BD766" s="11">
        <v>0.0</v>
      </c>
      <c r="BE766" s="11">
        <v>0.0</v>
      </c>
      <c r="BF766" s="11">
        <v>0.0</v>
      </c>
      <c r="BG766" s="11">
        <v>0.0</v>
      </c>
      <c r="BH766" s="11">
        <v>0.0</v>
      </c>
      <c r="BI766" s="11">
        <v>0.0</v>
      </c>
      <c r="BJ766" s="11">
        <v>0.0</v>
      </c>
      <c r="BK766" s="11">
        <v>0.0</v>
      </c>
      <c r="BL766" s="11">
        <v>0.0</v>
      </c>
      <c r="BM766" s="11">
        <v>0.0</v>
      </c>
      <c r="BN766" s="11">
        <v>0.0</v>
      </c>
      <c r="BO766" s="11">
        <v>0.0</v>
      </c>
      <c r="BP766" s="11">
        <v>0.0</v>
      </c>
      <c r="BQ766" s="11">
        <v>0.0</v>
      </c>
      <c r="BR766" s="11">
        <v>0.0</v>
      </c>
      <c r="BS766" s="11">
        <v>0.0</v>
      </c>
      <c r="BT766" s="11">
        <v>0.0</v>
      </c>
      <c r="BU766" s="11">
        <v>0.0</v>
      </c>
      <c r="BV766" s="11" t="s">
        <v>124</v>
      </c>
      <c r="BW766" s="3" t="s">
        <v>156</v>
      </c>
      <c r="BX766" s="15">
        <v>0.0</v>
      </c>
      <c r="BY766" s="26">
        <v>170.0</v>
      </c>
      <c r="BZ766" s="16">
        <v>0.0</v>
      </c>
      <c r="CA766" s="26">
        <v>53.0</v>
      </c>
      <c r="CB766" s="26">
        <v>24.0</v>
      </c>
      <c r="CC766" s="15">
        <v>1.0</v>
      </c>
      <c r="CD766" s="15">
        <v>0.0</v>
      </c>
      <c r="CE766" s="15">
        <v>0.0</v>
      </c>
      <c r="CF766" s="15">
        <v>0.0</v>
      </c>
      <c r="CG766" s="16">
        <v>0.0</v>
      </c>
      <c r="CH766" s="16">
        <v>1.0</v>
      </c>
      <c r="CI766" s="16">
        <v>1.0</v>
      </c>
      <c r="CJ766" s="15">
        <f t="shared" si="3"/>
        <v>1</v>
      </c>
      <c r="CK766" s="29" t="s">
        <v>4180</v>
      </c>
      <c r="CL766" s="11" t="s">
        <v>258</v>
      </c>
      <c r="CM766" s="11">
        <v>0.0</v>
      </c>
      <c r="CN766" s="11">
        <v>0.0</v>
      </c>
      <c r="CO766" s="18">
        <v>0.0</v>
      </c>
      <c r="CP766" s="18">
        <v>0.0</v>
      </c>
      <c r="CQ766" s="15">
        <v>0.0</v>
      </c>
      <c r="CR766" s="15" t="s">
        <v>124</v>
      </c>
      <c r="CS766" s="15">
        <v>0.0</v>
      </c>
      <c r="CT766" s="15" t="s">
        <v>124</v>
      </c>
      <c r="CU766" s="15">
        <v>0.0</v>
      </c>
      <c r="CV766" s="15" t="s">
        <v>124</v>
      </c>
      <c r="CW766" s="11">
        <v>0.0</v>
      </c>
      <c r="CX766" s="11">
        <v>0.0</v>
      </c>
      <c r="CY766" s="11" t="s">
        <v>124</v>
      </c>
      <c r="CZ766" s="11">
        <v>0.0</v>
      </c>
      <c r="DA766" s="11" t="s">
        <v>4181</v>
      </c>
      <c r="DB766" s="31"/>
    </row>
    <row r="767">
      <c r="A767" s="11" t="s">
        <v>4182</v>
      </c>
      <c r="B767" s="11" t="s">
        <v>4183</v>
      </c>
      <c r="C767" s="12">
        <v>33663.0</v>
      </c>
      <c r="D767" s="13">
        <v>3.0</v>
      </c>
      <c r="E767" s="18">
        <v>0.0</v>
      </c>
      <c r="F767" s="3">
        <v>7.0</v>
      </c>
      <c r="G767" s="3">
        <v>4.0</v>
      </c>
      <c r="H767" s="3">
        <v>8.0</v>
      </c>
      <c r="I767" s="14">
        <f t="shared" si="1"/>
        <v>6.333333333</v>
      </c>
      <c r="J767" s="14">
        <f t="shared" si="2"/>
        <v>2.666666667</v>
      </c>
      <c r="K767" s="11" t="s">
        <v>303</v>
      </c>
      <c r="L767" s="11" t="s">
        <v>3903</v>
      </c>
      <c r="M767" s="15" t="s">
        <v>122</v>
      </c>
      <c r="N767" s="15" t="s">
        <v>121</v>
      </c>
      <c r="O767" s="15" t="s">
        <v>122</v>
      </c>
      <c r="P767" s="15" t="s">
        <v>373</v>
      </c>
      <c r="Q767" s="17">
        <v>0.0</v>
      </c>
      <c r="R767" s="11" t="s">
        <v>124</v>
      </c>
      <c r="S767" s="11">
        <v>0.0</v>
      </c>
      <c r="T767" s="11">
        <v>0.0</v>
      </c>
      <c r="U767" s="11" t="s">
        <v>124</v>
      </c>
      <c r="V767" s="11">
        <v>0.0</v>
      </c>
      <c r="W767" s="11" t="s">
        <v>125</v>
      </c>
      <c r="X767" s="18">
        <v>31.0</v>
      </c>
      <c r="Y767" s="18">
        <v>1.0</v>
      </c>
      <c r="Z767" s="18">
        <v>1.0</v>
      </c>
      <c r="AA767" s="18">
        <v>0.0</v>
      </c>
      <c r="AB767" s="15" t="s">
        <v>4184</v>
      </c>
      <c r="AC767" s="15" t="s">
        <v>4184</v>
      </c>
      <c r="AD767" s="16">
        <v>1.0</v>
      </c>
      <c r="AE767" s="16">
        <v>1.0</v>
      </c>
      <c r="AF767" s="16">
        <v>1.0</v>
      </c>
      <c r="AG767" s="16">
        <v>0.0</v>
      </c>
      <c r="AH767" s="11" t="s">
        <v>4185</v>
      </c>
      <c r="AI767" s="18">
        <v>1.0</v>
      </c>
      <c r="AJ767" s="18">
        <v>1.0</v>
      </c>
      <c r="AK767" s="18">
        <v>0.0</v>
      </c>
      <c r="AL767" s="11">
        <v>0.0</v>
      </c>
      <c r="AM767" s="19">
        <v>0.0</v>
      </c>
      <c r="AN767" s="27" t="s">
        <v>128</v>
      </c>
      <c r="AO767" s="15" t="s">
        <v>1176</v>
      </c>
      <c r="AP767" s="15" t="s">
        <v>200</v>
      </c>
      <c r="AQ767" s="15">
        <v>84.0</v>
      </c>
      <c r="AR767" s="15">
        <v>38.0</v>
      </c>
      <c r="AS767" s="15">
        <v>69.0</v>
      </c>
      <c r="AT767" s="15">
        <v>45.0</v>
      </c>
      <c r="AU767" s="15">
        <v>-10.0</v>
      </c>
      <c r="AV767" s="15">
        <v>29.0</v>
      </c>
      <c r="AW767" s="18">
        <v>0.0</v>
      </c>
      <c r="AX767" s="18">
        <v>0.0</v>
      </c>
      <c r="AY767" s="18">
        <v>1.0</v>
      </c>
      <c r="AZ767" s="18">
        <v>0.0</v>
      </c>
      <c r="BA767" s="18">
        <v>0.0</v>
      </c>
      <c r="BB767" s="18">
        <v>0.0</v>
      </c>
      <c r="BC767" s="11">
        <v>0.0</v>
      </c>
      <c r="BD767" s="11">
        <v>0.0</v>
      </c>
      <c r="BE767" s="11">
        <v>0.0</v>
      </c>
      <c r="BF767" s="11">
        <v>0.0</v>
      </c>
      <c r="BG767" s="11">
        <v>0.0</v>
      </c>
      <c r="BH767" s="11">
        <v>1.0</v>
      </c>
      <c r="BI767" s="11">
        <v>0.0</v>
      </c>
      <c r="BJ767" s="11">
        <v>1.0</v>
      </c>
      <c r="BK767" s="11">
        <v>0.0</v>
      </c>
      <c r="BL767" s="11">
        <v>0.0</v>
      </c>
      <c r="BM767" s="11">
        <v>0.0</v>
      </c>
      <c r="BN767" s="11">
        <v>0.0</v>
      </c>
      <c r="BO767" s="11">
        <v>0.0</v>
      </c>
      <c r="BP767" s="11">
        <v>0.0</v>
      </c>
      <c r="BQ767" s="11">
        <v>0.0</v>
      </c>
      <c r="BR767" s="11">
        <v>0.0</v>
      </c>
      <c r="BS767" s="11">
        <v>0.0</v>
      </c>
      <c r="BT767" s="11">
        <v>0.0</v>
      </c>
      <c r="BU767" s="11">
        <v>0.0</v>
      </c>
      <c r="BV767" s="11" t="s">
        <v>124</v>
      </c>
      <c r="BW767" s="3" t="s">
        <v>146</v>
      </c>
      <c r="BX767" s="15">
        <v>0.0</v>
      </c>
      <c r="BY767" s="26">
        <v>207.0</v>
      </c>
      <c r="BZ767" s="16">
        <v>0.0</v>
      </c>
      <c r="CA767" s="26">
        <v>22.0</v>
      </c>
      <c r="CB767" s="26">
        <v>7.0</v>
      </c>
      <c r="CC767" s="15">
        <v>0.0</v>
      </c>
      <c r="CD767" s="15">
        <v>0.0</v>
      </c>
      <c r="CE767" s="15">
        <v>0.0</v>
      </c>
      <c r="CF767" s="15">
        <v>0.0</v>
      </c>
      <c r="CG767" s="16">
        <v>0.0</v>
      </c>
      <c r="CH767" s="16">
        <v>0.0</v>
      </c>
      <c r="CI767" s="16">
        <v>0.0</v>
      </c>
      <c r="CJ767" s="15">
        <f t="shared" si="3"/>
        <v>0</v>
      </c>
      <c r="CK767" s="29" t="s">
        <v>4186</v>
      </c>
      <c r="CL767" s="11" t="s">
        <v>1178</v>
      </c>
      <c r="CM767" s="11">
        <v>0.0</v>
      </c>
      <c r="CN767" s="11">
        <v>0.0</v>
      </c>
      <c r="CO767" s="18">
        <v>0.0</v>
      </c>
      <c r="CP767" s="18">
        <v>0.0</v>
      </c>
      <c r="CQ767" s="15">
        <v>0.0</v>
      </c>
      <c r="CR767" s="15" t="s">
        <v>124</v>
      </c>
      <c r="CS767" s="15">
        <v>0.0</v>
      </c>
      <c r="CT767" s="15" t="s">
        <v>124</v>
      </c>
      <c r="CU767" s="15">
        <v>0.0</v>
      </c>
      <c r="CV767" s="15" t="s">
        <v>124</v>
      </c>
      <c r="CW767" s="11">
        <v>0.0</v>
      </c>
      <c r="CX767" s="11">
        <v>0.0</v>
      </c>
      <c r="CY767" s="11" t="s">
        <v>124</v>
      </c>
      <c r="CZ767" s="11">
        <v>0.0</v>
      </c>
      <c r="DA767" s="11" t="s">
        <v>235</v>
      </c>
      <c r="DB767" s="31"/>
    </row>
    <row r="768">
      <c r="A768" s="11" t="s">
        <v>4187</v>
      </c>
      <c r="B768" s="11" t="s">
        <v>4188</v>
      </c>
      <c r="C768" s="12">
        <v>33684.0</v>
      </c>
      <c r="D768" s="13">
        <v>5.0</v>
      </c>
      <c r="E768" s="18">
        <v>0.0</v>
      </c>
      <c r="F768" s="3">
        <v>5.0</v>
      </c>
      <c r="G768" s="3">
        <v>4.0</v>
      </c>
      <c r="H768" s="3">
        <v>4.0</v>
      </c>
      <c r="I768" s="14">
        <f t="shared" si="1"/>
        <v>4.333333333</v>
      </c>
      <c r="J768" s="14">
        <f t="shared" si="2"/>
        <v>0.6666666667</v>
      </c>
      <c r="K768" s="11" t="s">
        <v>4189</v>
      </c>
      <c r="L768" s="11" t="s">
        <v>716</v>
      </c>
      <c r="M768" s="15" t="s">
        <v>137</v>
      </c>
      <c r="N768" s="15" t="s">
        <v>196</v>
      </c>
      <c r="O768" s="15" t="s">
        <v>3898</v>
      </c>
      <c r="P768" s="15" t="s">
        <v>4190</v>
      </c>
      <c r="Q768" s="17">
        <v>1.0</v>
      </c>
      <c r="R768" s="11" t="s">
        <v>124</v>
      </c>
      <c r="S768" s="11">
        <v>0.0</v>
      </c>
      <c r="T768" s="11">
        <v>0.0</v>
      </c>
      <c r="U768" s="11" t="s">
        <v>124</v>
      </c>
      <c r="V768" s="11">
        <v>0.0</v>
      </c>
      <c r="W768" s="11" t="s">
        <v>125</v>
      </c>
      <c r="X768" s="18">
        <v>29.0</v>
      </c>
      <c r="Y768" s="18">
        <v>0.0</v>
      </c>
      <c r="Z768" s="18">
        <v>0.0</v>
      </c>
      <c r="AA768" s="18">
        <v>1.0</v>
      </c>
      <c r="AB768" s="15" t="s">
        <v>4191</v>
      </c>
      <c r="AC768" s="15" t="s">
        <v>4191</v>
      </c>
      <c r="AD768" s="16">
        <v>2.0</v>
      </c>
      <c r="AE768" s="16">
        <v>1.0</v>
      </c>
      <c r="AF768" s="16">
        <v>0.0</v>
      </c>
      <c r="AG768" s="15">
        <v>0.0</v>
      </c>
      <c r="AH768" s="11" t="s">
        <v>4079</v>
      </c>
      <c r="AI768" s="18">
        <v>1.0</v>
      </c>
      <c r="AJ768" s="18">
        <v>1.0</v>
      </c>
      <c r="AK768" s="18">
        <v>0.0</v>
      </c>
      <c r="AL768" s="11">
        <v>0.0</v>
      </c>
      <c r="AM768" s="19">
        <v>0.0</v>
      </c>
      <c r="AN768" s="27" t="s">
        <v>128</v>
      </c>
      <c r="AO768" s="15" t="s">
        <v>167</v>
      </c>
      <c r="AP768" s="15" t="s">
        <v>167</v>
      </c>
      <c r="AQ768" s="15">
        <v>96.0</v>
      </c>
      <c r="AR768" s="15">
        <v>23.0</v>
      </c>
      <c r="AS768" s="15">
        <v>53.0</v>
      </c>
      <c r="AT768" s="15">
        <v>19.0</v>
      </c>
      <c r="AU768" s="15">
        <v>-16.0</v>
      </c>
      <c r="AV768" s="15">
        <v>64.0</v>
      </c>
      <c r="AW768" s="18">
        <v>0.0</v>
      </c>
      <c r="AX768" s="18">
        <v>1.0</v>
      </c>
      <c r="AY768" s="18">
        <v>0.0</v>
      </c>
      <c r="AZ768" s="18">
        <v>1.0</v>
      </c>
      <c r="BA768" s="18">
        <v>1.0</v>
      </c>
      <c r="BB768" s="18">
        <v>0.0</v>
      </c>
      <c r="BC768" s="11">
        <v>0.0</v>
      </c>
      <c r="BD768" s="11">
        <v>0.0</v>
      </c>
      <c r="BE768" s="11">
        <v>0.0</v>
      </c>
      <c r="BF768" s="11">
        <v>0.0</v>
      </c>
      <c r="BG768" s="11">
        <v>0.0</v>
      </c>
      <c r="BH768" s="11">
        <v>0.0</v>
      </c>
      <c r="BI768" s="11">
        <v>0.0</v>
      </c>
      <c r="BJ768" s="11">
        <v>0.0</v>
      </c>
      <c r="BK768" s="11">
        <v>0.0</v>
      </c>
      <c r="BL768" s="11">
        <v>0.0</v>
      </c>
      <c r="BM768" s="11">
        <v>0.0</v>
      </c>
      <c r="BN768" s="11">
        <v>0.0</v>
      </c>
      <c r="BO768" s="11">
        <v>0.0</v>
      </c>
      <c r="BP768" s="11">
        <v>0.0</v>
      </c>
      <c r="BQ768" s="11">
        <v>0.0</v>
      </c>
      <c r="BR768" s="11">
        <v>0.0</v>
      </c>
      <c r="BS768" s="11">
        <v>0.0</v>
      </c>
      <c r="BT768" s="11">
        <v>0.0</v>
      </c>
      <c r="BU768" s="11">
        <v>0.0</v>
      </c>
      <c r="BV768" s="11" t="s">
        <v>124</v>
      </c>
      <c r="BW768" s="3" t="s">
        <v>1609</v>
      </c>
      <c r="BX768" s="15">
        <v>0.0</v>
      </c>
      <c r="BY768" s="26">
        <v>218.0</v>
      </c>
      <c r="BZ768" s="16">
        <v>0.0</v>
      </c>
      <c r="CA768" s="26">
        <f>38+15</f>
        <v>53</v>
      </c>
      <c r="CB768" s="26">
        <v>15.0</v>
      </c>
      <c r="CC768" s="15">
        <v>0.0</v>
      </c>
      <c r="CD768" s="15">
        <v>0.0</v>
      </c>
      <c r="CE768" s="15">
        <v>0.0</v>
      </c>
      <c r="CF768" s="15">
        <v>0.0</v>
      </c>
      <c r="CG768" s="16">
        <v>0.0</v>
      </c>
      <c r="CH768" s="16">
        <v>0.0</v>
      </c>
      <c r="CI768" s="16">
        <v>0.0</v>
      </c>
      <c r="CJ768" s="15">
        <f t="shared" si="3"/>
        <v>0</v>
      </c>
      <c r="CK768" s="29" t="s">
        <v>4192</v>
      </c>
      <c r="CL768" s="11" t="s">
        <v>4193</v>
      </c>
      <c r="CM768" s="11">
        <v>0.0</v>
      </c>
      <c r="CN768" s="11">
        <v>0.0</v>
      </c>
      <c r="CO768" s="18">
        <v>0.0</v>
      </c>
      <c r="CP768" s="18">
        <v>0.0</v>
      </c>
      <c r="CQ768" s="15">
        <v>0.0</v>
      </c>
      <c r="CR768" s="15" t="s">
        <v>124</v>
      </c>
      <c r="CS768" s="15">
        <v>0.0</v>
      </c>
      <c r="CT768" s="15" t="s">
        <v>124</v>
      </c>
      <c r="CU768" s="15">
        <v>0.0</v>
      </c>
      <c r="CV768" s="15" t="s">
        <v>124</v>
      </c>
      <c r="CW768" s="11">
        <v>0.0</v>
      </c>
      <c r="CX768" s="11">
        <v>0.0</v>
      </c>
      <c r="CY768" s="11" t="s">
        <v>124</v>
      </c>
      <c r="CZ768" s="11">
        <v>0.0</v>
      </c>
      <c r="DA768" s="11" t="s">
        <v>235</v>
      </c>
      <c r="DB768" s="31"/>
    </row>
    <row r="769">
      <c r="A769" s="11" t="s">
        <v>3066</v>
      </c>
      <c r="B769" s="11" t="s">
        <v>4194</v>
      </c>
      <c r="C769" s="12">
        <v>33719.0</v>
      </c>
      <c r="D769" s="13">
        <v>8.0</v>
      </c>
      <c r="E769" s="18">
        <v>0.0</v>
      </c>
      <c r="F769" s="3">
        <v>7.0</v>
      </c>
      <c r="G769" s="3">
        <v>6.0</v>
      </c>
      <c r="H769" s="3">
        <v>8.0</v>
      </c>
      <c r="I769" s="14">
        <f t="shared" si="1"/>
        <v>7</v>
      </c>
      <c r="J769" s="14">
        <f t="shared" si="2"/>
        <v>1.333333333</v>
      </c>
      <c r="K769" s="11" t="s">
        <v>4195</v>
      </c>
      <c r="L769" s="11" t="s">
        <v>3594</v>
      </c>
      <c r="M769" s="15" t="s">
        <v>3478</v>
      </c>
      <c r="N769" s="15" t="s">
        <v>3478</v>
      </c>
      <c r="O769" s="15" t="s">
        <v>3478</v>
      </c>
      <c r="P769" s="15" t="s">
        <v>969</v>
      </c>
      <c r="Q769" s="17">
        <v>2.0</v>
      </c>
      <c r="R769" s="11" t="s">
        <v>124</v>
      </c>
      <c r="S769" s="11">
        <v>1.0</v>
      </c>
      <c r="T769" s="11">
        <v>0.0</v>
      </c>
      <c r="U769" s="11" t="s">
        <v>124</v>
      </c>
      <c r="V769" s="11">
        <v>0.0</v>
      </c>
      <c r="W769" s="11" t="s">
        <v>125</v>
      </c>
      <c r="X769" s="18">
        <f>(12+13)/2</f>
        <v>12.5</v>
      </c>
      <c r="Y769" s="18">
        <v>1.0</v>
      </c>
      <c r="Z769" s="18">
        <v>0.0</v>
      </c>
      <c r="AA769" s="18">
        <v>1.0</v>
      </c>
      <c r="AB769" s="15" t="s">
        <v>4196</v>
      </c>
      <c r="AC769" s="15" t="s">
        <v>4197</v>
      </c>
      <c r="AD769" s="16">
        <v>1.0</v>
      </c>
      <c r="AE769" s="16">
        <v>2.0</v>
      </c>
      <c r="AF769" s="16">
        <v>0.0</v>
      </c>
      <c r="AG769" s="15">
        <v>0.0</v>
      </c>
      <c r="AH769" s="11" t="s">
        <v>4197</v>
      </c>
      <c r="AI769" s="18">
        <v>1.0</v>
      </c>
      <c r="AJ769" s="18">
        <v>0.0</v>
      </c>
      <c r="AK769" s="18">
        <v>0.0</v>
      </c>
      <c r="AL769" s="11">
        <v>0.0</v>
      </c>
      <c r="AM769" s="19">
        <v>1.0</v>
      </c>
      <c r="AN769" s="27" t="s">
        <v>128</v>
      </c>
      <c r="AO769" s="15" t="s">
        <v>413</v>
      </c>
      <c r="AP769" s="15" t="s">
        <v>413</v>
      </c>
      <c r="AQ769" s="15">
        <v>102.0</v>
      </c>
      <c r="AR769" s="15">
        <v>86.0</v>
      </c>
      <c r="AS769" s="15">
        <v>73.0</v>
      </c>
      <c r="AT769" s="15">
        <v>47.0</v>
      </c>
      <c r="AU769" s="15">
        <v>-7.0</v>
      </c>
      <c r="AV769" s="15">
        <v>0.0</v>
      </c>
      <c r="AW769" s="18">
        <v>0.0</v>
      </c>
      <c r="AX769" s="18">
        <v>1.0</v>
      </c>
      <c r="AY769" s="18">
        <v>0.0</v>
      </c>
      <c r="AZ769" s="18">
        <v>1.0</v>
      </c>
      <c r="BA769" s="18">
        <v>0.0</v>
      </c>
      <c r="BB769" s="18">
        <v>1.0</v>
      </c>
      <c r="BC769" s="11">
        <v>0.0</v>
      </c>
      <c r="BD769" s="11">
        <v>0.0</v>
      </c>
      <c r="BE769" s="11">
        <v>0.0</v>
      </c>
      <c r="BF769" s="11">
        <v>0.0</v>
      </c>
      <c r="BG769" s="11">
        <v>0.0</v>
      </c>
      <c r="BH769" s="11">
        <v>0.0</v>
      </c>
      <c r="BI769" s="11">
        <v>0.0</v>
      </c>
      <c r="BJ769" s="11">
        <v>0.0</v>
      </c>
      <c r="BK769" s="11">
        <v>0.0</v>
      </c>
      <c r="BL769" s="11">
        <v>0.0</v>
      </c>
      <c r="BM769" s="11">
        <v>0.0</v>
      </c>
      <c r="BN769" s="11">
        <v>0.0</v>
      </c>
      <c r="BO769" s="11">
        <v>0.0</v>
      </c>
      <c r="BP769" s="11">
        <v>0.0</v>
      </c>
      <c r="BQ769" s="11">
        <v>0.0</v>
      </c>
      <c r="BR769" s="11">
        <v>0.0</v>
      </c>
      <c r="BS769" s="11">
        <v>0.0</v>
      </c>
      <c r="BT769" s="11">
        <v>0.0</v>
      </c>
      <c r="BU769" s="11">
        <v>0.0</v>
      </c>
      <c r="BV769" s="11" t="s">
        <v>4198</v>
      </c>
      <c r="BW769" s="3" t="s">
        <v>319</v>
      </c>
      <c r="BX769" s="15">
        <v>0.0</v>
      </c>
      <c r="BY769" s="26">
        <v>193.0</v>
      </c>
      <c r="BZ769" s="16">
        <v>0.0</v>
      </c>
      <c r="CA769" s="26">
        <v>13.0</v>
      </c>
      <c r="CB769" s="26">
        <v>0.0</v>
      </c>
      <c r="CC769" s="15">
        <v>0.0</v>
      </c>
      <c r="CD769" s="15">
        <v>0.0</v>
      </c>
      <c r="CE769" s="15">
        <v>1.0</v>
      </c>
      <c r="CF769" s="15">
        <v>0.0</v>
      </c>
      <c r="CG769" s="16">
        <v>0.0</v>
      </c>
      <c r="CH769" s="16">
        <v>1.0</v>
      </c>
      <c r="CI769" s="16">
        <v>1.0</v>
      </c>
      <c r="CJ769" s="15">
        <f t="shared" si="3"/>
        <v>1</v>
      </c>
      <c r="CK769" s="29" t="s">
        <v>4199</v>
      </c>
      <c r="CL769" s="11" t="s">
        <v>4200</v>
      </c>
      <c r="CM769" s="11">
        <v>0.0</v>
      </c>
      <c r="CN769" s="11">
        <v>0.0</v>
      </c>
      <c r="CO769" s="18">
        <v>0.0</v>
      </c>
      <c r="CP769" s="18">
        <v>0.0</v>
      </c>
      <c r="CQ769" s="15">
        <v>0.0</v>
      </c>
      <c r="CR769" s="15" t="s">
        <v>124</v>
      </c>
      <c r="CS769" s="15">
        <v>0.0</v>
      </c>
      <c r="CT769" s="15" t="s">
        <v>124</v>
      </c>
      <c r="CU769" s="15">
        <v>0.0</v>
      </c>
      <c r="CV769" s="15" t="s">
        <v>124</v>
      </c>
      <c r="CW769" s="11">
        <v>0.0</v>
      </c>
      <c r="CX769" s="11">
        <v>0.0</v>
      </c>
      <c r="CY769" s="11" t="s">
        <v>124</v>
      </c>
      <c r="CZ769" s="11">
        <v>0.0</v>
      </c>
      <c r="DA769" s="11" t="s">
        <v>539</v>
      </c>
      <c r="DB769" s="31"/>
    </row>
    <row r="770">
      <c r="A770" s="11" t="s">
        <v>1553</v>
      </c>
      <c r="B770" s="11" t="s">
        <v>3952</v>
      </c>
      <c r="C770" s="12">
        <v>33775.0</v>
      </c>
      <c r="D770" s="13">
        <v>2.0</v>
      </c>
      <c r="E770" s="18">
        <v>0.0</v>
      </c>
      <c r="F770" s="3">
        <v>6.0</v>
      </c>
      <c r="G770" s="3">
        <v>5.0</v>
      </c>
      <c r="H770" s="3">
        <v>7.0</v>
      </c>
      <c r="I770" s="14">
        <f t="shared" si="1"/>
        <v>6</v>
      </c>
      <c r="J770" s="14">
        <f t="shared" si="2"/>
        <v>1.333333333</v>
      </c>
      <c r="K770" s="11" t="s">
        <v>261</v>
      </c>
      <c r="L770" s="11" t="s">
        <v>3594</v>
      </c>
      <c r="M770" s="15" t="s">
        <v>216</v>
      </c>
      <c r="N770" s="15" t="s">
        <v>1510</v>
      </c>
      <c r="O770" s="15" t="s">
        <v>577</v>
      </c>
      <c r="P770" s="15" t="s">
        <v>851</v>
      </c>
      <c r="Q770" s="17">
        <v>1.0</v>
      </c>
      <c r="R770" s="11" t="s">
        <v>4201</v>
      </c>
      <c r="S770" s="11">
        <v>1.0</v>
      </c>
      <c r="T770" s="11">
        <v>0.0</v>
      </c>
      <c r="U770" s="11" t="s">
        <v>124</v>
      </c>
      <c r="V770" s="11">
        <v>0.0</v>
      </c>
      <c r="W770" s="11" t="s">
        <v>125</v>
      </c>
      <c r="X770" s="18">
        <v>23.0</v>
      </c>
      <c r="Y770" s="18">
        <v>0.0</v>
      </c>
      <c r="Z770" s="18">
        <v>0.0</v>
      </c>
      <c r="AA770" s="18">
        <v>1.0</v>
      </c>
      <c r="AB770" s="15" t="s">
        <v>1554</v>
      </c>
      <c r="AC770" s="15" t="s">
        <v>1554</v>
      </c>
      <c r="AD770" s="16">
        <v>1.0</v>
      </c>
      <c r="AE770" s="16">
        <v>0.0</v>
      </c>
      <c r="AF770" s="16">
        <v>0.0</v>
      </c>
      <c r="AG770" s="15">
        <v>0.0</v>
      </c>
      <c r="AH770" s="11" t="s">
        <v>4202</v>
      </c>
      <c r="AI770" s="18">
        <v>2.0</v>
      </c>
      <c r="AJ770" s="18">
        <v>2.0</v>
      </c>
      <c r="AK770" s="18">
        <v>1.0</v>
      </c>
      <c r="AL770" s="11">
        <v>0.0</v>
      </c>
      <c r="AM770" s="19">
        <v>0.0</v>
      </c>
      <c r="AN770" s="27" t="s">
        <v>128</v>
      </c>
      <c r="AO770" s="15" t="s">
        <v>318</v>
      </c>
      <c r="AP770" s="15" t="s">
        <v>318</v>
      </c>
      <c r="AQ770" s="15">
        <v>82.0</v>
      </c>
      <c r="AR770" s="15">
        <v>51.0</v>
      </c>
      <c r="AS770" s="15">
        <v>40.0</v>
      </c>
      <c r="AT770" s="15">
        <v>28.0</v>
      </c>
      <c r="AU770" s="15">
        <v>-9.0</v>
      </c>
      <c r="AV770" s="15">
        <v>72.0</v>
      </c>
      <c r="AW770" s="18">
        <v>0.0</v>
      </c>
      <c r="AX770" s="18">
        <v>0.0</v>
      </c>
      <c r="AY770" s="18">
        <v>0.0</v>
      </c>
      <c r="AZ770" s="18">
        <v>1.0</v>
      </c>
      <c r="BA770" s="18">
        <v>0.0</v>
      </c>
      <c r="BB770" s="18">
        <v>0.0</v>
      </c>
      <c r="BC770" s="11">
        <v>0.0</v>
      </c>
      <c r="BD770" s="11">
        <v>0.0</v>
      </c>
      <c r="BE770" s="11">
        <v>0.0</v>
      </c>
      <c r="BF770" s="11">
        <v>0.0</v>
      </c>
      <c r="BG770" s="11">
        <v>0.0</v>
      </c>
      <c r="BH770" s="11">
        <v>1.0</v>
      </c>
      <c r="BI770" s="11">
        <v>0.0</v>
      </c>
      <c r="BJ770" s="11">
        <v>0.0</v>
      </c>
      <c r="BK770" s="11">
        <v>0.0</v>
      </c>
      <c r="BL770" s="11">
        <v>0.0</v>
      </c>
      <c r="BM770" s="11">
        <v>0.0</v>
      </c>
      <c r="BN770" s="11">
        <v>0.0</v>
      </c>
      <c r="BO770" s="11">
        <v>0.0</v>
      </c>
      <c r="BP770" s="11">
        <v>0.0</v>
      </c>
      <c r="BQ770" s="11">
        <v>0.0</v>
      </c>
      <c r="BR770" s="11">
        <v>0.0</v>
      </c>
      <c r="BS770" s="11">
        <v>0.0</v>
      </c>
      <c r="BT770" s="11">
        <v>0.0</v>
      </c>
      <c r="BU770" s="11">
        <v>0.0</v>
      </c>
      <c r="BV770" s="11" t="s">
        <v>124</v>
      </c>
      <c r="BW770" s="3" t="s">
        <v>168</v>
      </c>
      <c r="BX770" s="15">
        <v>0.0</v>
      </c>
      <c r="BY770" s="26">
        <v>264.0</v>
      </c>
      <c r="BZ770" s="16">
        <v>0.0</v>
      </c>
      <c r="CA770" s="26">
        <v>38.0</v>
      </c>
      <c r="CB770" s="26">
        <v>14.0</v>
      </c>
      <c r="CC770" s="15">
        <v>0.0</v>
      </c>
      <c r="CD770" s="15">
        <v>0.0</v>
      </c>
      <c r="CE770" s="15">
        <v>0.0</v>
      </c>
      <c r="CF770" s="15">
        <v>1.0</v>
      </c>
      <c r="CG770" s="16">
        <v>1.0</v>
      </c>
      <c r="CH770" s="16">
        <v>0.0</v>
      </c>
      <c r="CI770" s="16">
        <v>0.0</v>
      </c>
      <c r="CJ770" s="15">
        <f t="shared" si="3"/>
        <v>1</v>
      </c>
      <c r="CK770" s="29" t="s">
        <v>4203</v>
      </c>
      <c r="CL770" s="11" t="s">
        <v>170</v>
      </c>
      <c r="CM770" s="11">
        <v>0.0</v>
      </c>
      <c r="CN770" s="11">
        <v>0.0</v>
      </c>
      <c r="CO770" s="18">
        <v>0.0</v>
      </c>
      <c r="CP770" s="18">
        <v>0.0</v>
      </c>
      <c r="CQ770" s="15">
        <v>0.0</v>
      </c>
      <c r="CR770" s="15" t="s">
        <v>124</v>
      </c>
      <c r="CS770" s="15">
        <v>0.0</v>
      </c>
      <c r="CT770" s="15" t="s">
        <v>124</v>
      </c>
      <c r="CU770" s="15">
        <v>0.0</v>
      </c>
      <c r="CV770" s="15" t="s">
        <v>124</v>
      </c>
      <c r="CW770" s="11">
        <v>0.0</v>
      </c>
      <c r="CX770" s="11">
        <v>1.0</v>
      </c>
      <c r="CY770" s="11" t="s">
        <v>124</v>
      </c>
      <c r="CZ770" s="11">
        <v>0.0</v>
      </c>
      <c r="DA770" s="11" t="s">
        <v>235</v>
      </c>
      <c r="DB770" s="31"/>
    </row>
    <row r="771">
      <c r="A771" s="11" t="s">
        <v>4204</v>
      </c>
      <c r="B771" s="11" t="s">
        <v>4205</v>
      </c>
      <c r="C771" s="12">
        <v>33789.0</v>
      </c>
      <c r="D771" s="13">
        <v>5.0</v>
      </c>
      <c r="E771" s="18">
        <v>0.0</v>
      </c>
      <c r="F771" s="3">
        <v>4.0</v>
      </c>
      <c r="G771" s="3">
        <v>5.0</v>
      </c>
      <c r="H771" s="3">
        <v>3.0</v>
      </c>
      <c r="I771" s="14">
        <f t="shared" si="1"/>
        <v>4</v>
      </c>
      <c r="J771" s="14">
        <f t="shared" si="2"/>
        <v>1.333333333</v>
      </c>
      <c r="K771" s="11" t="s">
        <v>4206</v>
      </c>
      <c r="L771" s="11" t="s">
        <v>4206</v>
      </c>
      <c r="M771" s="15" t="s">
        <v>3478</v>
      </c>
      <c r="N771" s="15" t="s">
        <v>4207</v>
      </c>
      <c r="O771" s="15" t="s">
        <v>3323</v>
      </c>
      <c r="P771" s="15" t="s">
        <v>4208</v>
      </c>
      <c r="Q771" s="17">
        <v>1.0</v>
      </c>
      <c r="R771" s="11" t="s">
        <v>124</v>
      </c>
      <c r="S771" s="11">
        <v>0.0</v>
      </c>
      <c r="T771" s="11">
        <v>0.0</v>
      </c>
      <c r="U771" s="11" t="s">
        <v>124</v>
      </c>
      <c r="V771" s="11">
        <v>0.0</v>
      </c>
      <c r="W771" s="11" t="s">
        <v>125</v>
      </c>
      <c r="X771" s="18">
        <v>28.0</v>
      </c>
      <c r="Y771" s="18">
        <v>1.0</v>
      </c>
      <c r="Z771" s="18">
        <v>0.0</v>
      </c>
      <c r="AA771" s="18">
        <v>1.0</v>
      </c>
      <c r="AB771" s="15" t="s">
        <v>4205</v>
      </c>
      <c r="AC771" s="15" t="s">
        <v>4205</v>
      </c>
      <c r="AD771" s="16">
        <v>1.0</v>
      </c>
      <c r="AE771" s="16">
        <v>0.0</v>
      </c>
      <c r="AF771" s="16">
        <v>1.0</v>
      </c>
      <c r="AG771" s="15">
        <v>1.0</v>
      </c>
      <c r="AH771" s="11" t="s">
        <v>4205</v>
      </c>
      <c r="AI771" s="18">
        <v>1.0</v>
      </c>
      <c r="AJ771" s="18">
        <v>0.0</v>
      </c>
      <c r="AK771" s="18">
        <v>1.0</v>
      </c>
      <c r="AL771" s="11">
        <v>1.0</v>
      </c>
      <c r="AM771" s="19">
        <v>1.0</v>
      </c>
      <c r="AN771" s="15" t="s">
        <v>154</v>
      </c>
      <c r="AO771" s="15" t="s">
        <v>778</v>
      </c>
      <c r="AP771" s="15" t="s">
        <v>778</v>
      </c>
      <c r="AQ771" s="15">
        <v>128.0</v>
      </c>
      <c r="AR771" s="15">
        <v>67.0</v>
      </c>
      <c r="AS771" s="15">
        <v>93.0</v>
      </c>
      <c r="AT771" s="15">
        <v>64.0</v>
      </c>
      <c r="AU771" s="15">
        <v>-11.0</v>
      </c>
      <c r="AV771" s="15">
        <v>1.0</v>
      </c>
      <c r="AW771" s="18">
        <v>0.0</v>
      </c>
      <c r="AX771" s="18">
        <v>1.0</v>
      </c>
      <c r="AY771" s="18">
        <v>0.0</v>
      </c>
      <c r="AZ771" s="18">
        <v>0.0</v>
      </c>
      <c r="BA771" s="18">
        <v>0.0</v>
      </c>
      <c r="BB771" s="18">
        <v>1.0</v>
      </c>
      <c r="BC771" s="11">
        <v>0.0</v>
      </c>
      <c r="BD771" s="11">
        <v>0.0</v>
      </c>
      <c r="BE771" s="11">
        <v>0.0</v>
      </c>
      <c r="BF771" s="11">
        <v>0.0</v>
      </c>
      <c r="BG771" s="11">
        <v>0.0</v>
      </c>
      <c r="BH771" s="11">
        <v>0.0</v>
      </c>
      <c r="BI771" s="11">
        <v>0.0</v>
      </c>
      <c r="BJ771" s="11">
        <v>0.0</v>
      </c>
      <c r="BK771" s="11">
        <v>0.0</v>
      </c>
      <c r="BL771" s="11">
        <v>0.0</v>
      </c>
      <c r="BM771" s="11">
        <v>0.0</v>
      </c>
      <c r="BN771" s="11">
        <v>0.0</v>
      </c>
      <c r="BO771" s="11">
        <v>0.0</v>
      </c>
      <c r="BP771" s="11">
        <v>0.0</v>
      </c>
      <c r="BQ771" s="11">
        <v>0.0</v>
      </c>
      <c r="BR771" s="11">
        <v>0.0</v>
      </c>
      <c r="BS771" s="11">
        <v>0.0</v>
      </c>
      <c r="BT771" s="11">
        <v>0.0</v>
      </c>
      <c r="BU771" s="11">
        <v>0.0</v>
      </c>
      <c r="BV771" s="11" t="s">
        <v>124</v>
      </c>
      <c r="BW771" s="3" t="s">
        <v>130</v>
      </c>
      <c r="BX771" s="15">
        <v>0.0</v>
      </c>
      <c r="BY771" s="26">
        <v>262.0</v>
      </c>
      <c r="BZ771" s="16">
        <v>0.0</v>
      </c>
      <c r="CA771" s="26">
        <v>44.0</v>
      </c>
      <c r="CB771" s="26">
        <v>31.0</v>
      </c>
      <c r="CC771" s="15">
        <v>0.0</v>
      </c>
      <c r="CD771" s="15">
        <v>0.0</v>
      </c>
      <c r="CE771" s="15">
        <v>0.0</v>
      </c>
      <c r="CF771" s="15">
        <v>0.0</v>
      </c>
      <c r="CG771" s="16">
        <v>0.0</v>
      </c>
      <c r="CH771" s="16">
        <v>1.0</v>
      </c>
      <c r="CI771" s="16">
        <v>0.0</v>
      </c>
      <c r="CJ771" s="15">
        <f t="shared" si="3"/>
        <v>1</v>
      </c>
      <c r="CK771" s="29" t="s">
        <v>4209</v>
      </c>
      <c r="CL771" s="11" t="s">
        <v>258</v>
      </c>
      <c r="CM771" s="11">
        <v>0.0</v>
      </c>
      <c r="CN771" s="11">
        <v>1.0</v>
      </c>
      <c r="CO771" s="18">
        <v>1.0</v>
      </c>
      <c r="CP771" s="18">
        <v>0.0</v>
      </c>
      <c r="CQ771" s="15">
        <v>0.0</v>
      </c>
      <c r="CR771" s="15" t="s">
        <v>124</v>
      </c>
      <c r="CS771" s="15">
        <v>0.0</v>
      </c>
      <c r="CT771" s="15" t="s">
        <v>124</v>
      </c>
      <c r="CU771" s="15">
        <v>0.0</v>
      </c>
      <c r="CV771" s="15" t="s">
        <v>124</v>
      </c>
      <c r="CW771" s="11">
        <v>0.0</v>
      </c>
      <c r="CX771" s="11">
        <v>0.0</v>
      </c>
      <c r="CY771" s="11" t="s">
        <v>124</v>
      </c>
      <c r="CZ771" s="11">
        <v>0.0</v>
      </c>
      <c r="DA771" s="11" t="s">
        <v>1487</v>
      </c>
      <c r="DB771" s="31"/>
    </row>
    <row r="772">
      <c r="A772" s="11" t="s">
        <v>4210</v>
      </c>
      <c r="B772" s="11" t="s">
        <v>3150</v>
      </c>
      <c r="C772" s="12">
        <v>33824.0</v>
      </c>
      <c r="D772" s="13">
        <v>1.0</v>
      </c>
      <c r="E772" s="18">
        <v>0.0</v>
      </c>
      <c r="F772" s="3">
        <v>2.0</v>
      </c>
      <c r="G772" s="3">
        <v>4.0</v>
      </c>
      <c r="H772" s="3">
        <v>3.0</v>
      </c>
      <c r="I772" s="14">
        <f t="shared" si="1"/>
        <v>3</v>
      </c>
      <c r="J772" s="14">
        <f t="shared" si="2"/>
        <v>1.333333333</v>
      </c>
      <c r="K772" s="11" t="s">
        <v>2689</v>
      </c>
      <c r="L772" s="11" t="s">
        <v>3903</v>
      </c>
      <c r="M772" s="15" t="s">
        <v>137</v>
      </c>
      <c r="N772" s="15" t="s">
        <v>196</v>
      </c>
      <c r="O772" s="15" t="s">
        <v>3273</v>
      </c>
      <c r="P772" s="15" t="s">
        <v>4211</v>
      </c>
      <c r="Q772" s="17">
        <v>1.0</v>
      </c>
      <c r="R772" s="11" t="s">
        <v>124</v>
      </c>
      <c r="S772" s="11">
        <v>0.0</v>
      </c>
      <c r="T772" s="11">
        <v>0.0</v>
      </c>
      <c r="U772" s="11" t="s">
        <v>124</v>
      </c>
      <c r="V772" s="11">
        <v>0.0</v>
      </c>
      <c r="W772" s="11" t="s">
        <v>125</v>
      </c>
      <c r="X772" s="18">
        <v>33.0</v>
      </c>
      <c r="Y772" s="18">
        <v>0.0</v>
      </c>
      <c r="Z772" s="18">
        <v>1.0</v>
      </c>
      <c r="AA772" s="18">
        <v>0.0</v>
      </c>
      <c r="AB772" s="15" t="s">
        <v>3928</v>
      </c>
      <c r="AC772" s="15" t="s">
        <v>3928</v>
      </c>
      <c r="AD772" s="16">
        <v>2.0</v>
      </c>
      <c r="AE772" s="16">
        <v>1.0</v>
      </c>
      <c r="AF772" s="16">
        <v>1.0</v>
      </c>
      <c r="AG772" s="15">
        <v>0.0</v>
      </c>
      <c r="AH772" s="11" t="s">
        <v>3928</v>
      </c>
      <c r="AI772" s="18">
        <v>2.0</v>
      </c>
      <c r="AJ772" s="18">
        <v>1.0</v>
      </c>
      <c r="AK772" s="18">
        <v>1.0</v>
      </c>
      <c r="AL772" s="11">
        <v>0.0</v>
      </c>
      <c r="AM772" s="19">
        <v>1.0</v>
      </c>
      <c r="AN772" s="27" t="s">
        <v>128</v>
      </c>
      <c r="AO772" s="15" t="s">
        <v>1840</v>
      </c>
      <c r="AP772" s="15" t="s">
        <v>1840</v>
      </c>
      <c r="AQ772" s="15">
        <v>76.0</v>
      </c>
      <c r="AR772" s="15">
        <v>31.0</v>
      </c>
      <c r="AS772" s="15">
        <v>50.0</v>
      </c>
      <c r="AT772" s="15">
        <v>7.0</v>
      </c>
      <c r="AU772" s="15">
        <v>-12.0</v>
      </c>
      <c r="AV772" s="15">
        <v>75.0</v>
      </c>
      <c r="AW772" s="18">
        <v>0.0</v>
      </c>
      <c r="AX772" s="18">
        <v>0.0</v>
      </c>
      <c r="AY772" s="18">
        <v>0.0</v>
      </c>
      <c r="AZ772" s="18">
        <v>1.0</v>
      </c>
      <c r="BA772" s="18">
        <v>1.0</v>
      </c>
      <c r="BB772" s="18">
        <v>0.0</v>
      </c>
      <c r="BC772" s="11">
        <v>0.0</v>
      </c>
      <c r="BD772" s="11">
        <v>0.0</v>
      </c>
      <c r="BE772" s="11">
        <v>0.0</v>
      </c>
      <c r="BF772" s="11">
        <v>0.0</v>
      </c>
      <c r="BG772" s="11">
        <v>0.0</v>
      </c>
      <c r="BH772" s="11">
        <v>0.0</v>
      </c>
      <c r="BI772" s="11">
        <v>0.0</v>
      </c>
      <c r="BJ772" s="11">
        <v>0.0</v>
      </c>
      <c r="BK772" s="11">
        <v>0.0</v>
      </c>
      <c r="BL772" s="11">
        <v>0.0</v>
      </c>
      <c r="BM772" s="11">
        <v>0.0</v>
      </c>
      <c r="BN772" s="11">
        <v>0.0</v>
      </c>
      <c r="BO772" s="11">
        <v>0.0</v>
      </c>
      <c r="BP772" s="11">
        <v>0.0</v>
      </c>
      <c r="BQ772" s="11">
        <v>0.0</v>
      </c>
      <c r="BR772" s="11">
        <v>0.0</v>
      </c>
      <c r="BS772" s="11">
        <v>0.0</v>
      </c>
      <c r="BT772" s="11">
        <v>0.0</v>
      </c>
      <c r="BU772" s="11">
        <v>0.0</v>
      </c>
      <c r="BV772" s="11" t="s">
        <v>124</v>
      </c>
      <c r="BW772" s="3" t="s">
        <v>130</v>
      </c>
      <c r="BX772" s="15">
        <v>0.0</v>
      </c>
      <c r="BY772" s="26">
        <v>310.0</v>
      </c>
      <c r="BZ772" s="16">
        <v>0.0</v>
      </c>
      <c r="CA772" s="26">
        <v>59.0</v>
      </c>
      <c r="CB772" s="26">
        <v>28.0</v>
      </c>
      <c r="CC772" s="15">
        <v>0.0</v>
      </c>
      <c r="CD772" s="15">
        <v>0.0</v>
      </c>
      <c r="CE772" s="15">
        <v>0.0</v>
      </c>
      <c r="CF772" s="15">
        <v>0.0</v>
      </c>
      <c r="CG772" s="16">
        <v>0.0</v>
      </c>
      <c r="CH772" s="16">
        <v>0.0</v>
      </c>
      <c r="CI772" s="16">
        <v>0.0</v>
      </c>
      <c r="CJ772" s="15">
        <f t="shared" si="3"/>
        <v>0</v>
      </c>
      <c r="CK772" s="29" t="s">
        <v>4212</v>
      </c>
      <c r="CL772" s="11" t="s">
        <v>4213</v>
      </c>
      <c r="CM772" s="11">
        <v>0.0</v>
      </c>
      <c r="CN772" s="11">
        <v>0.0</v>
      </c>
      <c r="CO772" s="18">
        <v>0.0</v>
      </c>
      <c r="CP772" s="18">
        <v>0.0</v>
      </c>
      <c r="CQ772" s="15">
        <v>0.0</v>
      </c>
      <c r="CR772" s="15" t="s">
        <v>124</v>
      </c>
      <c r="CS772" s="15">
        <v>1.0</v>
      </c>
      <c r="CT772" s="15" t="s">
        <v>4214</v>
      </c>
      <c r="CU772" s="15">
        <v>0.0</v>
      </c>
      <c r="CV772" s="15" t="s">
        <v>124</v>
      </c>
      <c r="CW772" s="11">
        <v>0.0</v>
      </c>
      <c r="CX772" s="11">
        <v>0.0</v>
      </c>
      <c r="CY772" s="11" t="s">
        <v>124</v>
      </c>
      <c r="CZ772" s="11">
        <v>0.0</v>
      </c>
      <c r="DA772" s="11" t="s">
        <v>1049</v>
      </c>
      <c r="DB772" s="31"/>
    </row>
    <row r="773">
      <c r="A773" s="11" t="s">
        <v>4215</v>
      </c>
      <c r="B773" s="11" t="s">
        <v>4216</v>
      </c>
      <c r="C773" s="12">
        <v>33831.0</v>
      </c>
      <c r="D773" s="13">
        <v>13.0</v>
      </c>
      <c r="E773" s="18">
        <v>0.0</v>
      </c>
      <c r="F773" s="3">
        <v>8.0</v>
      </c>
      <c r="G773" s="3">
        <v>7.0</v>
      </c>
      <c r="H773" s="3">
        <v>10.0</v>
      </c>
      <c r="I773" s="14">
        <f t="shared" si="1"/>
        <v>8.333333333</v>
      </c>
      <c r="J773" s="14">
        <f t="shared" si="2"/>
        <v>2</v>
      </c>
      <c r="K773" s="11" t="s">
        <v>456</v>
      </c>
      <c r="L773" s="11" t="s">
        <v>1283</v>
      </c>
      <c r="M773" s="15" t="s">
        <v>216</v>
      </c>
      <c r="N773" s="15" t="s">
        <v>2546</v>
      </c>
      <c r="O773" s="15" t="s">
        <v>3478</v>
      </c>
      <c r="P773" s="15" t="s">
        <v>4217</v>
      </c>
      <c r="Q773" s="17">
        <v>0.0</v>
      </c>
      <c r="R773" s="11" t="s">
        <v>124</v>
      </c>
      <c r="S773" s="11">
        <v>1.0</v>
      </c>
      <c r="T773" s="11">
        <v>0.0</v>
      </c>
      <c r="U773" s="11" t="s">
        <v>124</v>
      </c>
      <c r="V773" s="11">
        <v>0.0</v>
      </c>
      <c r="W773" s="11" t="s">
        <v>125</v>
      </c>
      <c r="X773" s="18">
        <f>(21+19+19+19)/4</f>
        <v>19.5</v>
      </c>
      <c r="Y773" s="18">
        <v>1.0</v>
      </c>
      <c r="Z773" s="18">
        <v>0.0</v>
      </c>
      <c r="AA773" s="18">
        <v>1.0</v>
      </c>
      <c r="AB773" s="15" t="s">
        <v>4218</v>
      </c>
      <c r="AC773" s="15" t="s">
        <v>4218</v>
      </c>
      <c r="AD773" s="16">
        <v>1.0</v>
      </c>
      <c r="AE773" s="16">
        <v>0.0</v>
      </c>
      <c r="AF773" s="16">
        <v>0.0</v>
      </c>
      <c r="AG773" s="16">
        <v>0.0</v>
      </c>
      <c r="AH773" s="11" t="s">
        <v>4218</v>
      </c>
      <c r="AI773" s="18">
        <v>1.0</v>
      </c>
      <c r="AJ773" s="18">
        <v>0.0</v>
      </c>
      <c r="AK773" s="18">
        <v>1.0</v>
      </c>
      <c r="AL773" s="18">
        <v>0.0</v>
      </c>
      <c r="AM773" s="19">
        <v>1.0</v>
      </c>
      <c r="AN773" s="27" t="s">
        <v>166</v>
      </c>
      <c r="AO773" s="15" t="s">
        <v>167</v>
      </c>
      <c r="AP773" s="15" t="s">
        <v>167</v>
      </c>
      <c r="AQ773" s="15">
        <v>150.0</v>
      </c>
      <c r="AR773" s="15">
        <v>43.0</v>
      </c>
      <c r="AS773" s="15">
        <v>64.0</v>
      </c>
      <c r="AT773" s="15">
        <v>53.0</v>
      </c>
      <c r="AU773" s="15">
        <v>-9.0</v>
      </c>
      <c r="AV773" s="15">
        <v>7.0</v>
      </c>
      <c r="AW773" s="18">
        <v>0.0</v>
      </c>
      <c r="AX773" s="18">
        <v>0.0</v>
      </c>
      <c r="AY773" s="18">
        <v>1.0</v>
      </c>
      <c r="AZ773" s="18">
        <v>1.0</v>
      </c>
      <c r="BA773" s="18">
        <v>0.0</v>
      </c>
      <c r="BB773" s="18">
        <v>0.0</v>
      </c>
      <c r="BC773" s="11">
        <v>0.0</v>
      </c>
      <c r="BD773" s="11">
        <v>0.0</v>
      </c>
      <c r="BE773" s="11">
        <v>0.0</v>
      </c>
      <c r="BF773" s="11">
        <v>0.0</v>
      </c>
      <c r="BG773" s="11">
        <v>0.0</v>
      </c>
      <c r="BH773" s="11">
        <v>0.0</v>
      </c>
      <c r="BI773" s="11">
        <v>0.0</v>
      </c>
      <c r="BJ773" s="11">
        <v>1.0</v>
      </c>
      <c r="BK773" s="11">
        <v>0.0</v>
      </c>
      <c r="BL773" s="11">
        <v>0.0</v>
      </c>
      <c r="BM773" s="11">
        <v>0.0</v>
      </c>
      <c r="BN773" s="11">
        <v>0.0</v>
      </c>
      <c r="BO773" s="11">
        <v>0.0</v>
      </c>
      <c r="BP773" s="11">
        <v>0.0</v>
      </c>
      <c r="BQ773" s="11">
        <v>0.0</v>
      </c>
      <c r="BR773" s="11">
        <v>0.0</v>
      </c>
      <c r="BS773" s="11">
        <v>0.0</v>
      </c>
      <c r="BT773" s="11">
        <v>0.0</v>
      </c>
      <c r="BU773" s="11">
        <v>0.0</v>
      </c>
      <c r="BV773" s="11" t="s">
        <v>124</v>
      </c>
      <c r="BW773" s="3" t="s">
        <v>487</v>
      </c>
      <c r="BX773" s="15">
        <v>0.0</v>
      </c>
      <c r="BY773" s="26">
        <v>254.0</v>
      </c>
      <c r="BZ773" s="16">
        <v>0.0</v>
      </c>
      <c r="CA773" s="26">
        <v>4.0</v>
      </c>
      <c r="CB773" s="26">
        <v>4.0</v>
      </c>
      <c r="CC773" s="15">
        <v>0.0</v>
      </c>
      <c r="CD773" s="15">
        <v>0.0</v>
      </c>
      <c r="CE773" s="15">
        <v>0.0</v>
      </c>
      <c r="CF773" s="15">
        <v>0.0</v>
      </c>
      <c r="CG773" s="16">
        <v>0.0</v>
      </c>
      <c r="CH773" s="16">
        <v>0.0</v>
      </c>
      <c r="CI773" s="16">
        <v>0.0</v>
      </c>
      <c r="CJ773" s="15">
        <f t="shared" si="3"/>
        <v>0</v>
      </c>
      <c r="CK773" s="29" t="s">
        <v>4219</v>
      </c>
      <c r="CL773" s="11" t="s">
        <v>132</v>
      </c>
      <c r="CM773" s="11">
        <v>0.0</v>
      </c>
      <c r="CN773" s="11">
        <v>1.0</v>
      </c>
      <c r="CO773" s="18">
        <v>0.0</v>
      </c>
      <c r="CP773" s="18">
        <v>0.0</v>
      </c>
      <c r="CQ773" s="15">
        <v>0.0</v>
      </c>
      <c r="CR773" s="15" t="s">
        <v>124</v>
      </c>
      <c r="CS773" s="15">
        <v>1.0</v>
      </c>
      <c r="CT773" s="15" t="s">
        <v>4220</v>
      </c>
      <c r="CU773" s="15">
        <v>0.0</v>
      </c>
      <c r="CV773" s="15" t="s">
        <v>124</v>
      </c>
      <c r="CW773" s="11">
        <v>0.0</v>
      </c>
      <c r="CX773" s="11">
        <v>0.0</v>
      </c>
      <c r="CY773" s="11" t="s">
        <v>124</v>
      </c>
      <c r="CZ773" s="11">
        <v>0.0</v>
      </c>
      <c r="DA773" s="11" t="s">
        <v>235</v>
      </c>
      <c r="DB773" s="31"/>
    </row>
    <row r="774">
      <c r="A774" s="11" t="s">
        <v>4221</v>
      </c>
      <c r="B774" s="11" t="s">
        <v>4222</v>
      </c>
      <c r="C774" s="12">
        <v>33922.0</v>
      </c>
      <c r="D774" s="13">
        <v>2.0</v>
      </c>
      <c r="E774" s="18">
        <v>0.0</v>
      </c>
      <c r="F774" s="3">
        <v>4.0</v>
      </c>
      <c r="G774" s="3">
        <v>5.0</v>
      </c>
      <c r="H774" s="3">
        <v>5.0</v>
      </c>
      <c r="I774" s="14">
        <f t="shared" si="1"/>
        <v>4.666666667</v>
      </c>
      <c r="J774" s="14">
        <f t="shared" si="2"/>
        <v>0.6666666667</v>
      </c>
      <c r="K774" s="11" t="s">
        <v>182</v>
      </c>
      <c r="L774" s="11" t="s">
        <v>183</v>
      </c>
      <c r="M774" s="15" t="s">
        <v>122</v>
      </c>
      <c r="N774" s="15" t="s">
        <v>373</v>
      </c>
      <c r="O774" s="15" t="s">
        <v>162</v>
      </c>
      <c r="P774" s="15" t="s">
        <v>1918</v>
      </c>
      <c r="Q774" s="17">
        <v>0.0</v>
      </c>
      <c r="R774" s="11" t="s">
        <v>124</v>
      </c>
      <c r="S774" s="11">
        <v>0.0</v>
      </c>
      <c r="T774" s="11">
        <v>0.0</v>
      </c>
      <c r="U774" s="11" t="s">
        <v>124</v>
      </c>
      <c r="V774" s="11">
        <v>0.0</v>
      </c>
      <c r="W774" s="11" t="s">
        <v>125</v>
      </c>
      <c r="X774" s="18">
        <v>23.0</v>
      </c>
      <c r="Y774" s="18">
        <v>2.0</v>
      </c>
      <c r="Z774" s="18">
        <v>2.0</v>
      </c>
      <c r="AA774" s="18">
        <v>2.0</v>
      </c>
      <c r="AB774" s="15" t="s">
        <v>4223</v>
      </c>
      <c r="AC774" s="15" t="s">
        <v>4223</v>
      </c>
      <c r="AD774" s="16">
        <v>2.0</v>
      </c>
      <c r="AE774" s="16">
        <v>1.0</v>
      </c>
      <c r="AF774" s="16">
        <v>0.0</v>
      </c>
      <c r="AG774" s="15">
        <v>0.0</v>
      </c>
      <c r="AH774" s="11" t="s">
        <v>4224</v>
      </c>
      <c r="AI774" s="18">
        <v>1.0</v>
      </c>
      <c r="AJ774" s="18">
        <v>1.0</v>
      </c>
      <c r="AK774" s="18">
        <v>0.0</v>
      </c>
      <c r="AL774" s="11">
        <v>0.0</v>
      </c>
      <c r="AM774" s="19">
        <v>1.0</v>
      </c>
      <c r="AN774" s="27" t="s">
        <v>128</v>
      </c>
      <c r="AO774" s="15" t="s">
        <v>155</v>
      </c>
      <c r="AP774" s="15" t="s">
        <v>155</v>
      </c>
      <c r="AQ774" s="15">
        <v>81.0</v>
      </c>
      <c r="AR774" s="15">
        <v>51.0</v>
      </c>
      <c r="AS774" s="15">
        <v>40.0</v>
      </c>
      <c r="AT774" s="15">
        <v>53.0</v>
      </c>
      <c r="AU774" s="15">
        <v>-11.0</v>
      </c>
      <c r="AV774" s="15">
        <v>28.0</v>
      </c>
      <c r="AW774" s="18">
        <v>0.0</v>
      </c>
      <c r="AX774" s="18">
        <v>0.0</v>
      </c>
      <c r="AY774" s="18">
        <v>1.0</v>
      </c>
      <c r="AZ774" s="18">
        <v>0.0</v>
      </c>
      <c r="BA774" s="18">
        <v>0.0</v>
      </c>
      <c r="BB774" s="18">
        <v>1.0</v>
      </c>
      <c r="BC774" s="11">
        <v>0.0</v>
      </c>
      <c r="BD774" s="11">
        <v>0.0</v>
      </c>
      <c r="BE774" s="11">
        <v>0.0</v>
      </c>
      <c r="BF774" s="11">
        <v>0.0</v>
      </c>
      <c r="BG774" s="11">
        <v>0.0</v>
      </c>
      <c r="BH774" s="11">
        <v>0.0</v>
      </c>
      <c r="BI774" s="11">
        <v>0.0</v>
      </c>
      <c r="BJ774" s="11">
        <v>0.0</v>
      </c>
      <c r="BK774" s="11">
        <v>0.0</v>
      </c>
      <c r="BL774" s="11">
        <v>0.0</v>
      </c>
      <c r="BM774" s="11">
        <v>0.0</v>
      </c>
      <c r="BN774" s="11">
        <v>0.0</v>
      </c>
      <c r="BO774" s="11">
        <v>0.0</v>
      </c>
      <c r="BP774" s="11">
        <v>0.0</v>
      </c>
      <c r="BQ774" s="11">
        <v>1.0</v>
      </c>
      <c r="BR774" s="11">
        <v>0.0</v>
      </c>
      <c r="BS774" s="11">
        <v>0.0</v>
      </c>
      <c r="BT774" s="11">
        <v>0.0</v>
      </c>
      <c r="BU774" s="11">
        <v>0.0</v>
      </c>
      <c r="BV774" s="11" t="s">
        <v>124</v>
      </c>
      <c r="BW774" s="3" t="s">
        <v>487</v>
      </c>
      <c r="BX774" s="15">
        <v>0.0</v>
      </c>
      <c r="BY774" s="26">
        <v>227.0</v>
      </c>
      <c r="BZ774" s="16">
        <v>0.0</v>
      </c>
      <c r="CA774" s="26">
        <v>79.0</v>
      </c>
      <c r="CB774" s="26">
        <v>13.0</v>
      </c>
      <c r="CC774" s="15">
        <v>0.0</v>
      </c>
      <c r="CD774" s="15">
        <v>0.0</v>
      </c>
      <c r="CE774" s="15">
        <v>0.0</v>
      </c>
      <c r="CF774" s="15">
        <v>0.0</v>
      </c>
      <c r="CG774" s="16">
        <v>0.0</v>
      </c>
      <c r="CH774" s="16">
        <v>0.0</v>
      </c>
      <c r="CI774" s="16">
        <v>0.0</v>
      </c>
      <c r="CJ774" s="15">
        <f t="shared" si="3"/>
        <v>0</v>
      </c>
      <c r="CK774" s="29" t="s">
        <v>4225</v>
      </c>
      <c r="CL774" s="11" t="s">
        <v>158</v>
      </c>
      <c r="CM774" s="11">
        <v>0.0</v>
      </c>
      <c r="CN774" s="11">
        <v>0.0</v>
      </c>
      <c r="CO774" s="18">
        <v>0.0</v>
      </c>
      <c r="CP774" s="18">
        <v>0.0</v>
      </c>
      <c r="CQ774" s="15">
        <v>0.0</v>
      </c>
      <c r="CR774" s="15" t="s">
        <v>124</v>
      </c>
      <c r="CS774" s="15">
        <v>0.0</v>
      </c>
      <c r="CT774" s="15" t="s">
        <v>124</v>
      </c>
      <c r="CU774" s="15">
        <v>1.0</v>
      </c>
      <c r="CV774" s="15" t="s">
        <v>4222</v>
      </c>
      <c r="CW774" s="11">
        <v>0.0</v>
      </c>
      <c r="CX774" s="11">
        <v>0.0</v>
      </c>
      <c r="CY774" s="11" t="s">
        <v>124</v>
      </c>
      <c r="CZ774" s="11">
        <v>0.0</v>
      </c>
      <c r="DA774" s="11" t="s">
        <v>235</v>
      </c>
      <c r="DB774" s="31"/>
    </row>
    <row r="775">
      <c r="A775" s="11" t="s">
        <v>4226</v>
      </c>
      <c r="B775" s="11" t="s">
        <v>3262</v>
      </c>
      <c r="C775" s="12">
        <v>33936.0</v>
      </c>
      <c r="D775" s="13">
        <v>14.0</v>
      </c>
      <c r="E775" s="18">
        <v>0.0</v>
      </c>
      <c r="F775" s="3">
        <v>10.0</v>
      </c>
      <c r="G775" s="3">
        <v>10.0</v>
      </c>
      <c r="H775" s="3">
        <v>10.0</v>
      </c>
      <c r="I775" s="14">
        <f t="shared" si="1"/>
        <v>10</v>
      </c>
      <c r="J775" s="14">
        <f t="shared" si="2"/>
        <v>0</v>
      </c>
      <c r="K775" s="11" t="s">
        <v>2265</v>
      </c>
      <c r="L775" s="11" t="s">
        <v>2410</v>
      </c>
      <c r="M775" s="15" t="s">
        <v>137</v>
      </c>
      <c r="N775" s="15" t="s">
        <v>196</v>
      </c>
      <c r="O775" s="15" t="s">
        <v>577</v>
      </c>
      <c r="P775" s="15" t="s">
        <v>635</v>
      </c>
      <c r="Q775" s="17">
        <v>1.0</v>
      </c>
      <c r="R775" s="11" t="s">
        <v>124</v>
      </c>
      <c r="S775" s="11">
        <v>0.0</v>
      </c>
      <c r="T775" s="11">
        <v>0.0</v>
      </c>
      <c r="U775" s="11" t="s">
        <v>124</v>
      </c>
      <c r="V775" s="11">
        <v>0.0</v>
      </c>
      <c r="W775" s="11" t="s">
        <v>125</v>
      </c>
      <c r="X775" s="18">
        <v>29.0</v>
      </c>
      <c r="Y775" s="18">
        <v>0.0</v>
      </c>
      <c r="Z775" s="18">
        <v>0.0</v>
      </c>
      <c r="AA775" s="18">
        <v>1.0</v>
      </c>
      <c r="AB775" s="15" t="s">
        <v>2799</v>
      </c>
      <c r="AC775" s="15" t="s">
        <v>2799</v>
      </c>
      <c r="AD775" s="16">
        <v>0.0</v>
      </c>
      <c r="AE775" s="16">
        <v>1.0</v>
      </c>
      <c r="AF775" s="16">
        <v>0.0</v>
      </c>
      <c r="AG775" s="15">
        <v>0.0</v>
      </c>
      <c r="AH775" s="11" t="s">
        <v>2923</v>
      </c>
      <c r="AI775" s="18">
        <v>1.0</v>
      </c>
      <c r="AJ775" s="18">
        <v>1.0</v>
      </c>
      <c r="AK775" s="18">
        <v>0.0</v>
      </c>
      <c r="AL775" s="11">
        <v>0.0</v>
      </c>
      <c r="AM775" s="19">
        <v>0.0</v>
      </c>
      <c r="AN775" s="15" t="s">
        <v>154</v>
      </c>
      <c r="AO775" s="15" t="s">
        <v>3731</v>
      </c>
      <c r="AP775" s="15" t="s">
        <v>155</v>
      </c>
      <c r="AQ775" s="15">
        <v>67.0</v>
      </c>
      <c r="AR775" s="15">
        <v>21.0</v>
      </c>
      <c r="AS775" s="15">
        <v>31.0</v>
      </c>
      <c r="AT775" s="15">
        <v>11.0</v>
      </c>
      <c r="AU775" s="15">
        <v>-13.0</v>
      </c>
      <c r="AV775" s="15">
        <v>84.0</v>
      </c>
      <c r="AW775" s="18">
        <v>0.0</v>
      </c>
      <c r="AX775" s="18">
        <v>0.0</v>
      </c>
      <c r="AY775" s="18">
        <v>1.0</v>
      </c>
      <c r="AZ775" s="18">
        <v>0.0</v>
      </c>
      <c r="BA775" s="18">
        <v>1.0</v>
      </c>
      <c r="BB775" s="18">
        <v>1.0</v>
      </c>
      <c r="BC775" s="11">
        <v>0.0</v>
      </c>
      <c r="BD775" s="11">
        <v>0.0</v>
      </c>
      <c r="BE775" s="11">
        <v>0.0</v>
      </c>
      <c r="BF775" s="11">
        <v>0.0</v>
      </c>
      <c r="BG775" s="11">
        <v>0.0</v>
      </c>
      <c r="BH775" s="11">
        <v>1.0</v>
      </c>
      <c r="BI775" s="11">
        <v>0.0</v>
      </c>
      <c r="BJ775" s="11">
        <v>0.0</v>
      </c>
      <c r="BK775" s="11">
        <v>0.0</v>
      </c>
      <c r="BL775" s="11">
        <v>0.0</v>
      </c>
      <c r="BM775" s="11">
        <v>0.0</v>
      </c>
      <c r="BN775" s="11">
        <v>0.0</v>
      </c>
      <c r="BO775" s="11">
        <v>0.0</v>
      </c>
      <c r="BP775" s="11">
        <v>0.0</v>
      </c>
      <c r="BQ775" s="11">
        <v>1.0</v>
      </c>
      <c r="BR775" s="11">
        <v>0.0</v>
      </c>
      <c r="BS775" s="11">
        <v>0.0</v>
      </c>
      <c r="BT775" s="11">
        <v>0.0</v>
      </c>
      <c r="BU775" s="11">
        <v>0.0</v>
      </c>
      <c r="BV775" s="11" t="s">
        <v>124</v>
      </c>
      <c r="BW775" s="3" t="s">
        <v>319</v>
      </c>
      <c r="BX775" s="15">
        <v>0.0</v>
      </c>
      <c r="BY775" s="26">
        <v>271.0</v>
      </c>
      <c r="BZ775" s="16">
        <v>0.0</v>
      </c>
      <c r="CA775" s="26">
        <v>29.0</v>
      </c>
      <c r="CB775" s="26">
        <v>43.0</v>
      </c>
      <c r="CC775" s="15">
        <v>1.0</v>
      </c>
      <c r="CD775" s="15">
        <v>1.0</v>
      </c>
      <c r="CE775" s="15">
        <v>0.0</v>
      </c>
      <c r="CF775" s="15">
        <v>0.0</v>
      </c>
      <c r="CG775" s="16">
        <v>1.0</v>
      </c>
      <c r="CH775" s="16">
        <v>0.0</v>
      </c>
      <c r="CI775" s="16">
        <v>0.0</v>
      </c>
      <c r="CJ775" s="15">
        <f t="shared" si="3"/>
        <v>1</v>
      </c>
      <c r="CK775" s="29" t="s">
        <v>4227</v>
      </c>
      <c r="CL775" s="11" t="s">
        <v>132</v>
      </c>
      <c r="CM775" s="11">
        <v>0.0</v>
      </c>
      <c r="CN775" s="11">
        <v>0.0</v>
      </c>
      <c r="CO775" s="18">
        <v>0.0</v>
      </c>
      <c r="CP775" s="18">
        <v>0.0</v>
      </c>
      <c r="CQ775" s="15">
        <v>0.0</v>
      </c>
      <c r="CR775" s="15" t="s">
        <v>124</v>
      </c>
      <c r="CS775" s="15">
        <v>0.0</v>
      </c>
      <c r="CT775" s="15" t="s">
        <v>4228</v>
      </c>
      <c r="CU775" s="15">
        <v>0.0</v>
      </c>
      <c r="CV775" s="15" t="s">
        <v>124</v>
      </c>
      <c r="CW775" s="11">
        <v>0.0</v>
      </c>
      <c r="CX775" s="11">
        <v>0.0</v>
      </c>
      <c r="CY775" s="11" t="s">
        <v>124</v>
      </c>
      <c r="CZ775" s="11">
        <v>0.0</v>
      </c>
      <c r="DA775" s="11" t="s">
        <v>235</v>
      </c>
      <c r="DB775" s="31"/>
    </row>
    <row r="776">
      <c r="A776" s="11" t="s">
        <v>4229</v>
      </c>
      <c r="B776" s="11" t="s">
        <v>4230</v>
      </c>
      <c r="C776" s="12">
        <v>34034.0</v>
      </c>
      <c r="D776" s="13">
        <v>1.0</v>
      </c>
      <c r="E776" s="18">
        <v>0.0</v>
      </c>
      <c r="F776" s="3">
        <v>6.0</v>
      </c>
      <c r="G776" s="3">
        <v>6.0</v>
      </c>
      <c r="H776" s="3">
        <v>9.0</v>
      </c>
      <c r="I776" s="14">
        <f t="shared" si="1"/>
        <v>7</v>
      </c>
      <c r="J776" s="14">
        <f t="shared" si="2"/>
        <v>2</v>
      </c>
      <c r="K776" s="11" t="s">
        <v>261</v>
      </c>
      <c r="L776" s="11" t="s">
        <v>3594</v>
      </c>
      <c r="M776" s="15" t="s">
        <v>137</v>
      </c>
      <c r="N776" s="15" t="s">
        <v>196</v>
      </c>
      <c r="O776" s="15" t="s">
        <v>577</v>
      </c>
      <c r="P776" s="15" t="s">
        <v>1104</v>
      </c>
      <c r="Q776" s="17">
        <v>2.0</v>
      </c>
      <c r="R776" s="11" t="s">
        <v>124</v>
      </c>
      <c r="S776" s="11">
        <v>1.0</v>
      </c>
      <c r="T776" s="11">
        <v>0.0</v>
      </c>
      <c r="U776" s="11" t="s">
        <v>124</v>
      </c>
      <c r="V776" s="11">
        <v>0.0</v>
      </c>
      <c r="W776" s="11" t="s">
        <v>125</v>
      </c>
      <c r="X776" s="18">
        <f>(41+29)/2</f>
        <v>35</v>
      </c>
      <c r="Y776" s="18">
        <v>2.0</v>
      </c>
      <c r="Z776" s="18">
        <v>0.0</v>
      </c>
      <c r="AA776" s="18">
        <v>1.0</v>
      </c>
      <c r="AB776" s="15" t="s">
        <v>4231</v>
      </c>
      <c r="AC776" s="15" t="s">
        <v>4231</v>
      </c>
      <c r="AD776" s="16">
        <v>1.0</v>
      </c>
      <c r="AE776" s="16">
        <v>1.0</v>
      </c>
      <c r="AF776" s="16">
        <v>0.0</v>
      </c>
      <c r="AG776" s="15">
        <v>0.0</v>
      </c>
      <c r="AH776" s="11" t="s">
        <v>4232</v>
      </c>
      <c r="AI776" s="18">
        <v>1.0</v>
      </c>
      <c r="AJ776" s="18">
        <v>1.0</v>
      </c>
      <c r="AK776" s="18">
        <v>0.0</v>
      </c>
      <c r="AL776" s="11">
        <v>0.0</v>
      </c>
      <c r="AM776" s="19">
        <v>0.0</v>
      </c>
      <c r="AN776" s="27" t="s">
        <v>128</v>
      </c>
      <c r="AO776" s="15" t="s">
        <v>4233</v>
      </c>
      <c r="AP776" s="15" t="s">
        <v>200</v>
      </c>
      <c r="AQ776" s="15">
        <v>108.0</v>
      </c>
      <c r="AR776" s="15">
        <v>40.0</v>
      </c>
      <c r="AS776" s="15">
        <v>52.0</v>
      </c>
      <c r="AT776" s="15">
        <v>13.0</v>
      </c>
      <c r="AU776" s="15">
        <v>-7.0</v>
      </c>
      <c r="AV776" s="15">
        <v>58.0</v>
      </c>
      <c r="AW776" s="18">
        <v>0.0</v>
      </c>
      <c r="AX776" s="18">
        <v>0.0</v>
      </c>
      <c r="AY776" s="18">
        <v>1.0</v>
      </c>
      <c r="AZ776" s="18">
        <v>1.0</v>
      </c>
      <c r="BA776" s="18">
        <v>1.0</v>
      </c>
      <c r="BB776" s="18">
        <v>0.0</v>
      </c>
      <c r="BC776" s="11">
        <v>0.0</v>
      </c>
      <c r="BD776" s="11">
        <v>0.0</v>
      </c>
      <c r="BE776" s="11">
        <v>0.0</v>
      </c>
      <c r="BF776" s="11">
        <v>0.0</v>
      </c>
      <c r="BG776" s="11">
        <v>0.0</v>
      </c>
      <c r="BH776" s="11">
        <v>1.0</v>
      </c>
      <c r="BI776" s="11">
        <v>0.0</v>
      </c>
      <c r="BJ776" s="11">
        <v>0.0</v>
      </c>
      <c r="BK776" s="11">
        <v>0.0</v>
      </c>
      <c r="BL776" s="11">
        <v>0.0</v>
      </c>
      <c r="BM776" s="11">
        <v>0.0</v>
      </c>
      <c r="BN776" s="11">
        <v>0.0</v>
      </c>
      <c r="BO776" s="11">
        <v>0.0</v>
      </c>
      <c r="BP776" s="11">
        <v>0.0</v>
      </c>
      <c r="BQ776" s="11">
        <v>0.0</v>
      </c>
      <c r="BR776" s="11">
        <v>0.0</v>
      </c>
      <c r="BS776" s="11">
        <v>0.0</v>
      </c>
      <c r="BT776" s="11">
        <v>0.0</v>
      </c>
      <c r="BU776" s="11">
        <v>0.0</v>
      </c>
      <c r="BV776" s="11" t="s">
        <v>124</v>
      </c>
      <c r="BW776" s="3" t="s">
        <v>190</v>
      </c>
      <c r="BX776" s="15">
        <v>0.0</v>
      </c>
      <c r="BY776" s="26">
        <v>243.0</v>
      </c>
      <c r="BZ776" s="16">
        <v>0.0</v>
      </c>
      <c r="CA776" s="26">
        <v>39.0</v>
      </c>
      <c r="CB776" s="26">
        <v>9.0</v>
      </c>
      <c r="CC776" s="15">
        <v>0.0</v>
      </c>
      <c r="CD776" s="15">
        <v>0.0</v>
      </c>
      <c r="CE776" s="15">
        <v>0.0</v>
      </c>
      <c r="CF776" s="15">
        <v>0.0</v>
      </c>
      <c r="CG776" s="16">
        <v>1.0</v>
      </c>
      <c r="CH776" s="16">
        <v>0.0</v>
      </c>
      <c r="CI776" s="16">
        <v>0.0</v>
      </c>
      <c r="CJ776" s="15">
        <f t="shared" si="3"/>
        <v>1</v>
      </c>
      <c r="CK776" s="29" t="s">
        <v>4234</v>
      </c>
      <c r="CL776" s="11" t="s">
        <v>4235</v>
      </c>
      <c r="CM776" s="11">
        <v>0.0</v>
      </c>
      <c r="CN776" s="11">
        <v>0.0</v>
      </c>
      <c r="CO776" s="18">
        <v>0.0</v>
      </c>
      <c r="CP776" s="18">
        <v>0.0</v>
      </c>
      <c r="CQ776" s="15">
        <v>0.0</v>
      </c>
      <c r="CR776" s="15" t="s">
        <v>124</v>
      </c>
      <c r="CS776" s="15">
        <v>1.0</v>
      </c>
      <c r="CT776" s="15" t="s">
        <v>4236</v>
      </c>
      <c r="CU776" s="15">
        <v>0.0</v>
      </c>
      <c r="CV776" s="15" t="s">
        <v>124</v>
      </c>
      <c r="CW776" s="11">
        <v>0.0</v>
      </c>
      <c r="CX776" s="11">
        <v>0.0</v>
      </c>
      <c r="CY776" s="11" t="s">
        <v>124</v>
      </c>
      <c r="CZ776" s="11">
        <v>0.0</v>
      </c>
      <c r="DA776" s="11" t="s">
        <v>270</v>
      </c>
      <c r="DB776" s="31"/>
    </row>
    <row r="777">
      <c r="A777" s="11" t="s">
        <v>4237</v>
      </c>
      <c r="B777" s="11" t="s">
        <v>4238</v>
      </c>
      <c r="C777" s="12">
        <v>34041.0</v>
      </c>
      <c r="D777" s="13">
        <v>7.0</v>
      </c>
      <c r="E777" s="18">
        <v>0.0</v>
      </c>
      <c r="F777" s="3">
        <v>1.0</v>
      </c>
      <c r="G777" s="3">
        <v>2.0</v>
      </c>
      <c r="H777" s="3">
        <v>1.0</v>
      </c>
      <c r="I777" s="14">
        <f t="shared" si="1"/>
        <v>1.333333333</v>
      </c>
      <c r="J777" s="14">
        <f t="shared" si="2"/>
        <v>0.6666666667</v>
      </c>
      <c r="K777" s="11" t="s">
        <v>4239</v>
      </c>
      <c r="L777" s="11" t="s">
        <v>3903</v>
      </c>
      <c r="M777" s="15" t="s">
        <v>3478</v>
      </c>
      <c r="N777" s="15" t="s">
        <v>4240</v>
      </c>
      <c r="O777" s="15" t="s">
        <v>3478</v>
      </c>
      <c r="P777" s="15" t="s">
        <v>4241</v>
      </c>
      <c r="Q777" s="17">
        <v>1.0</v>
      </c>
      <c r="R777" s="11" t="s">
        <v>4242</v>
      </c>
      <c r="S777" s="11">
        <v>1.0</v>
      </c>
      <c r="T777" s="11">
        <v>0.0</v>
      </c>
      <c r="U777" s="11" t="s">
        <v>124</v>
      </c>
      <c r="V777" s="11">
        <v>0.0</v>
      </c>
      <c r="W777" s="11" t="s">
        <v>273</v>
      </c>
      <c r="X777" s="18">
        <v>23.0</v>
      </c>
      <c r="Y777" s="18">
        <v>1.0</v>
      </c>
      <c r="Z777" s="18">
        <v>1.0</v>
      </c>
      <c r="AA777" s="18">
        <v>0.0</v>
      </c>
      <c r="AB777" s="15" t="s">
        <v>4243</v>
      </c>
      <c r="AC777" s="15" t="s">
        <v>4243</v>
      </c>
      <c r="AD777" s="16">
        <v>1.0</v>
      </c>
      <c r="AE777" s="16">
        <v>2.0</v>
      </c>
      <c r="AF777" s="16">
        <v>1.0</v>
      </c>
      <c r="AG777" s="15">
        <v>0.0</v>
      </c>
      <c r="AH777" s="11" t="s">
        <v>4244</v>
      </c>
      <c r="AI777" s="18">
        <v>1.0</v>
      </c>
      <c r="AJ777" s="18">
        <v>0.0</v>
      </c>
      <c r="AK777" s="18">
        <v>0.0</v>
      </c>
      <c r="AL777" s="11">
        <v>0.0</v>
      </c>
      <c r="AM777" s="19">
        <v>0.0</v>
      </c>
      <c r="AN777" s="27" t="s">
        <v>128</v>
      </c>
      <c r="AO777" s="15" t="s">
        <v>2224</v>
      </c>
      <c r="AP777" s="15" t="s">
        <v>2224</v>
      </c>
      <c r="AQ777" s="15">
        <v>98.0</v>
      </c>
      <c r="AR777" s="15">
        <v>74.0</v>
      </c>
      <c r="AS777" s="15">
        <v>76.0</v>
      </c>
      <c r="AT777" s="15">
        <v>48.0</v>
      </c>
      <c r="AU777" s="15">
        <v>-11.0</v>
      </c>
      <c r="AV777" s="15">
        <v>10.0</v>
      </c>
      <c r="AW777" s="18">
        <v>0.0</v>
      </c>
      <c r="AX777" s="18">
        <v>1.0</v>
      </c>
      <c r="AY777" s="18">
        <v>0.0</v>
      </c>
      <c r="AZ777" s="18">
        <v>0.0</v>
      </c>
      <c r="BA777" s="18">
        <v>0.0</v>
      </c>
      <c r="BB777" s="18">
        <v>1.0</v>
      </c>
      <c r="BC777" s="11">
        <v>0.0</v>
      </c>
      <c r="BD777" s="11">
        <v>0.0</v>
      </c>
      <c r="BE777" s="11">
        <v>0.0</v>
      </c>
      <c r="BF777" s="11">
        <v>0.0</v>
      </c>
      <c r="BG777" s="11">
        <v>0.0</v>
      </c>
      <c r="BH777" s="11">
        <v>0.0</v>
      </c>
      <c r="BI777" s="11">
        <v>0.0</v>
      </c>
      <c r="BJ777" s="11">
        <v>0.0</v>
      </c>
      <c r="BK777" s="11">
        <v>0.0</v>
      </c>
      <c r="BL777" s="11">
        <v>0.0</v>
      </c>
      <c r="BM777" s="11">
        <v>0.0</v>
      </c>
      <c r="BN777" s="11">
        <v>0.0</v>
      </c>
      <c r="BO777" s="11">
        <v>0.0</v>
      </c>
      <c r="BP777" s="11">
        <v>0.0</v>
      </c>
      <c r="BQ777" s="11">
        <v>0.0</v>
      </c>
      <c r="BR777" s="11">
        <v>0.0</v>
      </c>
      <c r="BS777" s="11">
        <v>0.0</v>
      </c>
      <c r="BT777" s="11">
        <v>0.0</v>
      </c>
      <c r="BU777" s="11">
        <v>0.0</v>
      </c>
      <c r="BV777" s="11" t="s">
        <v>124</v>
      </c>
      <c r="BW777" s="3" t="s">
        <v>4245</v>
      </c>
      <c r="BX777" s="15">
        <v>1.0</v>
      </c>
      <c r="BY777" s="26">
        <v>268.0</v>
      </c>
      <c r="BZ777" s="16">
        <v>0.0</v>
      </c>
      <c r="CA777" s="26">
        <v>18.0</v>
      </c>
      <c r="CB777" s="26">
        <v>23.0</v>
      </c>
      <c r="CC777" s="15">
        <v>1.0</v>
      </c>
      <c r="CD777" s="15">
        <v>0.0</v>
      </c>
      <c r="CE777" s="15">
        <v>1.0</v>
      </c>
      <c r="CF777" s="15">
        <v>0.0</v>
      </c>
      <c r="CG777" s="16">
        <v>0.0</v>
      </c>
      <c r="CH777" s="16">
        <v>1.0</v>
      </c>
      <c r="CI777" s="16">
        <v>0.0</v>
      </c>
      <c r="CJ777" s="15">
        <f t="shared" si="3"/>
        <v>1</v>
      </c>
      <c r="CK777" s="29" t="s">
        <v>4246</v>
      </c>
      <c r="CL777" s="11" t="s">
        <v>4247</v>
      </c>
      <c r="CM777" s="11">
        <v>0.0</v>
      </c>
      <c r="CN777" s="11">
        <v>0.0</v>
      </c>
      <c r="CO777" s="18">
        <v>0.0</v>
      </c>
      <c r="CP777" s="18">
        <v>0.0</v>
      </c>
      <c r="CQ777" s="15">
        <v>0.0</v>
      </c>
      <c r="CR777" s="15" t="s">
        <v>124</v>
      </c>
      <c r="CS777" s="15">
        <v>0.0</v>
      </c>
      <c r="CT777" s="15" t="s">
        <v>124</v>
      </c>
      <c r="CU777" s="15">
        <v>0.0</v>
      </c>
      <c r="CV777" s="15" t="s">
        <v>124</v>
      </c>
      <c r="CW777" s="11">
        <v>0.0</v>
      </c>
      <c r="CX777" s="11">
        <v>0.0</v>
      </c>
      <c r="CY777" s="11" t="s">
        <v>124</v>
      </c>
      <c r="CZ777" s="11">
        <v>0.0</v>
      </c>
      <c r="DA777" s="11" t="s">
        <v>1049</v>
      </c>
      <c r="DB777" s="31"/>
    </row>
    <row r="778">
      <c r="A778" s="11" t="s">
        <v>4248</v>
      </c>
      <c r="B778" s="11" t="s">
        <v>4249</v>
      </c>
      <c r="C778" s="12">
        <v>34090.0</v>
      </c>
      <c r="D778" s="13">
        <v>2.0</v>
      </c>
      <c r="E778" s="18">
        <v>0.0</v>
      </c>
      <c r="F778" s="3">
        <v>4.0</v>
      </c>
      <c r="G778" s="3">
        <v>4.0</v>
      </c>
      <c r="H778" s="3">
        <v>8.0</v>
      </c>
      <c r="I778" s="14">
        <f t="shared" si="1"/>
        <v>5.333333333</v>
      </c>
      <c r="J778" s="14">
        <f t="shared" si="2"/>
        <v>2.666666667</v>
      </c>
      <c r="K778" s="11" t="s">
        <v>4250</v>
      </c>
      <c r="L778" s="11" t="s">
        <v>3903</v>
      </c>
      <c r="M778" s="15" t="s">
        <v>216</v>
      </c>
      <c r="N778" s="15" t="s">
        <v>2546</v>
      </c>
      <c r="O778" s="15" t="s">
        <v>3478</v>
      </c>
      <c r="P778" s="15" t="s">
        <v>4217</v>
      </c>
      <c r="Q778" s="17">
        <v>0.0</v>
      </c>
      <c r="R778" s="11" t="s">
        <v>124</v>
      </c>
      <c r="S778" s="11">
        <v>1.0</v>
      </c>
      <c r="T778" s="11">
        <v>0.0</v>
      </c>
      <c r="U778" s="11" t="s">
        <v>124</v>
      </c>
      <c r="V778" s="11">
        <v>0.0</v>
      </c>
      <c r="W778" s="11" t="s">
        <v>125</v>
      </c>
      <c r="X778" s="18"/>
      <c r="Y778" s="18">
        <v>1.0</v>
      </c>
      <c r="Z778" s="18">
        <v>0.0</v>
      </c>
      <c r="AA778" s="18">
        <v>1.0</v>
      </c>
      <c r="AB778" s="15" t="s">
        <v>4251</v>
      </c>
      <c r="AC778" s="15" t="s">
        <v>4251</v>
      </c>
      <c r="AD778" s="16">
        <v>1.0</v>
      </c>
      <c r="AE778" s="16">
        <v>0.0</v>
      </c>
      <c r="AF778" s="16">
        <v>0.0</v>
      </c>
      <c r="AG778" s="15">
        <v>0.0</v>
      </c>
      <c r="AH778" s="11" t="s">
        <v>4252</v>
      </c>
      <c r="AI778" s="18">
        <v>1.0</v>
      </c>
      <c r="AJ778" s="18">
        <v>0.0</v>
      </c>
      <c r="AK778" s="18">
        <v>0.0</v>
      </c>
      <c r="AL778" s="11">
        <v>0.0</v>
      </c>
      <c r="AM778" s="19">
        <v>0.0</v>
      </c>
      <c r="AN778" s="27" t="s">
        <v>128</v>
      </c>
      <c r="AO778" s="15" t="s">
        <v>570</v>
      </c>
      <c r="AP778" s="15" t="s">
        <v>570</v>
      </c>
      <c r="AQ778" s="15">
        <v>134.0</v>
      </c>
      <c r="AR778" s="15">
        <v>61.0</v>
      </c>
      <c r="AS778" s="15">
        <v>70.0</v>
      </c>
      <c r="AT778" s="15">
        <v>73.0</v>
      </c>
      <c r="AU778" s="15">
        <v>-11.0</v>
      </c>
      <c r="AV778" s="15">
        <v>3.0</v>
      </c>
      <c r="AW778" s="18">
        <v>0.0</v>
      </c>
      <c r="AX778" s="18">
        <v>0.0</v>
      </c>
      <c r="AY778" s="18">
        <v>0.0</v>
      </c>
      <c r="AZ778" s="18">
        <v>1.0</v>
      </c>
      <c r="BA778" s="18">
        <v>0.0</v>
      </c>
      <c r="BB778" s="18">
        <v>0.0</v>
      </c>
      <c r="BC778" s="11">
        <v>0.0</v>
      </c>
      <c r="BD778" s="11">
        <v>0.0</v>
      </c>
      <c r="BE778" s="11">
        <v>0.0</v>
      </c>
      <c r="BF778" s="11">
        <v>0.0</v>
      </c>
      <c r="BG778" s="11">
        <v>0.0</v>
      </c>
      <c r="BH778" s="11">
        <v>0.0</v>
      </c>
      <c r="BI778" s="11">
        <v>0.0</v>
      </c>
      <c r="BJ778" s="11">
        <v>0.0</v>
      </c>
      <c r="BK778" s="11">
        <v>0.0</v>
      </c>
      <c r="BL778" s="11">
        <v>0.0</v>
      </c>
      <c r="BM778" s="11">
        <v>0.0</v>
      </c>
      <c r="BN778" s="11">
        <v>0.0</v>
      </c>
      <c r="BO778" s="11">
        <v>0.0</v>
      </c>
      <c r="BP778" s="11">
        <v>0.0</v>
      </c>
      <c r="BQ778" s="11">
        <v>0.0</v>
      </c>
      <c r="BR778" s="11">
        <v>0.0</v>
      </c>
      <c r="BS778" s="11">
        <v>0.0</v>
      </c>
      <c r="BT778" s="11">
        <v>0.0</v>
      </c>
      <c r="BU778" s="11">
        <v>0.0</v>
      </c>
      <c r="BV778" s="11" t="s">
        <v>124</v>
      </c>
      <c r="BW778" s="3" t="s">
        <v>319</v>
      </c>
      <c r="BX778" s="15">
        <v>0.0</v>
      </c>
      <c r="BY778" s="26">
        <v>274.0</v>
      </c>
      <c r="BZ778" s="16">
        <v>0.0</v>
      </c>
      <c r="CA778" s="26">
        <v>0.0</v>
      </c>
      <c r="CB778" s="26">
        <v>13.0</v>
      </c>
      <c r="CC778" s="15">
        <v>0.0</v>
      </c>
      <c r="CD778" s="15">
        <v>0.0</v>
      </c>
      <c r="CE778" s="15">
        <v>1.0</v>
      </c>
      <c r="CF778" s="15">
        <v>0.0</v>
      </c>
      <c r="CG778" s="16">
        <v>0.0</v>
      </c>
      <c r="CH778" s="16">
        <v>0.0</v>
      </c>
      <c r="CI778" s="16">
        <v>0.0</v>
      </c>
      <c r="CJ778" s="15">
        <f t="shared" si="3"/>
        <v>0</v>
      </c>
      <c r="CK778" s="29" t="s">
        <v>4253</v>
      </c>
      <c r="CL778" s="11" t="s">
        <v>258</v>
      </c>
      <c r="CM778" s="11">
        <v>0.0</v>
      </c>
      <c r="CN778" s="11">
        <v>1.0</v>
      </c>
      <c r="CO778" s="18">
        <v>1.0</v>
      </c>
      <c r="CP778" s="18">
        <v>0.0</v>
      </c>
      <c r="CQ778" s="15">
        <v>0.0</v>
      </c>
      <c r="CR778" s="15" t="s">
        <v>124</v>
      </c>
      <c r="CS778" s="15">
        <v>0.0</v>
      </c>
      <c r="CT778" s="15" t="s">
        <v>124</v>
      </c>
      <c r="CU778" s="15">
        <v>0.0</v>
      </c>
      <c r="CV778" s="15" t="s">
        <v>124</v>
      </c>
      <c r="CW778" s="11">
        <v>0.0</v>
      </c>
      <c r="CX778" s="11">
        <v>0.0</v>
      </c>
      <c r="CY778" s="11" t="s">
        <v>124</v>
      </c>
      <c r="CZ778" s="11">
        <v>0.0</v>
      </c>
      <c r="DA778" s="11" t="s">
        <v>3248</v>
      </c>
      <c r="DB778" s="31"/>
    </row>
    <row r="779">
      <c r="A779" s="11" t="s">
        <v>4254</v>
      </c>
      <c r="B779" s="11" t="s">
        <v>3411</v>
      </c>
      <c r="C779" s="12">
        <v>34104.0</v>
      </c>
      <c r="D779" s="13">
        <v>8.0</v>
      </c>
      <c r="E779" s="18">
        <v>0.0</v>
      </c>
      <c r="F779" s="3">
        <v>9.0</v>
      </c>
      <c r="G779" s="3">
        <v>5.0</v>
      </c>
      <c r="H779" s="3">
        <v>9.0</v>
      </c>
      <c r="I779" s="14">
        <f t="shared" si="1"/>
        <v>7.666666667</v>
      </c>
      <c r="J779" s="14">
        <f t="shared" si="2"/>
        <v>2.666666667</v>
      </c>
      <c r="K779" s="11" t="s">
        <v>3062</v>
      </c>
      <c r="L779" s="11" t="s">
        <v>183</v>
      </c>
      <c r="M779" s="15" t="s">
        <v>216</v>
      </c>
      <c r="N779" s="15" t="s">
        <v>2546</v>
      </c>
      <c r="O779" s="15" t="s">
        <v>3323</v>
      </c>
      <c r="P779" s="15" t="s">
        <v>4217</v>
      </c>
      <c r="Q779" s="17">
        <v>1.0</v>
      </c>
      <c r="R779" s="11" t="s">
        <v>124</v>
      </c>
      <c r="S779" s="11">
        <v>0.0</v>
      </c>
      <c r="T779" s="11">
        <v>0.0</v>
      </c>
      <c r="U779" s="11" t="s">
        <v>124</v>
      </c>
      <c r="V779" s="11">
        <v>0.0</v>
      </c>
      <c r="W779" s="11" t="s">
        <v>125</v>
      </c>
      <c r="X779" s="18">
        <v>26.0</v>
      </c>
      <c r="Y779" s="18">
        <v>0.0</v>
      </c>
      <c r="Z779" s="18">
        <v>0.0</v>
      </c>
      <c r="AA779" s="18">
        <v>1.0</v>
      </c>
      <c r="AB779" s="15" t="s">
        <v>4255</v>
      </c>
      <c r="AC779" s="15" t="s">
        <v>3415</v>
      </c>
      <c r="AD779" s="16">
        <v>2.0</v>
      </c>
      <c r="AE779" s="16">
        <v>0.0</v>
      </c>
      <c r="AF779" s="16">
        <v>1.0</v>
      </c>
      <c r="AG779" s="15">
        <v>0.0</v>
      </c>
      <c r="AH779" s="11" t="s">
        <v>3415</v>
      </c>
      <c r="AI779" s="18">
        <v>2.0</v>
      </c>
      <c r="AJ779" s="18">
        <v>1.0</v>
      </c>
      <c r="AK779" s="18">
        <v>1.0</v>
      </c>
      <c r="AL779" s="11">
        <v>0.0</v>
      </c>
      <c r="AM779" s="19">
        <v>1.0</v>
      </c>
      <c r="AN779" s="27" t="s">
        <v>128</v>
      </c>
      <c r="AO779" s="15" t="s">
        <v>145</v>
      </c>
      <c r="AP779" s="15" t="s">
        <v>145</v>
      </c>
      <c r="AQ779" s="15">
        <v>98.0</v>
      </c>
      <c r="AR779" s="15">
        <v>70.0</v>
      </c>
      <c r="AS779" s="15">
        <v>70.0</v>
      </c>
      <c r="AT779" s="15">
        <v>58.0</v>
      </c>
      <c r="AU779" s="15">
        <v>-7.0</v>
      </c>
      <c r="AV779" s="15">
        <v>30.0</v>
      </c>
      <c r="AW779" s="18">
        <v>0.0</v>
      </c>
      <c r="AX779" s="18">
        <v>1.0</v>
      </c>
      <c r="AY779" s="18">
        <v>1.0</v>
      </c>
      <c r="AZ779" s="18">
        <v>0.0</v>
      </c>
      <c r="BA779" s="18">
        <v>0.0</v>
      </c>
      <c r="BB779" s="18">
        <v>0.0</v>
      </c>
      <c r="BC779" s="11">
        <v>0.0</v>
      </c>
      <c r="BD779" s="11">
        <v>0.0</v>
      </c>
      <c r="BE779" s="11">
        <v>0.0</v>
      </c>
      <c r="BF779" s="11">
        <v>0.0</v>
      </c>
      <c r="BG779" s="11">
        <v>0.0</v>
      </c>
      <c r="BH779" s="11">
        <v>0.0</v>
      </c>
      <c r="BI779" s="11">
        <v>0.0</v>
      </c>
      <c r="BJ779" s="11">
        <v>0.0</v>
      </c>
      <c r="BK779" s="11">
        <v>0.0</v>
      </c>
      <c r="BL779" s="11">
        <v>0.0</v>
      </c>
      <c r="BM779" s="11">
        <v>0.0</v>
      </c>
      <c r="BN779" s="11">
        <v>0.0</v>
      </c>
      <c r="BO779" s="11">
        <v>0.0</v>
      </c>
      <c r="BP779" s="11">
        <v>0.0</v>
      </c>
      <c r="BQ779" s="11">
        <v>0.0</v>
      </c>
      <c r="BR779" s="11">
        <v>0.0</v>
      </c>
      <c r="BS779" s="11">
        <v>0.0</v>
      </c>
      <c r="BT779" s="11">
        <v>0.0</v>
      </c>
      <c r="BU779" s="11">
        <v>0.0</v>
      </c>
      <c r="BV779" s="11" t="s">
        <v>124</v>
      </c>
      <c r="BW779" s="3" t="s">
        <v>190</v>
      </c>
      <c r="BX779" s="15">
        <v>0.0</v>
      </c>
      <c r="BY779" s="26">
        <v>265.0</v>
      </c>
      <c r="BZ779" s="16">
        <v>0.0</v>
      </c>
      <c r="CA779" s="26">
        <v>23.0</v>
      </c>
      <c r="CB779" s="26">
        <v>75.0</v>
      </c>
      <c r="CC779" s="15">
        <v>1.0</v>
      </c>
      <c r="CD779" s="15">
        <v>1.0</v>
      </c>
      <c r="CE779" s="15">
        <v>0.0</v>
      </c>
      <c r="CF779" s="15">
        <v>0.0</v>
      </c>
      <c r="CG779" s="16">
        <v>0.0</v>
      </c>
      <c r="CH779" s="16">
        <v>1.0</v>
      </c>
      <c r="CI779" s="16">
        <v>0.0</v>
      </c>
      <c r="CJ779" s="15">
        <f t="shared" si="3"/>
        <v>1</v>
      </c>
      <c r="CK779" s="29" t="s">
        <v>4256</v>
      </c>
      <c r="CL779" s="11" t="s">
        <v>258</v>
      </c>
      <c r="CM779" s="11">
        <v>0.0</v>
      </c>
      <c r="CN779" s="11">
        <v>1.0</v>
      </c>
      <c r="CO779" s="18">
        <v>1.0</v>
      </c>
      <c r="CP779" s="18">
        <v>0.0</v>
      </c>
      <c r="CQ779" s="15">
        <v>0.0</v>
      </c>
      <c r="CR779" s="15" t="s">
        <v>124</v>
      </c>
      <c r="CS779" s="15">
        <v>0.0</v>
      </c>
      <c r="CT779" s="15" t="s">
        <v>124</v>
      </c>
      <c r="CU779" s="15">
        <v>0.0</v>
      </c>
      <c r="CV779" s="15" t="s">
        <v>124</v>
      </c>
      <c r="CW779" s="11">
        <v>0.0</v>
      </c>
      <c r="CX779" s="11">
        <v>0.0</v>
      </c>
      <c r="CY779" s="11" t="s">
        <v>124</v>
      </c>
      <c r="CZ779" s="11">
        <v>0.0</v>
      </c>
      <c r="DA779" s="11" t="s">
        <v>235</v>
      </c>
      <c r="DB779" s="31"/>
    </row>
    <row r="780">
      <c r="A780" s="11" t="s">
        <v>4257</v>
      </c>
      <c r="B780" s="11" t="s">
        <v>4258</v>
      </c>
      <c r="C780" s="12">
        <v>34160.0</v>
      </c>
      <c r="D780" s="13">
        <v>2.0</v>
      </c>
      <c r="E780" s="18">
        <v>0.0</v>
      </c>
      <c r="F780" s="3">
        <v>4.0</v>
      </c>
      <c r="G780" s="3">
        <v>5.0</v>
      </c>
      <c r="H780" s="3">
        <v>10.0</v>
      </c>
      <c r="I780" s="14">
        <f t="shared" si="1"/>
        <v>6.333333333</v>
      </c>
      <c r="J780" s="14">
        <f t="shared" si="2"/>
        <v>4</v>
      </c>
      <c r="K780" s="11" t="s">
        <v>277</v>
      </c>
      <c r="L780" s="11" t="s">
        <v>2410</v>
      </c>
      <c r="M780" s="15" t="s">
        <v>216</v>
      </c>
      <c r="N780" s="15" t="s">
        <v>2546</v>
      </c>
      <c r="O780" s="15" t="s">
        <v>3478</v>
      </c>
      <c r="P780" s="15" t="s">
        <v>4217</v>
      </c>
      <c r="Q780" s="17">
        <v>0.0</v>
      </c>
      <c r="R780" s="11" t="s">
        <v>124</v>
      </c>
      <c r="S780" s="11">
        <v>0.0</v>
      </c>
      <c r="T780" s="11">
        <v>0.0</v>
      </c>
      <c r="U780" s="11" t="s">
        <v>124</v>
      </c>
      <c r="V780" s="11">
        <v>0.0</v>
      </c>
      <c r="W780" s="11" t="s">
        <v>125</v>
      </c>
      <c r="X780" s="18"/>
      <c r="Y780" s="18">
        <v>0.0</v>
      </c>
      <c r="Z780" s="18">
        <v>0.0</v>
      </c>
      <c r="AA780" s="18">
        <v>1.0</v>
      </c>
      <c r="AB780" s="15" t="s">
        <v>4259</v>
      </c>
      <c r="AC780" s="15" t="s">
        <v>4259</v>
      </c>
      <c r="AD780" s="16">
        <v>2.0</v>
      </c>
      <c r="AE780" s="16">
        <v>0.0</v>
      </c>
      <c r="AF780" s="16">
        <v>0.0</v>
      </c>
      <c r="AG780" s="15">
        <v>0.0</v>
      </c>
      <c r="AH780" s="11" t="s">
        <v>4260</v>
      </c>
      <c r="AI780" s="18">
        <v>1.0</v>
      </c>
      <c r="AJ780" s="18">
        <v>0.0</v>
      </c>
      <c r="AK780" s="18">
        <v>0.0</v>
      </c>
      <c r="AL780" s="11">
        <v>0.0</v>
      </c>
      <c r="AM780" s="19">
        <v>1.0</v>
      </c>
      <c r="AN780" s="27" t="s">
        <v>128</v>
      </c>
      <c r="AO780" s="15" t="s">
        <v>4261</v>
      </c>
      <c r="AP780" s="15" t="s">
        <v>1456</v>
      </c>
      <c r="AQ780" s="15">
        <v>128.0</v>
      </c>
      <c r="AR780" s="15">
        <v>53.0</v>
      </c>
      <c r="AS780" s="15">
        <v>69.0</v>
      </c>
      <c r="AT780" s="15">
        <v>57.0</v>
      </c>
      <c r="AU780" s="15">
        <v>-11.0</v>
      </c>
      <c r="AV780" s="15">
        <v>11.0</v>
      </c>
      <c r="AW780" s="18">
        <v>0.0</v>
      </c>
      <c r="AX780" s="18">
        <v>0.0</v>
      </c>
      <c r="AY780" s="18">
        <v>0.0</v>
      </c>
      <c r="AZ780" s="18">
        <v>1.0</v>
      </c>
      <c r="BA780" s="18">
        <v>0.0</v>
      </c>
      <c r="BB780" s="18">
        <v>0.0</v>
      </c>
      <c r="BC780" s="11">
        <v>0.0</v>
      </c>
      <c r="BD780" s="11">
        <v>0.0</v>
      </c>
      <c r="BE780" s="11">
        <v>0.0</v>
      </c>
      <c r="BF780" s="11">
        <v>0.0</v>
      </c>
      <c r="BG780" s="11">
        <v>0.0</v>
      </c>
      <c r="BH780" s="11">
        <v>0.0</v>
      </c>
      <c r="BI780" s="11">
        <v>0.0</v>
      </c>
      <c r="BJ780" s="11">
        <v>0.0</v>
      </c>
      <c r="BK780" s="11">
        <v>0.0</v>
      </c>
      <c r="BL780" s="11">
        <v>0.0</v>
      </c>
      <c r="BM780" s="11">
        <v>0.0</v>
      </c>
      <c r="BN780" s="11">
        <v>0.0</v>
      </c>
      <c r="BO780" s="11">
        <v>0.0</v>
      </c>
      <c r="BP780" s="11">
        <v>0.0</v>
      </c>
      <c r="BQ780" s="11">
        <v>0.0</v>
      </c>
      <c r="BR780" s="11">
        <v>0.0</v>
      </c>
      <c r="BS780" s="11">
        <v>0.0</v>
      </c>
      <c r="BT780" s="11">
        <v>0.0</v>
      </c>
      <c r="BU780" s="11">
        <v>0.0</v>
      </c>
      <c r="BV780" s="11" t="s">
        <v>124</v>
      </c>
      <c r="BW780" s="3" t="s">
        <v>1609</v>
      </c>
      <c r="BX780" s="15">
        <v>0.0</v>
      </c>
      <c r="BY780" s="26">
        <v>291.0</v>
      </c>
      <c r="BZ780" s="16">
        <v>0.0</v>
      </c>
      <c r="CA780" s="26">
        <v>13.0</v>
      </c>
      <c r="CB780" s="26">
        <v>8.0</v>
      </c>
      <c r="CC780" s="15">
        <v>0.0</v>
      </c>
      <c r="CD780" s="15">
        <v>0.0</v>
      </c>
      <c r="CE780" s="15">
        <v>1.0</v>
      </c>
      <c r="CF780" s="15">
        <v>0.0</v>
      </c>
      <c r="CG780" s="16">
        <v>0.0</v>
      </c>
      <c r="CH780" s="16">
        <v>0.0</v>
      </c>
      <c r="CI780" s="16">
        <v>0.0</v>
      </c>
      <c r="CJ780" s="15">
        <f t="shared" si="3"/>
        <v>0</v>
      </c>
      <c r="CK780" s="29" t="s">
        <v>4262</v>
      </c>
      <c r="CL780" s="11" t="s">
        <v>158</v>
      </c>
      <c r="CM780" s="11">
        <v>0.0</v>
      </c>
      <c r="CN780" s="11">
        <v>0.0</v>
      </c>
      <c r="CO780" s="18">
        <v>0.0</v>
      </c>
      <c r="CP780" s="18">
        <v>0.0</v>
      </c>
      <c r="CQ780" s="15">
        <v>0.0</v>
      </c>
      <c r="CR780" s="15" t="s">
        <v>124</v>
      </c>
      <c r="CS780" s="15">
        <v>0.0</v>
      </c>
      <c r="CT780" s="15" t="s">
        <v>124</v>
      </c>
      <c r="CU780" s="15">
        <v>0.0</v>
      </c>
      <c r="CV780" s="15" t="s">
        <v>124</v>
      </c>
      <c r="CW780" s="11">
        <v>0.0</v>
      </c>
      <c r="CX780" s="11">
        <v>0.0</v>
      </c>
      <c r="CY780" s="11" t="s">
        <v>124</v>
      </c>
      <c r="CZ780" s="11">
        <v>0.0</v>
      </c>
      <c r="DA780" s="11" t="s">
        <v>235</v>
      </c>
      <c r="DB780" s="31"/>
    </row>
    <row r="781">
      <c r="A781" s="11" t="s">
        <v>4263</v>
      </c>
      <c r="B781" s="11" t="s">
        <v>3700</v>
      </c>
      <c r="C781" s="12">
        <v>34174.0</v>
      </c>
      <c r="D781" s="13">
        <v>7.0</v>
      </c>
      <c r="E781" s="18">
        <v>0.0</v>
      </c>
      <c r="F781" s="3">
        <v>5.0</v>
      </c>
      <c r="G781" s="3">
        <v>3.0</v>
      </c>
      <c r="H781" s="3">
        <v>5.0</v>
      </c>
      <c r="I781" s="14">
        <f t="shared" si="1"/>
        <v>4.333333333</v>
      </c>
      <c r="J781" s="14">
        <f t="shared" si="2"/>
        <v>1.333333333</v>
      </c>
      <c r="K781" s="11" t="s">
        <v>3062</v>
      </c>
      <c r="L781" s="11" t="s">
        <v>183</v>
      </c>
      <c r="M781" s="15" t="s">
        <v>4264</v>
      </c>
      <c r="N781" s="15" t="s">
        <v>2038</v>
      </c>
      <c r="O781" s="15" t="s">
        <v>3701</v>
      </c>
      <c r="P781" s="15" t="s">
        <v>4265</v>
      </c>
      <c r="Q781" s="17">
        <v>0.0</v>
      </c>
      <c r="R781" s="11" t="s">
        <v>124</v>
      </c>
      <c r="S781" s="11">
        <v>0.0</v>
      </c>
      <c r="T781" s="11">
        <v>0.0</v>
      </c>
      <c r="U781" s="11" t="s">
        <v>124</v>
      </c>
      <c r="V781" s="11">
        <v>0.0</v>
      </c>
      <c r="W781" s="11" t="s">
        <v>631</v>
      </c>
      <c r="X781" s="18">
        <v>34.0</v>
      </c>
      <c r="Y781" s="18">
        <v>1.0</v>
      </c>
      <c r="Z781" s="18">
        <v>2.0</v>
      </c>
      <c r="AA781" s="18">
        <v>2.0</v>
      </c>
      <c r="AB781" s="15" t="s">
        <v>4266</v>
      </c>
      <c r="AC781" s="15" t="s">
        <v>4266</v>
      </c>
      <c r="AD781" s="16">
        <v>1.0</v>
      </c>
      <c r="AE781" s="16">
        <v>1.0</v>
      </c>
      <c r="AF781" s="16">
        <v>0.0</v>
      </c>
      <c r="AG781" s="15">
        <v>0.0</v>
      </c>
      <c r="AH781" s="11" t="s">
        <v>4267</v>
      </c>
      <c r="AI781" s="18">
        <v>1.0</v>
      </c>
      <c r="AJ781" s="18">
        <v>2.0</v>
      </c>
      <c r="AK781" s="18">
        <v>1.0</v>
      </c>
      <c r="AL781" s="18">
        <v>0.0</v>
      </c>
      <c r="AM781" s="19">
        <v>0.0</v>
      </c>
      <c r="AN781" s="27" t="s">
        <v>128</v>
      </c>
      <c r="AO781" s="15" t="s">
        <v>328</v>
      </c>
      <c r="AP781" s="15" t="s">
        <v>328</v>
      </c>
      <c r="AQ781" s="15">
        <v>172.0</v>
      </c>
      <c r="AR781" s="15">
        <v>72.0</v>
      </c>
      <c r="AS781" s="15">
        <v>64.0</v>
      </c>
      <c r="AT781" s="15">
        <v>84.0</v>
      </c>
      <c r="AU781" s="15">
        <v>-13.0</v>
      </c>
      <c r="AV781" s="15">
        <v>4.0</v>
      </c>
      <c r="AW781" s="18">
        <v>0.0</v>
      </c>
      <c r="AX781" s="18">
        <v>1.0</v>
      </c>
      <c r="AY781" s="18">
        <v>0.0</v>
      </c>
      <c r="AZ781" s="18">
        <v>1.0</v>
      </c>
      <c r="BA781" s="18">
        <v>0.0</v>
      </c>
      <c r="BB781" s="18">
        <v>1.0</v>
      </c>
      <c r="BC781" s="11">
        <v>0.0</v>
      </c>
      <c r="BD781" s="11">
        <v>0.0</v>
      </c>
      <c r="BE781" s="11">
        <v>0.0</v>
      </c>
      <c r="BF781" s="11">
        <v>0.0</v>
      </c>
      <c r="BG781" s="11">
        <v>0.0</v>
      </c>
      <c r="BH781" s="11">
        <v>0.0</v>
      </c>
      <c r="BI781" s="11">
        <v>0.0</v>
      </c>
      <c r="BJ781" s="11">
        <v>0.0</v>
      </c>
      <c r="BK781" s="11">
        <v>0.0</v>
      </c>
      <c r="BL781" s="11">
        <v>0.0</v>
      </c>
      <c r="BM781" s="11">
        <v>0.0</v>
      </c>
      <c r="BN781" s="11">
        <v>0.0</v>
      </c>
      <c r="BO781" s="11">
        <v>0.0</v>
      </c>
      <c r="BP781" s="11">
        <v>0.0</v>
      </c>
      <c r="BQ781" s="11">
        <v>0.0</v>
      </c>
      <c r="BR781" s="11">
        <v>0.0</v>
      </c>
      <c r="BS781" s="11">
        <v>0.0</v>
      </c>
      <c r="BT781" s="11">
        <v>0.0</v>
      </c>
      <c r="BU781" s="11">
        <v>0.0</v>
      </c>
      <c r="BV781" s="11" t="s">
        <v>124</v>
      </c>
      <c r="BW781" s="3" t="s">
        <v>168</v>
      </c>
      <c r="BX781" s="15">
        <v>0.0</v>
      </c>
      <c r="BY781" s="26">
        <v>207.0</v>
      </c>
      <c r="BZ781" s="16">
        <v>0.0</v>
      </c>
      <c r="CA781" s="26">
        <v>37.0</v>
      </c>
      <c r="CB781" s="26">
        <v>36.0</v>
      </c>
      <c r="CC781" s="15">
        <v>0.0</v>
      </c>
      <c r="CD781" s="15">
        <v>0.0</v>
      </c>
      <c r="CE781" s="15">
        <v>1.0</v>
      </c>
      <c r="CF781" s="15">
        <v>0.0</v>
      </c>
      <c r="CG781" s="16">
        <v>1.0</v>
      </c>
      <c r="CH781" s="16">
        <v>0.0</v>
      </c>
      <c r="CI781" s="16">
        <v>1.0</v>
      </c>
      <c r="CJ781" s="15">
        <f t="shared" si="3"/>
        <v>1</v>
      </c>
      <c r="CK781" s="29" t="s">
        <v>4268</v>
      </c>
      <c r="CL781" s="11" t="s">
        <v>170</v>
      </c>
      <c r="CM781" s="11">
        <v>0.0</v>
      </c>
      <c r="CN781" s="11">
        <v>0.0</v>
      </c>
      <c r="CO781" s="18">
        <v>0.0</v>
      </c>
      <c r="CP781" s="18">
        <v>0.0</v>
      </c>
      <c r="CQ781" s="15">
        <v>0.0</v>
      </c>
      <c r="CR781" s="15" t="s">
        <v>124</v>
      </c>
      <c r="CS781" s="15">
        <v>1.0</v>
      </c>
      <c r="CT781" s="15" t="s">
        <v>4269</v>
      </c>
      <c r="CU781" s="15">
        <v>0.0</v>
      </c>
      <c r="CV781" s="15" t="s">
        <v>124</v>
      </c>
      <c r="CW781" s="11">
        <v>0.0</v>
      </c>
      <c r="CX781" s="11">
        <v>0.0</v>
      </c>
      <c r="CY781" s="11" t="s">
        <v>124</v>
      </c>
      <c r="CZ781" s="11">
        <v>0.0</v>
      </c>
      <c r="DA781" s="11" t="s">
        <v>507</v>
      </c>
      <c r="DB781" s="31"/>
    </row>
    <row r="782">
      <c r="A782" s="11" t="s">
        <v>4270</v>
      </c>
      <c r="B782" s="11" t="s">
        <v>3952</v>
      </c>
      <c r="C782" s="12">
        <v>34223.0</v>
      </c>
      <c r="D782" s="13">
        <v>8.0</v>
      </c>
      <c r="E782" s="18">
        <v>0.0</v>
      </c>
      <c r="F782" s="3">
        <v>7.0</v>
      </c>
      <c r="G782" s="3">
        <v>6.0</v>
      </c>
      <c r="H782" s="3">
        <v>6.0</v>
      </c>
      <c r="I782" s="14">
        <f t="shared" si="1"/>
        <v>6.333333333</v>
      </c>
      <c r="J782" s="14">
        <f t="shared" si="2"/>
        <v>0.6666666667</v>
      </c>
      <c r="K782" s="11" t="s">
        <v>261</v>
      </c>
      <c r="L782" s="11" t="s">
        <v>3594</v>
      </c>
      <c r="M782" s="15" t="s">
        <v>216</v>
      </c>
      <c r="N782" s="15" t="s">
        <v>2011</v>
      </c>
      <c r="O782" s="15" t="s">
        <v>2906</v>
      </c>
      <c r="P782" s="15" t="s">
        <v>138</v>
      </c>
      <c r="Q782" s="17">
        <v>1.0</v>
      </c>
      <c r="R782" s="11" t="s">
        <v>124</v>
      </c>
      <c r="S782" s="11">
        <v>0.0</v>
      </c>
      <c r="T782" s="11">
        <v>0.0</v>
      </c>
      <c r="U782" s="11" t="s">
        <v>124</v>
      </c>
      <c r="V782" s="11">
        <v>0.0</v>
      </c>
      <c r="W782" s="11" t="s">
        <v>125</v>
      </c>
      <c r="X782" s="18">
        <v>24.0</v>
      </c>
      <c r="Y782" s="18">
        <v>0.0</v>
      </c>
      <c r="Z782" s="18">
        <v>0.0</v>
      </c>
      <c r="AA782" s="18">
        <v>1.0</v>
      </c>
      <c r="AB782" s="15" t="s">
        <v>4271</v>
      </c>
      <c r="AC782" s="15" t="s">
        <v>4271</v>
      </c>
      <c r="AD782" s="16">
        <v>2.0</v>
      </c>
      <c r="AE782" s="16">
        <v>0.0</v>
      </c>
      <c r="AF782" s="16">
        <v>1.0</v>
      </c>
      <c r="AG782" s="15">
        <v>0.0</v>
      </c>
      <c r="AH782" s="11" t="s">
        <v>4272</v>
      </c>
      <c r="AI782" s="18">
        <v>2.0</v>
      </c>
      <c r="AJ782" s="18">
        <v>2.0</v>
      </c>
      <c r="AK782" s="18">
        <v>1.0</v>
      </c>
      <c r="AL782" s="11">
        <v>0.0</v>
      </c>
      <c r="AM782" s="19">
        <v>1.0</v>
      </c>
      <c r="AN782" s="27" t="s">
        <v>128</v>
      </c>
      <c r="AO782" s="15" t="s">
        <v>318</v>
      </c>
      <c r="AP782" s="15" t="s">
        <v>318</v>
      </c>
      <c r="AQ782" s="15">
        <v>101.0</v>
      </c>
      <c r="AR782" s="15">
        <v>70.0</v>
      </c>
      <c r="AS782" s="15">
        <v>70.0</v>
      </c>
      <c r="AT782" s="15">
        <v>71.0</v>
      </c>
      <c r="AU782" s="15">
        <v>-6.0</v>
      </c>
      <c r="AV782" s="15">
        <v>18.0</v>
      </c>
      <c r="AW782" s="18">
        <v>0.0</v>
      </c>
      <c r="AX782" s="18">
        <v>0.0</v>
      </c>
      <c r="AY782" s="18">
        <v>0.0</v>
      </c>
      <c r="AZ782" s="18">
        <v>1.0</v>
      </c>
      <c r="BA782" s="18">
        <v>0.0</v>
      </c>
      <c r="BB782" s="18">
        <v>0.0</v>
      </c>
      <c r="BC782" s="11">
        <v>0.0</v>
      </c>
      <c r="BD782" s="11">
        <v>0.0</v>
      </c>
      <c r="BE782" s="11">
        <v>0.0</v>
      </c>
      <c r="BF782" s="11">
        <v>0.0</v>
      </c>
      <c r="BG782" s="11">
        <v>0.0</v>
      </c>
      <c r="BH782" s="11">
        <v>1.0</v>
      </c>
      <c r="BI782" s="11">
        <v>0.0</v>
      </c>
      <c r="BJ782" s="11">
        <v>0.0</v>
      </c>
      <c r="BK782" s="11">
        <v>0.0</v>
      </c>
      <c r="BL782" s="11">
        <v>0.0</v>
      </c>
      <c r="BM782" s="11">
        <v>0.0</v>
      </c>
      <c r="BN782" s="11">
        <v>0.0</v>
      </c>
      <c r="BO782" s="11">
        <v>0.0</v>
      </c>
      <c r="BP782" s="11">
        <v>0.0</v>
      </c>
      <c r="BQ782" s="11">
        <v>0.0</v>
      </c>
      <c r="BR782" s="11">
        <v>0.0</v>
      </c>
      <c r="BS782" s="11">
        <v>0.0</v>
      </c>
      <c r="BT782" s="11">
        <v>0.0</v>
      </c>
      <c r="BU782" s="11">
        <v>0.0</v>
      </c>
      <c r="BV782" s="11" t="s">
        <v>124</v>
      </c>
      <c r="BW782" s="3" t="s">
        <v>319</v>
      </c>
      <c r="BX782" s="15">
        <v>0.0</v>
      </c>
      <c r="BY782" s="26">
        <v>232.0</v>
      </c>
      <c r="BZ782" s="16">
        <v>0.0</v>
      </c>
      <c r="CA782" s="26">
        <v>64.0</v>
      </c>
      <c r="CB782" s="26">
        <v>38.0</v>
      </c>
      <c r="CC782" s="15">
        <v>0.0</v>
      </c>
      <c r="CD782" s="15">
        <v>0.0</v>
      </c>
      <c r="CE782" s="15">
        <v>0.0</v>
      </c>
      <c r="CF782" s="15">
        <v>0.0</v>
      </c>
      <c r="CG782" s="16">
        <v>0.0</v>
      </c>
      <c r="CH782" s="16">
        <v>1.0</v>
      </c>
      <c r="CI782" s="16">
        <v>0.0</v>
      </c>
      <c r="CJ782" s="15">
        <f t="shared" si="3"/>
        <v>1</v>
      </c>
      <c r="CK782" s="29" t="s">
        <v>4273</v>
      </c>
      <c r="CL782" s="11" t="s">
        <v>1178</v>
      </c>
      <c r="CM782" s="11">
        <v>0.0</v>
      </c>
      <c r="CN782" s="11">
        <v>0.0</v>
      </c>
      <c r="CO782" s="18">
        <v>0.0</v>
      </c>
      <c r="CP782" s="18">
        <v>0.0</v>
      </c>
      <c r="CQ782" s="15">
        <v>0.0</v>
      </c>
      <c r="CR782" s="15" t="s">
        <v>124</v>
      </c>
      <c r="CS782" s="15">
        <v>0.0</v>
      </c>
      <c r="CT782" s="15" t="s">
        <v>124</v>
      </c>
      <c r="CU782" s="15">
        <v>0.0</v>
      </c>
      <c r="CV782" s="15" t="s">
        <v>124</v>
      </c>
      <c r="CW782" s="11">
        <v>0.0</v>
      </c>
      <c r="CX782" s="11">
        <v>0.0</v>
      </c>
      <c r="CY782" s="11" t="s">
        <v>124</v>
      </c>
      <c r="CZ782" s="11">
        <v>0.0</v>
      </c>
      <c r="DA782" s="11" t="s">
        <v>235</v>
      </c>
      <c r="DB782" s="31"/>
    </row>
    <row r="783">
      <c r="A783" s="11" t="s">
        <v>4274</v>
      </c>
      <c r="B783" s="11" t="s">
        <v>4275</v>
      </c>
      <c r="C783" s="12">
        <v>34279.0</v>
      </c>
      <c r="D783" s="13">
        <v>5.0</v>
      </c>
      <c r="E783" s="18">
        <v>0.0</v>
      </c>
      <c r="F783" s="3">
        <v>8.0</v>
      </c>
      <c r="G783" s="3">
        <v>6.0</v>
      </c>
      <c r="H783" s="3">
        <v>9.0</v>
      </c>
      <c r="I783" s="14">
        <f t="shared" si="1"/>
        <v>7.666666667</v>
      </c>
      <c r="J783" s="14">
        <f t="shared" si="2"/>
        <v>2</v>
      </c>
      <c r="K783" s="11" t="s">
        <v>1283</v>
      </c>
      <c r="L783" s="11" t="s">
        <v>4276</v>
      </c>
      <c r="M783" s="15" t="s">
        <v>122</v>
      </c>
      <c r="N783" s="15" t="s">
        <v>2815</v>
      </c>
      <c r="O783" s="15" t="s">
        <v>122</v>
      </c>
      <c r="P783" s="15" t="s">
        <v>1918</v>
      </c>
      <c r="Q783" s="17">
        <v>1.0</v>
      </c>
      <c r="R783" s="11" t="s">
        <v>4277</v>
      </c>
      <c r="S783" s="11">
        <v>1.0</v>
      </c>
      <c r="T783" s="11">
        <v>0.0</v>
      </c>
      <c r="U783" s="11" t="s">
        <v>124</v>
      </c>
      <c r="V783" s="11">
        <v>0.0</v>
      </c>
      <c r="W783" s="11" t="s">
        <v>125</v>
      </c>
      <c r="X783" s="18">
        <v>46.0</v>
      </c>
      <c r="Y783" s="18">
        <v>1.0</v>
      </c>
      <c r="Z783" s="18">
        <v>1.0</v>
      </c>
      <c r="AA783" s="18">
        <v>0.0</v>
      </c>
      <c r="AB783" s="15" t="s">
        <v>3035</v>
      </c>
      <c r="AC783" s="15" t="s">
        <v>3035</v>
      </c>
      <c r="AD783" s="16">
        <v>1.0</v>
      </c>
      <c r="AE783" s="16">
        <v>1.0</v>
      </c>
      <c r="AF783" s="16">
        <v>0.0</v>
      </c>
      <c r="AG783" s="15">
        <v>0.0</v>
      </c>
      <c r="AH783" s="11" t="s">
        <v>3035</v>
      </c>
      <c r="AI783" s="18">
        <v>1.0</v>
      </c>
      <c r="AJ783" s="18">
        <v>1.0</v>
      </c>
      <c r="AK783" s="18">
        <v>0.0</v>
      </c>
      <c r="AL783" s="11">
        <v>0.0</v>
      </c>
      <c r="AM783" s="19">
        <v>1.0</v>
      </c>
      <c r="AN783" s="27" t="s">
        <v>128</v>
      </c>
      <c r="AO783" s="15" t="s">
        <v>328</v>
      </c>
      <c r="AP783" s="15" t="s">
        <v>328</v>
      </c>
      <c r="AQ783" s="15">
        <v>105.0</v>
      </c>
      <c r="AR783" s="15">
        <v>67.0</v>
      </c>
      <c r="AS783" s="15">
        <v>42.0</v>
      </c>
      <c r="AT783" s="15">
        <v>30.0</v>
      </c>
      <c r="AU783" s="15">
        <v>-6.0</v>
      </c>
      <c r="AV783" s="15">
        <v>62.0</v>
      </c>
      <c r="AW783" s="18">
        <v>0.0</v>
      </c>
      <c r="AX783" s="18">
        <v>0.0</v>
      </c>
      <c r="AY783" s="18">
        <v>0.0</v>
      </c>
      <c r="AZ783" s="18">
        <v>1.0</v>
      </c>
      <c r="BA783" s="18">
        <v>0.0</v>
      </c>
      <c r="BB783" s="18">
        <v>0.0</v>
      </c>
      <c r="BC783" s="11">
        <v>0.0</v>
      </c>
      <c r="BD783" s="11">
        <v>0.0</v>
      </c>
      <c r="BE783" s="11">
        <v>0.0</v>
      </c>
      <c r="BF783" s="11">
        <v>0.0</v>
      </c>
      <c r="BG783" s="11">
        <v>0.0</v>
      </c>
      <c r="BH783" s="11">
        <v>0.0</v>
      </c>
      <c r="BI783" s="11">
        <v>0.0</v>
      </c>
      <c r="BJ783" s="11">
        <v>0.0</v>
      </c>
      <c r="BK783" s="11">
        <v>0.0</v>
      </c>
      <c r="BL783" s="11">
        <v>0.0</v>
      </c>
      <c r="BM783" s="11">
        <v>0.0</v>
      </c>
      <c r="BN783" s="11">
        <v>0.0</v>
      </c>
      <c r="BO783" s="11">
        <v>0.0</v>
      </c>
      <c r="BP783" s="11">
        <v>0.0</v>
      </c>
      <c r="BQ783" s="11">
        <v>0.0</v>
      </c>
      <c r="BR783" s="11">
        <v>0.0</v>
      </c>
      <c r="BS783" s="11">
        <v>0.0</v>
      </c>
      <c r="BT783" s="11">
        <v>0.0</v>
      </c>
      <c r="BU783" s="11">
        <v>0.0</v>
      </c>
      <c r="BV783" s="11" t="s">
        <v>124</v>
      </c>
      <c r="BW783" s="3" t="s">
        <v>318</v>
      </c>
      <c r="BX783" s="15">
        <v>0.0</v>
      </c>
      <c r="BY783" s="26">
        <v>316.0</v>
      </c>
      <c r="BZ783" s="16">
        <v>0.0</v>
      </c>
      <c r="CA783" s="26">
        <v>33.0</v>
      </c>
      <c r="CB783" s="26">
        <v>11.0</v>
      </c>
      <c r="CC783" s="15">
        <v>0.0</v>
      </c>
      <c r="CD783" s="15">
        <v>0.0</v>
      </c>
      <c r="CE783" s="15">
        <v>0.0</v>
      </c>
      <c r="CF783" s="15">
        <v>0.0</v>
      </c>
      <c r="CG783" s="16">
        <v>0.0</v>
      </c>
      <c r="CH783" s="16">
        <v>0.0</v>
      </c>
      <c r="CI783" s="16">
        <v>0.0</v>
      </c>
      <c r="CJ783" s="15">
        <f t="shared" si="3"/>
        <v>0</v>
      </c>
      <c r="CK783" s="29" t="s">
        <v>4278</v>
      </c>
      <c r="CL783" s="11" t="s">
        <v>4279</v>
      </c>
      <c r="CM783" s="11">
        <v>0.0</v>
      </c>
      <c r="CN783" s="11">
        <v>0.0</v>
      </c>
      <c r="CO783" s="18">
        <v>1.0</v>
      </c>
      <c r="CP783" s="18">
        <v>0.0</v>
      </c>
      <c r="CQ783" s="15">
        <v>0.0</v>
      </c>
      <c r="CR783" s="15" t="s">
        <v>124</v>
      </c>
      <c r="CS783" s="15">
        <v>0.0</v>
      </c>
      <c r="CT783" s="15" t="s">
        <v>124</v>
      </c>
      <c r="CU783" s="15">
        <v>0.0</v>
      </c>
      <c r="CV783" s="15" t="s">
        <v>124</v>
      </c>
      <c r="CW783" s="11">
        <v>0.0</v>
      </c>
      <c r="CX783" s="11">
        <v>0.0</v>
      </c>
      <c r="CY783" s="11" t="s">
        <v>124</v>
      </c>
      <c r="CZ783" s="11">
        <v>0.0</v>
      </c>
      <c r="DA783" s="11" t="s">
        <v>3161</v>
      </c>
      <c r="DB783" s="31"/>
    </row>
    <row r="784">
      <c r="A784" s="11" t="s">
        <v>4280</v>
      </c>
      <c r="B784" s="11" t="s">
        <v>3411</v>
      </c>
      <c r="C784" s="12">
        <v>34314.0</v>
      </c>
      <c r="D784" s="13">
        <v>2.0</v>
      </c>
      <c r="E784" s="18">
        <v>0.0</v>
      </c>
      <c r="F784" s="3">
        <v>5.0</v>
      </c>
      <c r="G784" s="3">
        <v>6.0</v>
      </c>
      <c r="H784" s="3">
        <v>5.0</v>
      </c>
      <c r="I784" s="14">
        <f t="shared" si="1"/>
        <v>5.333333333</v>
      </c>
      <c r="J784" s="14">
        <f t="shared" si="2"/>
        <v>0.6666666667</v>
      </c>
      <c r="K784" s="11" t="s">
        <v>3062</v>
      </c>
      <c r="L784" s="11" t="s">
        <v>183</v>
      </c>
      <c r="M784" s="15" t="s">
        <v>137</v>
      </c>
      <c r="N784" s="15" t="s">
        <v>196</v>
      </c>
      <c r="O784" s="15" t="s">
        <v>3478</v>
      </c>
      <c r="P784" s="15" t="s">
        <v>4217</v>
      </c>
      <c r="Q784" s="17">
        <v>1.0</v>
      </c>
      <c r="R784" s="11" t="s">
        <v>124</v>
      </c>
      <c r="S784" s="11">
        <v>0.0</v>
      </c>
      <c r="T784" s="11">
        <v>0.0</v>
      </c>
      <c r="U784" s="11" t="s">
        <v>124</v>
      </c>
      <c r="V784" s="11">
        <v>0.0</v>
      </c>
      <c r="W784" s="11" t="s">
        <v>125</v>
      </c>
      <c r="X784" s="18">
        <v>27.0</v>
      </c>
      <c r="Y784" s="18">
        <v>0.0</v>
      </c>
      <c r="Z784" s="18">
        <v>0.0</v>
      </c>
      <c r="AA784" s="18">
        <v>1.0</v>
      </c>
      <c r="AB784" s="15" t="s">
        <v>3415</v>
      </c>
      <c r="AC784" s="15" t="s">
        <v>3415</v>
      </c>
      <c r="AD784" s="16">
        <v>2.0</v>
      </c>
      <c r="AE784" s="16">
        <v>0.0</v>
      </c>
      <c r="AF784" s="16">
        <v>1.0</v>
      </c>
      <c r="AG784" s="15">
        <v>0.0</v>
      </c>
      <c r="AH784" s="11" t="s">
        <v>3415</v>
      </c>
      <c r="AI784" s="18">
        <v>2.0</v>
      </c>
      <c r="AJ784" s="18">
        <v>1.0</v>
      </c>
      <c r="AK784" s="18">
        <v>1.0</v>
      </c>
      <c r="AL784" s="11">
        <v>0.0</v>
      </c>
      <c r="AM784" s="19">
        <v>1.0</v>
      </c>
      <c r="AN784" s="27" t="s">
        <v>128</v>
      </c>
      <c r="AO784" s="15" t="s">
        <v>129</v>
      </c>
      <c r="AP784" s="15" t="s">
        <v>129</v>
      </c>
      <c r="AQ784" s="15">
        <v>130.0</v>
      </c>
      <c r="AR784" s="15">
        <v>29.0</v>
      </c>
      <c r="AS784" s="15">
        <v>36.0</v>
      </c>
      <c r="AT784" s="15">
        <v>19.0</v>
      </c>
      <c r="AU784" s="15">
        <v>-10.0</v>
      </c>
      <c r="AV784" s="15">
        <v>88.0</v>
      </c>
      <c r="AW784" s="18">
        <v>0.0</v>
      </c>
      <c r="AX784" s="18">
        <v>0.0</v>
      </c>
      <c r="AY784" s="18">
        <v>0.0</v>
      </c>
      <c r="AZ784" s="18">
        <v>1.0</v>
      </c>
      <c r="BA784" s="18">
        <v>1.0</v>
      </c>
      <c r="BB784" s="18">
        <v>1.0</v>
      </c>
      <c r="BC784" s="11">
        <v>0.0</v>
      </c>
      <c r="BD784" s="11">
        <v>0.0</v>
      </c>
      <c r="BE784" s="11">
        <v>0.0</v>
      </c>
      <c r="BF784" s="11">
        <v>0.0</v>
      </c>
      <c r="BG784" s="11">
        <v>0.0</v>
      </c>
      <c r="BH784" s="11">
        <v>0.0</v>
      </c>
      <c r="BI784" s="11">
        <v>0.0</v>
      </c>
      <c r="BJ784" s="11">
        <v>0.0</v>
      </c>
      <c r="BK784" s="11">
        <v>0.0</v>
      </c>
      <c r="BL784" s="11">
        <v>0.0</v>
      </c>
      <c r="BM784" s="11">
        <v>0.0</v>
      </c>
      <c r="BN784" s="11">
        <v>0.0</v>
      </c>
      <c r="BO784" s="11">
        <v>0.0</v>
      </c>
      <c r="BP784" s="11">
        <v>0.0</v>
      </c>
      <c r="BQ784" s="11">
        <v>0.0</v>
      </c>
      <c r="BR784" s="11">
        <v>0.0</v>
      </c>
      <c r="BS784" s="11">
        <v>0.0</v>
      </c>
      <c r="BT784" s="11">
        <v>0.0</v>
      </c>
      <c r="BU784" s="11">
        <v>0.0</v>
      </c>
      <c r="BV784" s="11" t="s">
        <v>124</v>
      </c>
      <c r="BW784" s="3" t="s">
        <v>168</v>
      </c>
      <c r="BX784" s="15">
        <v>0.0</v>
      </c>
      <c r="BY784" s="26">
        <v>227.0</v>
      </c>
      <c r="BZ784" s="16">
        <v>0.0</v>
      </c>
      <c r="CA784" s="26">
        <v>75.0</v>
      </c>
      <c r="CB784" s="26">
        <v>15.0</v>
      </c>
      <c r="CC784" s="15">
        <v>0.0</v>
      </c>
      <c r="CD784" s="15">
        <v>0.0</v>
      </c>
      <c r="CE784" s="15">
        <v>0.0</v>
      </c>
      <c r="CF784" s="15">
        <v>0.0</v>
      </c>
      <c r="CG784" s="16">
        <v>0.0</v>
      </c>
      <c r="CH784" s="16">
        <v>0.0</v>
      </c>
      <c r="CI784" s="16">
        <v>0.0</v>
      </c>
      <c r="CJ784" s="15">
        <f t="shared" si="3"/>
        <v>0</v>
      </c>
      <c r="CK784" s="29" t="s">
        <v>4281</v>
      </c>
      <c r="CL784" s="11" t="s">
        <v>4282</v>
      </c>
      <c r="CM784" s="11">
        <v>0.0</v>
      </c>
      <c r="CN784" s="11">
        <v>0.0</v>
      </c>
      <c r="CO784" s="18">
        <v>0.0</v>
      </c>
      <c r="CP784" s="18">
        <v>0.0</v>
      </c>
      <c r="CQ784" s="15">
        <v>0.0</v>
      </c>
      <c r="CR784" s="15" t="s">
        <v>124</v>
      </c>
      <c r="CS784" s="15">
        <v>1.0</v>
      </c>
      <c r="CT784" s="15" t="s">
        <v>4283</v>
      </c>
      <c r="CU784" s="15">
        <v>0.0</v>
      </c>
      <c r="CV784" s="15" t="s">
        <v>124</v>
      </c>
      <c r="CW784" s="11">
        <v>0.0</v>
      </c>
      <c r="CX784" s="11">
        <v>0.0</v>
      </c>
      <c r="CY784" s="11" t="s">
        <v>124</v>
      </c>
      <c r="CZ784" s="11">
        <v>0.0</v>
      </c>
      <c r="DA784" s="11" t="s">
        <v>235</v>
      </c>
      <c r="DB784" s="31"/>
    </row>
    <row r="785">
      <c r="A785" s="11" t="s">
        <v>4284</v>
      </c>
      <c r="B785" s="11" t="s">
        <v>3952</v>
      </c>
      <c r="C785" s="12">
        <v>34328.0</v>
      </c>
      <c r="D785" s="13">
        <v>4.0</v>
      </c>
      <c r="E785" s="18">
        <v>0.0</v>
      </c>
      <c r="F785" s="3">
        <v>7.0</v>
      </c>
      <c r="G785" s="3">
        <v>5.0</v>
      </c>
      <c r="H785" s="3">
        <v>8.0</v>
      </c>
      <c r="I785" s="14">
        <f t="shared" si="1"/>
        <v>6.666666667</v>
      </c>
      <c r="J785" s="14">
        <f t="shared" si="2"/>
        <v>2</v>
      </c>
      <c r="K785" s="11" t="s">
        <v>261</v>
      </c>
      <c r="L785" s="11" t="s">
        <v>3594</v>
      </c>
      <c r="M785" s="15" t="s">
        <v>137</v>
      </c>
      <c r="N785" s="15" t="s">
        <v>196</v>
      </c>
      <c r="O785" s="15" t="s">
        <v>2906</v>
      </c>
      <c r="P785" s="15" t="s">
        <v>4285</v>
      </c>
      <c r="Q785" s="17">
        <v>1.0</v>
      </c>
      <c r="R785" s="11" t="s">
        <v>124</v>
      </c>
      <c r="S785" s="11">
        <v>0.0</v>
      </c>
      <c r="T785" s="11">
        <v>0.0</v>
      </c>
      <c r="U785" s="11" t="s">
        <v>124</v>
      </c>
      <c r="V785" s="11">
        <v>0.0</v>
      </c>
      <c r="W785" s="11" t="s">
        <v>125</v>
      </c>
      <c r="X785" s="18">
        <v>24.0</v>
      </c>
      <c r="Y785" s="18">
        <v>0.0</v>
      </c>
      <c r="Z785" s="18">
        <v>0.0</v>
      </c>
      <c r="AA785" s="18">
        <v>1.0</v>
      </c>
      <c r="AB785" s="15" t="s">
        <v>4202</v>
      </c>
      <c r="AC785" s="15" t="s">
        <v>4202</v>
      </c>
      <c r="AD785" s="16">
        <v>2.0</v>
      </c>
      <c r="AE785" s="16">
        <v>2.0</v>
      </c>
      <c r="AF785" s="16">
        <v>1.0</v>
      </c>
      <c r="AG785" s="15">
        <v>0.0</v>
      </c>
      <c r="AH785" s="11" t="s">
        <v>4202</v>
      </c>
      <c r="AI785" s="18">
        <v>2.0</v>
      </c>
      <c r="AJ785" s="18">
        <v>2.0</v>
      </c>
      <c r="AK785" s="18">
        <v>1.0</v>
      </c>
      <c r="AL785" s="11">
        <v>0.0</v>
      </c>
      <c r="AM785" s="19">
        <v>1.0</v>
      </c>
      <c r="AN785" s="27" t="s">
        <v>128</v>
      </c>
      <c r="AO785" s="15" t="s">
        <v>1176</v>
      </c>
      <c r="AP785" s="15" t="s">
        <v>200</v>
      </c>
      <c r="AQ785" s="15">
        <v>120.0</v>
      </c>
      <c r="AR785" s="15">
        <v>38.0</v>
      </c>
      <c r="AS785" s="15">
        <v>50.0</v>
      </c>
      <c r="AT785" s="15">
        <v>18.0</v>
      </c>
      <c r="AU785" s="15">
        <v>-9.0</v>
      </c>
      <c r="AV785" s="15">
        <v>74.0</v>
      </c>
      <c r="AW785" s="18">
        <v>0.0</v>
      </c>
      <c r="AX785" s="18">
        <v>0.0</v>
      </c>
      <c r="AY785" s="18">
        <v>0.0</v>
      </c>
      <c r="AZ785" s="18">
        <v>1.0</v>
      </c>
      <c r="BA785" s="18">
        <v>1.0</v>
      </c>
      <c r="BB785" s="18">
        <v>0.0</v>
      </c>
      <c r="BC785" s="11">
        <v>0.0</v>
      </c>
      <c r="BD785" s="11">
        <v>0.0</v>
      </c>
      <c r="BE785" s="11">
        <v>0.0</v>
      </c>
      <c r="BF785" s="11">
        <v>0.0</v>
      </c>
      <c r="BG785" s="11">
        <v>0.0</v>
      </c>
      <c r="BH785" s="11">
        <v>0.0</v>
      </c>
      <c r="BI785" s="11">
        <v>0.0</v>
      </c>
      <c r="BJ785" s="11">
        <v>0.0</v>
      </c>
      <c r="BK785" s="11">
        <v>0.0</v>
      </c>
      <c r="BL785" s="11">
        <v>0.0</v>
      </c>
      <c r="BM785" s="11">
        <v>0.0</v>
      </c>
      <c r="BN785" s="11">
        <v>0.0</v>
      </c>
      <c r="BO785" s="11">
        <v>0.0</v>
      </c>
      <c r="BP785" s="11">
        <v>0.0</v>
      </c>
      <c r="BQ785" s="11">
        <v>0.0</v>
      </c>
      <c r="BR785" s="11">
        <v>0.0</v>
      </c>
      <c r="BS785" s="11">
        <v>0.0</v>
      </c>
      <c r="BT785" s="11">
        <v>0.0</v>
      </c>
      <c r="BU785" s="11">
        <v>0.0</v>
      </c>
      <c r="BV785" s="11" t="s">
        <v>124</v>
      </c>
      <c r="BW785" s="3" t="s">
        <v>146</v>
      </c>
      <c r="BX785" s="15">
        <v>0.0</v>
      </c>
      <c r="BY785" s="26">
        <v>257.0</v>
      </c>
      <c r="BZ785" s="16">
        <v>0.0</v>
      </c>
      <c r="CA785" s="26">
        <v>31.0</v>
      </c>
      <c r="CB785" s="26">
        <v>15.0</v>
      </c>
      <c r="CC785" s="15">
        <v>0.0</v>
      </c>
      <c r="CD785" s="15">
        <v>0.0</v>
      </c>
      <c r="CE785" s="15">
        <v>0.0</v>
      </c>
      <c r="CF785" s="15">
        <v>0.0</v>
      </c>
      <c r="CG785" s="16">
        <v>0.0</v>
      </c>
      <c r="CH785" s="16">
        <v>0.0</v>
      </c>
      <c r="CI785" s="16">
        <v>0.0</v>
      </c>
      <c r="CJ785" s="15">
        <f t="shared" si="3"/>
        <v>0</v>
      </c>
      <c r="CK785" s="29" t="s">
        <v>4286</v>
      </c>
      <c r="CL785" s="11" t="s">
        <v>4287</v>
      </c>
      <c r="CM785" s="11">
        <v>0.0</v>
      </c>
      <c r="CN785" s="11">
        <v>0.0</v>
      </c>
      <c r="CO785" s="18">
        <v>0.0</v>
      </c>
      <c r="CP785" s="18">
        <v>0.0</v>
      </c>
      <c r="CQ785" s="15">
        <v>0.0</v>
      </c>
      <c r="CR785" s="15" t="s">
        <v>124</v>
      </c>
      <c r="CS785" s="15">
        <v>1.0</v>
      </c>
      <c r="CT785" s="15" t="s">
        <v>124</v>
      </c>
      <c r="CU785" s="15">
        <v>0.0</v>
      </c>
      <c r="CV785" s="15" t="s">
        <v>124</v>
      </c>
      <c r="CW785" s="11">
        <v>0.0</v>
      </c>
      <c r="CX785" s="11">
        <v>0.0</v>
      </c>
      <c r="CY785" s="11" t="s">
        <v>124</v>
      </c>
      <c r="CZ785" s="11">
        <v>0.0</v>
      </c>
      <c r="DA785" s="11" t="s">
        <v>235</v>
      </c>
      <c r="DB785" s="31"/>
    </row>
    <row r="786">
      <c r="A786" s="11" t="s">
        <v>4288</v>
      </c>
      <c r="B786" s="11" t="s">
        <v>4289</v>
      </c>
      <c r="C786" s="12">
        <v>34356.0</v>
      </c>
      <c r="D786" s="13">
        <v>3.0</v>
      </c>
      <c r="E786" s="18">
        <v>0.0</v>
      </c>
      <c r="F786" s="3">
        <v>4.0</v>
      </c>
      <c r="G786" s="3">
        <v>3.0</v>
      </c>
      <c r="H786" s="3">
        <v>7.0</v>
      </c>
      <c r="I786" s="14">
        <f t="shared" si="1"/>
        <v>4.666666667</v>
      </c>
      <c r="J786" s="14">
        <f t="shared" si="2"/>
        <v>2.666666667</v>
      </c>
      <c r="K786" s="11" t="s">
        <v>1349</v>
      </c>
      <c r="L786" s="11" t="s">
        <v>716</v>
      </c>
      <c r="M786" s="15" t="s">
        <v>122</v>
      </c>
      <c r="N786" s="15" t="s">
        <v>2815</v>
      </c>
      <c r="O786" s="15" t="s">
        <v>122</v>
      </c>
      <c r="P786" s="15" t="s">
        <v>373</v>
      </c>
      <c r="Q786" s="17">
        <v>0.0</v>
      </c>
      <c r="R786" s="11" t="s">
        <v>124</v>
      </c>
      <c r="S786" s="11">
        <v>1.0</v>
      </c>
      <c r="T786" s="11">
        <v>0.0</v>
      </c>
      <c r="U786" s="11" t="s">
        <v>124</v>
      </c>
      <c r="V786" s="11">
        <v>0.0</v>
      </c>
      <c r="W786" s="11" t="s">
        <v>4290</v>
      </c>
      <c r="X786" s="18">
        <f>(34+49+42)/3</f>
        <v>41.66666667</v>
      </c>
      <c r="Y786" s="18">
        <v>1.0</v>
      </c>
      <c r="Z786" s="18">
        <v>1.0</v>
      </c>
      <c r="AA786" s="18">
        <v>0.0</v>
      </c>
      <c r="AB786" s="15" t="s">
        <v>4113</v>
      </c>
      <c r="AC786" s="15" t="s">
        <v>4113</v>
      </c>
      <c r="AD786" s="16">
        <v>1.0</v>
      </c>
      <c r="AE786" s="16">
        <v>1.0</v>
      </c>
      <c r="AF786" s="16">
        <v>1.0</v>
      </c>
      <c r="AG786" s="16">
        <v>0.0</v>
      </c>
      <c r="AH786" s="11" t="s">
        <v>4291</v>
      </c>
      <c r="AI786" s="18">
        <v>1.0</v>
      </c>
      <c r="AJ786" s="18">
        <v>1.0</v>
      </c>
      <c r="AK786" s="18">
        <v>1.0</v>
      </c>
      <c r="AL786" s="18">
        <v>0.0</v>
      </c>
      <c r="AM786" s="19">
        <v>1.0</v>
      </c>
      <c r="AN786" s="27" t="s">
        <v>128</v>
      </c>
      <c r="AO786" s="15" t="s">
        <v>328</v>
      </c>
      <c r="AP786" s="15" t="s">
        <v>328</v>
      </c>
      <c r="AQ786" s="15">
        <v>75.0</v>
      </c>
      <c r="AR786" s="15">
        <v>44.0</v>
      </c>
      <c r="AS786" s="15">
        <v>51.0</v>
      </c>
      <c r="AT786" s="15">
        <v>14.0</v>
      </c>
      <c r="AU786" s="15">
        <v>-11.0</v>
      </c>
      <c r="AV786" s="15">
        <v>12.0</v>
      </c>
      <c r="AW786" s="18">
        <v>0.0</v>
      </c>
      <c r="AX786" s="18">
        <v>0.0</v>
      </c>
      <c r="AY786" s="18">
        <v>1.0</v>
      </c>
      <c r="AZ786" s="18">
        <v>0.0</v>
      </c>
      <c r="BA786" s="18">
        <v>0.0</v>
      </c>
      <c r="BB786" s="18">
        <v>0.0</v>
      </c>
      <c r="BC786" s="11">
        <v>0.0</v>
      </c>
      <c r="BD786" s="11">
        <v>0.0</v>
      </c>
      <c r="BE786" s="11">
        <v>0.0</v>
      </c>
      <c r="BF786" s="11">
        <v>0.0</v>
      </c>
      <c r="BG786" s="11">
        <v>0.0</v>
      </c>
      <c r="BH786" s="11">
        <v>0.0</v>
      </c>
      <c r="BI786" s="11">
        <v>0.0</v>
      </c>
      <c r="BJ786" s="11">
        <v>0.0</v>
      </c>
      <c r="BK786" s="11">
        <v>0.0</v>
      </c>
      <c r="BL786" s="11">
        <v>0.0</v>
      </c>
      <c r="BM786" s="11">
        <v>0.0</v>
      </c>
      <c r="BN786" s="11">
        <v>0.0</v>
      </c>
      <c r="BO786" s="11">
        <v>0.0</v>
      </c>
      <c r="BP786" s="11">
        <v>0.0</v>
      </c>
      <c r="BQ786" s="11">
        <v>0.0</v>
      </c>
      <c r="BR786" s="11">
        <v>0.0</v>
      </c>
      <c r="BS786" s="11">
        <v>0.0</v>
      </c>
      <c r="BT786" s="11">
        <v>0.0</v>
      </c>
      <c r="BU786" s="11">
        <v>0.0</v>
      </c>
      <c r="BV786" s="11" t="s">
        <v>124</v>
      </c>
      <c r="BW786" s="3" t="s">
        <v>146</v>
      </c>
      <c r="BX786" s="15">
        <v>0.0</v>
      </c>
      <c r="BY786" s="26">
        <v>283.0</v>
      </c>
      <c r="BZ786" s="16">
        <v>0.0</v>
      </c>
      <c r="CA786" s="26">
        <v>62.0</v>
      </c>
      <c r="CB786" s="26">
        <v>4.0</v>
      </c>
      <c r="CC786" s="15">
        <v>0.0</v>
      </c>
      <c r="CD786" s="15">
        <v>0.0</v>
      </c>
      <c r="CE786" s="15">
        <v>0.0</v>
      </c>
      <c r="CF786" s="15">
        <v>0.0</v>
      </c>
      <c r="CG786" s="16">
        <v>0.0</v>
      </c>
      <c r="CH786" s="16">
        <v>0.0</v>
      </c>
      <c r="CI786" s="16">
        <v>0.0</v>
      </c>
      <c r="CJ786" s="15">
        <f t="shared" si="3"/>
        <v>0</v>
      </c>
      <c r="CK786" s="29" t="s">
        <v>4292</v>
      </c>
      <c r="CL786" s="11" t="s">
        <v>480</v>
      </c>
      <c r="CM786" s="11">
        <v>0.0</v>
      </c>
      <c r="CN786" s="11">
        <v>0.0</v>
      </c>
      <c r="CO786" s="18">
        <v>0.0</v>
      </c>
      <c r="CP786" s="18">
        <v>0.0</v>
      </c>
      <c r="CQ786" s="15">
        <v>0.0</v>
      </c>
      <c r="CR786" s="15" t="s">
        <v>124</v>
      </c>
      <c r="CS786" s="15">
        <v>1.0</v>
      </c>
      <c r="CT786" s="15" t="s">
        <v>4293</v>
      </c>
      <c r="CU786" s="15">
        <v>0.0</v>
      </c>
      <c r="CV786" s="15" t="s">
        <v>124</v>
      </c>
      <c r="CW786" s="11">
        <v>0.0</v>
      </c>
      <c r="CX786" s="11">
        <v>0.0</v>
      </c>
      <c r="CY786" s="11" t="s">
        <v>124</v>
      </c>
      <c r="CZ786" s="11">
        <v>0.0</v>
      </c>
      <c r="DA786" s="11" t="s">
        <v>3248</v>
      </c>
      <c r="DB786" s="31"/>
    </row>
    <row r="787">
      <c r="A787" s="11" t="s">
        <v>3225</v>
      </c>
      <c r="B787" s="11" t="s">
        <v>4294</v>
      </c>
      <c r="C787" s="12">
        <v>34377.0</v>
      </c>
      <c r="D787" s="13">
        <v>4.0</v>
      </c>
      <c r="E787" s="18">
        <v>0.0</v>
      </c>
      <c r="F787" s="3">
        <v>7.0</v>
      </c>
      <c r="G787" s="3">
        <v>4.0</v>
      </c>
      <c r="H787" s="3">
        <v>8.0</v>
      </c>
      <c r="I787" s="14">
        <f t="shared" si="1"/>
        <v>6.333333333</v>
      </c>
      <c r="J787" s="14">
        <f t="shared" si="2"/>
        <v>2.666666667</v>
      </c>
      <c r="K787" s="11" t="s">
        <v>4295</v>
      </c>
      <c r="L787" s="11" t="s">
        <v>3594</v>
      </c>
      <c r="M787" s="15" t="s">
        <v>137</v>
      </c>
      <c r="N787" s="15" t="s">
        <v>2815</v>
      </c>
      <c r="O787" s="15" t="s">
        <v>137</v>
      </c>
      <c r="P787" s="15" t="s">
        <v>441</v>
      </c>
      <c r="Q787" s="17">
        <v>1.0</v>
      </c>
      <c r="R787" s="11" t="s">
        <v>124</v>
      </c>
      <c r="S787" s="11">
        <v>0.0</v>
      </c>
      <c r="T787" s="11">
        <v>0.0</v>
      </c>
      <c r="U787" s="11" t="s">
        <v>124</v>
      </c>
      <c r="V787" s="11">
        <v>0.0</v>
      </c>
      <c r="W787" s="11" t="s">
        <v>273</v>
      </c>
      <c r="X787" s="18">
        <v>25.0</v>
      </c>
      <c r="Y787" s="18">
        <v>0.0</v>
      </c>
      <c r="Z787" s="18">
        <v>1.0</v>
      </c>
      <c r="AA787" s="18">
        <v>0.0</v>
      </c>
      <c r="AB787" s="15" t="s">
        <v>4296</v>
      </c>
      <c r="AC787" s="15" t="s">
        <v>4296</v>
      </c>
      <c r="AD787" s="16">
        <v>2.0</v>
      </c>
      <c r="AE787" s="16">
        <v>1.0</v>
      </c>
      <c r="AF787" s="16">
        <v>0.0</v>
      </c>
      <c r="AG787" s="15">
        <v>0.0</v>
      </c>
      <c r="AH787" s="11" t="s">
        <v>2923</v>
      </c>
      <c r="AI787" s="18">
        <v>1.0</v>
      </c>
      <c r="AJ787" s="18">
        <v>1.0</v>
      </c>
      <c r="AK787" s="18">
        <v>0.0</v>
      </c>
      <c r="AL787" s="11">
        <v>0.0</v>
      </c>
      <c r="AM787" s="19">
        <v>0.0</v>
      </c>
      <c r="AN787" s="27" t="s">
        <v>128</v>
      </c>
      <c r="AO787" s="15" t="s">
        <v>210</v>
      </c>
      <c r="AP787" s="15" t="s">
        <v>210</v>
      </c>
      <c r="AQ787" s="15">
        <v>140.0</v>
      </c>
      <c r="AR787" s="15">
        <v>52.0</v>
      </c>
      <c r="AS787" s="15">
        <v>54.0</v>
      </c>
      <c r="AT787" s="15">
        <v>24.0</v>
      </c>
      <c r="AU787" s="15">
        <v>-9.0</v>
      </c>
      <c r="AV787" s="15">
        <v>37.0</v>
      </c>
      <c r="AW787" s="18">
        <v>0.0</v>
      </c>
      <c r="AX787" s="18">
        <v>0.0</v>
      </c>
      <c r="AY787" s="18">
        <v>1.0</v>
      </c>
      <c r="AZ787" s="18">
        <v>1.0</v>
      </c>
      <c r="BA787" s="18">
        <v>0.0</v>
      </c>
      <c r="BB787" s="18">
        <v>0.0</v>
      </c>
      <c r="BC787" s="11">
        <v>0.0</v>
      </c>
      <c r="BD787" s="11">
        <v>0.0</v>
      </c>
      <c r="BE787" s="11">
        <v>0.0</v>
      </c>
      <c r="BF787" s="11">
        <v>0.0</v>
      </c>
      <c r="BG787" s="11">
        <v>0.0</v>
      </c>
      <c r="BH787" s="11">
        <v>1.0</v>
      </c>
      <c r="BI787" s="11">
        <v>0.0</v>
      </c>
      <c r="BJ787" s="11">
        <v>0.0</v>
      </c>
      <c r="BK787" s="11">
        <v>0.0</v>
      </c>
      <c r="BL787" s="11">
        <v>0.0</v>
      </c>
      <c r="BM787" s="11">
        <v>0.0</v>
      </c>
      <c r="BN787" s="11">
        <v>0.0</v>
      </c>
      <c r="BO787" s="11">
        <v>0.0</v>
      </c>
      <c r="BP787" s="11">
        <v>0.0</v>
      </c>
      <c r="BQ787" s="11">
        <v>0.0</v>
      </c>
      <c r="BR787" s="11">
        <v>0.0</v>
      </c>
      <c r="BS787" s="11">
        <v>0.0</v>
      </c>
      <c r="BT787" s="11">
        <v>0.0</v>
      </c>
      <c r="BU787" s="11">
        <v>0.0</v>
      </c>
      <c r="BV787" s="11" t="s">
        <v>124</v>
      </c>
      <c r="BW787" s="3" t="s">
        <v>146</v>
      </c>
      <c r="BX787" s="15">
        <v>0.0</v>
      </c>
      <c r="BY787" s="26">
        <v>286.0</v>
      </c>
      <c r="BZ787" s="16">
        <v>0.0</v>
      </c>
      <c r="CA787" s="26">
        <v>18.0</v>
      </c>
      <c r="CB787" s="26">
        <v>0.0</v>
      </c>
      <c r="CC787" s="15">
        <v>0.0</v>
      </c>
      <c r="CD787" s="15">
        <v>0.0</v>
      </c>
      <c r="CE787" s="15">
        <v>1.0</v>
      </c>
      <c r="CF787" s="15">
        <v>0.0</v>
      </c>
      <c r="CG787" s="16">
        <v>1.0</v>
      </c>
      <c r="CH787" s="16">
        <v>0.0</v>
      </c>
      <c r="CI787" s="16">
        <v>0.0</v>
      </c>
      <c r="CJ787" s="15">
        <f t="shared" si="3"/>
        <v>1</v>
      </c>
      <c r="CK787" s="29" t="s">
        <v>4297</v>
      </c>
      <c r="CL787" s="11" t="s">
        <v>170</v>
      </c>
      <c r="CM787" s="11">
        <v>0.0</v>
      </c>
      <c r="CN787" s="11">
        <v>0.0</v>
      </c>
      <c r="CO787" s="18">
        <v>0.0</v>
      </c>
      <c r="CP787" s="18">
        <v>0.0</v>
      </c>
      <c r="CQ787" s="15">
        <v>0.0</v>
      </c>
      <c r="CR787" s="15" t="s">
        <v>124</v>
      </c>
      <c r="CS787" s="15">
        <v>0.0</v>
      </c>
      <c r="CT787" s="15" t="s">
        <v>124</v>
      </c>
      <c r="CU787" s="15">
        <v>0.0</v>
      </c>
      <c r="CV787" s="15" t="s">
        <v>124</v>
      </c>
      <c r="CW787" s="11">
        <v>0.0</v>
      </c>
      <c r="CX787" s="11">
        <v>0.0</v>
      </c>
      <c r="CY787" s="11" t="s">
        <v>124</v>
      </c>
      <c r="CZ787" s="11">
        <v>0.0</v>
      </c>
      <c r="DA787" s="11" t="s">
        <v>235</v>
      </c>
      <c r="DB787" s="31"/>
    </row>
    <row r="788">
      <c r="A788" s="11" t="s">
        <v>4298</v>
      </c>
      <c r="B788" s="11" t="s">
        <v>4299</v>
      </c>
      <c r="C788" s="12">
        <v>34405.0</v>
      </c>
      <c r="D788" s="13">
        <v>6.0</v>
      </c>
      <c r="E788" s="18">
        <v>1.0</v>
      </c>
      <c r="F788" s="3">
        <v>5.0</v>
      </c>
      <c r="G788" s="3">
        <v>6.0</v>
      </c>
      <c r="H788" s="3">
        <v>6.0</v>
      </c>
      <c r="I788" s="14">
        <f t="shared" si="1"/>
        <v>5.666666667</v>
      </c>
      <c r="J788" s="14">
        <f t="shared" si="2"/>
        <v>0.6666666667</v>
      </c>
      <c r="K788" s="11" t="s">
        <v>2265</v>
      </c>
      <c r="L788" s="11" t="s">
        <v>2410</v>
      </c>
      <c r="M788" s="15" t="s">
        <v>4264</v>
      </c>
      <c r="N788" s="15" t="s">
        <v>4300</v>
      </c>
      <c r="O788" s="15" t="s">
        <v>2359</v>
      </c>
      <c r="P788" s="15" t="s">
        <v>4301</v>
      </c>
      <c r="Q788" s="17">
        <v>0.0</v>
      </c>
      <c r="R788" s="11" t="s">
        <v>124</v>
      </c>
      <c r="S788" s="11">
        <v>0.0</v>
      </c>
      <c r="T788" s="11">
        <v>0.0</v>
      </c>
      <c r="U788" s="11" t="s">
        <v>124</v>
      </c>
      <c r="V788" s="11">
        <v>0.0</v>
      </c>
      <c r="W788" s="11" t="s">
        <v>1973</v>
      </c>
      <c r="X788" s="18">
        <v>23.0</v>
      </c>
      <c r="Y788" s="18">
        <v>2.0</v>
      </c>
      <c r="Z788" s="18">
        <v>1.0</v>
      </c>
      <c r="AA788" s="18">
        <v>0.0</v>
      </c>
      <c r="AB788" s="15" t="s">
        <v>4302</v>
      </c>
      <c r="AC788" s="15" t="s">
        <v>4302</v>
      </c>
      <c r="AD788" s="16">
        <v>2.0</v>
      </c>
      <c r="AE788" s="16">
        <v>1.0</v>
      </c>
      <c r="AF788" s="16">
        <v>1.0</v>
      </c>
      <c r="AG788" s="16">
        <v>1.0</v>
      </c>
      <c r="AH788" s="11" t="s">
        <v>4303</v>
      </c>
      <c r="AI788" s="18">
        <v>1.0</v>
      </c>
      <c r="AJ788" s="18">
        <v>1.0</v>
      </c>
      <c r="AK788" s="18">
        <v>1.0</v>
      </c>
      <c r="AL788" s="18">
        <v>0.0</v>
      </c>
      <c r="AM788" s="19">
        <v>1.0</v>
      </c>
      <c r="AN788" s="27" t="s">
        <v>128</v>
      </c>
      <c r="AO788" s="15" t="s">
        <v>4304</v>
      </c>
      <c r="AP788" s="15" t="s">
        <v>200</v>
      </c>
      <c r="AQ788" s="15">
        <v>97.0</v>
      </c>
      <c r="AR788" s="15">
        <v>79.0</v>
      </c>
      <c r="AS788" s="15">
        <v>81.0</v>
      </c>
      <c r="AT788" s="15">
        <v>90.0</v>
      </c>
      <c r="AU788" s="15">
        <v>-7.0</v>
      </c>
      <c r="AV788" s="15">
        <v>1.0</v>
      </c>
      <c r="AW788" s="18">
        <v>0.0</v>
      </c>
      <c r="AX788" s="18">
        <v>0.0</v>
      </c>
      <c r="AY788" s="18">
        <v>0.0</v>
      </c>
      <c r="AZ788" s="18">
        <v>1.0</v>
      </c>
      <c r="BA788" s="18">
        <v>0.0</v>
      </c>
      <c r="BB788" s="18">
        <v>0.0</v>
      </c>
      <c r="BC788" s="11">
        <v>0.0</v>
      </c>
      <c r="BD788" s="11">
        <v>0.0</v>
      </c>
      <c r="BE788" s="11">
        <v>0.0</v>
      </c>
      <c r="BF788" s="11">
        <v>0.0</v>
      </c>
      <c r="BG788" s="11">
        <v>0.0</v>
      </c>
      <c r="BH788" s="11">
        <v>0.0</v>
      </c>
      <c r="BI788" s="11">
        <v>0.0</v>
      </c>
      <c r="BJ788" s="11">
        <v>0.0</v>
      </c>
      <c r="BK788" s="11">
        <v>0.0</v>
      </c>
      <c r="BL788" s="11">
        <v>0.0</v>
      </c>
      <c r="BM788" s="11">
        <v>0.0</v>
      </c>
      <c r="BN788" s="11">
        <v>0.0</v>
      </c>
      <c r="BO788" s="11">
        <v>0.0</v>
      </c>
      <c r="BP788" s="11">
        <v>0.0</v>
      </c>
      <c r="BQ788" s="11">
        <v>0.0</v>
      </c>
      <c r="BR788" s="11">
        <v>0.0</v>
      </c>
      <c r="BS788" s="11">
        <v>0.0</v>
      </c>
      <c r="BT788" s="11">
        <v>0.0</v>
      </c>
      <c r="BU788" s="11">
        <v>0.0</v>
      </c>
      <c r="BV788" s="11" t="s">
        <v>124</v>
      </c>
      <c r="BW788" s="3" t="s">
        <v>319</v>
      </c>
      <c r="BX788" s="15">
        <v>0.0</v>
      </c>
      <c r="BY788" s="26">
        <v>191.0</v>
      </c>
      <c r="BZ788" s="16">
        <v>0.0</v>
      </c>
      <c r="CA788" s="26">
        <v>62.0</v>
      </c>
      <c r="CB788" s="26">
        <v>32.0</v>
      </c>
      <c r="CC788" s="15">
        <v>0.0</v>
      </c>
      <c r="CD788" s="15">
        <v>0.0</v>
      </c>
      <c r="CE788" s="15">
        <v>0.0</v>
      </c>
      <c r="CF788" s="15">
        <v>0.0</v>
      </c>
      <c r="CG788" s="16">
        <v>0.0</v>
      </c>
      <c r="CH788" s="16">
        <v>0.0</v>
      </c>
      <c r="CI788" s="16">
        <v>0.0</v>
      </c>
      <c r="CJ788" s="15">
        <f t="shared" si="3"/>
        <v>0</v>
      </c>
      <c r="CK788" s="29" t="s">
        <v>4305</v>
      </c>
      <c r="CL788" s="11" t="s">
        <v>1183</v>
      </c>
      <c r="CM788" s="11">
        <v>0.0</v>
      </c>
      <c r="CN788" s="11">
        <v>0.0</v>
      </c>
      <c r="CO788" s="18">
        <v>0.0</v>
      </c>
      <c r="CP788" s="18">
        <v>0.0</v>
      </c>
      <c r="CQ788" s="15">
        <v>0.0</v>
      </c>
      <c r="CR788" s="15" t="s">
        <v>124</v>
      </c>
      <c r="CS788" s="15">
        <v>0.0</v>
      </c>
      <c r="CT788" s="15" t="s">
        <v>124</v>
      </c>
      <c r="CU788" s="15">
        <v>0.0</v>
      </c>
      <c r="CV788" s="15" t="s">
        <v>124</v>
      </c>
      <c r="CW788" s="11">
        <v>0.0</v>
      </c>
      <c r="CX788" s="11">
        <v>0.0</v>
      </c>
      <c r="CY788" s="11" t="s">
        <v>124</v>
      </c>
      <c r="CZ788" s="11">
        <v>0.0</v>
      </c>
      <c r="DA788" s="11" t="s">
        <v>235</v>
      </c>
      <c r="DB788" s="31"/>
    </row>
    <row r="789">
      <c r="A789" s="11" t="s">
        <v>4306</v>
      </c>
      <c r="B789" s="11" t="s">
        <v>4307</v>
      </c>
      <c r="C789" s="12">
        <v>34433.0</v>
      </c>
      <c r="D789" s="13">
        <v>4.0</v>
      </c>
      <c r="E789" s="18">
        <v>0.0</v>
      </c>
      <c r="F789" s="3">
        <v>5.0</v>
      </c>
      <c r="G789" s="3">
        <v>7.0</v>
      </c>
      <c r="H789" s="3">
        <v>8.0</v>
      </c>
      <c r="I789" s="14">
        <f t="shared" si="1"/>
        <v>6.666666667</v>
      </c>
      <c r="J789" s="14">
        <f t="shared" si="2"/>
        <v>2</v>
      </c>
      <c r="K789" s="11" t="s">
        <v>3135</v>
      </c>
      <c r="L789" s="11" t="s">
        <v>3136</v>
      </c>
      <c r="M789" s="15" t="s">
        <v>216</v>
      </c>
      <c r="N789" s="15" t="s">
        <v>2546</v>
      </c>
      <c r="O789" s="15" t="s">
        <v>3478</v>
      </c>
      <c r="P789" s="15" t="s">
        <v>4217</v>
      </c>
      <c r="Q789" s="17">
        <v>1.0</v>
      </c>
      <c r="R789" s="11" t="s">
        <v>124</v>
      </c>
      <c r="S789" s="11">
        <v>0.0</v>
      </c>
      <c r="T789" s="11">
        <v>0.0</v>
      </c>
      <c r="U789" s="11" t="s">
        <v>124</v>
      </c>
      <c r="V789" s="11">
        <v>0.0</v>
      </c>
      <c r="W789" s="11" t="s">
        <v>125</v>
      </c>
      <c r="X789" s="18">
        <v>27.0</v>
      </c>
      <c r="Y789" s="18">
        <v>1.0</v>
      </c>
      <c r="Z789" s="18">
        <v>0.0</v>
      </c>
      <c r="AA789" s="18">
        <v>1.0</v>
      </c>
      <c r="AB789" s="15" t="s">
        <v>4307</v>
      </c>
      <c r="AC789" s="15" t="s">
        <v>4307</v>
      </c>
      <c r="AD789" s="16">
        <v>1.0</v>
      </c>
      <c r="AE789" s="16">
        <v>0.0</v>
      </c>
      <c r="AF789" s="16">
        <v>1.0</v>
      </c>
      <c r="AG789" s="15">
        <v>1.0</v>
      </c>
      <c r="AH789" s="11" t="s">
        <v>4307</v>
      </c>
      <c r="AI789" s="18">
        <v>1.0</v>
      </c>
      <c r="AJ789" s="18">
        <v>0.0</v>
      </c>
      <c r="AK789" s="18">
        <v>1.0</v>
      </c>
      <c r="AL789" s="11">
        <v>1.0</v>
      </c>
      <c r="AM789" s="19">
        <v>1.0</v>
      </c>
      <c r="AN789" s="15" t="s">
        <v>154</v>
      </c>
      <c r="AO789" s="15" t="s">
        <v>189</v>
      </c>
      <c r="AP789" s="15" t="s">
        <v>189</v>
      </c>
      <c r="AQ789" s="15">
        <v>65.0</v>
      </c>
      <c r="AR789" s="15">
        <v>48.0</v>
      </c>
      <c r="AS789" s="15">
        <v>62.0</v>
      </c>
      <c r="AT789" s="15">
        <v>68.0</v>
      </c>
      <c r="AU789" s="15">
        <v>-8.0</v>
      </c>
      <c r="AV789" s="15">
        <v>10.0</v>
      </c>
      <c r="AW789" s="18">
        <v>0.0</v>
      </c>
      <c r="AX789" s="18">
        <v>1.0</v>
      </c>
      <c r="AY789" s="18">
        <v>0.0</v>
      </c>
      <c r="AZ789" s="18">
        <v>0.0</v>
      </c>
      <c r="BA789" s="18">
        <v>0.0</v>
      </c>
      <c r="BB789" s="18">
        <v>0.0</v>
      </c>
      <c r="BC789" s="11">
        <v>0.0</v>
      </c>
      <c r="BD789" s="11">
        <v>0.0</v>
      </c>
      <c r="BE789" s="11">
        <v>0.0</v>
      </c>
      <c r="BF789" s="11">
        <v>0.0</v>
      </c>
      <c r="BG789" s="11">
        <v>0.0</v>
      </c>
      <c r="BH789" s="11">
        <v>0.0</v>
      </c>
      <c r="BI789" s="11">
        <v>0.0</v>
      </c>
      <c r="BJ789" s="11">
        <v>0.0</v>
      </c>
      <c r="BK789" s="11">
        <v>0.0</v>
      </c>
      <c r="BL789" s="11">
        <v>0.0</v>
      </c>
      <c r="BM789" s="11">
        <v>0.0</v>
      </c>
      <c r="BN789" s="11">
        <v>0.0</v>
      </c>
      <c r="BO789" s="11">
        <v>0.0</v>
      </c>
      <c r="BP789" s="11">
        <v>0.0</v>
      </c>
      <c r="BQ789" s="11">
        <v>0.0</v>
      </c>
      <c r="BR789" s="11">
        <v>0.0</v>
      </c>
      <c r="BS789" s="11">
        <v>0.0</v>
      </c>
      <c r="BT789" s="11">
        <v>0.0</v>
      </c>
      <c r="BU789" s="11">
        <v>0.0</v>
      </c>
      <c r="BV789" s="11" t="s">
        <v>124</v>
      </c>
      <c r="BW789" s="3" t="s">
        <v>4308</v>
      </c>
      <c r="BX789" s="15">
        <v>0.0</v>
      </c>
      <c r="BY789" s="26">
        <v>256.0</v>
      </c>
      <c r="BZ789" s="16">
        <v>0.0</v>
      </c>
      <c r="CA789" s="26">
        <v>0.0</v>
      </c>
      <c r="CB789" s="26">
        <v>32.0</v>
      </c>
      <c r="CC789" s="15">
        <v>1.0</v>
      </c>
      <c r="CD789" s="15">
        <v>1.0</v>
      </c>
      <c r="CE789" s="15">
        <v>1.0</v>
      </c>
      <c r="CF789" s="15">
        <v>0.0</v>
      </c>
      <c r="CG789" s="16">
        <v>0.0</v>
      </c>
      <c r="CH789" s="16">
        <v>0.0</v>
      </c>
      <c r="CI789" s="16">
        <v>0.0</v>
      </c>
      <c r="CJ789" s="15">
        <f t="shared" si="3"/>
        <v>0</v>
      </c>
      <c r="CK789" s="29" t="s">
        <v>4309</v>
      </c>
      <c r="CL789" s="11" t="s">
        <v>258</v>
      </c>
      <c r="CM789" s="11">
        <v>0.0</v>
      </c>
      <c r="CN789" s="11">
        <v>0.0</v>
      </c>
      <c r="CO789" s="18">
        <v>1.0</v>
      </c>
      <c r="CP789" s="18">
        <v>0.0</v>
      </c>
      <c r="CQ789" s="15">
        <v>0.0</v>
      </c>
      <c r="CR789" s="15" t="s">
        <v>124</v>
      </c>
      <c r="CS789" s="15">
        <v>0.0</v>
      </c>
      <c r="CT789" s="15" t="s">
        <v>124</v>
      </c>
      <c r="CU789" s="15">
        <v>0.0</v>
      </c>
      <c r="CV789" s="15" t="s">
        <v>124</v>
      </c>
      <c r="CW789" s="11">
        <v>0.0</v>
      </c>
      <c r="CX789" s="11">
        <v>0.0</v>
      </c>
      <c r="CY789" s="11" t="s">
        <v>124</v>
      </c>
      <c r="CZ789" s="11">
        <v>0.0</v>
      </c>
      <c r="DA789" s="11" t="s">
        <v>1436</v>
      </c>
      <c r="DB789" s="31"/>
    </row>
    <row r="790">
      <c r="A790" s="11" t="s">
        <v>4310</v>
      </c>
      <c r="B790" s="11" t="s">
        <v>4311</v>
      </c>
      <c r="C790" s="12">
        <v>34475.0</v>
      </c>
      <c r="D790" s="13">
        <v>11.0</v>
      </c>
      <c r="E790" s="18">
        <v>0.0</v>
      </c>
      <c r="F790" s="3">
        <v>3.0</v>
      </c>
      <c r="G790" s="3">
        <v>5.0</v>
      </c>
      <c r="H790" s="3">
        <v>5.0</v>
      </c>
      <c r="I790" s="14">
        <f t="shared" si="1"/>
        <v>4.333333333</v>
      </c>
      <c r="J790" s="14">
        <f t="shared" si="2"/>
        <v>1.333333333</v>
      </c>
      <c r="K790" s="11" t="s">
        <v>4312</v>
      </c>
      <c r="L790" s="11" t="s">
        <v>3903</v>
      </c>
      <c r="M790" s="15" t="s">
        <v>137</v>
      </c>
      <c r="N790" s="15" t="s">
        <v>196</v>
      </c>
      <c r="O790" s="15" t="s">
        <v>4313</v>
      </c>
      <c r="P790" s="15" t="s">
        <v>4314</v>
      </c>
      <c r="Q790" s="17">
        <v>0.0</v>
      </c>
      <c r="R790" s="11" t="s">
        <v>124</v>
      </c>
      <c r="S790" s="11">
        <v>1.0</v>
      </c>
      <c r="T790" s="11">
        <v>0.0</v>
      </c>
      <c r="U790" s="11" t="s">
        <v>124</v>
      </c>
      <c r="V790" s="11">
        <v>0.0</v>
      </c>
      <c r="W790" s="11" t="s">
        <v>125</v>
      </c>
      <c r="X790" s="18">
        <f>(19+23+21+21)/4</f>
        <v>21</v>
      </c>
      <c r="Y790" s="18">
        <v>1.0</v>
      </c>
      <c r="Z790" s="18">
        <v>2.0</v>
      </c>
      <c r="AA790" s="18">
        <v>2.0</v>
      </c>
      <c r="AB790" s="15" t="s">
        <v>4315</v>
      </c>
      <c r="AC790" s="15" t="s">
        <v>4315</v>
      </c>
      <c r="AD790" s="16">
        <v>1.0</v>
      </c>
      <c r="AE790" s="16">
        <v>1.0</v>
      </c>
      <c r="AF790" s="16">
        <v>0.0</v>
      </c>
      <c r="AG790" s="15">
        <v>0.0</v>
      </c>
      <c r="AH790" s="11" t="s">
        <v>2923</v>
      </c>
      <c r="AI790" s="18">
        <v>1.0</v>
      </c>
      <c r="AJ790" s="18">
        <v>1.0</v>
      </c>
      <c r="AK790" s="18">
        <v>0.0</v>
      </c>
      <c r="AL790" s="11">
        <v>0.0</v>
      </c>
      <c r="AM790" s="19">
        <v>0.0</v>
      </c>
      <c r="AN790" s="27" t="s">
        <v>128</v>
      </c>
      <c r="AO790" s="15" t="s">
        <v>3793</v>
      </c>
      <c r="AP790" s="15" t="s">
        <v>328</v>
      </c>
      <c r="AQ790" s="15">
        <v>83.0</v>
      </c>
      <c r="AR790" s="15">
        <v>41.0</v>
      </c>
      <c r="AS790" s="15">
        <v>53.0</v>
      </c>
      <c r="AT790" s="15">
        <v>23.0</v>
      </c>
      <c r="AU790" s="15">
        <v>-10.0</v>
      </c>
      <c r="AV790" s="15">
        <v>23.0</v>
      </c>
      <c r="AW790" s="18">
        <v>0.0</v>
      </c>
      <c r="AX790" s="18">
        <v>0.0</v>
      </c>
      <c r="AY790" s="18">
        <v>1.0</v>
      </c>
      <c r="AZ790" s="18">
        <v>1.0</v>
      </c>
      <c r="BA790" s="18">
        <v>1.0</v>
      </c>
      <c r="BB790" s="18">
        <v>1.0</v>
      </c>
      <c r="BC790" s="11">
        <v>0.0</v>
      </c>
      <c r="BD790" s="11">
        <v>0.0</v>
      </c>
      <c r="BE790" s="11">
        <v>0.0</v>
      </c>
      <c r="BF790" s="11">
        <v>0.0</v>
      </c>
      <c r="BG790" s="11">
        <v>0.0</v>
      </c>
      <c r="BH790" s="11">
        <v>0.0</v>
      </c>
      <c r="BI790" s="11">
        <v>0.0</v>
      </c>
      <c r="BJ790" s="11">
        <v>1.0</v>
      </c>
      <c r="BK790" s="11">
        <v>0.0</v>
      </c>
      <c r="BL790" s="11">
        <v>0.0</v>
      </c>
      <c r="BM790" s="11">
        <v>0.0</v>
      </c>
      <c r="BN790" s="11">
        <v>0.0</v>
      </c>
      <c r="BO790" s="11">
        <v>0.0</v>
      </c>
      <c r="BP790" s="11">
        <v>0.0</v>
      </c>
      <c r="BQ790" s="11">
        <v>1.0</v>
      </c>
      <c r="BR790" s="11">
        <v>0.0</v>
      </c>
      <c r="BS790" s="11">
        <v>0.0</v>
      </c>
      <c r="BT790" s="11">
        <v>0.0</v>
      </c>
      <c r="BU790" s="11">
        <v>0.0</v>
      </c>
      <c r="BV790" s="11" t="s">
        <v>124</v>
      </c>
      <c r="BW790" s="3" t="s">
        <v>190</v>
      </c>
      <c r="BX790" s="15">
        <v>0.0</v>
      </c>
      <c r="BY790" s="26">
        <v>259.0</v>
      </c>
      <c r="BZ790" s="16">
        <v>0.0</v>
      </c>
      <c r="CA790" s="26">
        <v>30.0</v>
      </c>
      <c r="CB790" s="26">
        <v>21.0</v>
      </c>
      <c r="CC790" s="15">
        <v>1.0</v>
      </c>
      <c r="CD790" s="15">
        <v>0.0</v>
      </c>
      <c r="CE790" s="15">
        <v>0.0</v>
      </c>
      <c r="CF790" s="15">
        <v>0.0</v>
      </c>
      <c r="CG790" s="16">
        <v>1.0</v>
      </c>
      <c r="CH790" s="16">
        <v>0.0</v>
      </c>
      <c r="CI790" s="16">
        <v>0.0</v>
      </c>
      <c r="CJ790" s="15">
        <f t="shared" si="3"/>
        <v>1</v>
      </c>
      <c r="CK790" s="29" t="s">
        <v>4316</v>
      </c>
      <c r="CL790" s="11" t="s">
        <v>170</v>
      </c>
      <c r="CM790" s="11">
        <v>0.0</v>
      </c>
      <c r="CN790" s="11">
        <v>0.0</v>
      </c>
      <c r="CO790" s="18">
        <v>0.0</v>
      </c>
      <c r="CP790" s="18">
        <v>0.0</v>
      </c>
      <c r="CQ790" s="15">
        <v>0.0</v>
      </c>
      <c r="CR790" s="15" t="s">
        <v>124</v>
      </c>
      <c r="CS790" s="15">
        <v>0.0</v>
      </c>
      <c r="CT790" s="15" t="s">
        <v>124</v>
      </c>
      <c r="CU790" s="15">
        <v>0.0</v>
      </c>
      <c r="CV790" s="15" t="s">
        <v>124</v>
      </c>
      <c r="CW790" s="11">
        <v>0.0</v>
      </c>
      <c r="CX790" s="11">
        <v>0.0</v>
      </c>
      <c r="CY790" s="11" t="s">
        <v>124</v>
      </c>
      <c r="CZ790" s="11">
        <v>0.0</v>
      </c>
      <c r="DA790" s="11" t="s">
        <v>235</v>
      </c>
      <c r="DB790" s="31"/>
    </row>
    <row r="791">
      <c r="A791" s="11" t="s">
        <v>4317</v>
      </c>
      <c r="B791" s="11" t="s">
        <v>4318</v>
      </c>
      <c r="C791" s="12">
        <v>34552.0</v>
      </c>
      <c r="D791" s="13">
        <v>3.0</v>
      </c>
      <c r="E791" s="18">
        <v>0.0</v>
      </c>
      <c r="F791" s="3">
        <v>7.0</v>
      </c>
      <c r="G791" s="3">
        <v>7.0</v>
      </c>
      <c r="H791" s="3">
        <v>8.0</v>
      </c>
      <c r="I791" s="14">
        <f t="shared" si="1"/>
        <v>7.333333333</v>
      </c>
      <c r="J791" s="14">
        <f t="shared" si="2"/>
        <v>0.6666666667</v>
      </c>
      <c r="K791" s="11" t="s">
        <v>969</v>
      </c>
      <c r="L791" s="11" t="s">
        <v>969</v>
      </c>
      <c r="M791" s="15" t="s">
        <v>122</v>
      </c>
      <c r="N791" s="15" t="s">
        <v>4319</v>
      </c>
      <c r="O791" s="15" t="s">
        <v>122</v>
      </c>
      <c r="P791" s="15" t="s">
        <v>4320</v>
      </c>
      <c r="Q791" s="17">
        <v>0.0</v>
      </c>
      <c r="R791" s="11" t="s">
        <v>124</v>
      </c>
      <c r="S791" s="11">
        <v>0.0</v>
      </c>
      <c r="T791" s="11">
        <v>0.0</v>
      </c>
      <c r="U791" s="11" t="s">
        <v>124</v>
      </c>
      <c r="V791" s="11">
        <v>0.0</v>
      </c>
      <c r="W791" s="11" t="s">
        <v>125</v>
      </c>
      <c r="X791" s="18">
        <v>26.0</v>
      </c>
      <c r="Y791" s="18">
        <v>0.0</v>
      </c>
      <c r="Z791" s="18">
        <v>1.0</v>
      </c>
      <c r="AA791" s="18">
        <v>0.0</v>
      </c>
      <c r="AB791" s="15" t="s">
        <v>4321</v>
      </c>
      <c r="AC791" s="15" t="s">
        <v>4321</v>
      </c>
      <c r="AD791" s="16">
        <v>0.0</v>
      </c>
      <c r="AE791" s="16">
        <v>1.0</v>
      </c>
      <c r="AF791" s="16">
        <v>1.0</v>
      </c>
      <c r="AG791" s="15">
        <v>1.0</v>
      </c>
      <c r="AH791" s="11" t="s">
        <v>4322</v>
      </c>
      <c r="AI791" s="18">
        <v>1.0</v>
      </c>
      <c r="AJ791" s="18">
        <v>0.0</v>
      </c>
      <c r="AK791" s="18">
        <v>0.0</v>
      </c>
      <c r="AL791" s="11">
        <v>0.0</v>
      </c>
      <c r="AM791" s="19">
        <v>0.0</v>
      </c>
      <c r="AN791" s="27" t="s">
        <v>128</v>
      </c>
      <c r="AO791" s="15" t="s">
        <v>243</v>
      </c>
      <c r="AP791" s="15" t="s">
        <v>243</v>
      </c>
      <c r="AQ791" s="15">
        <v>80.0</v>
      </c>
      <c r="AR791" s="15">
        <v>61.0</v>
      </c>
      <c r="AS791" s="15">
        <v>67.0</v>
      </c>
      <c r="AT791" s="15">
        <v>38.0</v>
      </c>
      <c r="AU791" s="15">
        <v>-7.0</v>
      </c>
      <c r="AV791" s="15">
        <v>47.0</v>
      </c>
      <c r="AW791" s="18">
        <v>0.0</v>
      </c>
      <c r="AX791" s="18">
        <v>0.0</v>
      </c>
      <c r="AY791" s="18">
        <v>1.0</v>
      </c>
      <c r="AZ791" s="18">
        <v>0.0</v>
      </c>
      <c r="BA791" s="18">
        <v>0.0</v>
      </c>
      <c r="BB791" s="18">
        <v>0.0</v>
      </c>
      <c r="BC791" s="11">
        <v>0.0</v>
      </c>
      <c r="BD791" s="11">
        <v>0.0</v>
      </c>
      <c r="BE791" s="11">
        <v>0.0</v>
      </c>
      <c r="BF791" s="11">
        <v>0.0</v>
      </c>
      <c r="BG791" s="11">
        <v>0.0</v>
      </c>
      <c r="BH791" s="11">
        <v>0.0</v>
      </c>
      <c r="BI791" s="11">
        <v>0.0</v>
      </c>
      <c r="BJ791" s="11">
        <v>0.0</v>
      </c>
      <c r="BK791" s="11">
        <v>0.0</v>
      </c>
      <c r="BL791" s="11">
        <v>0.0</v>
      </c>
      <c r="BM791" s="11">
        <v>0.0</v>
      </c>
      <c r="BN791" s="11">
        <v>0.0</v>
      </c>
      <c r="BO791" s="11">
        <v>0.0</v>
      </c>
      <c r="BP791" s="11">
        <v>0.0</v>
      </c>
      <c r="BQ791" s="11">
        <v>0.0</v>
      </c>
      <c r="BR791" s="11">
        <v>0.0</v>
      </c>
      <c r="BS791" s="11">
        <v>0.0</v>
      </c>
      <c r="BT791" s="11">
        <v>0.0</v>
      </c>
      <c r="BU791" s="11">
        <v>0.0</v>
      </c>
      <c r="BV791" s="11" t="s">
        <v>124</v>
      </c>
      <c r="BW791" s="3" t="s">
        <v>168</v>
      </c>
      <c r="BX791" s="15">
        <v>0.0</v>
      </c>
      <c r="BY791" s="26">
        <v>184.0</v>
      </c>
      <c r="BZ791" s="16">
        <v>0.0</v>
      </c>
      <c r="CA791" s="26">
        <v>57.0</v>
      </c>
      <c r="CB791" s="26">
        <v>12.0</v>
      </c>
      <c r="CC791" s="15">
        <v>0.0</v>
      </c>
      <c r="CD791" s="15">
        <v>0.0</v>
      </c>
      <c r="CE791" s="15">
        <v>0.0</v>
      </c>
      <c r="CF791" s="15">
        <v>0.0</v>
      </c>
      <c r="CG791" s="16">
        <v>0.0</v>
      </c>
      <c r="CH791" s="16">
        <v>0.0</v>
      </c>
      <c r="CI791" s="16">
        <v>0.0</v>
      </c>
      <c r="CJ791" s="15">
        <f t="shared" si="3"/>
        <v>0</v>
      </c>
      <c r="CK791" s="29" t="s">
        <v>4323</v>
      </c>
      <c r="CL791" s="11" t="s">
        <v>132</v>
      </c>
      <c r="CM791" s="11">
        <v>0.0</v>
      </c>
      <c r="CN791" s="11">
        <v>0.0</v>
      </c>
      <c r="CO791" s="18">
        <v>0.0</v>
      </c>
      <c r="CP791" s="18">
        <v>0.0</v>
      </c>
      <c r="CQ791" s="15">
        <v>0.0</v>
      </c>
      <c r="CR791" s="15" t="s">
        <v>124</v>
      </c>
      <c r="CS791" s="15">
        <v>0.0</v>
      </c>
      <c r="CT791" s="15" t="s">
        <v>4324</v>
      </c>
      <c r="CU791" s="15">
        <v>0.0</v>
      </c>
      <c r="CV791" s="15" t="s">
        <v>124</v>
      </c>
      <c r="CW791" s="11">
        <v>0.0</v>
      </c>
      <c r="CX791" s="11">
        <v>0.0</v>
      </c>
      <c r="CY791" s="11" t="s">
        <v>124</v>
      </c>
      <c r="CZ791" s="11">
        <v>0.0</v>
      </c>
      <c r="DA791" s="11" t="s">
        <v>235</v>
      </c>
      <c r="DB791" s="31"/>
    </row>
    <row r="792">
      <c r="A792" s="11" t="s">
        <v>4325</v>
      </c>
      <c r="B792" s="11" t="s">
        <v>4216</v>
      </c>
      <c r="C792" s="12">
        <v>34573.0</v>
      </c>
      <c r="D792" s="13">
        <v>14.0</v>
      </c>
      <c r="E792" s="18">
        <v>0.0</v>
      </c>
      <c r="F792" s="3">
        <v>6.0</v>
      </c>
      <c r="G792" s="3">
        <v>6.0</v>
      </c>
      <c r="H792" s="3">
        <v>6.0</v>
      </c>
      <c r="I792" s="14">
        <f t="shared" si="1"/>
        <v>6</v>
      </c>
      <c r="J792" s="14">
        <f t="shared" si="2"/>
        <v>0</v>
      </c>
      <c r="K792" s="11" t="s">
        <v>456</v>
      </c>
      <c r="L792" s="11" t="s">
        <v>716</v>
      </c>
      <c r="M792" s="15" t="s">
        <v>216</v>
      </c>
      <c r="N792" s="15" t="s">
        <v>2546</v>
      </c>
      <c r="O792" s="15" t="s">
        <v>3478</v>
      </c>
      <c r="P792" s="15" t="s">
        <v>4217</v>
      </c>
      <c r="Q792" s="17">
        <v>0.0</v>
      </c>
      <c r="R792" s="11" t="s">
        <v>124</v>
      </c>
      <c r="S792" s="11">
        <v>1.0</v>
      </c>
      <c r="T792" s="11">
        <v>0.0</v>
      </c>
      <c r="U792" s="11" t="s">
        <v>124</v>
      </c>
      <c r="V792" s="11">
        <v>0.0</v>
      </c>
      <c r="W792" s="11" t="s">
        <v>125</v>
      </c>
      <c r="X792" s="18">
        <f>(23+21+21+22)/4</f>
        <v>21.75</v>
      </c>
      <c r="Y792" s="18">
        <v>1.0</v>
      </c>
      <c r="Z792" s="18">
        <v>0.0</v>
      </c>
      <c r="AA792" s="18">
        <v>1.0</v>
      </c>
      <c r="AB792" s="15" t="s">
        <v>4326</v>
      </c>
      <c r="AC792" s="15" t="s">
        <v>4326</v>
      </c>
      <c r="AD792" s="16">
        <v>1.0</v>
      </c>
      <c r="AE792" s="16">
        <v>0.0</v>
      </c>
      <c r="AF792" s="16">
        <v>0.0</v>
      </c>
      <c r="AG792" s="15">
        <v>0.0</v>
      </c>
      <c r="AH792" s="11" t="s">
        <v>4326</v>
      </c>
      <c r="AI792" s="18">
        <v>1.0</v>
      </c>
      <c r="AJ792" s="18">
        <v>0.0</v>
      </c>
      <c r="AK792" s="18">
        <v>0.0</v>
      </c>
      <c r="AL792" s="11">
        <v>0.0</v>
      </c>
      <c r="AM792" s="19">
        <v>1.0</v>
      </c>
      <c r="AN792" s="27" t="s">
        <v>299</v>
      </c>
      <c r="AO792" s="15" t="s">
        <v>328</v>
      </c>
      <c r="AP792" s="15" t="s">
        <v>328</v>
      </c>
      <c r="AQ792" s="15">
        <v>143.0</v>
      </c>
      <c r="AR792" s="15">
        <v>50.0</v>
      </c>
      <c r="AS792" s="15">
        <v>57.0</v>
      </c>
      <c r="AT792" s="15">
        <v>20.0</v>
      </c>
      <c r="AU792" s="15">
        <v>-8.0</v>
      </c>
      <c r="AV792" s="15">
        <v>10.0</v>
      </c>
      <c r="AW792" s="18">
        <v>0.0</v>
      </c>
      <c r="AX792" s="18">
        <v>1.0</v>
      </c>
      <c r="AY792" s="18">
        <v>1.0</v>
      </c>
      <c r="AZ792" s="18">
        <v>0.0</v>
      </c>
      <c r="BA792" s="18">
        <v>0.0</v>
      </c>
      <c r="BB792" s="18">
        <v>1.0</v>
      </c>
      <c r="BC792" s="11">
        <v>0.0</v>
      </c>
      <c r="BD792" s="11">
        <v>0.0</v>
      </c>
      <c r="BE792" s="11">
        <v>0.0</v>
      </c>
      <c r="BF792" s="11">
        <v>0.0</v>
      </c>
      <c r="BG792" s="11">
        <v>0.0</v>
      </c>
      <c r="BH792" s="11">
        <v>0.0</v>
      </c>
      <c r="BI792" s="11">
        <v>0.0</v>
      </c>
      <c r="BJ792" s="11">
        <v>0.0</v>
      </c>
      <c r="BK792" s="11">
        <v>0.0</v>
      </c>
      <c r="BL792" s="11">
        <v>0.0</v>
      </c>
      <c r="BM792" s="11">
        <v>0.0</v>
      </c>
      <c r="BN792" s="11">
        <v>0.0</v>
      </c>
      <c r="BO792" s="11">
        <v>0.0</v>
      </c>
      <c r="BP792" s="11">
        <v>0.0</v>
      </c>
      <c r="BQ792" s="11">
        <v>0.0</v>
      </c>
      <c r="BR792" s="11">
        <v>0.0</v>
      </c>
      <c r="BS792" s="11">
        <v>0.0</v>
      </c>
      <c r="BT792" s="11">
        <v>0.0</v>
      </c>
      <c r="BU792" s="11">
        <v>0.0</v>
      </c>
      <c r="BV792" s="11" t="s">
        <v>124</v>
      </c>
      <c r="BW792" s="3" t="s">
        <v>146</v>
      </c>
      <c r="BX792" s="15">
        <v>0.0</v>
      </c>
      <c r="BY792" s="26">
        <v>236.0</v>
      </c>
      <c r="BZ792" s="16">
        <v>0.0</v>
      </c>
      <c r="CA792" s="26">
        <v>24.0</v>
      </c>
      <c r="CB792" s="26">
        <v>24.0</v>
      </c>
      <c r="CC792" s="15">
        <v>0.0</v>
      </c>
      <c r="CD792" s="15">
        <v>0.0</v>
      </c>
      <c r="CE792" s="15">
        <v>1.0</v>
      </c>
      <c r="CF792" s="15">
        <v>0.0</v>
      </c>
      <c r="CG792" s="16">
        <v>0.0</v>
      </c>
      <c r="CH792" s="16">
        <v>0.0</v>
      </c>
      <c r="CI792" s="16">
        <v>0.0</v>
      </c>
      <c r="CJ792" s="15">
        <f t="shared" si="3"/>
        <v>0</v>
      </c>
      <c r="CK792" s="29" t="s">
        <v>4327</v>
      </c>
      <c r="CL792" s="11" t="s">
        <v>258</v>
      </c>
      <c r="CM792" s="11">
        <v>0.0</v>
      </c>
      <c r="CN792" s="11">
        <v>0.0</v>
      </c>
      <c r="CO792" s="18">
        <v>1.0</v>
      </c>
      <c r="CP792" s="18">
        <v>0.0</v>
      </c>
      <c r="CQ792" s="15">
        <v>0.0</v>
      </c>
      <c r="CR792" s="15" t="s">
        <v>124</v>
      </c>
      <c r="CS792" s="15">
        <v>0.0</v>
      </c>
      <c r="CT792" s="15" t="s">
        <v>124</v>
      </c>
      <c r="CU792" s="15">
        <v>0.0</v>
      </c>
      <c r="CV792" s="15" t="s">
        <v>124</v>
      </c>
      <c r="CW792" s="11">
        <v>0.0</v>
      </c>
      <c r="CX792" s="11">
        <v>0.0</v>
      </c>
      <c r="CY792" s="11" t="s">
        <v>124</v>
      </c>
      <c r="CZ792" s="11">
        <v>0.0</v>
      </c>
      <c r="DA792" s="11" t="s">
        <v>235</v>
      </c>
      <c r="DB792" s="31"/>
    </row>
    <row r="793">
      <c r="A793" s="11" t="s">
        <v>4328</v>
      </c>
      <c r="B793" s="11" t="s">
        <v>4216</v>
      </c>
      <c r="C793" s="12">
        <v>34671.0</v>
      </c>
      <c r="D793" s="13">
        <v>6.0</v>
      </c>
      <c r="E793" s="18">
        <v>0.0</v>
      </c>
      <c r="F793" s="3">
        <v>8.0</v>
      </c>
      <c r="G793" s="3">
        <v>7.0</v>
      </c>
      <c r="H793" s="3">
        <v>9.0</v>
      </c>
      <c r="I793" s="14">
        <f t="shared" si="1"/>
        <v>8</v>
      </c>
      <c r="J793" s="14">
        <f t="shared" si="2"/>
        <v>1.333333333</v>
      </c>
      <c r="K793" s="11" t="s">
        <v>456</v>
      </c>
      <c r="L793" s="11" t="s">
        <v>716</v>
      </c>
      <c r="M793" s="15" t="s">
        <v>216</v>
      </c>
      <c r="N793" s="15" t="s">
        <v>2546</v>
      </c>
      <c r="O793" s="15" t="s">
        <v>4043</v>
      </c>
      <c r="P793" s="15" t="s">
        <v>4217</v>
      </c>
      <c r="Q793" s="17">
        <v>0.0</v>
      </c>
      <c r="R793" s="11" t="s">
        <v>124</v>
      </c>
      <c r="S793" s="11">
        <v>1.0</v>
      </c>
      <c r="T793" s="11">
        <v>0.0</v>
      </c>
      <c r="U793" s="11" t="s">
        <v>124</v>
      </c>
      <c r="V793" s="11">
        <v>0.0</v>
      </c>
      <c r="W793" s="11" t="s">
        <v>125</v>
      </c>
      <c r="X793" s="18">
        <f>(23+21+22+22)/4</f>
        <v>22</v>
      </c>
      <c r="Y793" s="18">
        <v>1.0</v>
      </c>
      <c r="Z793" s="18">
        <v>0.0</v>
      </c>
      <c r="AA793" s="18">
        <v>1.0</v>
      </c>
      <c r="AB793" s="15" t="s">
        <v>3414</v>
      </c>
      <c r="AC793" s="15" t="s">
        <v>3414</v>
      </c>
      <c r="AD793" s="16">
        <v>1.0</v>
      </c>
      <c r="AE793" s="16">
        <v>0.0</v>
      </c>
      <c r="AF793" s="16">
        <v>0.0</v>
      </c>
      <c r="AG793" s="15">
        <v>0.0</v>
      </c>
      <c r="AH793" s="11" t="s">
        <v>3414</v>
      </c>
      <c r="AI793" s="18">
        <v>1.0</v>
      </c>
      <c r="AJ793" s="18">
        <v>0.0</v>
      </c>
      <c r="AK793" s="18">
        <v>0.0</v>
      </c>
      <c r="AL793" s="11">
        <v>0.0</v>
      </c>
      <c r="AM793" s="19">
        <v>1.0</v>
      </c>
      <c r="AN793" s="27" t="s">
        <v>128</v>
      </c>
      <c r="AO793" s="15" t="s">
        <v>4329</v>
      </c>
      <c r="AP793" s="15" t="s">
        <v>167</v>
      </c>
      <c r="AQ793" s="15">
        <v>117.0</v>
      </c>
      <c r="AR793" s="15">
        <v>52.0</v>
      </c>
      <c r="AS793" s="15">
        <v>63.0</v>
      </c>
      <c r="AT793" s="15">
        <v>18.0</v>
      </c>
      <c r="AU793" s="15">
        <v>-8.0</v>
      </c>
      <c r="AV793" s="15">
        <v>41.0</v>
      </c>
      <c r="AW793" s="18">
        <v>0.0</v>
      </c>
      <c r="AX793" s="18">
        <v>0.0</v>
      </c>
      <c r="AY793" s="18">
        <v>0.0</v>
      </c>
      <c r="AZ793" s="18">
        <v>1.0</v>
      </c>
      <c r="BA793" s="18">
        <v>0.0</v>
      </c>
      <c r="BB793" s="18">
        <v>0.0</v>
      </c>
      <c r="BC793" s="11">
        <v>0.0</v>
      </c>
      <c r="BD793" s="11">
        <v>0.0</v>
      </c>
      <c r="BE793" s="11">
        <v>0.0</v>
      </c>
      <c r="BF793" s="11">
        <v>0.0</v>
      </c>
      <c r="BG793" s="11">
        <v>0.0</v>
      </c>
      <c r="BH793" s="11">
        <v>1.0</v>
      </c>
      <c r="BI793" s="11">
        <v>0.0</v>
      </c>
      <c r="BJ793" s="11">
        <v>0.0</v>
      </c>
      <c r="BK793" s="11">
        <v>0.0</v>
      </c>
      <c r="BL793" s="11">
        <v>0.0</v>
      </c>
      <c r="BM793" s="11">
        <v>0.0</v>
      </c>
      <c r="BN793" s="11">
        <v>0.0</v>
      </c>
      <c r="BO793" s="11">
        <v>0.0</v>
      </c>
      <c r="BP793" s="11">
        <v>0.0</v>
      </c>
      <c r="BQ793" s="11">
        <v>0.0</v>
      </c>
      <c r="BR793" s="11">
        <v>0.0</v>
      </c>
      <c r="BS793" s="11">
        <v>0.0</v>
      </c>
      <c r="BT793" s="11">
        <v>0.0</v>
      </c>
      <c r="BU793" s="11">
        <v>0.0</v>
      </c>
      <c r="BV793" s="11" t="s">
        <v>124</v>
      </c>
      <c r="BW793" s="3" t="s">
        <v>146</v>
      </c>
      <c r="BX793" s="15">
        <v>0.0</v>
      </c>
      <c r="BY793" s="26">
        <v>329.0</v>
      </c>
      <c r="BZ793" s="16">
        <v>0.0</v>
      </c>
      <c r="CA793" s="26">
        <v>32.0</v>
      </c>
      <c r="CB793" s="26">
        <v>21.0</v>
      </c>
      <c r="CC793" s="15">
        <v>0.0</v>
      </c>
      <c r="CD793" s="15">
        <v>0.0</v>
      </c>
      <c r="CE793" s="15">
        <v>0.0</v>
      </c>
      <c r="CF793" s="15">
        <v>0.0</v>
      </c>
      <c r="CG793" s="16">
        <v>0.0</v>
      </c>
      <c r="CH793" s="16">
        <v>0.0</v>
      </c>
      <c r="CI793" s="16">
        <v>0.0</v>
      </c>
      <c r="CJ793" s="15">
        <f t="shared" si="3"/>
        <v>0</v>
      </c>
      <c r="CK793" s="38" t="s">
        <v>4330</v>
      </c>
      <c r="CL793" s="11" t="s">
        <v>4331</v>
      </c>
      <c r="CM793" s="11">
        <v>0.0</v>
      </c>
      <c r="CN793" s="11">
        <v>0.0</v>
      </c>
      <c r="CO793" s="18">
        <v>0.0</v>
      </c>
      <c r="CP793" s="18">
        <v>0.0</v>
      </c>
      <c r="CQ793" s="15">
        <v>0.0</v>
      </c>
      <c r="CR793" s="15" t="s">
        <v>124</v>
      </c>
      <c r="CS793" s="15">
        <v>0.0</v>
      </c>
      <c r="CT793" s="15" t="s">
        <v>124</v>
      </c>
      <c r="CU793" s="15">
        <v>0.0</v>
      </c>
      <c r="CV793" s="15" t="s">
        <v>124</v>
      </c>
      <c r="CW793" s="11">
        <v>0.0</v>
      </c>
      <c r="CX793" s="11">
        <v>0.0</v>
      </c>
      <c r="CY793" s="11" t="s">
        <v>124</v>
      </c>
      <c r="CZ793" s="11">
        <v>0.0</v>
      </c>
      <c r="DA793" s="11" t="s">
        <v>235</v>
      </c>
      <c r="DB793" s="31"/>
    </row>
    <row r="794">
      <c r="A794" s="11" t="s">
        <v>4332</v>
      </c>
      <c r="B794" s="11" t="s">
        <v>4333</v>
      </c>
      <c r="C794" s="12">
        <v>34685.0</v>
      </c>
      <c r="D794" s="13">
        <v>2.0</v>
      </c>
      <c r="E794" s="18">
        <v>0.0</v>
      </c>
      <c r="F794" s="3">
        <v>6.0</v>
      </c>
      <c r="G794" s="3">
        <v>4.0</v>
      </c>
      <c r="H794" s="3">
        <v>6.0</v>
      </c>
      <c r="I794" s="14">
        <f t="shared" si="1"/>
        <v>5.333333333</v>
      </c>
      <c r="J794" s="14">
        <f t="shared" si="2"/>
        <v>1.333333333</v>
      </c>
      <c r="K794" s="11" t="s">
        <v>261</v>
      </c>
      <c r="L794" s="11" t="s">
        <v>3594</v>
      </c>
      <c r="M794" s="15" t="s">
        <v>3478</v>
      </c>
      <c r="N794" s="15" t="s">
        <v>4240</v>
      </c>
      <c r="O794" s="15" t="s">
        <v>3478</v>
      </c>
      <c r="P794" s="15" t="s">
        <v>4240</v>
      </c>
      <c r="Q794" s="17">
        <v>1.0</v>
      </c>
      <c r="R794" s="11" t="s">
        <v>124</v>
      </c>
      <c r="S794" s="11">
        <v>0.0</v>
      </c>
      <c r="T794" s="11">
        <v>0.0</v>
      </c>
      <c r="U794" s="11" t="s">
        <v>124</v>
      </c>
      <c r="V794" s="11">
        <v>0.0</v>
      </c>
      <c r="W794" s="11" t="s">
        <v>2084</v>
      </c>
      <c r="X794" s="18">
        <v>37.0</v>
      </c>
      <c r="Y794" s="18">
        <v>1.0</v>
      </c>
      <c r="Z794" s="18">
        <v>0.0</v>
      </c>
      <c r="AA794" s="18">
        <v>1.0</v>
      </c>
      <c r="AB794" s="15" t="s">
        <v>4334</v>
      </c>
      <c r="AC794" s="15" t="s">
        <v>4334</v>
      </c>
      <c r="AD794" s="16">
        <v>1.0</v>
      </c>
      <c r="AE794" s="16">
        <v>0.0</v>
      </c>
      <c r="AF794" s="16">
        <v>1.0</v>
      </c>
      <c r="AG794" s="15">
        <v>0.0</v>
      </c>
      <c r="AH794" s="11" t="s">
        <v>4334</v>
      </c>
      <c r="AI794" s="18">
        <v>1.0</v>
      </c>
      <c r="AJ794" s="18">
        <v>0.0</v>
      </c>
      <c r="AK794" s="18">
        <v>1.0</v>
      </c>
      <c r="AL794" s="11">
        <v>0.0</v>
      </c>
      <c r="AM794" s="19">
        <v>1.0</v>
      </c>
      <c r="AN794" s="27" t="s">
        <v>128</v>
      </c>
      <c r="AO794" s="15" t="s">
        <v>413</v>
      </c>
      <c r="AP794" s="15" t="s">
        <v>413</v>
      </c>
      <c r="AQ794" s="15">
        <v>100.0</v>
      </c>
      <c r="AR794" s="15">
        <v>46.0</v>
      </c>
      <c r="AS794" s="15">
        <v>88.0</v>
      </c>
      <c r="AT794" s="15">
        <v>45.0</v>
      </c>
      <c r="AU794" s="15">
        <v>-9.0</v>
      </c>
      <c r="AV794" s="15">
        <v>2.0</v>
      </c>
      <c r="AW794" s="18">
        <v>0.0</v>
      </c>
      <c r="AX794" s="18">
        <v>1.0</v>
      </c>
      <c r="AY794" s="18">
        <v>0.0</v>
      </c>
      <c r="AZ794" s="18">
        <v>0.0</v>
      </c>
      <c r="BA794" s="18">
        <v>0.0</v>
      </c>
      <c r="BB794" s="18">
        <v>0.0</v>
      </c>
      <c r="BC794" s="11">
        <v>0.0</v>
      </c>
      <c r="BD794" s="11">
        <v>0.0</v>
      </c>
      <c r="BE794" s="11">
        <v>0.0</v>
      </c>
      <c r="BF794" s="11">
        <v>0.0</v>
      </c>
      <c r="BG794" s="11">
        <v>0.0</v>
      </c>
      <c r="BH794" s="11">
        <v>0.0</v>
      </c>
      <c r="BI794" s="11">
        <v>0.0</v>
      </c>
      <c r="BJ794" s="11">
        <v>0.0</v>
      </c>
      <c r="BK794" s="11">
        <v>0.0</v>
      </c>
      <c r="BL794" s="11">
        <v>0.0</v>
      </c>
      <c r="BM794" s="11">
        <v>0.0</v>
      </c>
      <c r="BN794" s="11">
        <v>0.0</v>
      </c>
      <c r="BO794" s="11">
        <v>0.0</v>
      </c>
      <c r="BP794" s="11">
        <v>0.0</v>
      </c>
      <c r="BQ794" s="11">
        <v>0.0</v>
      </c>
      <c r="BR794" s="11">
        <v>0.0</v>
      </c>
      <c r="BS794" s="11">
        <v>0.0</v>
      </c>
      <c r="BT794" s="11">
        <v>0.0</v>
      </c>
      <c r="BU794" s="11">
        <v>0.0</v>
      </c>
      <c r="BV794" s="11" t="s">
        <v>124</v>
      </c>
      <c r="BW794" s="3" t="s">
        <v>3745</v>
      </c>
      <c r="BX794" s="15">
        <v>0.0</v>
      </c>
      <c r="BY794" s="26">
        <v>253.0</v>
      </c>
      <c r="BZ794" s="16">
        <v>0.0</v>
      </c>
      <c r="CA794" s="26">
        <v>50.0</v>
      </c>
      <c r="CB794" s="26">
        <v>25.0</v>
      </c>
      <c r="CC794" s="15">
        <v>0.0</v>
      </c>
      <c r="CD794" s="15">
        <v>0.0</v>
      </c>
      <c r="CE794" s="15">
        <v>0.0</v>
      </c>
      <c r="CF794" s="15">
        <v>0.0</v>
      </c>
      <c r="CG794" s="16">
        <v>0.0</v>
      </c>
      <c r="CH794" s="16">
        <v>1.0</v>
      </c>
      <c r="CI794" s="16">
        <v>1.0</v>
      </c>
      <c r="CJ794" s="15">
        <f t="shared" si="3"/>
        <v>1</v>
      </c>
      <c r="CK794" s="29" t="s">
        <v>4335</v>
      </c>
      <c r="CL794" s="11" t="s">
        <v>4336</v>
      </c>
      <c r="CM794" s="11">
        <v>0.0</v>
      </c>
      <c r="CN794" s="11">
        <v>0.0</v>
      </c>
      <c r="CO794" s="18">
        <v>1.0</v>
      </c>
      <c r="CP794" s="18">
        <v>0.0</v>
      </c>
      <c r="CQ794" s="15">
        <v>0.0</v>
      </c>
      <c r="CR794" s="15" t="s">
        <v>124</v>
      </c>
      <c r="CS794" s="15">
        <v>0.0</v>
      </c>
      <c r="CT794" s="15" t="s">
        <v>124</v>
      </c>
      <c r="CU794" s="15">
        <v>0.0</v>
      </c>
      <c r="CV794" s="15" t="s">
        <v>124</v>
      </c>
      <c r="CW794" s="11">
        <v>0.0</v>
      </c>
      <c r="CX794" s="11">
        <v>0.0</v>
      </c>
      <c r="CY794" s="11" t="s">
        <v>124</v>
      </c>
      <c r="CZ794" s="11">
        <v>0.0</v>
      </c>
      <c r="DA794" s="11" t="s">
        <v>270</v>
      </c>
      <c r="DB794" s="31"/>
    </row>
    <row r="795">
      <c r="A795" s="11" t="s">
        <v>4337</v>
      </c>
      <c r="B795" s="11" t="s">
        <v>4338</v>
      </c>
      <c r="C795" s="12">
        <v>34727.0</v>
      </c>
      <c r="D795" s="13">
        <v>4.0</v>
      </c>
      <c r="E795" s="18">
        <v>0.0</v>
      </c>
      <c r="F795" s="3">
        <v>8.0</v>
      </c>
      <c r="G795" s="3">
        <v>6.0</v>
      </c>
      <c r="H795" s="3">
        <v>9.0</v>
      </c>
      <c r="I795" s="14">
        <f t="shared" si="1"/>
        <v>7.666666667</v>
      </c>
      <c r="J795" s="14">
        <f t="shared" si="2"/>
        <v>2</v>
      </c>
      <c r="K795" s="11" t="s">
        <v>4339</v>
      </c>
      <c r="L795" s="11" t="s">
        <v>2410</v>
      </c>
      <c r="M795" s="15" t="s">
        <v>3478</v>
      </c>
      <c r="N795" s="15" t="s">
        <v>2546</v>
      </c>
      <c r="O795" s="15" t="s">
        <v>4043</v>
      </c>
      <c r="P795" s="15" t="s">
        <v>4340</v>
      </c>
      <c r="Q795" s="17">
        <v>0.0</v>
      </c>
      <c r="R795" s="11" t="s">
        <v>124</v>
      </c>
      <c r="S795" s="11">
        <v>0.0</v>
      </c>
      <c r="T795" s="11">
        <v>0.0</v>
      </c>
      <c r="U795" s="11" t="s">
        <v>124</v>
      </c>
      <c r="V795" s="11">
        <v>0.0</v>
      </c>
      <c r="W795" s="11" t="s">
        <v>125</v>
      </c>
      <c r="X795" s="18">
        <v>24.0</v>
      </c>
      <c r="Y795" s="18">
        <v>0.0</v>
      </c>
      <c r="Z795" s="18">
        <v>0.0</v>
      </c>
      <c r="AA795" s="18">
        <v>1.0</v>
      </c>
      <c r="AB795" s="15" t="s">
        <v>4341</v>
      </c>
      <c r="AC795" s="15" t="s">
        <v>4341</v>
      </c>
      <c r="AD795" s="16">
        <v>1.0</v>
      </c>
      <c r="AE795" s="16">
        <v>0.0</v>
      </c>
      <c r="AF795" s="16">
        <v>0.0</v>
      </c>
      <c r="AG795" s="15">
        <v>0.0</v>
      </c>
      <c r="AH795" s="11" t="s">
        <v>4341</v>
      </c>
      <c r="AI795" s="18">
        <v>1.0</v>
      </c>
      <c r="AJ795" s="18">
        <v>0.0</v>
      </c>
      <c r="AK795" s="18">
        <v>0.0</v>
      </c>
      <c r="AL795" s="11">
        <v>0.0</v>
      </c>
      <c r="AM795" s="19">
        <v>1.0</v>
      </c>
      <c r="AN795" s="27" t="s">
        <v>128</v>
      </c>
      <c r="AO795" s="15" t="s">
        <v>778</v>
      </c>
      <c r="AP795" s="15" t="s">
        <v>778</v>
      </c>
      <c r="AQ795" s="15">
        <v>93.0</v>
      </c>
      <c r="AR795" s="15">
        <v>50.0</v>
      </c>
      <c r="AS795" s="15">
        <v>81.0</v>
      </c>
      <c r="AT795" s="15">
        <v>78.0</v>
      </c>
      <c r="AU795" s="15">
        <v>-8.0</v>
      </c>
      <c r="AV795" s="15">
        <v>3.0</v>
      </c>
      <c r="AW795" s="18">
        <v>0.0</v>
      </c>
      <c r="AX795" s="18">
        <v>0.0</v>
      </c>
      <c r="AY795" s="18">
        <v>1.0</v>
      </c>
      <c r="AZ795" s="18">
        <v>0.0</v>
      </c>
      <c r="BA795" s="18">
        <v>0.0</v>
      </c>
      <c r="BB795" s="18">
        <v>1.0</v>
      </c>
      <c r="BC795" s="11">
        <v>0.0</v>
      </c>
      <c r="BD795" s="11">
        <v>0.0</v>
      </c>
      <c r="BE795" s="11">
        <v>0.0</v>
      </c>
      <c r="BF795" s="11">
        <v>0.0</v>
      </c>
      <c r="BG795" s="11">
        <v>0.0</v>
      </c>
      <c r="BH795" s="11">
        <v>0.0</v>
      </c>
      <c r="BI795" s="11">
        <v>0.0</v>
      </c>
      <c r="BJ795" s="11">
        <v>0.0</v>
      </c>
      <c r="BK795" s="11">
        <v>0.0</v>
      </c>
      <c r="BL795" s="11">
        <v>0.0</v>
      </c>
      <c r="BM795" s="11">
        <v>0.0</v>
      </c>
      <c r="BN795" s="11">
        <v>0.0</v>
      </c>
      <c r="BO795" s="11">
        <v>0.0</v>
      </c>
      <c r="BP795" s="11">
        <v>0.0</v>
      </c>
      <c r="BQ795" s="11">
        <v>0.0</v>
      </c>
      <c r="BR795" s="11">
        <v>0.0</v>
      </c>
      <c r="BS795" s="11">
        <v>0.0</v>
      </c>
      <c r="BT795" s="11">
        <v>0.0</v>
      </c>
      <c r="BU795" s="11">
        <v>0.0</v>
      </c>
      <c r="BV795" s="11" t="s">
        <v>124</v>
      </c>
      <c r="BW795" s="3" t="s">
        <v>319</v>
      </c>
      <c r="BX795" s="15">
        <v>0.0</v>
      </c>
      <c r="BY795" s="26">
        <v>266.0</v>
      </c>
      <c r="BZ795" s="16">
        <v>0.0</v>
      </c>
      <c r="CA795" s="26">
        <v>69.0</v>
      </c>
      <c r="CB795" s="26">
        <v>31.0</v>
      </c>
      <c r="CC795" s="15">
        <v>0.0</v>
      </c>
      <c r="CD795" s="15">
        <v>0.0</v>
      </c>
      <c r="CE795" s="15">
        <v>1.0</v>
      </c>
      <c r="CF795" s="15">
        <v>0.0</v>
      </c>
      <c r="CG795" s="16">
        <v>0.0</v>
      </c>
      <c r="CH795" s="16">
        <v>1.0</v>
      </c>
      <c r="CI795" s="16">
        <v>0.0</v>
      </c>
      <c r="CJ795" s="15">
        <f t="shared" si="3"/>
        <v>1</v>
      </c>
      <c r="CK795" s="29" t="s">
        <v>4342</v>
      </c>
      <c r="CL795" s="11" t="s">
        <v>4343</v>
      </c>
      <c r="CM795" s="11">
        <v>0.0</v>
      </c>
      <c r="CN795" s="11">
        <v>0.0</v>
      </c>
      <c r="CO795" s="18">
        <v>0.0</v>
      </c>
      <c r="CP795" s="18">
        <v>0.0</v>
      </c>
      <c r="CQ795" s="15">
        <v>0.0</v>
      </c>
      <c r="CR795" s="15" t="s">
        <v>124</v>
      </c>
      <c r="CS795" s="15">
        <v>0.0</v>
      </c>
      <c r="CT795" s="15" t="s">
        <v>124</v>
      </c>
      <c r="CU795" s="15">
        <v>0.0</v>
      </c>
      <c r="CV795" s="15" t="s">
        <v>124</v>
      </c>
      <c r="CW795" s="11">
        <v>0.0</v>
      </c>
      <c r="CX795" s="11">
        <v>0.0</v>
      </c>
      <c r="CY795" s="11" t="s">
        <v>124</v>
      </c>
      <c r="CZ795" s="11">
        <v>0.0</v>
      </c>
      <c r="DA795" s="11" t="s">
        <v>4344</v>
      </c>
      <c r="DB795" s="31"/>
    </row>
    <row r="796">
      <c r="A796" s="11" t="s">
        <v>4345</v>
      </c>
      <c r="B796" s="11" t="s">
        <v>3150</v>
      </c>
      <c r="C796" s="12">
        <v>34755.0</v>
      </c>
      <c r="D796" s="13">
        <v>7.0</v>
      </c>
      <c r="E796" s="18">
        <v>0.0</v>
      </c>
      <c r="F796" s="3">
        <v>5.0</v>
      </c>
      <c r="G796" s="3">
        <v>6.0</v>
      </c>
      <c r="H796" s="3">
        <v>4.0</v>
      </c>
      <c r="I796" s="14">
        <f t="shared" si="1"/>
        <v>5</v>
      </c>
      <c r="J796" s="14">
        <f t="shared" si="2"/>
        <v>1.333333333</v>
      </c>
      <c r="K796" s="11" t="s">
        <v>4346</v>
      </c>
      <c r="L796" s="11" t="s">
        <v>3903</v>
      </c>
      <c r="M796" s="15" t="s">
        <v>137</v>
      </c>
      <c r="N796" s="15" t="s">
        <v>138</v>
      </c>
      <c r="O796" s="15" t="s">
        <v>2359</v>
      </c>
      <c r="P796" s="15" t="s">
        <v>3759</v>
      </c>
      <c r="Q796" s="17">
        <v>1.0</v>
      </c>
      <c r="R796" s="11" t="s">
        <v>4347</v>
      </c>
      <c r="S796" s="11">
        <v>0.0</v>
      </c>
      <c r="T796" s="11">
        <v>0.0</v>
      </c>
      <c r="U796" s="11" t="s">
        <v>124</v>
      </c>
      <c r="V796" s="11">
        <v>0.0</v>
      </c>
      <c r="W796" s="11" t="s">
        <v>125</v>
      </c>
      <c r="X796" s="18">
        <v>36.0</v>
      </c>
      <c r="Y796" s="18">
        <v>0.0</v>
      </c>
      <c r="Z796" s="18">
        <v>1.0</v>
      </c>
      <c r="AA796" s="18">
        <v>0.0</v>
      </c>
      <c r="AB796" s="15" t="s">
        <v>4348</v>
      </c>
      <c r="AC796" s="15" t="s">
        <v>4348</v>
      </c>
      <c r="AD796" s="16">
        <v>2.0</v>
      </c>
      <c r="AE796" s="16">
        <v>2.0</v>
      </c>
      <c r="AF796" s="16">
        <v>1.0</v>
      </c>
      <c r="AG796" s="15">
        <v>0.0</v>
      </c>
      <c r="AH796" s="11" t="s">
        <v>4348</v>
      </c>
      <c r="AI796" s="18">
        <v>2.0</v>
      </c>
      <c r="AJ796" s="18">
        <v>2.0</v>
      </c>
      <c r="AK796" s="18">
        <v>1.0</v>
      </c>
      <c r="AL796" s="11">
        <v>0.0</v>
      </c>
      <c r="AM796" s="19">
        <v>1.0</v>
      </c>
      <c r="AN796" s="27" t="s">
        <v>128</v>
      </c>
      <c r="AO796" s="15" t="s">
        <v>210</v>
      </c>
      <c r="AP796" s="15" t="s">
        <v>210</v>
      </c>
      <c r="AQ796" s="15">
        <v>80.0</v>
      </c>
      <c r="AR796" s="15">
        <v>41.0</v>
      </c>
      <c r="AS796" s="15">
        <v>55.0</v>
      </c>
      <c r="AT796" s="15">
        <v>32.0</v>
      </c>
      <c r="AU796" s="15">
        <v>-8.0</v>
      </c>
      <c r="AV796" s="15">
        <v>34.0</v>
      </c>
      <c r="AW796" s="18">
        <v>0.0</v>
      </c>
      <c r="AX796" s="18">
        <v>0.0</v>
      </c>
      <c r="AY796" s="18">
        <v>0.0</v>
      </c>
      <c r="AZ796" s="18">
        <v>1.0</v>
      </c>
      <c r="BA796" s="18">
        <v>1.0</v>
      </c>
      <c r="BB796" s="18">
        <v>0.0</v>
      </c>
      <c r="BC796" s="11">
        <v>0.0</v>
      </c>
      <c r="BD796" s="11">
        <v>0.0</v>
      </c>
      <c r="BE796" s="11">
        <v>0.0</v>
      </c>
      <c r="BF796" s="11">
        <v>0.0</v>
      </c>
      <c r="BG796" s="11">
        <v>0.0</v>
      </c>
      <c r="BH796" s="11">
        <v>1.0</v>
      </c>
      <c r="BI796" s="11">
        <v>0.0</v>
      </c>
      <c r="BJ796" s="11">
        <v>0.0</v>
      </c>
      <c r="BK796" s="11">
        <v>0.0</v>
      </c>
      <c r="BL796" s="11">
        <v>0.0</v>
      </c>
      <c r="BM796" s="11">
        <v>0.0</v>
      </c>
      <c r="BN796" s="11">
        <v>0.0</v>
      </c>
      <c r="BO796" s="11">
        <v>0.0</v>
      </c>
      <c r="BP796" s="11">
        <v>0.0</v>
      </c>
      <c r="BQ796" s="11">
        <v>0.0</v>
      </c>
      <c r="BR796" s="11">
        <v>0.0</v>
      </c>
      <c r="BS796" s="11">
        <v>0.0</v>
      </c>
      <c r="BT796" s="11">
        <v>0.0</v>
      </c>
      <c r="BU796" s="11">
        <v>0.0</v>
      </c>
      <c r="BV796" s="11" t="s">
        <v>124</v>
      </c>
      <c r="BW796" s="3" t="s">
        <v>146</v>
      </c>
      <c r="BX796" s="15">
        <v>0.0</v>
      </c>
      <c r="BY796" s="26">
        <v>320.0</v>
      </c>
      <c r="BZ796" s="16">
        <v>0.0</v>
      </c>
      <c r="CA796" s="26">
        <v>49.0</v>
      </c>
      <c r="CB796" s="26">
        <v>32.0</v>
      </c>
      <c r="CC796" s="15">
        <v>0.0</v>
      </c>
      <c r="CD796" s="15">
        <v>0.0</v>
      </c>
      <c r="CE796" s="15">
        <v>0.0</v>
      </c>
      <c r="CF796" s="15">
        <v>0.0</v>
      </c>
      <c r="CG796" s="16">
        <v>0.0</v>
      </c>
      <c r="CH796" s="16">
        <v>0.0</v>
      </c>
      <c r="CI796" s="16">
        <v>0.0</v>
      </c>
      <c r="CJ796" s="15">
        <f t="shared" si="3"/>
        <v>0</v>
      </c>
      <c r="CK796" s="29" t="s">
        <v>4349</v>
      </c>
      <c r="CL796" s="11" t="s">
        <v>132</v>
      </c>
      <c r="CM796" s="11">
        <v>0.0</v>
      </c>
      <c r="CN796" s="11">
        <v>0.0</v>
      </c>
      <c r="CO796" s="18">
        <v>0.0</v>
      </c>
      <c r="CP796" s="18">
        <v>0.0</v>
      </c>
      <c r="CQ796" s="15">
        <v>0.0</v>
      </c>
      <c r="CR796" s="15" t="s">
        <v>124</v>
      </c>
      <c r="CS796" s="15">
        <v>0.0</v>
      </c>
      <c r="CT796" s="15" t="s">
        <v>124</v>
      </c>
      <c r="CU796" s="15">
        <v>0.0</v>
      </c>
      <c r="CV796" s="15" t="s">
        <v>124</v>
      </c>
      <c r="CW796" s="11">
        <v>0.0</v>
      </c>
      <c r="CX796" s="11">
        <v>0.0</v>
      </c>
      <c r="CY796" s="11" t="s">
        <v>124</v>
      </c>
      <c r="CZ796" s="11">
        <v>0.0</v>
      </c>
      <c r="DA796" s="11" t="s">
        <v>235</v>
      </c>
      <c r="DB796" s="31"/>
    </row>
    <row r="797">
      <c r="A797" s="11" t="s">
        <v>4350</v>
      </c>
      <c r="B797" s="11" t="s">
        <v>4351</v>
      </c>
      <c r="C797" s="12">
        <v>34804.0</v>
      </c>
      <c r="D797" s="13">
        <v>7.0</v>
      </c>
      <c r="E797" s="18">
        <v>0.0</v>
      </c>
      <c r="F797" s="3">
        <v>7.0</v>
      </c>
      <c r="G797" s="3">
        <v>5.0</v>
      </c>
      <c r="H797" s="3">
        <v>7.0</v>
      </c>
      <c r="I797" s="14">
        <f t="shared" si="1"/>
        <v>6.333333333</v>
      </c>
      <c r="J797" s="14">
        <f t="shared" si="2"/>
        <v>1.333333333</v>
      </c>
      <c r="K797" s="11" t="s">
        <v>4352</v>
      </c>
      <c r="L797" s="11" t="s">
        <v>716</v>
      </c>
      <c r="M797" s="15" t="s">
        <v>3478</v>
      </c>
      <c r="N797" s="15" t="s">
        <v>3413</v>
      </c>
      <c r="O797" s="15" t="s">
        <v>3478</v>
      </c>
      <c r="P797" s="15" t="s">
        <v>3413</v>
      </c>
      <c r="Q797" s="17">
        <v>1.0</v>
      </c>
      <c r="R797" s="11" t="s">
        <v>124</v>
      </c>
      <c r="S797" s="11">
        <v>0.0</v>
      </c>
      <c r="T797" s="11">
        <v>0.0</v>
      </c>
      <c r="U797" s="11" t="s">
        <v>124</v>
      </c>
      <c r="V797" s="11">
        <v>0.0</v>
      </c>
      <c r="W797" s="11" t="s">
        <v>125</v>
      </c>
      <c r="X797" s="18">
        <v>26.0</v>
      </c>
      <c r="Y797" s="18">
        <v>1.0</v>
      </c>
      <c r="Z797" s="18">
        <v>0.0</v>
      </c>
      <c r="AA797" s="18">
        <v>1.0</v>
      </c>
      <c r="AB797" s="15" t="s">
        <v>4353</v>
      </c>
      <c r="AC797" s="15" t="s">
        <v>4353</v>
      </c>
      <c r="AD797" s="16">
        <v>1.0</v>
      </c>
      <c r="AE797" s="16">
        <v>0.0</v>
      </c>
      <c r="AF797" s="16">
        <v>1.0</v>
      </c>
      <c r="AG797" s="15">
        <v>0.0</v>
      </c>
      <c r="AH797" s="11" t="s">
        <v>4354</v>
      </c>
      <c r="AI797" s="18">
        <v>1.0</v>
      </c>
      <c r="AJ797" s="18">
        <v>0.0</v>
      </c>
      <c r="AK797" s="18">
        <v>1.0</v>
      </c>
      <c r="AL797" s="11">
        <v>0.0</v>
      </c>
      <c r="AM797" s="19">
        <v>1.0</v>
      </c>
      <c r="AN797" s="27" t="s">
        <v>128</v>
      </c>
      <c r="AO797" s="15" t="s">
        <v>512</v>
      </c>
      <c r="AP797" s="15" t="s">
        <v>512</v>
      </c>
      <c r="AQ797" s="15">
        <v>104.0</v>
      </c>
      <c r="AR797" s="15">
        <v>70.0</v>
      </c>
      <c r="AS797" s="15">
        <v>79.0</v>
      </c>
      <c r="AT797" s="15">
        <v>79.0</v>
      </c>
      <c r="AU797" s="15">
        <v>-7.0</v>
      </c>
      <c r="AV797" s="15">
        <v>2.0</v>
      </c>
      <c r="AW797" s="18">
        <v>0.0</v>
      </c>
      <c r="AX797" s="18">
        <v>1.0</v>
      </c>
      <c r="AY797" s="18">
        <v>0.0</v>
      </c>
      <c r="AZ797" s="18">
        <v>0.0</v>
      </c>
      <c r="BA797" s="18">
        <v>0.0</v>
      </c>
      <c r="BB797" s="18">
        <v>1.0</v>
      </c>
      <c r="BC797" s="11">
        <v>0.0</v>
      </c>
      <c r="BD797" s="11">
        <v>0.0</v>
      </c>
      <c r="BE797" s="11">
        <v>0.0</v>
      </c>
      <c r="BF797" s="11">
        <v>0.0</v>
      </c>
      <c r="BG797" s="11">
        <v>0.0</v>
      </c>
      <c r="BH797" s="11">
        <v>0.0</v>
      </c>
      <c r="BI797" s="11">
        <v>0.0</v>
      </c>
      <c r="BJ797" s="11">
        <v>0.0</v>
      </c>
      <c r="BK797" s="11">
        <v>0.0</v>
      </c>
      <c r="BL797" s="11">
        <v>0.0</v>
      </c>
      <c r="BM797" s="11">
        <v>0.0</v>
      </c>
      <c r="BN797" s="11">
        <v>0.0</v>
      </c>
      <c r="BO797" s="11">
        <v>0.0</v>
      </c>
      <c r="BP797" s="11">
        <v>0.0</v>
      </c>
      <c r="BQ797" s="11">
        <v>0.0</v>
      </c>
      <c r="BR797" s="11">
        <v>0.0</v>
      </c>
      <c r="BS797" s="11">
        <v>0.0</v>
      </c>
      <c r="BT797" s="11">
        <v>0.0</v>
      </c>
      <c r="BU797" s="11">
        <v>0.0</v>
      </c>
      <c r="BV797" s="11" t="s">
        <v>1980</v>
      </c>
      <c r="BW797" s="3" t="s">
        <v>319</v>
      </c>
      <c r="BX797" s="15">
        <v>0.0</v>
      </c>
      <c r="BY797" s="26">
        <v>237.0</v>
      </c>
      <c r="BZ797" s="16">
        <v>0.0</v>
      </c>
      <c r="CA797" s="26">
        <v>14.0</v>
      </c>
      <c r="CB797" s="26">
        <v>32.0</v>
      </c>
      <c r="CC797" s="15">
        <v>0.0</v>
      </c>
      <c r="CD797" s="15">
        <v>0.0</v>
      </c>
      <c r="CE797" s="15">
        <v>1.0</v>
      </c>
      <c r="CF797" s="15">
        <v>0.0</v>
      </c>
      <c r="CG797" s="16">
        <v>0.0</v>
      </c>
      <c r="CH797" s="16">
        <v>1.0</v>
      </c>
      <c r="CI797" s="16">
        <v>0.0</v>
      </c>
      <c r="CJ797" s="15">
        <f t="shared" si="3"/>
        <v>1</v>
      </c>
      <c r="CK797" s="29" t="s">
        <v>4355</v>
      </c>
      <c r="CL797" s="11" t="s">
        <v>4356</v>
      </c>
      <c r="CM797" s="11">
        <v>0.0</v>
      </c>
      <c r="CN797" s="11">
        <v>0.0</v>
      </c>
      <c r="CO797" s="18">
        <v>0.0</v>
      </c>
      <c r="CP797" s="18">
        <v>0.0</v>
      </c>
      <c r="CQ797" s="15">
        <v>0.0</v>
      </c>
      <c r="CR797" s="15" t="s">
        <v>124</v>
      </c>
      <c r="CS797" s="15">
        <v>0.0</v>
      </c>
      <c r="CT797" s="15" t="s">
        <v>124</v>
      </c>
      <c r="CU797" s="15">
        <v>0.0</v>
      </c>
      <c r="CV797" s="15" t="s">
        <v>124</v>
      </c>
      <c r="CW797" s="11">
        <v>0.0</v>
      </c>
      <c r="CX797" s="11">
        <v>0.0</v>
      </c>
      <c r="CY797" s="11" t="s">
        <v>124</v>
      </c>
      <c r="CZ797" s="11">
        <v>0.0</v>
      </c>
      <c r="DA797" s="11" t="s">
        <v>235</v>
      </c>
      <c r="DB797" s="31"/>
    </row>
    <row r="798">
      <c r="A798" s="11" t="s">
        <v>4357</v>
      </c>
      <c r="B798" s="11" t="s">
        <v>3200</v>
      </c>
      <c r="C798" s="12">
        <v>34853.0</v>
      </c>
      <c r="D798" s="13">
        <v>5.0</v>
      </c>
      <c r="E798" s="18">
        <v>0.0</v>
      </c>
      <c r="F798" s="3">
        <v>4.0</v>
      </c>
      <c r="G798" s="3">
        <v>5.0</v>
      </c>
      <c r="H798" s="3">
        <v>3.0</v>
      </c>
      <c r="I798" s="14">
        <f t="shared" si="1"/>
        <v>4</v>
      </c>
      <c r="J798" s="14">
        <f t="shared" si="2"/>
        <v>1.333333333</v>
      </c>
      <c r="K798" s="11" t="s">
        <v>1349</v>
      </c>
      <c r="L798" s="11" t="s">
        <v>716</v>
      </c>
      <c r="M798" s="15" t="s">
        <v>122</v>
      </c>
      <c r="N798" s="15" t="s">
        <v>1173</v>
      </c>
      <c r="O798" s="15" t="s">
        <v>162</v>
      </c>
      <c r="P798" s="15" t="s">
        <v>4358</v>
      </c>
      <c r="Q798" s="17">
        <v>1.0</v>
      </c>
      <c r="R798" s="11" t="s">
        <v>124</v>
      </c>
      <c r="S798" s="11">
        <v>0.0</v>
      </c>
      <c r="T798" s="11">
        <v>0.0</v>
      </c>
      <c r="U798" s="11" t="s">
        <v>124</v>
      </c>
      <c r="V798" s="11">
        <v>0.0</v>
      </c>
      <c r="W798" s="11" t="s">
        <v>273</v>
      </c>
      <c r="X798" s="18">
        <v>35.0</v>
      </c>
      <c r="Y798" s="18">
        <v>1.0</v>
      </c>
      <c r="Z798" s="18">
        <v>1.0</v>
      </c>
      <c r="AA798" s="18">
        <v>0.0</v>
      </c>
      <c r="AB798" s="15" t="s">
        <v>4113</v>
      </c>
      <c r="AC798" s="15" t="s">
        <v>4113</v>
      </c>
      <c r="AD798" s="16">
        <v>1.0</v>
      </c>
      <c r="AE798" s="16">
        <v>1.0</v>
      </c>
      <c r="AF798" s="16">
        <v>1.0</v>
      </c>
      <c r="AG798" s="15">
        <v>0.0</v>
      </c>
      <c r="AH798" s="11" t="s">
        <v>4359</v>
      </c>
      <c r="AI798" s="18">
        <v>1.0</v>
      </c>
      <c r="AJ798" s="18">
        <v>1.0</v>
      </c>
      <c r="AK798" s="18">
        <v>1.0</v>
      </c>
      <c r="AL798" s="11">
        <v>0.0</v>
      </c>
      <c r="AM798" s="19">
        <v>1.0</v>
      </c>
      <c r="AN798" s="15" t="s">
        <v>176</v>
      </c>
      <c r="AO798" s="15" t="s">
        <v>289</v>
      </c>
      <c r="AP798" s="15" t="s">
        <v>289</v>
      </c>
      <c r="AQ798" s="15">
        <v>146.0</v>
      </c>
      <c r="AR798" s="15">
        <v>48.0</v>
      </c>
      <c r="AS798" s="15">
        <v>57.0</v>
      </c>
      <c r="AT798" s="15">
        <v>36.0</v>
      </c>
      <c r="AU798" s="15">
        <v>-10.0</v>
      </c>
      <c r="AV798" s="15">
        <v>54.0</v>
      </c>
      <c r="AW798" s="18">
        <v>0.0</v>
      </c>
      <c r="AX798" s="18">
        <v>0.0</v>
      </c>
      <c r="AY798" s="18">
        <v>1.0</v>
      </c>
      <c r="AZ798" s="18">
        <v>0.0</v>
      </c>
      <c r="BA798" s="18">
        <v>0.0</v>
      </c>
      <c r="BB798" s="18">
        <v>0.0</v>
      </c>
      <c r="BC798" s="11">
        <v>0.0</v>
      </c>
      <c r="BD798" s="11">
        <v>0.0</v>
      </c>
      <c r="BE798" s="11">
        <v>0.0</v>
      </c>
      <c r="BF798" s="11">
        <v>0.0</v>
      </c>
      <c r="BG798" s="11">
        <v>0.0</v>
      </c>
      <c r="BH798" s="11">
        <v>0.0</v>
      </c>
      <c r="BI798" s="11">
        <v>0.0</v>
      </c>
      <c r="BJ798" s="11">
        <v>0.0</v>
      </c>
      <c r="BK798" s="11">
        <v>0.0</v>
      </c>
      <c r="BL798" s="11">
        <v>0.0</v>
      </c>
      <c r="BM798" s="11">
        <v>0.0</v>
      </c>
      <c r="BN798" s="11">
        <v>0.0</v>
      </c>
      <c r="BO798" s="11">
        <v>0.0</v>
      </c>
      <c r="BP798" s="11">
        <v>0.0</v>
      </c>
      <c r="BQ798" s="11">
        <v>0.0</v>
      </c>
      <c r="BR798" s="11">
        <v>0.0</v>
      </c>
      <c r="BS798" s="11">
        <v>0.0</v>
      </c>
      <c r="BT798" s="11">
        <v>0.0</v>
      </c>
      <c r="BU798" s="11">
        <v>0.0</v>
      </c>
      <c r="BV798" s="11" t="s">
        <v>124</v>
      </c>
      <c r="BW798" s="3" t="s">
        <v>1564</v>
      </c>
      <c r="BX798" s="15">
        <v>0.0</v>
      </c>
      <c r="BY798" s="26">
        <v>291.0</v>
      </c>
      <c r="BZ798" s="16">
        <v>0.0</v>
      </c>
      <c r="CA798" s="26">
        <v>68.0</v>
      </c>
      <c r="CB798" s="26">
        <v>9.0</v>
      </c>
      <c r="CC798" s="15">
        <v>0.0</v>
      </c>
      <c r="CD798" s="15">
        <v>0.0</v>
      </c>
      <c r="CE798" s="15">
        <v>0.0</v>
      </c>
      <c r="CF798" s="15">
        <v>0.0</v>
      </c>
      <c r="CG798" s="16">
        <v>0.0</v>
      </c>
      <c r="CH798" s="16">
        <v>0.0</v>
      </c>
      <c r="CI798" s="16">
        <v>0.0</v>
      </c>
      <c r="CJ798" s="15">
        <f t="shared" si="3"/>
        <v>0</v>
      </c>
      <c r="CK798" s="29" t="s">
        <v>4360</v>
      </c>
      <c r="CL798" s="11" t="s">
        <v>170</v>
      </c>
      <c r="CM798" s="11">
        <v>0.0</v>
      </c>
      <c r="CN798" s="11">
        <v>0.0</v>
      </c>
      <c r="CO798" s="18">
        <v>0.0</v>
      </c>
      <c r="CP798" s="18">
        <v>0.0</v>
      </c>
      <c r="CQ798" s="15">
        <v>0.0</v>
      </c>
      <c r="CR798" s="15" t="s">
        <v>124</v>
      </c>
      <c r="CS798" s="15">
        <v>1.0</v>
      </c>
      <c r="CT798" s="15" t="s">
        <v>4361</v>
      </c>
      <c r="CU798" s="15">
        <v>0.0</v>
      </c>
      <c r="CV798" s="15" t="s">
        <v>124</v>
      </c>
      <c r="CW798" s="11">
        <v>0.0</v>
      </c>
      <c r="CX798" s="11">
        <v>0.0</v>
      </c>
      <c r="CY798" s="11" t="s">
        <v>124</v>
      </c>
      <c r="CZ798" s="11">
        <v>0.0</v>
      </c>
      <c r="DA798" s="11" t="s">
        <v>3248</v>
      </c>
      <c r="DB798" s="31"/>
    </row>
    <row r="799">
      <c r="A799" s="11" t="s">
        <v>4362</v>
      </c>
      <c r="B799" s="11" t="s">
        <v>4338</v>
      </c>
      <c r="C799" s="12">
        <v>34888.0</v>
      </c>
      <c r="D799" s="13">
        <v>7.0</v>
      </c>
      <c r="E799" s="18">
        <v>0.0</v>
      </c>
      <c r="F799" s="3">
        <v>9.0</v>
      </c>
      <c r="G799" s="3">
        <v>8.0</v>
      </c>
      <c r="H799" s="3">
        <v>9.0</v>
      </c>
      <c r="I799" s="14">
        <f t="shared" si="1"/>
        <v>8.666666667</v>
      </c>
      <c r="J799" s="14">
        <f t="shared" si="2"/>
        <v>0.6666666667</v>
      </c>
      <c r="K799" s="11" t="s">
        <v>4339</v>
      </c>
      <c r="L799" s="11" t="s">
        <v>2410</v>
      </c>
      <c r="M799" s="15" t="s">
        <v>3478</v>
      </c>
      <c r="N799" s="15" t="s">
        <v>2546</v>
      </c>
      <c r="O799" s="15" t="s">
        <v>577</v>
      </c>
      <c r="P799" s="15" t="s">
        <v>4217</v>
      </c>
      <c r="Q799" s="17">
        <v>0.0</v>
      </c>
      <c r="R799" s="11" t="s">
        <v>124</v>
      </c>
      <c r="S799" s="11">
        <v>0.0</v>
      </c>
      <c r="T799" s="11">
        <v>0.0</v>
      </c>
      <c r="U799" s="11" t="s">
        <v>124</v>
      </c>
      <c r="V799" s="11">
        <v>0.0</v>
      </c>
      <c r="W799" s="11" t="s">
        <v>125</v>
      </c>
      <c r="X799" s="18">
        <v>25.0</v>
      </c>
      <c r="Y799" s="18">
        <v>0.0</v>
      </c>
      <c r="Z799" s="18">
        <v>0.0</v>
      </c>
      <c r="AA799" s="18">
        <v>1.0</v>
      </c>
      <c r="AB799" s="15" t="s">
        <v>4363</v>
      </c>
      <c r="AC799" s="15" t="s">
        <v>4363</v>
      </c>
      <c r="AD799" s="16">
        <v>2.0</v>
      </c>
      <c r="AE799" s="16">
        <v>0.0</v>
      </c>
      <c r="AF799" s="16">
        <v>1.0</v>
      </c>
      <c r="AG799" s="16">
        <v>0.0</v>
      </c>
      <c r="AH799" s="11" t="s">
        <v>4364</v>
      </c>
      <c r="AI799" s="18">
        <v>1.0</v>
      </c>
      <c r="AJ799" s="18">
        <v>0.0</v>
      </c>
      <c r="AK799" s="18">
        <v>0.0</v>
      </c>
      <c r="AL799" s="11">
        <v>0.0</v>
      </c>
      <c r="AM799" s="19">
        <v>1.0</v>
      </c>
      <c r="AN799" s="27" t="s">
        <v>128</v>
      </c>
      <c r="AO799" s="15" t="s">
        <v>167</v>
      </c>
      <c r="AP799" s="15" t="s">
        <v>167</v>
      </c>
      <c r="AQ799" s="15">
        <v>172.0</v>
      </c>
      <c r="AR799" s="15">
        <v>50.0</v>
      </c>
      <c r="AS799" s="15">
        <v>77.0</v>
      </c>
      <c r="AT799" s="15">
        <v>76.0</v>
      </c>
      <c r="AU799" s="15">
        <v>-7.0</v>
      </c>
      <c r="AV799" s="15">
        <v>31.0</v>
      </c>
      <c r="AW799" s="18">
        <v>0.0</v>
      </c>
      <c r="AX799" s="18">
        <v>1.0</v>
      </c>
      <c r="AY799" s="18">
        <v>1.0</v>
      </c>
      <c r="AZ799" s="18">
        <v>0.0</v>
      </c>
      <c r="BA799" s="18">
        <v>0.0</v>
      </c>
      <c r="BB799" s="18">
        <v>1.0</v>
      </c>
      <c r="BC799" s="11">
        <v>0.0</v>
      </c>
      <c r="BD799" s="11">
        <v>0.0</v>
      </c>
      <c r="BE799" s="11">
        <v>0.0</v>
      </c>
      <c r="BF799" s="11">
        <v>0.0</v>
      </c>
      <c r="BG799" s="11">
        <v>0.0</v>
      </c>
      <c r="BH799" s="11">
        <v>0.0</v>
      </c>
      <c r="BI799" s="11">
        <v>0.0</v>
      </c>
      <c r="BJ799" s="11">
        <v>0.0</v>
      </c>
      <c r="BK799" s="11">
        <v>0.0</v>
      </c>
      <c r="BL799" s="11">
        <v>0.0</v>
      </c>
      <c r="BM799" s="11">
        <v>0.0</v>
      </c>
      <c r="BN799" s="11">
        <v>0.0</v>
      </c>
      <c r="BO799" s="11">
        <v>0.0</v>
      </c>
      <c r="BP799" s="11">
        <v>0.0</v>
      </c>
      <c r="BQ799" s="11">
        <v>0.0</v>
      </c>
      <c r="BR799" s="11">
        <v>0.0</v>
      </c>
      <c r="BS799" s="11">
        <v>0.0</v>
      </c>
      <c r="BT799" s="11">
        <v>0.0</v>
      </c>
      <c r="BU799" s="11">
        <v>0.0</v>
      </c>
      <c r="BV799" s="11" t="s">
        <v>124</v>
      </c>
      <c r="BW799" s="3" t="s">
        <v>3895</v>
      </c>
      <c r="BX799" s="15">
        <v>1.0</v>
      </c>
      <c r="BY799" s="26">
        <v>279.0</v>
      </c>
      <c r="BZ799" s="16">
        <v>0.0</v>
      </c>
      <c r="CA799" s="26">
        <v>53.0</v>
      </c>
      <c r="CB799" s="26">
        <v>34.0</v>
      </c>
      <c r="CC799" s="15">
        <v>0.0</v>
      </c>
      <c r="CD799" s="15">
        <v>0.0</v>
      </c>
      <c r="CE799" s="15">
        <v>1.0</v>
      </c>
      <c r="CF799" s="15">
        <v>0.0</v>
      </c>
      <c r="CG799" s="16">
        <v>0.0</v>
      </c>
      <c r="CH799" s="16">
        <v>0.0</v>
      </c>
      <c r="CI799" s="16">
        <v>0.0</v>
      </c>
      <c r="CJ799" s="15">
        <f t="shared" si="3"/>
        <v>0</v>
      </c>
      <c r="CK799" s="29" t="s">
        <v>4365</v>
      </c>
      <c r="CL799" s="11" t="s">
        <v>4366</v>
      </c>
      <c r="CM799" s="11">
        <v>0.0</v>
      </c>
      <c r="CN799" s="11">
        <v>0.0</v>
      </c>
      <c r="CO799" s="18">
        <v>0.0</v>
      </c>
      <c r="CP799" s="18">
        <v>0.0</v>
      </c>
      <c r="CQ799" s="15">
        <v>0.0</v>
      </c>
      <c r="CR799" s="15" t="s">
        <v>124</v>
      </c>
      <c r="CS799" s="15">
        <v>0.0</v>
      </c>
      <c r="CT799" s="15" t="s">
        <v>124</v>
      </c>
      <c r="CU799" s="15">
        <v>0.0</v>
      </c>
      <c r="CV799" s="15" t="s">
        <v>124</v>
      </c>
      <c r="CW799" s="11">
        <v>0.0</v>
      </c>
      <c r="CX799" s="11">
        <v>0.0</v>
      </c>
      <c r="CY799" s="11" t="s">
        <v>124</v>
      </c>
      <c r="CZ799" s="11">
        <v>0.0</v>
      </c>
      <c r="DA799" s="11" t="s">
        <v>270</v>
      </c>
      <c r="DB799" s="31"/>
    </row>
    <row r="800">
      <c r="A800" s="11" t="s">
        <v>4367</v>
      </c>
      <c r="B800" s="11" t="s">
        <v>4368</v>
      </c>
      <c r="C800" s="12">
        <v>34937.0</v>
      </c>
      <c r="D800" s="13">
        <v>1.0</v>
      </c>
      <c r="E800" s="18">
        <v>0.0</v>
      </c>
      <c r="F800" s="3">
        <v>5.0</v>
      </c>
      <c r="G800" s="3">
        <v>7.0</v>
      </c>
      <c r="H800" s="3">
        <v>5.0</v>
      </c>
      <c r="I800" s="14">
        <f t="shared" si="1"/>
        <v>5.666666667</v>
      </c>
      <c r="J800" s="14">
        <f t="shared" si="2"/>
        <v>1.333333333</v>
      </c>
      <c r="K800" s="11" t="s">
        <v>4369</v>
      </c>
      <c r="L800" s="11" t="s">
        <v>3903</v>
      </c>
      <c r="M800" s="15" t="s">
        <v>137</v>
      </c>
      <c r="N800" s="15" t="s">
        <v>138</v>
      </c>
      <c r="O800" s="15" t="s">
        <v>2359</v>
      </c>
      <c r="P800" s="15" t="s">
        <v>3911</v>
      </c>
      <c r="Q800" s="17">
        <v>1.0</v>
      </c>
      <c r="R800" s="11" t="s">
        <v>124</v>
      </c>
      <c r="S800" s="11">
        <v>0.0</v>
      </c>
      <c r="T800" s="11">
        <v>0.0</v>
      </c>
      <c r="U800" s="11" t="s">
        <v>124</v>
      </c>
      <c r="V800" s="11">
        <v>0.0</v>
      </c>
      <c r="W800" s="11" t="s">
        <v>631</v>
      </c>
      <c r="X800" s="18">
        <v>32.0</v>
      </c>
      <c r="Y800" s="18">
        <v>1.0</v>
      </c>
      <c r="Z800" s="18">
        <v>0.0</v>
      </c>
      <c r="AA800" s="18">
        <v>1.0</v>
      </c>
      <c r="AB800" s="15" t="s">
        <v>4368</v>
      </c>
      <c r="AC800" s="15" t="s">
        <v>4368</v>
      </c>
      <c r="AD800" s="16">
        <v>1.0</v>
      </c>
      <c r="AE800" s="16">
        <v>0.0</v>
      </c>
      <c r="AF800" s="16">
        <v>1.0</v>
      </c>
      <c r="AG800" s="15">
        <v>1.0</v>
      </c>
      <c r="AH800" s="11" t="s">
        <v>3057</v>
      </c>
      <c r="AI800" s="18">
        <v>1.0</v>
      </c>
      <c r="AJ800" s="18">
        <v>1.0</v>
      </c>
      <c r="AK800" s="18">
        <v>0.0</v>
      </c>
      <c r="AL800" s="11">
        <v>0.0</v>
      </c>
      <c r="AM800" s="19">
        <v>0.0</v>
      </c>
      <c r="AN800" s="27" t="s">
        <v>299</v>
      </c>
      <c r="AO800" s="15" t="s">
        <v>4370</v>
      </c>
      <c r="AP800" s="15" t="s">
        <v>200</v>
      </c>
      <c r="AQ800" s="15">
        <v>132.0</v>
      </c>
      <c r="AR800" s="15">
        <v>53.0</v>
      </c>
      <c r="AS800" s="15">
        <v>58.0</v>
      </c>
      <c r="AT800" s="15">
        <v>22.0</v>
      </c>
      <c r="AU800" s="15">
        <v>-7.0</v>
      </c>
      <c r="AV800" s="15">
        <v>68.0</v>
      </c>
      <c r="AW800" s="18">
        <v>1.0</v>
      </c>
      <c r="AX800" s="18">
        <v>0.0</v>
      </c>
      <c r="AY800" s="18">
        <v>1.0</v>
      </c>
      <c r="AZ800" s="18">
        <v>1.0</v>
      </c>
      <c r="BA800" s="18">
        <v>1.0</v>
      </c>
      <c r="BB800" s="18">
        <v>1.0</v>
      </c>
      <c r="BC800" s="11">
        <v>0.0</v>
      </c>
      <c r="BD800" s="11">
        <v>0.0</v>
      </c>
      <c r="BE800" s="11">
        <v>0.0</v>
      </c>
      <c r="BF800" s="11">
        <v>0.0</v>
      </c>
      <c r="BG800" s="11">
        <v>0.0</v>
      </c>
      <c r="BH800" s="11">
        <v>1.0</v>
      </c>
      <c r="BI800" s="11">
        <v>0.0</v>
      </c>
      <c r="BJ800" s="11">
        <v>0.0</v>
      </c>
      <c r="BK800" s="11">
        <v>0.0</v>
      </c>
      <c r="BL800" s="11">
        <v>0.0</v>
      </c>
      <c r="BM800" s="11">
        <v>0.0</v>
      </c>
      <c r="BN800" s="11">
        <v>0.0</v>
      </c>
      <c r="BO800" s="11">
        <v>0.0</v>
      </c>
      <c r="BP800" s="11">
        <v>0.0</v>
      </c>
      <c r="BQ800" s="11">
        <v>0.0</v>
      </c>
      <c r="BR800" s="11">
        <v>0.0</v>
      </c>
      <c r="BS800" s="11">
        <v>0.0</v>
      </c>
      <c r="BT800" s="11">
        <v>0.0</v>
      </c>
      <c r="BU800" s="11">
        <v>0.0</v>
      </c>
      <c r="BV800" s="11" t="s">
        <v>124</v>
      </c>
      <c r="BW800" s="3" t="s">
        <v>1609</v>
      </c>
      <c r="BX800" s="15">
        <v>0.0</v>
      </c>
      <c r="BY800" s="26">
        <v>214.0</v>
      </c>
      <c r="BZ800" s="16">
        <v>0.0</v>
      </c>
      <c r="CA800" s="26">
        <v>35.0</v>
      </c>
      <c r="CB800" s="26">
        <v>12.0</v>
      </c>
      <c r="CC800" s="15">
        <v>0.0</v>
      </c>
      <c r="CD800" s="15">
        <v>0.0</v>
      </c>
      <c r="CE800" s="15">
        <v>1.0</v>
      </c>
      <c r="CF800" s="15">
        <v>0.0</v>
      </c>
      <c r="CG800" s="16">
        <v>0.0</v>
      </c>
      <c r="CH800" s="16">
        <v>0.0</v>
      </c>
      <c r="CI800" s="16">
        <v>0.0</v>
      </c>
      <c r="CJ800" s="15">
        <f t="shared" si="3"/>
        <v>0</v>
      </c>
      <c r="CK800" s="29" t="s">
        <v>4371</v>
      </c>
      <c r="CL800" s="11" t="s">
        <v>170</v>
      </c>
      <c r="CM800" s="11">
        <v>0.0</v>
      </c>
      <c r="CN800" s="11">
        <v>0.0</v>
      </c>
      <c r="CO800" s="18">
        <v>0.0</v>
      </c>
      <c r="CP800" s="18">
        <v>0.0</v>
      </c>
      <c r="CQ800" s="15">
        <v>0.0</v>
      </c>
      <c r="CR800" s="15" t="s">
        <v>124</v>
      </c>
      <c r="CS800" s="15">
        <v>0.0</v>
      </c>
      <c r="CT800" s="15" t="s">
        <v>4372</v>
      </c>
      <c r="CU800" s="15">
        <v>0.0</v>
      </c>
      <c r="CV800" s="15" t="s">
        <v>124</v>
      </c>
      <c r="CW800" s="11">
        <v>0.0</v>
      </c>
      <c r="CX800" s="11">
        <v>0.0</v>
      </c>
      <c r="CY800" s="11" t="s">
        <v>124</v>
      </c>
      <c r="CZ800" s="11">
        <v>0.0</v>
      </c>
      <c r="DA800" s="11" t="s">
        <v>507</v>
      </c>
      <c r="DB800" s="31"/>
    </row>
    <row r="801">
      <c r="A801" s="11" t="s">
        <v>4373</v>
      </c>
      <c r="B801" s="11" t="s">
        <v>1761</v>
      </c>
      <c r="C801" s="12">
        <v>34944.0</v>
      </c>
      <c r="D801" s="13">
        <v>1.0</v>
      </c>
      <c r="E801" s="18">
        <v>0.0</v>
      </c>
      <c r="F801" s="3">
        <v>3.0</v>
      </c>
      <c r="G801" s="3">
        <v>6.0</v>
      </c>
      <c r="H801" s="3">
        <v>3.0</v>
      </c>
      <c r="I801" s="14">
        <f t="shared" si="1"/>
        <v>4</v>
      </c>
      <c r="J801" s="14">
        <f t="shared" si="2"/>
        <v>2</v>
      </c>
      <c r="K801" s="11" t="s">
        <v>645</v>
      </c>
      <c r="L801" s="11" t="s">
        <v>3594</v>
      </c>
      <c r="M801" s="15" t="s">
        <v>216</v>
      </c>
      <c r="N801" s="15" t="s">
        <v>2546</v>
      </c>
      <c r="O801" s="15" t="s">
        <v>3323</v>
      </c>
      <c r="P801" s="15" t="s">
        <v>4217</v>
      </c>
      <c r="Q801" s="17">
        <v>1.0</v>
      </c>
      <c r="R801" s="11" t="s">
        <v>124</v>
      </c>
      <c r="S801" s="11">
        <v>0.0</v>
      </c>
      <c r="T801" s="11">
        <v>0.0</v>
      </c>
      <c r="U801" s="11" t="s">
        <v>124</v>
      </c>
      <c r="V801" s="11">
        <v>0.0</v>
      </c>
      <c r="W801" s="11" t="s">
        <v>125</v>
      </c>
      <c r="X801" s="18">
        <v>37.0</v>
      </c>
      <c r="Y801" s="18">
        <v>1.0</v>
      </c>
      <c r="Z801" s="18">
        <v>0.0</v>
      </c>
      <c r="AA801" s="18">
        <v>1.0</v>
      </c>
      <c r="AB801" s="15" t="s">
        <v>4307</v>
      </c>
      <c r="AC801" s="15" t="s">
        <v>4307</v>
      </c>
      <c r="AD801" s="16">
        <v>1.0</v>
      </c>
      <c r="AE801" s="16">
        <v>0.0</v>
      </c>
      <c r="AF801" s="16">
        <v>0.0</v>
      </c>
      <c r="AG801" s="15">
        <v>0.0</v>
      </c>
      <c r="AH801" s="11" t="s">
        <v>4374</v>
      </c>
      <c r="AI801" s="18">
        <v>1.0</v>
      </c>
      <c r="AJ801" s="18">
        <v>0.0</v>
      </c>
      <c r="AK801" s="18">
        <v>1.0</v>
      </c>
      <c r="AL801" s="11">
        <v>0.0</v>
      </c>
      <c r="AM801" s="19">
        <v>1.0</v>
      </c>
      <c r="AN801" s="27" t="s">
        <v>128</v>
      </c>
      <c r="AO801" s="15" t="s">
        <v>4375</v>
      </c>
      <c r="AP801" s="15" t="s">
        <v>200</v>
      </c>
      <c r="AQ801" s="15">
        <v>120.0</v>
      </c>
      <c r="AR801" s="15">
        <v>40.0</v>
      </c>
      <c r="AS801" s="15">
        <v>65.0</v>
      </c>
      <c r="AT801" s="15">
        <v>26.0</v>
      </c>
      <c r="AU801" s="15">
        <v>-9.0</v>
      </c>
      <c r="AV801" s="15">
        <v>64.0</v>
      </c>
      <c r="AW801" s="18">
        <v>0.0</v>
      </c>
      <c r="AX801" s="18">
        <v>0.0</v>
      </c>
      <c r="AY801" s="18">
        <v>0.0</v>
      </c>
      <c r="AZ801" s="18">
        <v>1.0</v>
      </c>
      <c r="BA801" s="18">
        <v>1.0</v>
      </c>
      <c r="BB801" s="18">
        <v>1.0</v>
      </c>
      <c r="BC801" s="11">
        <v>0.0</v>
      </c>
      <c r="BD801" s="11">
        <v>0.0</v>
      </c>
      <c r="BE801" s="11">
        <v>0.0</v>
      </c>
      <c r="BF801" s="11">
        <v>0.0</v>
      </c>
      <c r="BG801" s="11">
        <v>0.0</v>
      </c>
      <c r="BH801" s="11">
        <v>0.0</v>
      </c>
      <c r="BI801" s="11">
        <v>0.0</v>
      </c>
      <c r="BJ801" s="11">
        <v>1.0</v>
      </c>
      <c r="BK801" s="11">
        <v>0.0</v>
      </c>
      <c r="BL801" s="11">
        <v>0.0</v>
      </c>
      <c r="BM801" s="11">
        <v>0.0</v>
      </c>
      <c r="BN801" s="11">
        <v>0.0</v>
      </c>
      <c r="BO801" s="11">
        <v>0.0</v>
      </c>
      <c r="BP801" s="11">
        <v>0.0</v>
      </c>
      <c r="BQ801" s="11">
        <v>0.0</v>
      </c>
      <c r="BR801" s="11">
        <v>0.0</v>
      </c>
      <c r="BS801" s="11">
        <v>0.0</v>
      </c>
      <c r="BT801" s="11">
        <v>0.0</v>
      </c>
      <c r="BU801" s="11">
        <v>0.0</v>
      </c>
      <c r="BV801" s="11" t="s">
        <v>124</v>
      </c>
      <c r="BW801" s="3" t="s">
        <v>146</v>
      </c>
      <c r="BX801" s="15">
        <v>0.0</v>
      </c>
      <c r="BY801" s="26">
        <v>346.0</v>
      </c>
      <c r="BZ801" s="16">
        <v>0.0</v>
      </c>
      <c r="CA801" s="26">
        <v>17.0</v>
      </c>
      <c r="CB801" s="26">
        <v>17.0</v>
      </c>
      <c r="CC801" s="15">
        <v>0.0</v>
      </c>
      <c r="CD801" s="15">
        <v>0.0</v>
      </c>
      <c r="CE801" s="15">
        <v>1.0</v>
      </c>
      <c r="CF801" s="15">
        <v>0.0</v>
      </c>
      <c r="CG801" s="16">
        <v>0.0</v>
      </c>
      <c r="CH801" s="16">
        <v>0.0</v>
      </c>
      <c r="CI801" s="16">
        <v>0.0</v>
      </c>
      <c r="CJ801" s="15">
        <f t="shared" si="3"/>
        <v>0</v>
      </c>
      <c r="CK801" s="29" t="s">
        <v>4376</v>
      </c>
      <c r="CL801" s="11" t="s">
        <v>4377</v>
      </c>
      <c r="CM801" s="11">
        <v>0.0</v>
      </c>
      <c r="CN801" s="11">
        <v>0.0</v>
      </c>
      <c r="CO801" s="18">
        <v>0.0</v>
      </c>
      <c r="CP801" s="18">
        <v>0.0</v>
      </c>
      <c r="CQ801" s="15">
        <v>0.0</v>
      </c>
      <c r="CR801" s="15" t="s">
        <v>124</v>
      </c>
      <c r="CS801" s="15">
        <v>0.0</v>
      </c>
      <c r="CT801" s="15" t="s">
        <v>124</v>
      </c>
      <c r="CU801" s="15">
        <v>0.0</v>
      </c>
      <c r="CV801" s="15" t="s">
        <v>124</v>
      </c>
      <c r="CW801" s="11">
        <v>0.0</v>
      </c>
      <c r="CX801" s="11">
        <v>0.0</v>
      </c>
      <c r="CY801" s="11" t="s">
        <v>124</v>
      </c>
      <c r="CZ801" s="11">
        <v>0.0</v>
      </c>
      <c r="DA801" s="11" t="s">
        <v>235</v>
      </c>
      <c r="DB801" s="31"/>
    </row>
    <row r="802">
      <c r="A802" s="11" t="s">
        <v>4378</v>
      </c>
      <c r="B802" s="11" t="s">
        <v>4379</v>
      </c>
      <c r="C802" s="12">
        <v>34951.0</v>
      </c>
      <c r="D802" s="13">
        <v>3.0</v>
      </c>
      <c r="E802" s="18">
        <v>0.0</v>
      </c>
      <c r="F802" s="3">
        <v>8.0</v>
      </c>
      <c r="G802" s="3">
        <v>7.0</v>
      </c>
      <c r="H802" s="3">
        <v>5.0</v>
      </c>
      <c r="I802" s="14">
        <f t="shared" si="1"/>
        <v>6.666666667</v>
      </c>
      <c r="J802" s="14">
        <f t="shared" si="2"/>
        <v>2</v>
      </c>
      <c r="K802" s="11" t="s">
        <v>4380</v>
      </c>
      <c r="L802" s="11" t="s">
        <v>4381</v>
      </c>
      <c r="M802" s="15" t="s">
        <v>3478</v>
      </c>
      <c r="N802" s="15" t="s">
        <v>3478</v>
      </c>
      <c r="O802" s="15" t="s">
        <v>3478</v>
      </c>
      <c r="P802" s="15" t="s">
        <v>4382</v>
      </c>
      <c r="Q802" s="17">
        <v>1.5</v>
      </c>
      <c r="R802" s="11" t="s">
        <v>4383</v>
      </c>
      <c r="S802" s="11">
        <v>1.0</v>
      </c>
      <c r="T802" s="11">
        <v>0.0</v>
      </c>
      <c r="U802" s="11" t="s">
        <v>124</v>
      </c>
      <c r="V802" s="11">
        <v>0.0</v>
      </c>
      <c r="W802" s="11" t="s">
        <v>125</v>
      </c>
      <c r="X802" s="18">
        <v>32.0</v>
      </c>
      <c r="Y802" s="18">
        <v>1.0</v>
      </c>
      <c r="Z802" s="18">
        <v>0.0</v>
      </c>
      <c r="AA802" s="18">
        <v>1.0</v>
      </c>
      <c r="AB802" s="15" t="s">
        <v>4384</v>
      </c>
      <c r="AC802" s="15" t="s">
        <v>4385</v>
      </c>
      <c r="AD802" s="16">
        <v>1.0</v>
      </c>
      <c r="AE802" s="16">
        <v>0.0</v>
      </c>
      <c r="AF802" s="16">
        <v>1.0</v>
      </c>
      <c r="AG802" s="15">
        <v>0.0</v>
      </c>
      <c r="AH802" s="11" t="s">
        <v>4386</v>
      </c>
      <c r="AI802" s="18">
        <v>1.0</v>
      </c>
      <c r="AJ802" s="18">
        <v>0.0</v>
      </c>
      <c r="AK802" s="18">
        <v>0.0</v>
      </c>
      <c r="AL802" s="11">
        <v>0.0</v>
      </c>
      <c r="AM802" s="19">
        <v>1.0</v>
      </c>
      <c r="AN802" s="27" t="s">
        <v>128</v>
      </c>
      <c r="AO802" s="15" t="s">
        <v>778</v>
      </c>
      <c r="AP802" s="15" t="s">
        <v>778</v>
      </c>
      <c r="AQ802" s="15">
        <v>80.0</v>
      </c>
      <c r="AR802" s="15">
        <v>51.0</v>
      </c>
      <c r="AS802" s="15">
        <v>65.0</v>
      </c>
      <c r="AT802" s="15">
        <v>39.0</v>
      </c>
      <c r="AU802" s="15">
        <v>-10.0</v>
      </c>
      <c r="AV802" s="15">
        <v>7.0</v>
      </c>
      <c r="AW802" s="18">
        <v>1.0</v>
      </c>
      <c r="AX802" s="18">
        <v>1.0</v>
      </c>
      <c r="AY802" s="18">
        <v>0.0</v>
      </c>
      <c r="AZ802" s="18">
        <v>0.0</v>
      </c>
      <c r="BA802" s="18">
        <v>1.0</v>
      </c>
      <c r="BB802" s="18">
        <v>0.0</v>
      </c>
      <c r="BC802" s="11">
        <v>0.0</v>
      </c>
      <c r="BD802" s="11">
        <v>0.0</v>
      </c>
      <c r="BE802" s="11">
        <v>0.0</v>
      </c>
      <c r="BF802" s="11">
        <v>0.0</v>
      </c>
      <c r="BG802" s="11">
        <v>0.0</v>
      </c>
      <c r="BH802" s="11">
        <v>0.0</v>
      </c>
      <c r="BI802" s="11">
        <v>0.0</v>
      </c>
      <c r="BJ802" s="11">
        <v>0.0</v>
      </c>
      <c r="BK802" s="11">
        <v>0.0</v>
      </c>
      <c r="BL802" s="11">
        <v>0.0</v>
      </c>
      <c r="BM802" s="11">
        <v>0.0</v>
      </c>
      <c r="BN802" s="11">
        <v>0.0</v>
      </c>
      <c r="BO802" s="11">
        <v>0.0</v>
      </c>
      <c r="BP802" s="11">
        <v>0.0</v>
      </c>
      <c r="BQ802" s="11">
        <v>0.0</v>
      </c>
      <c r="BR802" s="11">
        <v>0.0</v>
      </c>
      <c r="BS802" s="11">
        <v>0.0</v>
      </c>
      <c r="BT802" s="11">
        <v>0.0</v>
      </c>
      <c r="BU802" s="11">
        <v>0.0</v>
      </c>
      <c r="BV802" s="11" t="s">
        <v>124</v>
      </c>
      <c r="BW802" s="3" t="s">
        <v>146</v>
      </c>
      <c r="BX802" s="15">
        <v>0.0</v>
      </c>
      <c r="BY802" s="26">
        <v>240.0</v>
      </c>
      <c r="BZ802" s="16">
        <v>0.0</v>
      </c>
      <c r="CA802" s="26">
        <v>35.0</v>
      </c>
      <c r="CB802" s="26">
        <v>12.0</v>
      </c>
      <c r="CC802" s="15">
        <v>0.0</v>
      </c>
      <c r="CD802" s="15">
        <v>0.0</v>
      </c>
      <c r="CE802" s="15">
        <v>0.0</v>
      </c>
      <c r="CF802" s="15">
        <v>0.0</v>
      </c>
      <c r="CG802" s="16">
        <v>0.0</v>
      </c>
      <c r="CH802" s="16">
        <v>1.0</v>
      </c>
      <c r="CI802" s="16">
        <v>0.0</v>
      </c>
      <c r="CJ802" s="15">
        <f t="shared" si="3"/>
        <v>1</v>
      </c>
      <c r="CK802" s="29" t="s">
        <v>4387</v>
      </c>
      <c r="CL802" s="11" t="s">
        <v>4388</v>
      </c>
      <c r="CM802" s="11">
        <v>0.0</v>
      </c>
      <c r="CN802" s="11">
        <v>0.0</v>
      </c>
      <c r="CO802" s="18">
        <v>0.0</v>
      </c>
      <c r="CP802" s="18">
        <v>0.0</v>
      </c>
      <c r="CQ802" s="15">
        <v>0.0</v>
      </c>
      <c r="CR802" s="15" t="s">
        <v>124</v>
      </c>
      <c r="CS802" s="15">
        <v>1.0</v>
      </c>
      <c r="CT802" s="15" t="s">
        <v>4389</v>
      </c>
      <c r="CU802" s="15">
        <v>0.0</v>
      </c>
      <c r="CV802" s="15" t="s">
        <v>124</v>
      </c>
      <c r="CW802" s="11">
        <v>0.0</v>
      </c>
      <c r="CX802" s="11">
        <v>0.0</v>
      </c>
      <c r="CY802" s="11" t="s">
        <v>124</v>
      </c>
      <c r="CZ802" s="11">
        <v>0.0</v>
      </c>
      <c r="DA802" s="11" t="s">
        <v>3168</v>
      </c>
      <c r="DB802" s="31"/>
    </row>
    <row r="803">
      <c r="A803" s="11" t="s">
        <v>4390</v>
      </c>
      <c r="B803" s="11" t="s">
        <v>3952</v>
      </c>
      <c r="C803" s="12">
        <v>34972.0</v>
      </c>
      <c r="D803" s="13">
        <v>8.0</v>
      </c>
      <c r="E803" s="18">
        <v>0.0</v>
      </c>
      <c r="F803" s="3">
        <v>7.0</v>
      </c>
      <c r="G803" s="3">
        <v>8.0</v>
      </c>
      <c r="H803" s="3">
        <v>10.0</v>
      </c>
      <c r="I803" s="14">
        <f t="shared" si="1"/>
        <v>8.333333333</v>
      </c>
      <c r="J803" s="14">
        <f t="shared" si="2"/>
        <v>2</v>
      </c>
      <c r="K803" s="11" t="s">
        <v>261</v>
      </c>
      <c r="L803" s="11" t="s">
        <v>3594</v>
      </c>
      <c r="M803" s="15" t="s">
        <v>216</v>
      </c>
      <c r="N803" s="15" t="s">
        <v>2546</v>
      </c>
      <c r="O803" s="15" t="s">
        <v>3412</v>
      </c>
      <c r="P803" s="15" t="s">
        <v>4391</v>
      </c>
      <c r="Q803" s="17">
        <v>1.0</v>
      </c>
      <c r="R803" s="11" t="s">
        <v>124</v>
      </c>
      <c r="S803" s="11">
        <v>0.0</v>
      </c>
      <c r="T803" s="11">
        <v>0.0</v>
      </c>
      <c r="U803" s="11" t="s">
        <v>124</v>
      </c>
      <c r="V803" s="11">
        <v>0.0</v>
      </c>
      <c r="W803" s="11" t="s">
        <v>125</v>
      </c>
      <c r="X803" s="18">
        <v>26.0</v>
      </c>
      <c r="Y803" s="18">
        <v>0.0</v>
      </c>
      <c r="Z803" s="18">
        <v>0.0</v>
      </c>
      <c r="AA803" s="18">
        <v>1.0</v>
      </c>
      <c r="AB803" s="15" t="s">
        <v>4392</v>
      </c>
      <c r="AC803" s="15" t="s">
        <v>4393</v>
      </c>
      <c r="AD803" s="16">
        <v>2.0</v>
      </c>
      <c r="AE803" s="16">
        <v>2.0</v>
      </c>
      <c r="AF803" s="16">
        <v>1.0</v>
      </c>
      <c r="AG803" s="15">
        <v>0.0</v>
      </c>
      <c r="AH803" s="11" t="s">
        <v>4393</v>
      </c>
      <c r="AI803" s="18">
        <v>2.0</v>
      </c>
      <c r="AJ803" s="18">
        <v>2.0</v>
      </c>
      <c r="AK803" s="18">
        <v>1.0</v>
      </c>
      <c r="AL803" s="11">
        <v>0.0</v>
      </c>
      <c r="AM803" s="19">
        <v>1.0</v>
      </c>
      <c r="AN803" s="27" t="s">
        <v>154</v>
      </c>
      <c r="AO803" s="15" t="s">
        <v>289</v>
      </c>
      <c r="AP803" s="15" t="s">
        <v>289</v>
      </c>
      <c r="AQ803" s="15">
        <v>102.0</v>
      </c>
      <c r="AR803" s="15">
        <v>73.0</v>
      </c>
      <c r="AS803" s="15">
        <v>67.0</v>
      </c>
      <c r="AT803" s="15">
        <v>81.0</v>
      </c>
      <c r="AU803" s="15">
        <v>-8.0</v>
      </c>
      <c r="AV803" s="15">
        <v>14.0</v>
      </c>
      <c r="AW803" s="18">
        <v>0.0</v>
      </c>
      <c r="AX803" s="18">
        <v>0.0</v>
      </c>
      <c r="AY803" s="18">
        <v>1.0</v>
      </c>
      <c r="AZ803" s="18">
        <v>0.0</v>
      </c>
      <c r="BA803" s="18">
        <v>1.0</v>
      </c>
      <c r="BB803" s="18">
        <v>0.0</v>
      </c>
      <c r="BC803" s="11">
        <v>0.0</v>
      </c>
      <c r="BD803" s="11">
        <v>0.0</v>
      </c>
      <c r="BE803" s="11">
        <v>0.0</v>
      </c>
      <c r="BF803" s="11">
        <v>0.0</v>
      </c>
      <c r="BG803" s="11">
        <v>0.0</v>
      </c>
      <c r="BH803" s="11">
        <v>1.0</v>
      </c>
      <c r="BI803" s="11">
        <v>0.0</v>
      </c>
      <c r="BJ803" s="11">
        <v>0.0</v>
      </c>
      <c r="BK803" s="11">
        <v>0.0</v>
      </c>
      <c r="BL803" s="11">
        <v>0.0</v>
      </c>
      <c r="BM803" s="11">
        <v>0.0</v>
      </c>
      <c r="BN803" s="11">
        <v>0.0</v>
      </c>
      <c r="BO803" s="11">
        <v>0.0</v>
      </c>
      <c r="BP803" s="11">
        <v>0.0</v>
      </c>
      <c r="BQ803" s="11">
        <v>0.0</v>
      </c>
      <c r="BR803" s="11">
        <v>0.0</v>
      </c>
      <c r="BS803" s="11">
        <v>0.0</v>
      </c>
      <c r="BT803" s="11">
        <v>0.0</v>
      </c>
      <c r="BU803" s="11">
        <v>0.0</v>
      </c>
      <c r="BV803" s="11" t="s">
        <v>124</v>
      </c>
      <c r="BW803" s="3" t="s">
        <v>3816</v>
      </c>
      <c r="BX803" s="15">
        <v>0.0</v>
      </c>
      <c r="BY803" s="26">
        <v>243.0</v>
      </c>
      <c r="BZ803" s="16">
        <v>0.0</v>
      </c>
      <c r="CA803" s="26">
        <v>18.0</v>
      </c>
      <c r="CB803" s="26">
        <v>39.0</v>
      </c>
      <c r="CC803" s="15">
        <v>0.0</v>
      </c>
      <c r="CD803" s="15">
        <v>0.0</v>
      </c>
      <c r="CE803" s="15">
        <v>1.0</v>
      </c>
      <c r="CF803" s="15">
        <v>0.0</v>
      </c>
      <c r="CG803" s="16">
        <v>0.0</v>
      </c>
      <c r="CH803" s="16">
        <v>1.0</v>
      </c>
      <c r="CI803" s="16">
        <v>0.0</v>
      </c>
      <c r="CJ803" s="15">
        <f t="shared" si="3"/>
        <v>1</v>
      </c>
      <c r="CK803" s="29" t="s">
        <v>4394</v>
      </c>
      <c r="CL803" s="11" t="s">
        <v>258</v>
      </c>
      <c r="CM803" s="11">
        <v>0.0</v>
      </c>
      <c r="CN803" s="11">
        <v>0.0</v>
      </c>
      <c r="CO803" s="18">
        <v>0.0</v>
      </c>
      <c r="CP803" s="18">
        <v>0.0</v>
      </c>
      <c r="CQ803" s="15">
        <v>0.0</v>
      </c>
      <c r="CR803" s="15" t="s">
        <v>124</v>
      </c>
      <c r="CS803" s="15">
        <v>0.0</v>
      </c>
      <c r="CT803" s="15" t="s">
        <v>124</v>
      </c>
      <c r="CU803" s="15">
        <v>0.0</v>
      </c>
      <c r="CV803" s="15" t="s">
        <v>124</v>
      </c>
      <c r="CW803" s="11">
        <v>0.0</v>
      </c>
      <c r="CX803" s="11">
        <v>0.0</v>
      </c>
      <c r="CY803" s="11" t="s">
        <v>124</v>
      </c>
      <c r="CZ803" s="11">
        <v>0.0</v>
      </c>
      <c r="DA803" s="11" t="s">
        <v>235</v>
      </c>
      <c r="DB803" s="31"/>
    </row>
    <row r="804">
      <c r="A804" s="11" t="s">
        <v>4395</v>
      </c>
      <c r="B804" s="11" t="s">
        <v>3262</v>
      </c>
      <c r="C804" s="12">
        <v>35028.0</v>
      </c>
      <c r="D804" s="13">
        <v>1.0</v>
      </c>
      <c r="E804" s="18">
        <v>0.0</v>
      </c>
      <c r="F804" s="3">
        <v>3.0</v>
      </c>
      <c r="G804" s="3">
        <v>6.0</v>
      </c>
      <c r="H804" s="3">
        <v>3.0</v>
      </c>
      <c r="I804" s="14">
        <f t="shared" si="1"/>
        <v>4</v>
      </c>
      <c r="J804" s="14">
        <f t="shared" si="2"/>
        <v>2</v>
      </c>
      <c r="K804" s="11" t="s">
        <v>2265</v>
      </c>
      <c r="L804" s="11" t="s">
        <v>2410</v>
      </c>
      <c r="M804" s="15" t="s">
        <v>216</v>
      </c>
      <c r="N804" s="15" t="s">
        <v>2546</v>
      </c>
      <c r="O804" s="15" t="s">
        <v>4043</v>
      </c>
      <c r="P804" s="15" t="s">
        <v>4396</v>
      </c>
      <c r="Q804" s="17">
        <v>1.0</v>
      </c>
      <c r="R804" s="11" t="s">
        <v>124</v>
      </c>
      <c r="S804" s="11">
        <v>0.0</v>
      </c>
      <c r="T804" s="11">
        <v>0.0</v>
      </c>
      <c r="U804" s="11" t="s">
        <v>124</v>
      </c>
      <c r="V804" s="11">
        <v>0.0</v>
      </c>
      <c r="W804" s="11" t="s">
        <v>125</v>
      </c>
      <c r="X804" s="18">
        <v>32.0</v>
      </c>
      <c r="Y804" s="18">
        <v>0.0</v>
      </c>
      <c r="Z804" s="18">
        <v>0.0</v>
      </c>
      <c r="AA804" s="18">
        <v>1.0</v>
      </c>
      <c r="AB804" s="15" t="s">
        <v>4326</v>
      </c>
      <c r="AC804" s="15" t="s">
        <v>4326</v>
      </c>
      <c r="AD804" s="16">
        <v>1.0</v>
      </c>
      <c r="AE804" s="16">
        <v>0.0</v>
      </c>
      <c r="AF804" s="16">
        <v>0.0</v>
      </c>
      <c r="AG804" s="15">
        <v>0.0</v>
      </c>
      <c r="AH804" s="11" t="s">
        <v>4326</v>
      </c>
      <c r="AI804" s="18">
        <v>1.0</v>
      </c>
      <c r="AJ804" s="18">
        <v>0.0</v>
      </c>
      <c r="AK804" s="18">
        <v>0.0</v>
      </c>
      <c r="AL804" s="11">
        <v>0.0</v>
      </c>
      <c r="AM804" s="19">
        <v>1.0</v>
      </c>
      <c r="AN804" s="27" t="s">
        <v>128</v>
      </c>
      <c r="AO804" s="15" t="s">
        <v>243</v>
      </c>
      <c r="AP804" s="15" t="s">
        <v>243</v>
      </c>
      <c r="AQ804" s="15">
        <v>138.0</v>
      </c>
      <c r="AR804" s="15">
        <v>39.0</v>
      </c>
      <c r="AS804" s="15">
        <v>66.0</v>
      </c>
      <c r="AT804" s="15">
        <v>11.0</v>
      </c>
      <c r="AU804" s="15">
        <v>-9.0</v>
      </c>
      <c r="AV804" s="15">
        <v>40.0</v>
      </c>
      <c r="AW804" s="18">
        <v>0.0</v>
      </c>
      <c r="AX804" s="18">
        <v>1.0</v>
      </c>
      <c r="AY804" s="18">
        <v>0.0</v>
      </c>
      <c r="AZ804" s="18">
        <v>0.0</v>
      </c>
      <c r="BA804" s="18">
        <v>1.0</v>
      </c>
      <c r="BB804" s="18">
        <v>0.0</v>
      </c>
      <c r="BC804" s="11">
        <v>0.0</v>
      </c>
      <c r="BD804" s="11">
        <v>0.0</v>
      </c>
      <c r="BE804" s="11">
        <v>0.0</v>
      </c>
      <c r="BF804" s="11">
        <v>0.0</v>
      </c>
      <c r="BG804" s="11">
        <v>0.0</v>
      </c>
      <c r="BH804" s="11">
        <v>1.0</v>
      </c>
      <c r="BI804" s="11">
        <v>0.0</v>
      </c>
      <c r="BJ804" s="11">
        <v>0.0</v>
      </c>
      <c r="BK804" s="11">
        <v>0.0</v>
      </c>
      <c r="BL804" s="11">
        <v>0.0</v>
      </c>
      <c r="BM804" s="11">
        <v>0.0</v>
      </c>
      <c r="BN804" s="11">
        <v>0.0</v>
      </c>
      <c r="BO804" s="11">
        <v>0.0</v>
      </c>
      <c r="BP804" s="11">
        <v>0.0</v>
      </c>
      <c r="BQ804" s="11">
        <v>0.0</v>
      </c>
      <c r="BR804" s="11">
        <v>0.0</v>
      </c>
      <c r="BS804" s="11">
        <v>0.0</v>
      </c>
      <c r="BT804" s="11">
        <v>0.0</v>
      </c>
      <c r="BU804" s="11">
        <v>0.0</v>
      </c>
      <c r="BV804" s="11" t="s">
        <v>124</v>
      </c>
      <c r="BW804" s="3" t="s">
        <v>146</v>
      </c>
      <c r="BX804" s="15">
        <v>0.0</v>
      </c>
      <c r="BY804" s="26">
        <v>204.0</v>
      </c>
      <c r="BZ804" s="16">
        <v>0.0</v>
      </c>
      <c r="CA804" s="26">
        <v>10.0</v>
      </c>
      <c r="CB804" s="26">
        <v>0.0</v>
      </c>
      <c r="CC804" s="15">
        <v>0.0</v>
      </c>
      <c r="CD804" s="15">
        <v>0.0</v>
      </c>
      <c r="CE804" s="15">
        <v>0.0</v>
      </c>
      <c r="CF804" s="15">
        <v>0.0</v>
      </c>
      <c r="CG804" s="16">
        <v>0.0</v>
      </c>
      <c r="CH804" s="16">
        <v>0.0</v>
      </c>
      <c r="CI804" s="16">
        <v>0.0</v>
      </c>
      <c r="CJ804" s="15">
        <f t="shared" si="3"/>
        <v>0</v>
      </c>
      <c r="CK804" s="29" t="s">
        <v>4397</v>
      </c>
      <c r="CL804" s="11" t="s">
        <v>2141</v>
      </c>
      <c r="CM804" s="11">
        <v>0.0</v>
      </c>
      <c r="CN804" s="11">
        <v>0.0</v>
      </c>
      <c r="CO804" s="18">
        <v>0.0</v>
      </c>
      <c r="CP804" s="18">
        <v>0.0</v>
      </c>
      <c r="CQ804" s="15">
        <v>0.0</v>
      </c>
      <c r="CR804" s="15" t="s">
        <v>124</v>
      </c>
      <c r="CS804" s="15">
        <v>1.0</v>
      </c>
      <c r="CT804" s="15" t="s">
        <v>4398</v>
      </c>
      <c r="CU804" s="15">
        <v>0.0</v>
      </c>
      <c r="CV804" s="15" t="s">
        <v>124</v>
      </c>
      <c r="CW804" s="11">
        <v>0.0</v>
      </c>
      <c r="CX804" s="11">
        <v>0.0</v>
      </c>
      <c r="CY804" s="11" t="s">
        <v>124</v>
      </c>
      <c r="CZ804" s="11">
        <v>0.0</v>
      </c>
      <c r="DA804" s="11" t="s">
        <v>235</v>
      </c>
      <c r="DB804" s="31"/>
    </row>
    <row r="805">
      <c r="A805" s="11" t="s">
        <v>4399</v>
      </c>
      <c r="B805" s="11" t="s">
        <v>4400</v>
      </c>
      <c r="C805" s="12">
        <v>35035.0</v>
      </c>
      <c r="D805" s="13">
        <v>16.0</v>
      </c>
      <c r="E805" s="18">
        <v>0.0</v>
      </c>
      <c r="F805" s="3">
        <v>5.0</v>
      </c>
      <c r="G805" s="3">
        <v>6.0</v>
      </c>
      <c r="H805" s="3">
        <v>10.0</v>
      </c>
      <c r="I805" s="14">
        <f t="shared" si="1"/>
        <v>7</v>
      </c>
      <c r="J805" s="14">
        <f t="shared" si="2"/>
        <v>3.333333333</v>
      </c>
      <c r="K805" s="11" t="s">
        <v>261</v>
      </c>
      <c r="L805" s="11" t="s">
        <v>3594</v>
      </c>
      <c r="M805" s="15" t="s">
        <v>137</v>
      </c>
      <c r="N805" s="15" t="s">
        <v>196</v>
      </c>
      <c r="O805" s="15" t="s">
        <v>3323</v>
      </c>
      <c r="P805" s="15" t="s">
        <v>4391</v>
      </c>
      <c r="Q805" s="17">
        <v>0.0</v>
      </c>
      <c r="R805" s="11" t="s">
        <v>124</v>
      </c>
      <c r="S805" s="11">
        <v>1.0</v>
      </c>
      <c r="T805" s="11">
        <v>0.0</v>
      </c>
      <c r="U805" s="11" t="s">
        <v>124</v>
      </c>
      <c r="V805" s="11">
        <v>0.0</v>
      </c>
      <c r="W805" s="11" t="s">
        <v>125</v>
      </c>
      <c r="X805" s="18">
        <f>(26+34+32+33+33)/5</f>
        <v>31.6</v>
      </c>
      <c r="Y805" s="18">
        <v>2.0</v>
      </c>
      <c r="Z805" s="18">
        <v>0.0</v>
      </c>
      <c r="AA805" s="18">
        <v>1.0</v>
      </c>
      <c r="AB805" s="15" t="s">
        <v>4401</v>
      </c>
      <c r="AC805" s="15" t="s">
        <v>4401</v>
      </c>
      <c r="AD805" s="16">
        <v>2.0</v>
      </c>
      <c r="AE805" s="16">
        <v>2.0</v>
      </c>
      <c r="AF805" s="16">
        <v>1.0</v>
      </c>
      <c r="AG805" s="16">
        <v>0.0</v>
      </c>
      <c r="AH805" s="11" t="s">
        <v>4202</v>
      </c>
      <c r="AI805" s="18">
        <v>2.0</v>
      </c>
      <c r="AJ805" s="18">
        <v>2.0</v>
      </c>
      <c r="AK805" s="18">
        <v>1.0</v>
      </c>
      <c r="AL805" s="18">
        <v>0.0</v>
      </c>
      <c r="AM805" s="19">
        <v>1.0</v>
      </c>
      <c r="AN805" s="27" t="s">
        <v>128</v>
      </c>
      <c r="AO805" s="15" t="s">
        <v>3012</v>
      </c>
      <c r="AP805" s="15" t="s">
        <v>200</v>
      </c>
      <c r="AQ805" s="15">
        <v>128.0</v>
      </c>
      <c r="AR805" s="15">
        <v>50.0</v>
      </c>
      <c r="AS805" s="15">
        <v>57.0</v>
      </c>
      <c r="AT805" s="15">
        <v>30.0</v>
      </c>
      <c r="AU805" s="15">
        <v>-9.0</v>
      </c>
      <c r="AV805" s="15">
        <v>35.0</v>
      </c>
      <c r="AW805" s="18">
        <v>0.0</v>
      </c>
      <c r="AX805" s="18">
        <v>1.0</v>
      </c>
      <c r="AY805" s="18">
        <v>0.0</v>
      </c>
      <c r="AZ805" s="18">
        <v>0.0</v>
      </c>
      <c r="BA805" s="18">
        <v>0.0</v>
      </c>
      <c r="BB805" s="18">
        <v>0.0</v>
      </c>
      <c r="BC805" s="11">
        <v>0.0</v>
      </c>
      <c r="BD805" s="11">
        <v>0.0</v>
      </c>
      <c r="BE805" s="11">
        <v>0.0</v>
      </c>
      <c r="BF805" s="11">
        <v>0.0</v>
      </c>
      <c r="BG805" s="11">
        <v>0.0</v>
      </c>
      <c r="BH805" s="11">
        <v>0.0</v>
      </c>
      <c r="BI805" s="11">
        <v>0.0</v>
      </c>
      <c r="BJ805" s="11">
        <v>0.0</v>
      </c>
      <c r="BK805" s="11">
        <v>0.0</v>
      </c>
      <c r="BL805" s="11">
        <v>0.0</v>
      </c>
      <c r="BM805" s="11">
        <v>0.0</v>
      </c>
      <c r="BN805" s="11">
        <v>0.0</v>
      </c>
      <c r="BO805" s="11">
        <v>0.0</v>
      </c>
      <c r="BP805" s="11">
        <v>0.0</v>
      </c>
      <c r="BQ805" s="11">
        <v>0.0</v>
      </c>
      <c r="BR805" s="11">
        <v>0.0</v>
      </c>
      <c r="BS805" s="11">
        <v>0.0</v>
      </c>
      <c r="BT805" s="11">
        <v>0.0</v>
      </c>
      <c r="BU805" s="11">
        <v>0.0</v>
      </c>
      <c r="BV805" s="11" t="s">
        <v>124</v>
      </c>
      <c r="BW805" s="3" t="s">
        <v>146</v>
      </c>
      <c r="BX805" s="15">
        <v>0.0</v>
      </c>
      <c r="BY805" s="26">
        <v>281.0</v>
      </c>
      <c r="BZ805" s="16">
        <v>0.0</v>
      </c>
      <c r="CA805" s="26">
        <v>25.0</v>
      </c>
      <c r="CB805" s="26">
        <v>20.0</v>
      </c>
      <c r="CC805" s="15">
        <v>0.0</v>
      </c>
      <c r="CD805" s="15">
        <v>0.0</v>
      </c>
      <c r="CE805" s="15">
        <v>0.0</v>
      </c>
      <c r="CF805" s="15">
        <v>0.0</v>
      </c>
      <c r="CG805" s="16">
        <v>0.0</v>
      </c>
      <c r="CH805" s="16">
        <v>0.0</v>
      </c>
      <c r="CI805" s="16">
        <v>0.0</v>
      </c>
      <c r="CJ805" s="15">
        <f t="shared" si="3"/>
        <v>0</v>
      </c>
      <c r="CK805" s="29" t="s">
        <v>4402</v>
      </c>
      <c r="CL805" s="11" t="s">
        <v>4403</v>
      </c>
      <c r="CM805" s="11">
        <v>0.0</v>
      </c>
      <c r="CN805" s="11">
        <v>0.0</v>
      </c>
      <c r="CO805" s="18">
        <v>0.0</v>
      </c>
      <c r="CP805" s="18">
        <v>0.0</v>
      </c>
      <c r="CQ805" s="15">
        <v>0.0</v>
      </c>
      <c r="CR805" s="15" t="s">
        <v>124</v>
      </c>
      <c r="CS805" s="15">
        <v>0.0</v>
      </c>
      <c r="CT805" s="15" t="s">
        <v>124</v>
      </c>
      <c r="CU805" s="15">
        <v>0.0</v>
      </c>
      <c r="CV805" s="15" t="s">
        <v>124</v>
      </c>
      <c r="CW805" s="11">
        <v>0.0</v>
      </c>
      <c r="CX805" s="11">
        <v>0.0</v>
      </c>
      <c r="CY805" s="11" t="s">
        <v>124</v>
      </c>
      <c r="CZ805" s="11">
        <v>0.0</v>
      </c>
      <c r="DA805" s="11" t="s">
        <v>235</v>
      </c>
      <c r="DB805" s="31"/>
    </row>
    <row r="806">
      <c r="A806" s="11" t="s">
        <v>4404</v>
      </c>
      <c r="B806" s="11" t="s">
        <v>4294</v>
      </c>
      <c r="C806" s="12">
        <v>35147.0</v>
      </c>
      <c r="D806" s="13">
        <v>6.0</v>
      </c>
      <c r="E806" s="18">
        <v>0.0</v>
      </c>
      <c r="F806" s="3">
        <v>6.0</v>
      </c>
      <c r="G806" s="3">
        <v>5.0</v>
      </c>
      <c r="H806" s="3">
        <v>7.0</v>
      </c>
      <c r="I806" s="14">
        <f t="shared" si="1"/>
        <v>6</v>
      </c>
      <c r="J806" s="14">
        <f t="shared" si="2"/>
        <v>1.333333333</v>
      </c>
      <c r="K806" s="11" t="s">
        <v>4295</v>
      </c>
      <c r="L806" s="11" t="s">
        <v>3594</v>
      </c>
      <c r="M806" s="15" t="s">
        <v>137</v>
      </c>
      <c r="N806" s="15" t="s">
        <v>196</v>
      </c>
      <c r="O806" s="15" t="s">
        <v>137</v>
      </c>
      <c r="P806" s="15" t="s">
        <v>969</v>
      </c>
      <c r="Q806" s="17">
        <v>1.0</v>
      </c>
      <c r="R806" s="11" t="s">
        <v>124</v>
      </c>
      <c r="S806" s="11">
        <v>0.0</v>
      </c>
      <c r="T806" s="11">
        <v>0.0</v>
      </c>
      <c r="U806" s="11" t="s">
        <v>124</v>
      </c>
      <c r="V806" s="11">
        <v>0.0</v>
      </c>
      <c r="W806" s="11" t="s">
        <v>273</v>
      </c>
      <c r="X806" s="18">
        <v>27.0</v>
      </c>
      <c r="Y806" s="18">
        <v>1.0</v>
      </c>
      <c r="Z806" s="18">
        <v>1.0</v>
      </c>
      <c r="AA806" s="18">
        <v>0.0</v>
      </c>
      <c r="AB806" s="15" t="s">
        <v>3730</v>
      </c>
      <c r="AC806" s="15" t="s">
        <v>3730</v>
      </c>
      <c r="AD806" s="16">
        <v>0.0</v>
      </c>
      <c r="AE806" s="16">
        <v>1.0</v>
      </c>
      <c r="AF806" s="16">
        <v>0.0</v>
      </c>
      <c r="AG806" s="15">
        <v>0.0</v>
      </c>
      <c r="AH806" s="11" t="s">
        <v>2923</v>
      </c>
      <c r="AI806" s="18">
        <v>1.0</v>
      </c>
      <c r="AJ806" s="18">
        <v>1.0</v>
      </c>
      <c r="AK806" s="18">
        <v>0.0</v>
      </c>
      <c r="AL806" s="11">
        <v>0.0</v>
      </c>
      <c r="AM806" s="19">
        <v>0.0</v>
      </c>
      <c r="AN806" s="27" t="s">
        <v>128</v>
      </c>
      <c r="AO806" s="15" t="s">
        <v>4405</v>
      </c>
      <c r="AP806" s="15" t="s">
        <v>243</v>
      </c>
      <c r="AQ806" s="15">
        <v>120.0</v>
      </c>
      <c r="AR806" s="15">
        <v>47.0</v>
      </c>
      <c r="AS806" s="15">
        <v>62.0</v>
      </c>
      <c r="AT806" s="15">
        <v>18.0</v>
      </c>
      <c r="AU806" s="15">
        <v>-10.0</v>
      </c>
      <c r="AV806" s="15">
        <v>31.0</v>
      </c>
      <c r="AW806" s="18">
        <v>0.0</v>
      </c>
      <c r="AX806" s="18">
        <v>1.0</v>
      </c>
      <c r="AY806" s="18">
        <v>1.0</v>
      </c>
      <c r="AZ806" s="18">
        <v>1.0</v>
      </c>
      <c r="BA806" s="18">
        <v>0.0</v>
      </c>
      <c r="BB806" s="18">
        <v>0.0</v>
      </c>
      <c r="BC806" s="11">
        <v>0.0</v>
      </c>
      <c r="BD806" s="11">
        <v>0.0</v>
      </c>
      <c r="BE806" s="11">
        <v>0.0</v>
      </c>
      <c r="BF806" s="11">
        <v>0.0</v>
      </c>
      <c r="BG806" s="11">
        <v>0.0</v>
      </c>
      <c r="BH806" s="11">
        <v>1.0</v>
      </c>
      <c r="BI806" s="11">
        <v>0.0</v>
      </c>
      <c r="BJ806" s="11">
        <v>0.0</v>
      </c>
      <c r="BK806" s="11">
        <v>0.0</v>
      </c>
      <c r="BL806" s="11">
        <v>0.0</v>
      </c>
      <c r="BM806" s="11">
        <v>0.0</v>
      </c>
      <c r="BN806" s="11">
        <v>0.0</v>
      </c>
      <c r="BO806" s="11">
        <v>0.0</v>
      </c>
      <c r="BP806" s="11">
        <v>0.0</v>
      </c>
      <c r="BQ806" s="11">
        <v>0.0</v>
      </c>
      <c r="BR806" s="11">
        <v>0.0</v>
      </c>
      <c r="BS806" s="11">
        <v>0.0</v>
      </c>
      <c r="BT806" s="11">
        <v>0.0</v>
      </c>
      <c r="BU806" s="11">
        <v>0.0</v>
      </c>
      <c r="BV806" s="11" t="s">
        <v>124</v>
      </c>
      <c r="BW806" s="3" t="s">
        <v>146</v>
      </c>
      <c r="BX806" s="15">
        <v>0.0</v>
      </c>
      <c r="BY806" s="26">
        <v>274.0</v>
      </c>
      <c r="BZ806" s="16">
        <v>0.0</v>
      </c>
      <c r="CA806" s="26">
        <v>13.0</v>
      </c>
      <c r="CB806" s="26">
        <v>0.0</v>
      </c>
      <c r="CC806" s="15">
        <v>0.0</v>
      </c>
      <c r="CD806" s="15">
        <v>0.0</v>
      </c>
      <c r="CE806" s="15">
        <v>0.0</v>
      </c>
      <c r="CF806" s="15">
        <v>0.0</v>
      </c>
      <c r="CG806" s="16">
        <v>0.0</v>
      </c>
      <c r="CH806" s="16">
        <v>0.0</v>
      </c>
      <c r="CI806" s="16">
        <v>0.0</v>
      </c>
      <c r="CJ806" s="15">
        <f t="shared" si="3"/>
        <v>0</v>
      </c>
      <c r="CK806" s="29" t="s">
        <v>4406</v>
      </c>
      <c r="CL806" s="11" t="s">
        <v>170</v>
      </c>
      <c r="CM806" s="11">
        <v>0.0</v>
      </c>
      <c r="CN806" s="11">
        <v>0.0</v>
      </c>
      <c r="CO806" s="18">
        <v>0.0</v>
      </c>
      <c r="CP806" s="18">
        <v>0.0</v>
      </c>
      <c r="CQ806" s="15">
        <v>0.0</v>
      </c>
      <c r="CR806" s="15" t="s">
        <v>124</v>
      </c>
      <c r="CS806" s="15">
        <v>1.0</v>
      </c>
      <c r="CT806" s="15" t="s">
        <v>4407</v>
      </c>
      <c r="CU806" s="15">
        <v>0.0</v>
      </c>
      <c r="CV806" s="15" t="s">
        <v>124</v>
      </c>
      <c r="CW806" s="11">
        <v>0.0</v>
      </c>
      <c r="CX806" s="11">
        <v>0.0</v>
      </c>
      <c r="CY806" s="11" t="s">
        <v>124</v>
      </c>
      <c r="CZ806" s="11">
        <v>0.0</v>
      </c>
      <c r="DA806" s="11" t="s">
        <v>1436</v>
      </c>
      <c r="DB806" s="31"/>
    </row>
    <row r="807">
      <c r="A807" s="11" t="s">
        <v>4408</v>
      </c>
      <c r="B807" s="11" t="s">
        <v>3952</v>
      </c>
      <c r="C807" s="12">
        <v>35189.0</v>
      </c>
      <c r="D807" s="13">
        <v>2.0</v>
      </c>
      <c r="E807" s="18">
        <v>0.0</v>
      </c>
      <c r="F807" s="3">
        <v>9.0</v>
      </c>
      <c r="G807" s="3">
        <v>7.0</v>
      </c>
      <c r="H807" s="3">
        <v>10.0</v>
      </c>
      <c r="I807" s="14">
        <f t="shared" si="1"/>
        <v>8.666666667</v>
      </c>
      <c r="J807" s="14">
        <f t="shared" si="2"/>
        <v>2</v>
      </c>
      <c r="K807" s="11" t="s">
        <v>261</v>
      </c>
      <c r="L807" s="11" t="s">
        <v>3594</v>
      </c>
      <c r="M807" s="15" t="s">
        <v>216</v>
      </c>
      <c r="N807" s="15" t="s">
        <v>2546</v>
      </c>
      <c r="O807" s="15" t="s">
        <v>2228</v>
      </c>
      <c r="P807" s="15" t="s">
        <v>4409</v>
      </c>
      <c r="Q807" s="17">
        <v>1.0</v>
      </c>
      <c r="R807" s="11" t="s">
        <v>124</v>
      </c>
      <c r="S807" s="11">
        <v>0.0</v>
      </c>
      <c r="T807" s="11">
        <v>0.0</v>
      </c>
      <c r="U807" s="11" t="s">
        <v>124</v>
      </c>
      <c r="V807" s="11">
        <v>0.0</v>
      </c>
      <c r="W807" s="11" t="s">
        <v>125</v>
      </c>
      <c r="X807" s="18">
        <v>27.0</v>
      </c>
      <c r="Y807" s="18">
        <v>0.0</v>
      </c>
      <c r="Z807" s="18">
        <v>0.0</v>
      </c>
      <c r="AA807" s="18">
        <v>1.0</v>
      </c>
      <c r="AB807" s="15" t="s">
        <v>4410</v>
      </c>
      <c r="AC807" s="15" t="s">
        <v>4410</v>
      </c>
      <c r="AD807" s="16">
        <v>2.0</v>
      </c>
      <c r="AE807" s="16">
        <v>0.0</v>
      </c>
      <c r="AF807" s="16">
        <v>1.0</v>
      </c>
      <c r="AG807" s="15">
        <v>0.0</v>
      </c>
      <c r="AH807" s="11" t="s">
        <v>4411</v>
      </c>
      <c r="AI807" s="18">
        <v>2.0</v>
      </c>
      <c r="AJ807" s="18">
        <v>0.0</v>
      </c>
      <c r="AK807" s="18">
        <v>1.0</v>
      </c>
      <c r="AL807" s="11">
        <v>0.0</v>
      </c>
      <c r="AM807" s="19">
        <v>1.0</v>
      </c>
      <c r="AN807" s="27" t="s">
        <v>128</v>
      </c>
      <c r="AO807" s="15" t="s">
        <v>927</v>
      </c>
      <c r="AP807" s="15" t="s">
        <v>189</v>
      </c>
      <c r="AQ807" s="15">
        <v>79.0</v>
      </c>
      <c r="AR807" s="15">
        <v>53.0</v>
      </c>
      <c r="AS807" s="15">
        <v>65.0</v>
      </c>
      <c r="AT807" s="15">
        <v>49.0</v>
      </c>
      <c r="AU807" s="15">
        <v>-8.0</v>
      </c>
      <c r="AV807" s="15">
        <v>46.0</v>
      </c>
      <c r="AW807" s="18">
        <v>0.0</v>
      </c>
      <c r="AX807" s="18">
        <v>0.0</v>
      </c>
      <c r="AY807" s="18">
        <v>1.0</v>
      </c>
      <c r="AZ807" s="18">
        <v>1.0</v>
      </c>
      <c r="BA807" s="18">
        <v>0.0</v>
      </c>
      <c r="BB807" s="18">
        <v>0.0</v>
      </c>
      <c r="BC807" s="11">
        <v>0.0</v>
      </c>
      <c r="BD807" s="11">
        <v>0.0</v>
      </c>
      <c r="BE807" s="11">
        <v>0.0</v>
      </c>
      <c r="BF807" s="11">
        <v>0.0</v>
      </c>
      <c r="BG807" s="11">
        <v>0.0</v>
      </c>
      <c r="BH807" s="11">
        <v>1.0</v>
      </c>
      <c r="BI807" s="11">
        <v>0.0</v>
      </c>
      <c r="BJ807" s="11">
        <v>0.0</v>
      </c>
      <c r="BK807" s="11">
        <v>0.0</v>
      </c>
      <c r="BL807" s="11">
        <v>0.0</v>
      </c>
      <c r="BM807" s="11">
        <v>0.0</v>
      </c>
      <c r="BN807" s="11">
        <v>0.0</v>
      </c>
      <c r="BO807" s="11">
        <v>0.0</v>
      </c>
      <c r="BP807" s="11">
        <v>0.0</v>
      </c>
      <c r="BQ807" s="11">
        <v>0.0</v>
      </c>
      <c r="BR807" s="11">
        <v>0.0</v>
      </c>
      <c r="BS807" s="11">
        <v>0.0</v>
      </c>
      <c r="BT807" s="11">
        <v>0.0</v>
      </c>
      <c r="BU807" s="11">
        <v>0.0</v>
      </c>
      <c r="BV807" s="11" t="s">
        <v>124</v>
      </c>
      <c r="BW807" s="3" t="s">
        <v>146</v>
      </c>
      <c r="BX807" s="15">
        <v>0.0</v>
      </c>
      <c r="BY807" s="26">
        <v>258.0</v>
      </c>
      <c r="BZ807" s="16">
        <v>0.0</v>
      </c>
      <c r="CA807" s="26">
        <v>60.0</v>
      </c>
      <c r="CB807" s="26">
        <v>49.0</v>
      </c>
      <c r="CC807" s="15">
        <v>0.0</v>
      </c>
      <c r="CD807" s="15">
        <v>0.0</v>
      </c>
      <c r="CE807" s="15">
        <v>1.0</v>
      </c>
      <c r="CF807" s="15">
        <v>0.0</v>
      </c>
      <c r="CG807" s="16">
        <v>0.0</v>
      </c>
      <c r="CH807" s="16">
        <v>0.0</v>
      </c>
      <c r="CI807" s="16">
        <v>0.0</v>
      </c>
      <c r="CJ807" s="15">
        <f t="shared" si="3"/>
        <v>0</v>
      </c>
      <c r="CK807" s="29" t="s">
        <v>4412</v>
      </c>
      <c r="CL807" s="11" t="s">
        <v>2646</v>
      </c>
      <c r="CM807" s="11">
        <v>0.0</v>
      </c>
      <c r="CN807" s="11">
        <v>0.0</v>
      </c>
      <c r="CO807" s="18">
        <v>0.0</v>
      </c>
      <c r="CP807" s="18">
        <v>0.0</v>
      </c>
      <c r="CQ807" s="15">
        <v>0.0</v>
      </c>
      <c r="CR807" s="15" t="s">
        <v>124</v>
      </c>
      <c r="CS807" s="15">
        <v>0.0</v>
      </c>
      <c r="CT807" s="15" t="s">
        <v>124</v>
      </c>
      <c r="CU807" s="15">
        <v>0.0</v>
      </c>
      <c r="CV807" s="15" t="s">
        <v>124</v>
      </c>
      <c r="CW807" s="11">
        <v>0.0</v>
      </c>
      <c r="CX807" s="11">
        <v>0.0</v>
      </c>
      <c r="CY807" s="11" t="s">
        <v>124</v>
      </c>
      <c r="CZ807" s="11">
        <v>0.0</v>
      </c>
      <c r="DA807" s="11" t="s">
        <v>235</v>
      </c>
      <c r="DB807" s="31"/>
    </row>
    <row r="808">
      <c r="A808" s="11" t="s">
        <v>4413</v>
      </c>
      <c r="B808" s="11" t="s">
        <v>4414</v>
      </c>
      <c r="C808" s="12">
        <v>35203.0</v>
      </c>
      <c r="D808" s="13">
        <v>8.0</v>
      </c>
      <c r="E808" s="18">
        <v>0.0</v>
      </c>
      <c r="F808" s="3">
        <v>5.0</v>
      </c>
      <c r="G808" s="3">
        <v>8.0</v>
      </c>
      <c r="H808" s="3">
        <v>3.0</v>
      </c>
      <c r="I808" s="14">
        <f t="shared" si="1"/>
        <v>5.333333333</v>
      </c>
      <c r="J808" s="14">
        <f t="shared" si="2"/>
        <v>3.333333333</v>
      </c>
      <c r="K808" s="11" t="s">
        <v>4415</v>
      </c>
      <c r="L808" s="11" t="s">
        <v>4415</v>
      </c>
      <c r="M808" s="15" t="s">
        <v>3478</v>
      </c>
      <c r="N808" s="15" t="s">
        <v>2546</v>
      </c>
      <c r="O808" s="15" t="s">
        <v>3478</v>
      </c>
      <c r="P808" s="15" t="s">
        <v>969</v>
      </c>
      <c r="Q808" s="17">
        <v>0.0</v>
      </c>
      <c r="R808" s="11" t="s">
        <v>124</v>
      </c>
      <c r="S808" s="11">
        <v>1.0</v>
      </c>
      <c r="T808" s="11">
        <v>0.0</v>
      </c>
      <c r="U808" s="11" t="s">
        <v>124</v>
      </c>
      <c r="V808" s="11">
        <v>0.0</v>
      </c>
      <c r="W808" s="11" t="s">
        <v>125</v>
      </c>
      <c r="X808" s="18">
        <f>(19+21+22+22)/4</f>
        <v>21</v>
      </c>
      <c r="Y808" s="18">
        <v>1.0</v>
      </c>
      <c r="Z808" s="18">
        <v>0.0</v>
      </c>
      <c r="AA808" s="18">
        <v>1.0</v>
      </c>
      <c r="AB808" s="15" t="s">
        <v>4416</v>
      </c>
      <c r="AC808" s="15" t="s">
        <v>4416</v>
      </c>
      <c r="AD808" s="16">
        <v>1.0</v>
      </c>
      <c r="AE808" s="16">
        <v>0.0</v>
      </c>
      <c r="AF808" s="16">
        <v>1.0</v>
      </c>
      <c r="AG808" s="16">
        <v>0.0</v>
      </c>
      <c r="AH808" s="11" t="s">
        <v>4417</v>
      </c>
      <c r="AI808" s="18">
        <v>1.0</v>
      </c>
      <c r="AJ808" s="18">
        <v>0.0</v>
      </c>
      <c r="AK808" s="18">
        <v>0.0</v>
      </c>
      <c r="AL808" s="11">
        <v>0.0</v>
      </c>
      <c r="AM808" s="19">
        <v>1.0</v>
      </c>
      <c r="AN808" s="27" t="s">
        <v>128</v>
      </c>
      <c r="AO808" s="15" t="s">
        <v>189</v>
      </c>
      <c r="AP808" s="15" t="s">
        <v>189</v>
      </c>
      <c r="AQ808" s="15">
        <v>144.0</v>
      </c>
      <c r="AR808" s="15">
        <v>51.0</v>
      </c>
      <c r="AS808" s="15">
        <v>68.0</v>
      </c>
      <c r="AT808" s="15">
        <v>53.0</v>
      </c>
      <c r="AU808" s="15">
        <v>-7.0</v>
      </c>
      <c r="AV808" s="15">
        <v>9.0</v>
      </c>
      <c r="AW808" s="18">
        <v>0.0</v>
      </c>
      <c r="AX808" s="18">
        <v>0.0</v>
      </c>
      <c r="AY808" s="18">
        <v>0.0</v>
      </c>
      <c r="AZ808" s="18">
        <v>1.0</v>
      </c>
      <c r="BA808" s="18">
        <v>0.0</v>
      </c>
      <c r="BB808" s="18">
        <v>0.0</v>
      </c>
      <c r="BC808" s="11">
        <v>0.0</v>
      </c>
      <c r="BD808" s="11">
        <v>0.0</v>
      </c>
      <c r="BE808" s="11">
        <v>0.0</v>
      </c>
      <c r="BF808" s="11">
        <v>0.0</v>
      </c>
      <c r="BG808" s="11">
        <v>0.0</v>
      </c>
      <c r="BH808" s="11">
        <v>0.0</v>
      </c>
      <c r="BI808" s="11">
        <v>0.0</v>
      </c>
      <c r="BJ808" s="11">
        <v>0.0</v>
      </c>
      <c r="BK808" s="11">
        <v>0.0</v>
      </c>
      <c r="BL808" s="11">
        <v>0.0</v>
      </c>
      <c r="BM808" s="11">
        <v>0.0</v>
      </c>
      <c r="BN808" s="11">
        <v>0.0</v>
      </c>
      <c r="BO808" s="11">
        <v>0.0</v>
      </c>
      <c r="BP808" s="11">
        <v>0.0</v>
      </c>
      <c r="BQ808" s="11">
        <v>0.0</v>
      </c>
      <c r="BR808" s="11">
        <v>0.0</v>
      </c>
      <c r="BS808" s="11">
        <v>0.0</v>
      </c>
      <c r="BT808" s="11">
        <v>0.0</v>
      </c>
      <c r="BU808" s="11">
        <v>0.0</v>
      </c>
      <c r="BV808" s="11" t="s">
        <v>1641</v>
      </c>
      <c r="BW808" s="3" t="s">
        <v>190</v>
      </c>
      <c r="BX808" s="15">
        <v>0.0</v>
      </c>
      <c r="BY808" s="26">
        <v>223.0</v>
      </c>
      <c r="BZ808" s="16">
        <v>0.0</v>
      </c>
      <c r="CA808" s="26">
        <v>6.0</v>
      </c>
      <c r="CB808" s="26">
        <v>19.0</v>
      </c>
      <c r="CC808" s="15">
        <v>0.0</v>
      </c>
      <c r="CD808" s="15">
        <v>0.0</v>
      </c>
      <c r="CE808" s="15">
        <v>1.0</v>
      </c>
      <c r="CF808" s="15">
        <v>0.0</v>
      </c>
      <c r="CG808" s="16">
        <v>0.0</v>
      </c>
      <c r="CH808" s="16">
        <v>0.0</v>
      </c>
      <c r="CI808" s="16">
        <v>0.0</v>
      </c>
      <c r="CJ808" s="15">
        <f t="shared" si="3"/>
        <v>0</v>
      </c>
      <c r="CK808" s="29" t="s">
        <v>4418</v>
      </c>
      <c r="CL808" s="11" t="s">
        <v>4419</v>
      </c>
      <c r="CM808" s="11">
        <v>0.0</v>
      </c>
      <c r="CN808" s="11">
        <v>0.0</v>
      </c>
      <c r="CO808" s="18">
        <v>1.0</v>
      </c>
      <c r="CP808" s="18">
        <v>0.0</v>
      </c>
      <c r="CQ808" s="15">
        <v>0.0</v>
      </c>
      <c r="CR808" s="15" t="s">
        <v>124</v>
      </c>
      <c r="CS808" s="15">
        <v>0.0</v>
      </c>
      <c r="CT808" s="15" t="s">
        <v>124</v>
      </c>
      <c r="CU808" s="15">
        <v>0.0</v>
      </c>
      <c r="CV808" s="15" t="s">
        <v>124</v>
      </c>
      <c r="CW808" s="11">
        <v>0.0</v>
      </c>
      <c r="CX808" s="11">
        <v>0.0</v>
      </c>
      <c r="CY808" s="11" t="s">
        <v>124</v>
      </c>
      <c r="CZ808" s="11">
        <v>0.0</v>
      </c>
      <c r="DA808" s="11" t="s">
        <v>1049</v>
      </c>
      <c r="DB808" s="31"/>
    </row>
    <row r="809">
      <c r="A809" s="11" t="s">
        <v>4420</v>
      </c>
      <c r="B809" s="11" t="s">
        <v>4421</v>
      </c>
      <c r="C809" s="12">
        <v>35259.0</v>
      </c>
      <c r="D809" s="13">
        <v>2.0</v>
      </c>
      <c r="E809" s="18">
        <v>0.0</v>
      </c>
      <c r="F809" s="3">
        <v>7.0</v>
      </c>
      <c r="G809" s="3">
        <v>8.0</v>
      </c>
      <c r="H809" s="3">
        <v>2.0</v>
      </c>
      <c r="I809" s="14">
        <f t="shared" si="1"/>
        <v>5.666666667</v>
      </c>
      <c r="J809" s="14">
        <f t="shared" si="2"/>
        <v>4</v>
      </c>
      <c r="K809" s="11" t="s">
        <v>4422</v>
      </c>
      <c r="L809" s="11" t="s">
        <v>4422</v>
      </c>
      <c r="M809" s="15" t="s">
        <v>3478</v>
      </c>
      <c r="N809" s="15" t="s">
        <v>3478</v>
      </c>
      <c r="O809" s="15" t="s">
        <v>3478</v>
      </c>
      <c r="P809" s="15" t="s">
        <v>969</v>
      </c>
      <c r="Q809" s="17">
        <v>1.5</v>
      </c>
      <c r="R809" s="11" t="s">
        <v>4423</v>
      </c>
      <c r="S809" s="11">
        <v>1.0</v>
      </c>
      <c r="T809" s="11">
        <v>0.0</v>
      </c>
      <c r="U809" s="11" t="s">
        <v>124</v>
      </c>
      <c r="V809" s="11">
        <v>0.0</v>
      </c>
      <c r="W809" s="11" t="s">
        <v>125</v>
      </c>
      <c r="X809" s="18">
        <v>24.0</v>
      </c>
      <c r="Y809" s="18">
        <v>1.0</v>
      </c>
      <c r="Z809" s="18">
        <v>0.0</v>
      </c>
      <c r="AA809" s="18">
        <v>1.0</v>
      </c>
      <c r="AB809" s="15" t="s">
        <v>4424</v>
      </c>
      <c r="AC809" s="15" t="s">
        <v>4425</v>
      </c>
      <c r="AD809" s="16">
        <v>1.0</v>
      </c>
      <c r="AE809" s="16">
        <v>0.0</v>
      </c>
      <c r="AF809" s="16">
        <v>1.0</v>
      </c>
      <c r="AG809" s="15">
        <v>0.0</v>
      </c>
      <c r="AH809" s="11" t="s">
        <v>4426</v>
      </c>
      <c r="AI809" s="18">
        <v>1.0</v>
      </c>
      <c r="AJ809" s="18">
        <v>0.0</v>
      </c>
      <c r="AK809" s="18">
        <v>0.0</v>
      </c>
      <c r="AL809" s="11">
        <v>0.0</v>
      </c>
      <c r="AM809" s="19">
        <v>1.0</v>
      </c>
      <c r="AN809" s="27" t="s">
        <v>128</v>
      </c>
      <c r="AO809" s="15" t="s">
        <v>1780</v>
      </c>
      <c r="AP809" s="15" t="s">
        <v>1780</v>
      </c>
      <c r="AQ809" s="15">
        <v>92.0</v>
      </c>
      <c r="AR809" s="15">
        <v>79.0</v>
      </c>
      <c r="AS809" s="15">
        <v>87.0</v>
      </c>
      <c r="AT809" s="15">
        <v>56.0</v>
      </c>
      <c r="AU809" s="15">
        <v>-4.0</v>
      </c>
      <c r="AV809" s="15">
        <v>2.0</v>
      </c>
      <c r="AW809" s="18">
        <v>0.0</v>
      </c>
      <c r="AX809" s="18">
        <v>1.0</v>
      </c>
      <c r="AY809" s="18">
        <v>1.0</v>
      </c>
      <c r="AZ809" s="18">
        <v>0.0</v>
      </c>
      <c r="BA809" s="18">
        <v>0.0</v>
      </c>
      <c r="BB809" s="18">
        <v>0.0</v>
      </c>
      <c r="BC809" s="11">
        <v>0.0</v>
      </c>
      <c r="BD809" s="11">
        <v>0.0</v>
      </c>
      <c r="BE809" s="11">
        <v>0.0</v>
      </c>
      <c r="BF809" s="11">
        <v>0.0</v>
      </c>
      <c r="BG809" s="11">
        <v>0.0</v>
      </c>
      <c r="BH809" s="11">
        <v>0.0</v>
      </c>
      <c r="BI809" s="11">
        <v>0.0</v>
      </c>
      <c r="BJ809" s="11">
        <v>0.0</v>
      </c>
      <c r="BK809" s="11">
        <v>0.0</v>
      </c>
      <c r="BL809" s="11">
        <v>0.0</v>
      </c>
      <c r="BM809" s="11">
        <v>0.0</v>
      </c>
      <c r="BN809" s="11">
        <v>0.0</v>
      </c>
      <c r="BO809" s="11">
        <v>0.0</v>
      </c>
      <c r="BP809" s="11">
        <v>0.0</v>
      </c>
      <c r="BQ809" s="11">
        <v>0.0</v>
      </c>
      <c r="BR809" s="11">
        <v>0.0</v>
      </c>
      <c r="BS809" s="11">
        <v>0.0</v>
      </c>
      <c r="BT809" s="11">
        <v>0.0</v>
      </c>
      <c r="BU809" s="11">
        <v>0.0</v>
      </c>
      <c r="BV809" s="11" t="s">
        <v>4427</v>
      </c>
      <c r="BW809" s="3" t="s">
        <v>319</v>
      </c>
      <c r="BX809" s="15">
        <v>0.0</v>
      </c>
      <c r="BY809" s="26">
        <v>239.0</v>
      </c>
      <c r="BZ809" s="16">
        <v>0.0</v>
      </c>
      <c r="CA809" s="26">
        <v>3.0</v>
      </c>
      <c r="CB809" s="26">
        <v>22.0</v>
      </c>
      <c r="CC809" s="15">
        <v>0.0</v>
      </c>
      <c r="CD809" s="15">
        <v>0.0</v>
      </c>
      <c r="CE809" s="15">
        <v>1.0</v>
      </c>
      <c r="CF809" s="15">
        <v>0.0</v>
      </c>
      <c r="CG809" s="16">
        <v>0.0</v>
      </c>
      <c r="CH809" s="16">
        <v>1.0</v>
      </c>
      <c r="CI809" s="16">
        <v>0.0</v>
      </c>
      <c r="CJ809" s="15">
        <f t="shared" si="3"/>
        <v>1</v>
      </c>
      <c r="CK809" s="29" t="s">
        <v>4428</v>
      </c>
      <c r="CL809" s="11" t="s">
        <v>4429</v>
      </c>
      <c r="CM809" s="11">
        <v>0.0</v>
      </c>
      <c r="CN809" s="11">
        <v>0.0</v>
      </c>
      <c r="CO809" s="18">
        <v>1.0</v>
      </c>
      <c r="CP809" s="18">
        <v>0.0</v>
      </c>
      <c r="CQ809" s="15">
        <v>0.0</v>
      </c>
      <c r="CR809" s="15" t="s">
        <v>124</v>
      </c>
      <c r="CS809" s="15">
        <v>0.0</v>
      </c>
      <c r="CT809" s="15" t="s">
        <v>124</v>
      </c>
      <c r="CU809" s="15">
        <v>0.0</v>
      </c>
      <c r="CV809" s="15" t="s">
        <v>124</v>
      </c>
      <c r="CW809" s="11">
        <v>0.0</v>
      </c>
      <c r="CX809" s="11">
        <v>0.0</v>
      </c>
      <c r="CY809" s="11" t="s">
        <v>4430</v>
      </c>
      <c r="CZ809" s="11">
        <v>0.0</v>
      </c>
      <c r="DA809" s="11" t="s">
        <v>235</v>
      </c>
      <c r="DB809" s="31"/>
    </row>
    <row r="810">
      <c r="A810" s="11" t="s">
        <v>4431</v>
      </c>
      <c r="B810" s="11" t="s">
        <v>4432</v>
      </c>
      <c r="C810" s="12">
        <v>35273.0</v>
      </c>
      <c r="D810" s="13">
        <v>1.0</v>
      </c>
      <c r="E810" s="18">
        <v>0.0</v>
      </c>
      <c r="F810" s="3">
        <v>5.0</v>
      </c>
      <c r="G810" s="3">
        <v>6.0</v>
      </c>
      <c r="H810" s="3">
        <v>5.0</v>
      </c>
      <c r="I810" s="14">
        <f t="shared" si="1"/>
        <v>5.333333333</v>
      </c>
      <c r="J810" s="14">
        <f t="shared" si="2"/>
        <v>0.6666666667</v>
      </c>
      <c r="K810" s="11" t="s">
        <v>4339</v>
      </c>
      <c r="L810" s="11" t="s">
        <v>2410</v>
      </c>
      <c r="M810" s="15" t="s">
        <v>216</v>
      </c>
      <c r="N810" s="15" t="s">
        <v>2546</v>
      </c>
      <c r="O810" s="15" t="s">
        <v>4043</v>
      </c>
      <c r="P810" s="15" t="s">
        <v>4217</v>
      </c>
      <c r="Q810" s="17">
        <v>1.0</v>
      </c>
      <c r="R810" s="11" t="s">
        <v>124</v>
      </c>
      <c r="S810" s="11">
        <v>0.0</v>
      </c>
      <c r="T810" s="11">
        <v>0.0</v>
      </c>
      <c r="U810" s="11" t="s">
        <v>124</v>
      </c>
      <c r="V810" s="11">
        <v>0.0</v>
      </c>
      <c r="W810" s="11" t="s">
        <v>125</v>
      </c>
      <c r="X810" s="18">
        <v>28.0</v>
      </c>
      <c r="Y810" s="18">
        <v>0.0</v>
      </c>
      <c r="Z810" s="18">
        <v>0.0</v>
      </c>
      <c r="AA810" s="18">
        <v>1.0</v>
      </c>
      <c r="AB810" s="15" t="s">
        <v>4433</v>
      </c>
      <c r="AC810" s="15" t="s">
        <v>4433</v>
      </c>
      <c r="AD810" s="16">
        <v>2.0</v>
      </c>
      <c r="AE810" s="16">
        <v>0.0</v>
      </c>
      <c r="AF810" s="16">
        <v>1.0</v>
      </c>
      <c r="AG810" s="15">
        <v>0.0</v>
      </c>
      <c r="AH810" s="11" t="s">
        <v>4434</v>
      </c>
      <c r="AI810" s="18">
        <v>1.0</v>
      </c>
      <c r="AJ810" s="18">
        <v>0.0</v>
      </c>
      <c r="AK810" s="18">
        <v>0.0</v>
      </c>
      <c r="AL810" s="11">
        <v>0.0</v>
      </c>
      <c r="AM810" s="19">
        <v>1.0</v>
      </c>
      <c r="AN810" s="27" t="s">
        <v>128</v>
      </c>
      <c r="AO810" s="15" t="s">
        <v>1780</v>
      </c>
      <c r="AP810" s="15" t="s">
        <v>1780</v>
      </c>
      <c r="AQ810" s="15">
        <v>92.0</v>
      </c>
      <c r="AR810" s="15">
        <v>63.0</v>
      </c>
      <c r="AS810" s="15">
        <v>85.0</v>
      </c>
      <c r="AT810" s="15">
        <v>86.0</v>
      </c>
      <c r="AU810" s="15">
        <v>-7.0</v>
      </c>
      <c r="AV810" s="15">
        <v>1.0</v>
      </c>
      <c r="AW810" s="18">
        <v>0.0</v>
      </c>
      <c r="AX810" s="18">
        <v>1.0</v>
      </c>
      <c r="AY810" s="18">
        <v>1.0</v>
      </c>
      <c r="AZ810" s="18">
        <v>0.0</v>
      </c>
      <c r="BA810" s="18">
        <v>0.0</v>
      </c>
      <c r="BB810" s="18">
        <v>0.0</v>
      </c>
      <c r="BC810" s="11">
        <v>0.0</v>
      </c>
      <c r="BD810" s="11">
        <v>0.0</v>
      </c>
      <c r="BE810" s="11">
        <v>0.0</v>
      </c>
      <c r="BF810" s="11">
        <v>0.0</v>
      </c>
      <c r="BG810" s="11">
        <v>0.0</v>
      </c>
      <c r="BH810" s="11">
        <v>1.0</v>
      </c>
      <c r="BI810" s="11">
        <v>0.0</v>
      </c>
      <c r="BJ810" s="11">
        <v>0.0</v>
      </c>
      <c r="BK810" s="11">
        <v>0.0</v>
      </c>
      <c r="BL810" s="11">
        <v>0.0</v>
      </c>
      <c r="BM810" s="11">
        <v>0.0</v>
      </c>
      <c r="BN810" s="11">
        <v>0.0</v>
      </c>
      <c r="BO810" s="11">
        <v>0.0</v>
      </c>
      <c r="BP810" s="11">
        <v>0.0</v>
      </c>
      <c r="BQ810" s="11">
        <v>0.0</v>
      </c>
      <c r="BR810" s="11">
        <v>0.0</v>
      </c>
      <c r="BS810" s="11">
        <v>0.0</v>
      </c>
      <c r="BT810" s="11">
        <v>0.0</v>
      </c>
      <c r="BU810" s="11">
        <v>0.0</v>
      </c>
      <c r="BV810" s="11" t="s">
        <v>124</v>
      </c>
      <c r="BW810" s="3" t="s">
        <v>1609</v>
      </c>
      <c r="BX810" s="15">
        <v>0.0</v>
      </c>
      <c r="BY810" s="26">
        <v>246.0</v>
      </c>
      <c r="BZ810" s="16">
        <v>0.0</v>
      </c>
      <c r="CA810" s="26">
        <v>42.0</v>
      </c>
      <c r="CB810" s="26">
        <v>31.0</v>
      </c>
      <c r="CC810" s="15">
        <v>0.0</v>
      </c>
      <c r="CD810" s="15">
        <v>0.0</v>
      </c>
      <c r="CE810" s="15">
        <v>1.0</v>
      </c>
      <c r="CF810" s="15">
        <v>0.0</v>
      </c>
      <c r="CG810" s="16">
        <v>0.0</v>
      </c>
      <c r="CH810" s="16">
        <v>0.0</v>
      </c>
      <c r="CI810" s="16">
        <v>0.0</v>
      </c>
      <c r="CJ810" s="15">
        <f t="shared" si="3"/>
        <v>0</v>
      </c>
      <c r="CK810" s="29" t="s">
        <v>4435</v>
      </c>
      <c r="CL810" s="11" t="s">
        <v>4436</v>
      </c>
      <c r="CM810" s="11">
        <v>0.0</v>
      </c>
      <c r="CN810" s="11">
        <v>0.0</v>
      </c>
      <c r="CO810" s="18">
        <v>1.0</v>
      </c>
      <c r="CP810" s="18">
        <v>0.0</v>
      </c>
      <c r="CQ810" s="15">
        <v>0.0</v>
      </c>
      <c r="CR810" s="15" t="s">
        <v>124</v>
      </c>
      <c r="CS810" s="15">
        <v>0.0</v>
      </c>
      <c r="CT810" s="15" t="s">
        <v>124</v>
      </c>
      <c r="CU810" s="15">
        <v>0.0</v>
      </c>
      <c r="CV810" s="15" t="s">
        <v>124</v>
      </c>
      <c r="CW810" s="11">
        <v>0.0</v>
      </c>
      <c r="CX810" s="11">
        <v>0.0</v>
      </c>
      <c r="CY810" s="11" t="s">
        <v>4437</v>
      </c>
      <c r="CZ810" s="11">
        <v>0.0</v>
      </c>
      <c r="DA810" s="11" t="s">
        <v>235</v>
      </c>
      <c r="DB810" s="31"/>
    </row>
    <row r="811">
      <c r="A811" s="11" t="s">
        <v>4438</v>
      </c>
      <c r="B811" s="11" t="s">
        <v>4439</v>
      </c>
      <c r="C811" s="12">
        <v>35280.0</v>
      </c>
      <c r="D811" s="13">
        <v>14.0</v>
      </c>
      <c r="E811" s="18">
        <v>0.0</v>
      </c>
      <c r="F811" s="3">
        <v>5.0</v>
      </c>
      <c r="G811" s="3">
        <v>5.0</v>
      </c>
      <c r="H811" s="3">
        <v>5.0</v>
      </c>
      <c r="I811" s="14">
        <f t="shared" si="1"/>
        <v>5</v>
      </c>
      <c r="J811" s="14">
        <f t="shared" si="2"/>
        <v>0</v>
      </c>
      <c r="K811" s="11" t="s">
        <v>277</v>
      </c>
      <c r="L811" s="11" t="s">
        <v>2410</v>
      </c>
      <c r="M811" s="15" t="s">
        <v>4440</v>
      </c>
      <c r="N811" s="15" t="s">
        <v>4441</v>
      </c>
      <c r="O811" s="15" t="s">
        <v>4442</v>
      </c>
      <c r="P811" s="15" t="s">
        <v>4443</v>
      </c>
      <c r="Q811" s="17">
        <v>0.0</v>
      </c>
      <c r="R811" s="11" t="s">
        <v>124</v>
      </c>
      <c r="S811" s="11">
        <v>1.0</v>
      </c>
      <c r="T811" s="11">
        <v>0.0</v>
      </c>
      <c r="U811" s="11" t="s">
        <v>124</v>
      </c>
      <c r="V811" s="11">
        <v>0.0</v>
      </c>
      <c r="W811" s="11" t="s">
        <v>4444</v>
      </c>
      <c r="X811" s="18">
        <f>(48+48)/2</f>
        <v>48</v>
      </c>
      <c r="Y811" s="18">
        <v>1.0</v>
      </c>
      <c r="Z811" s="18">
        <v>0.0</v>
      </c>
      <c r="AA811" s="18">
        <v>0.0</v>
      </c>
      <c r="AB811" s="15" t="s">
        <v>4445</v>
      </c>
      <c r="AC811" s="15" t="s">
        <v>4445</v>
      </c>
      <c r="AD811" s="16">
        <v>1.0</v>
      </c>
      <c r="AE811" s="16">
        <v>0.0</v>
      </c>
      <c r="AF811" s="16">
        <v>1.0</v>
      </c>
      <c r="AG811" s="16">
        <v>1.0</v>
      </c>
      <c r="AH811" s="11" t="s">
        <v>4446</v>
      </c>
      <c r="AI811" s="18">
        <v>1.0</v>
      </c>
      <c r="AJ811" s="18">
        <v>0.0</v>
      </c>
      <c r="AK811" s="18">
        <v>1.0</v>
      </c>
      <c r="AL811" s="11">
        <v>0.0</v>
      </c>
      <c r="AM811" s="19">
        <v>1.0</v>
      </c>
      <c r="AN811" s="27" t="s">
        <v>128</v>
      </c>
      <c r="AO811" s="15" t="s">
        <v>210</v>
      </c>
      <c r="AP811" s="15" t="s">
        <v>210</v>
      </c>
      <c r="AQ811" s="15">
        <v>103.0</v>
      </c>
      <c r="AR811" s="15">
        <v>93.0</v>
      </c>
      <c r="AS811" s="15">
        <v>74.0</v>
      </c>
      <c r="AT811" s="15">
        <v>96.0</v>
      </c>
      <c r="AU811" s="15">
        <v>-6.0</v>
      </c>
      <c r="AV811" s="15">
        <v>24.0</v>
      </c>
      <c r="AW811" s="18">
        <v>0.0</v>
      </c>
      <c r="AX811" s="18">
        <v>1.0</v>
      </c>
      <c r="AY811" s="18">
        <v>0.0</v>
      </c>
      <c r="AZ811" s="18">
        <v>0.0</v>
      </c>
      <c r="BA811" s="18">
        <v>0.0</v>
      </c>
      <c r="BB811" s="18">
        <v>0.0</v>
      </c>
      <c r="BC811" s="11">
        <v>0.0</v>
      </c>
      <c r="BD811" s="11">
        <v>0.0</v>
      </c>
      <c r="BE811" s="11">
        <v>0.0</v>
      </c>
      <c r="BF811" s="11">
        <v>0.0</v>
      </c>
      <c r="BG811" s="11">
        <v>0.0</v>
      </c>
      <c r="BH811" s="11">
        <v>0.0</v>
      </c>
      <c r="BI811" s="11">
        <v>0.0</v>
      </c>
      <c r="BJ811" s="11">
        <v>1.0</v>
      </c>
      <c r="BK811" s="11">
        <v>0.0</v>
      </c>
      <c r="BL811" s="11">
        <v>0.0</v>
      </c>
      <c r="BM811" s="11">
        <v>0.0</v>
      </c>
      <c r="BN811" s="11">
        <v>0.0</v>
      </c>
      <c r="BO811" s="11">
        <v>0.0</v>
      </c>
      <c r="BP811" s="11">
        <v>0.0</v>
      </c>
      <c r="BQ811" s="11">
        <v>0.0</v>
      </c>
      <c r="BR811" s="11">
        <v>0.0</v>
      </c>
      <c r="BS811" s="11">
        <v>0.0</v>
      </c>
      <c r="BT811" s="11">
        <v>0.0</v>
      </c>
      <c r="BU811" s="11">
        <v>0.0</v>
      </c>
      <c r="BV811" s="11" t="s">
        <v>124</v>
      </c>
      <c r="BW811" s="3" t="s">
        <v>319</v>
      </c>
      <c r="BX811" s="15">
        <v>0.0</v>
      </c>
      <c r="BY811" s="26">
        <v>251.0</v>
      </c>
      <c r="BZ811" s="16">
        <v>0.0</v>
      </c>
      <c r="CA811" s="26">
        <v>100.0</v>
      </c>
      <c r="CB811" s="26">
        <v>37.0</v>
      </c>
      <c r="CC811" s="15">
        <v>0.0</v>
      </c>
      <c r="CD811" s="15">
        <v>0.0</v>
      </c>
      <c r="CE811" s="15">
        <v>0.0</v>
      </c>
      <c r="CF811" s="15">
        <v>0.0</v>
      </c>
      <c r="CG811" s="16">
        <v>1.0</v>
      </c>
      <c r="CH811" s="16">
        <v>1.0</v>
      </c>
      <c r="CI811" s="16">
        <v>0.0</v>
      </c>
      <c r="CJ811" s="15">
        <f t="shared" si="3"/>
        <v>1</v>
      </c>
      <c r="CK811" s="29" t="s">
        <v>4447</v>
      </c>
      <c r="CL811" s="11" t="s">
        <v>4343</v>
      </c>
      <c r="CM811" s="11">
        <v>0.0</v>
      </c>
      <c r="CN811" s="11">
        <v>1.0</v>
      </c>
      <c r="CO811" s="18">
        <v>0.0</v>
      </c>
      <c r="CP811" s="18">
        <v>1.0</v>
      </c>
      <c r="CQ811" s="15">
        <v>0.0</v>
      </c>
      <c r="CR811" s="15" t="s">
        <v>124</v>
      </c>
      <c r="CS811" s="15">
        <v>0.0</v>
      </c>
      <c r="CT811" s="15" t="s">
        <v>124</v>
      </c>
      <c r="CU811" s="15">
        <v>0.0</v>
      </c>
      <c r="CV811" s="15" t="s">
        <v>124</v>
      </c>
      <c r="CW811" s="11">
        <v>1.0</v>
      </c>
      <c r="CX811" s="11">
        <v>0.0</v>
      </c>
      <c r="CY811" s="11" t="s">
        <v>124</v>
      </c>
      <c r="CZ811" s="11">
        <v>0.0</v>
      </c>
      <c r="DA811" s="11" t="s">
        <v>3168</v>
      </c>
      <c r="DB811" s="31"/>
    </row>
    <row r="812">
      <c r="A812" s="11" t="s">
        <v>4448</v>
      </c>
      <c r="B812" s="11" t="s">
        <v>4449</v>
      </c>
      <c r="C812" s="12">
        <v>35378.0</v>
      </c>
      <c r="D812" s="13">
        <v>4.0</v>
      </c>
      <c r="E812" s="18">
        <v>0.0</v>
      </c>
      <c r="F812" s="3">
        <v>7.0</v>
      </c>
      <c r="G812" s="3">
        <v>8.0</v>
      </c>
      <c r="H812" s="3">
        <v>7.0</v>
      </c>
      <c r="I812" s="14">
        <f t="shared" si="1"/>
        <v>7.333333333</v>
      </c>
      <c r="J812" s="14">
        <f t="shared" si="2"/>
        <v>0.6666666667</v>
      </c>
      <c r="K812" s="11" t="s">
        <v>4130</v>
      </c>
      <c r="L812" s="11" t="s">
        <v>4381</v>
      </c>
      <c r="M812" s="15" t="s">
        <v>3478</v>
      </c>
      <c r="N812" s="15" t="s">
        <v>2546</v>
      </c>
      <c r="O812" s="15" t="s">
        <v>3478</v>
      </c>
      <c r="P812" s="15" t="s">
        <v>3413</v>
      </c>
      <c r="Q812" s="17">
        <v>0.5</v>
      </c>
      <c r="R812" s="11" t="s">
        <v>4450</v>
      </c>
      <c r="S812" s="11">
        <v>1.0</v>
      </c>
      <c r="T812" s="11">
        <v>0.0</v>
      </c>
      <c r="U812" s="11" t="s">
        <v>124</v>
      </c>
      <c r="V812" s="11">
        <v>0.0</v>
      </c>
      <c r="W812" s="11" t="s">
        <v>125</v>
      </c>
      <c r="X812" s="18">
        <v>29.0</v>
      </c>
      <c r="Y812" s="18">
        <v>2.0</v>
      </c>
      <c r="Z812" s="18">
        <v>0.0</v>
      </c>
      <c r="AA812" s="18">
        <v>1.0</v>
      </c>
      <c r="AB812" s="15" t="s">
        <v>4451</v>
      </c>
      <c r="AC812" s="15" t="s">
        <v>4452</v>
      </c>
      <c r="AD812" s="16">
        <v>2.0</v>
      </c>
      <c r="AE812" s="16">
        <v>0.0</v>
      </c>
      <c r="AF812" s="16">
        <v>1.0</v>
      </c>
      <c r="AG812" s="16">
        <v>0.0</v>
      </c>
      <c r="AH812" s="11" t="s">
        <v>4453</v>
      </c>
      <c r="AI812" s="18">
        <v>1.0</v>
      </c>
      <c r="AJ812" s="18">
        <v>0.0</v>
      </c>
      <c r="AK812" s="18">
        <v>1.0</v>
      </c>
      <c r="AL812" s="18">
        <v>0.0</v>
      </c>
      <c r="AM812" s="19">
        <v>1.0</v>
      </c>
      <c r="AN812" s="27" t="s">
        <v>128</v>
      </c>
      <c r="AO812" s="15" t="s">
        <v>2224</v>
      </c>
      <c r="AP812" s="15" t="s">
        <v>2224</v>
      </c>
      <c r="AQ812" s="15">
        <v>89.0</v>
      </c>
      <c r="AR812" s="15">
        <v>64.0</v>
      </c>
      <c r="AS812" s="15">
        <v>85.0</v>
      </c>
      <c r="AT812" s="15">
        <v>69.0</v>
      </c>
      <c r="AU812" s="15">
        <v>-5.0</v>
      </c>
      <c r="AV812" s="15">
        <v>42.0</v>
      </c>
      <c r="AW812" s="18">
        <v>0.0</v>
      </c>
      <c r="AX812" s="18">
        <v>0.0</v>
      </c>
      <c r="AY812" s="18">
        <v>0.0</v>
      </c>
      <c r="AZ812" s="18">
        <v>1.0</v>
      </c>
      <c r="BA812" s="18">
        <v>0.0</v>
      </c>
      <c r="BB812" s="18">
        <v>0.0</v>
      </c>
      <c r="BC812" s="11">
        <v>0.0</v>
      </c>
      <c r="BD812" s="11">
        <v>0.0</v>
      </c>
      <c r="BE812" s="11">
        <v>0.0</v>
      </c>
      <c r="BF812" s="11">
        <v>0.0</v>
      </c>
      <c r="BG812" s="11">
        <v>0.0</v>
      </c>
      <c r="BH812" s="11">
        <v>0.0</v>
      </c>
      <c r="BI812" s="11">
        <v>0.0</v>
      </c>
      <c r="BJ812" s="11">
        <v>0.0</v>
      </c>
      <c r="BK812" s="11">
        <v>1.0</v>
      </c>
      <c r="BL812" s="11">
        <v>0.0</v>
      </c>
      <c r="BM812" s="11">
        <v>0.0</v>
      </c>
      <c r="BN812" s="11">
        <v>0.0</v>
      </c>
      <c r="BO812" s="11">
        <v>0.0</v>
      </c>
      <c r="BP812" s="11">
        <v>0.0</v>
      </c>
      <c r="BQ812" s="11">
        <v>0.0</v>
      </c>
      <c r="BR812" s="11">
        <v>0.0</v>
      </c>
      <c r="BS812" s="11">
        <v>0.0</v>
      </c>
      <c r="BT812" s="11">
        <v>0.0</v>
      </c>
      <c r="BU812" s="11">
        <v>0.0</v>
      </c>
      <c r="BV812" s="11" t="s">
        <v>124</v>
      </c>
      <c r="BW812" s="3" t="s">
        <v>4454</v>
      </c>
      <c r="BX812" s="15">
        <v>1.0</v>
      </c>
      <c r="BY812" s="26">
        <v>306.0</v>
      </c>
      <c r="BZ812" s="16">
        <v>0.0</v>
      </c>
      <c r="CA812" s="26">
        <v>0.0</v>
      </c>
      <c r="CB812" s="26">
        <v>22.0</v>
      </c>
      <c r="CC812" s="15">
        <v>1.0</v>
      </c>
      <c r="CD812" s="15">
        <v>0.0</v>
      </c>
      <c r="CE812" s="15">
        <v>0.0</v>
      </c>
      <c r="CF812" s="15">
        <v>0.0</v>
      </c>
      <c r="CG812" s="16">
        <v>0.0</v>
      </c>
      <c r="CH812" s="16">
        <v>1.0</v>
      </c>
      <c r="CI812" s="16">
        <v>0.0</v>
      </c>
      <c r="CJ812" s="15">
        <f t="shared" si="3"/>
        <v>1</v>
      </c>
      <c r="CK812" s="29" t="s">
        <v>4455</v>
      </c>
      <c r="CL812" s="11" t="s">
        <v>4456</v>
      </c>
      <c r="CM812" s="11">
        <v>0.0</v>
      </c>
      <c r="CN812" s="11">
        <v>0.0</v>
      </c>
      <c r="CO812" s="18">
        <v>1.0</v>
      </c>
      <c r="CP812" s="18">
        <v>0.0</v>
      </c>
      <c r="CQ812" s="15">
        <v>0.0</v>
      </c>
      <c r="CR812" s="15" t="s">
        <v>124</v>
      </c>
      <c r="CS812" s="15">
        <v>0.0</v>
      </c>
      <c r="CT812" s="15" t="s">
        <v>124</v>
      </c>
      <c r="CU812" s="15">
        <v>0.0</v>
      </c>
      <c r="CV812" s="15" t="s">
        <v>124</v>
      </c>
      <c r="CW812" s="11">
        <v>0.0</v>
      </c>
      <c r="CX812" s="11">
        <v>0.0</v>
      </c>
      <c r="CY812" s="11" t="s">
        <v>124</v>
      </c>
      <c r="CZ812" s="11">
        <v>0.0</v>
      </c>
      <c r="DA812" s="11" t="s">
        <v>1049</v>
      </c>
      <c r="DB812" s="31"/>
    </row>
    <row r="813">
      <c r="A813" s="11" t="s">
        <v>4457</v>
      </c>
      <c r="B813" s="11" t="s">
        <v>4432</v>
      </c>
      <c r="C813" s="12">
        <v>35406.0</v>
      </c>
      <c r="D813" s="13">
        <v>11.0</v>
      </c>
      <c r="E813" s="18">
        <v>0.0</v>
      </c>
      <c r="F813" s="3">
        <v>4.0</v>
      </c>
      <c r="G813" s="3">
        <v>7.0</v>
      </c>
      <c r="H813" s="3">
        <v>8.0</v>
      </c>
      <c r="I813" s="14">
        <f t="shared" si="1"/>
        <v>6.333333333</v>
      </c>
      <c r="J813" s="14">
        <f t="shared" si="2"/>
        <v>2.666666667</v>
      </c>
      <c r="K813" s="11" t="s">
        <v>4339</v>
      </c>
      <c r="L813" s="11" t="s">
        <v>2410</v>
      </c>
      <c r="M813" s="15" t="s">
        <v>216</v>
      </c>
      <c r="N813" s="15" t="s">
        <v>4458</v>
      </c>
      <c r="O813" s="15" t="s">
        <v>577</v>
      </c>
      <c r="P813" s="15" t="s">
        <v>4459</v>
      </c>
      <c r="Q813" s="17">
        <v>1.0</v>
      </c>
      <c r="R813" s="11" t="s">
        <v>124</v>
      </c>
      <c r="S813" s="11">
        <v>0.0</v>
      </c>
      <c r="T813" s="11">
        <v>0.0</v>
      </c>
      <c r="U813" s="11" t="s">
        <v>124</v>
      </c>
      <c r="V813" s="11">
        <v>0.0</v>
      </c>
      <c r="W813" s="11" t="s">
        <v>125</v>
      </c>
      <c r="X813" s="18">
        <v>29.0</v>
      </c>
      <c r="Y813" s="18">
        <v>0.0</v>
      </c>
      <c r="Z813" s="18">
        <v>0.0</v>
      </c>
      <c r="AA813" s="18">
        <v>1.0</v>
      </c>
      <c r="AB813" s="15" t="s">
        <v>3730</v>
      </c>
      <c r="AC813" s="15" t="s">
        <v>3730</v>
      </c>
      <c r="AD813" s="16">
        <v>0.0</v>
      </c>
      <c r="AE813" s="16">
        <v>1.0</v>
      </c>
      <c r="AF813" s="16">
        <v>0.0</v>
      </c>
      <c r="AG813" s="15">
        <v>0.0</v>
      </c>
      <c r="AH813" s="11" t="s">
        <v>2923</v>
      </c>
      <c r="AI813" s="18">
        <v>1.0</v>
      </c>
      <c r="AJ813" s="18">
        <v>1.0</v>
      </c>
      <c r="AK813" s="18">
        <v>0.0</v>
      </c>
      <c r="AL813" s="11">
        <v>0.0</v>
      </c>
      <c r="AM813" s="19">
        <v>0.0</v>
      </c>
      <c r="AN813" s="27" t="s">
        <v>128</v>
      </c>
      <c r="AO813" s="15" t="s">
        <v>4460</v>
      </c>
      <c r="AP813" s="15" t="s">
        <v>200</v>
      </c>
      <c r="AQ813" s="15">
        <v>110.0</v>
      </c>
      <c r="AR813" s="15">
        <v>43.0</v>
      </c>
      <c r="AS813" s="15">
        <v>62.0</v>
      </c>
      <c r="AT813" s="15">
        <v>11.0</v>
      </c>
      <c r="AU813" s="15">
        <v>-8.0</v>
      </c>
      <c r="AV813" s="15">
        <v>41.0</v>
      </c>
      <c r="AW813" s="18">
        <v>0.0</v>
      </c>
      <c r="AX813" s="18">
        <v>0.0</v>
      </c>
      <c r="AY813" s="18">
        <v>1.0</v>
      </c>
      <c r="AZ813" s="18">
        <v>0.0</v>
      </c>
      <c r="BA813" s="18">
        <v>1.0</v>
      </c>
      <c r="BB813" s="18">
        <v>0.0</v>
      </c>
      <c r="BC813" s="11">
        <v>0.0</v>
      </c>
      <c r="BD813" s="11">
        <v>0.0</v>
      </c>
      <c r="BE813" s="11">
        <v>0.0</v>
      </c>
      <c r="BF813" s="11">
        <v>0.0</v>
      </c>
      <c r="BG813" s="11">
        <v>0.0</v>
      </c>
      <c r="BH813" s="11">
        <v>0.0</v>
      </c>
      <c r="BI813" s="11">
        <v>0.0</v>
      </c>
      <c r="BJ813" s="11">
        <v>0.0</v>
      </c>
      <c r="BK813" s="11">
        <v>0.0</v>
      </c>
      <c r="BL813" s="11">
        <v>0.0</v>
      </c>
      <c r="BM813" s="11">
        <v>0.0</v>
      </c>
      <c r="BN813" s="11">
        <v>0.0</v>
      </c>
      <c r="BO813" s="11">
        <v>0.0</v>
      </c>
      <c r="BP813" s="11">
        <v>0.0</v>
      </c>
      <c r="BQ813" s="11">
        <v>0.0</v>
      </c>
      <c r="BR813" s="11">
        <v>0.0</v>
      </c>
      <c r="BS813" s="11">
        <v>0.0</v>
      </c>
      <c r="BT813" s="11">
        <v>0.0</v>
      </c>
      <c r="BU813" s="11">
        <v>0.0</v>
      </c>
      <c r="BV813" s="11" t="s">
        <v>124</v>
      </c>
      <c r="BW813" s="3" t="s">
        <v>319</v>
      </c>
      <c r="BX813" s="15">
        <v>0.0</v>
      </c>
      <c r="BY813" s="26">
        <v>270.0</v>
      </c>
      <c r="BZ813" s="16">
        <v>0.0</v>
      </c>
      <c r="CA813" s="26">
        <f>43</f>
        <v>43</v>
      </c>
      <c r="CB813" s="26">
        <v>21.0</v>
      </c>
      <c r="CC813" s="15">
        <v>0.0</v>
      </c>
      <c r="CD813" s="15">
        <v>0.0</v>
      </c>
      <c r="CE813" s="15">
        <v>1.0</v>
      </c>
      <c r="CF813" s="15">
        <v>0.0</v>
      </c>
      <c r="CG813" s="16">
        <v>0.0</v>
      </c>
      <c r="CH813" s="16">
        <v>0.0</v>
      </c>
      <c r="CI813" s="16">
        <v>0.0</v>
      </c>
      <c r="CJ813" s="15">
        <f t="shared" si="3"/>
        <v>0</v>
      </c>
      <c r="CK813" s="29" t="s">
        <v>4461</v>
      </c>
      <c r="CL813" s="11" t="s">
        <v>444</v>
      </c>
      <c r="CM813" s="11">
        <v>0.0</v>
      </c>
      <c r="CN813" s="11">
        <v>0.0</v>
      </c>
      <c r="CO813" s="18">
        <v>0.0</v>
      </c>
      <c r="CP813" s="18">
        <v>0.0</v>
      </c>
      <c r="CQ813" s="15">
        <v>0.0</v>
      </c>
      <c r="CR813" s="15" t="s">
        <v>124</v>
      </c>
      <c r="CS813" s="15">
        <v>0.0</v>
      </c>
      <c r="CT813" s="15" t="s">
        <v>124</v>
      </c>
      <c r="CU813" s="15">
        <v>0.0</v>
      </c>
      <c r="CV813" s="15" t="s">
        <v>124</v>
      </c>
      <c r="CW813" s="11">
        <v>0.0</v>
      </c>
      <c r="CX813" s="11">
        <v>0.0</v>
      </c>
      <c r="CY813" s="11" t="s">
        <v>124</v>
      </c>
      <c r="CZ813" s="11">
        <v>0.0</v>
      </c>
      <c r="DA813" s="11" t="s">
        <v>235</v>
      </c>
      <c r="DB813" s="31"/>
    </row>
    <row r="814">
      <c r="A814" s="11" t="s">
        <v>4462</v>
      </c>
      <c r="B814" s="11" t="s">
        <v>4463</v>
      </c>
      <c r="C814" s="12">
        <v>35483.0</v>
      </c>
      <c r="D814" s="13">
        <v>4.0</v>
      </c>
      <c r="E814" s="18">
        <v>0.0</v>
      </c>
      <c r="F814" s="3">
        <v>9.0</v>
      </c>
      <c r="G814" s="3">
        <v>6.0</v>
      </c>
      <c r="H814" s="3">
        <v>8.0</v>
      </c>
      <c r="I814" s="14">
        <f t="shared" si="1"/>
        <v>7.666666667</v>
      </c>
      <c r="J814" s="14">
        <f t="shared" si="2"/>
        <v>2</v>
      </c>
      <c r="K814" s="11" t="s">
        <v>3062</v>
      </c>
      <c r="L814" s="11" t="s">
        <v>183</v>
      </c>
      <c r="M814" s="15" t="s">
        <v>137</v>
      </c>
      <c r="N814" s="15" t="s">
        <v>3567</v>
      </c>
      <c r="O814" s="15" t="s">
        <v>4464</v>
      </c>
      <c r="P814" s="15" t="s">
        <v>4465</v>
      </c>
      <c r="Q814" s="17">
        <v>0.0</v>
      </c>
      <c r="R814" s="11" t="s">
        <v>124</v>
      </c>
      <c r="S814" s="11">
        <v>1.0</v>
      </c>
      <c r="T814" s="11">
        <v>0.0</v>
      </c>
      <c r="U814" s="11" t="s">
        <v>124</v>
      </c>
      <c r="V814" s="11">
        <v>0.0</v>
      </c>
      <c r="W814" s="11" t="s">
        <v>631</v>
      </c>
      <c r="X814" s="18">
        <f>(21+23+21+24+22)/5</f>
        <v>22.2</v>
      </c>
      <c r="Y814" s="18">
        <v>0.0</v>
      </c>
      <c r="Z814" s="18">
        <v>2.0</v>
      </c>
      <c r="AA814" s="18">
        <v>2.0</v>
      </c>
      <c r="AB814" s="15" t="s">
        <v>4466</v>
      </c>
      <c r="AC814" s="15" t="s">
        <v>4466</v>
      </c>
      <c r="AD814" s="16">
        <v>2.0</v>
      </c>
      <c r="AE814" s="16">
        <v>2.0</v>
      </c>
      <c r="AF814" s="16">
        <v>1.0</v>
      </c>
      <c r="AG814" s="16">
        <v>0.0</v>
      </c>
      <c r="AH814" s="11" t="s">
        <v>4467</v>
      </c>
      <c r="AI814" s="18">
        <v>1.0</v>
      </c>
      <c r="AJ814" s="18">
        <v>1.0</v>
      </c>
      <c r="AK814" s="18">
        <v>0.0</v>
      </c>
      <c r="AL814" s="11">
        <v>0.0</v>
      </c>
      <c r="AM814" s="19">
        <v>1.0</v>
      </c>
      <c r="AN814" s="27" t="s">
        <v>128</v>
      </c>
      <c r="AO814" s="15" t="s">
        <v>177</v>
      </c>
      <c r="AP814" s="15" t="s">
        <v>177</v>
      </c>
      <c r="AQ814" s="15">
        <v>110.0</v>
      </c>
      <c r="AR814" s="15">
        <v>86.0</v>
      </c>
      <c r="AS814" s="15">
        <v>77.0</v>
      </c>
      <c r="AT814" s="15">
        <v>89.0</v>
      </c>
      <c r="AU814" s="15">
        <v>-6.0</v>
      </c>
      <c r="AV814" s="15">
        <v>10.0</v>
      </c>
      <c r="AW814" s="18">
        <v>0.0</v>
      </c>
      <c r="AX814" s="18">
        <v>0.0</v>
      </c>
      <c r="AY814" s="18">
        <v>0.0</v>
      </c>
      <c r="AZ814" s="18">
        <v>1.0</v>
      </c>
      <c r="BA814" s="18">
        <v>1.0</v>
      </c>
      <c r="BB814" s="18">
        <v>0.0</v>
      </c>
      <c r="BC814" s="11">
        <v>0.0</v>
      </c>
      <c r="BD814" s="11">
        <v>0.0</v>
      </c>
      <c r="BE814" s="11">
        <v>0.0</v>
      </c>
      <c r="BF814" s="11">
        <v>0.0</v>
      </c>
      <c r="BG814" s="11">
        <v>0.0</v>
      </c>
      <c r="BH814" s="11">
        <v>0.0</v>
      </c>
      <c r="BI814" s="11">
        <v>0.0</v>
      </c>
      <c r="BJ814" s="11">
        <v>0.0</v>
      </c>
      <c r="BK814" s="11">
        <v>0.0</v>
      </c>
      <c r="BL814" s="11">
        <v>0.0</v>
      </c>
      <c r="BM814" s="11">
        <v>0.0</v>
      </c>
      <c r="BN814" s="11">
        <v>0.0</v>
      </c>
      <c r="BO814" s="11">
        <v>0.0</v>
      </c>
      <c r="BP814" s="11">
        <v>0.0</v>
      </c>
      <c r="BQ814" s="11">
        <v>0.0</v>
      </c>
      <c r="BR814" s="11">
        <v>0.0</v>
      </c>
      <c r="BS814" s="11">
        <v>0.0</v>
      </c>
      <c r="BT814" s="11">
        <v>0.0</v>
      </c>
      <c r="BU814" s="11">
        <v>0.0</v>
      </c>
      <c r="BV814" s="11" t="s">
        <v>3844</v>
      </c>
      <c r="BW814" s="15" t="s">
        <v>4040</v>
      </c>
      <c r="BX814" s="15">
        <v>1.0</v>
      </c>
      <c r="BY814" s="26">
        <v>173.0</v>
      </c>
      <c r="BZ814" s="16">
        <v>0.0</v>
      </c>
      <c r="CA814" s="26">
        <v>13.0</v>
      </c>
      <c r="CB814" s="26">
        <v>4.0</v>
      </c>
      <c r="CC814" s="15">
        <v>0.0</v>
      </c>
      <c r="CD814" s="15">
        <v>0.0</v>
      </c>
      <c r="CE814" s="15">
        <v>0.0</v>
      </c>
      <c r="CF814" s="15">
        <v>0.0</v>
      </c>
      <c r="CG814" s="16">
        <v>0.0</v>
      </c>
      <c r="CH814" s="16">
        <v>1.0</v>
      </c>
      <c r="CI814" s="16">
        <v>0.0</v>
      </c>
      <c r="CJ814" s="15">
        <f t="shared" si="3"/>
        <v>1</v>
      </c>
      <c r="CK814" s="29" t="s">
        <v>4468</v>
      </c>
      <c r="CL814" s="11" t="s">
        <v>4469</v>
      </c>
      <c r="CM814" s="11">
        <v>0.0</v>
      </c>
      <c r="CN814" s="11">
        <v>0.0</v>
      </c>
      <c r="CO814" s="18">
        <v>0.0</v>
      </c>
      <c r="CP814" s="18">
        <v>0.0</v>
      </c>
      <c r="CQ814" s="15">
        <v>0.0</v>
      </c>
      <c r="CR814" s="15" t="s">
        <v>124</v>
      </c>
      <c r="CS814" s="15">
        <v>0.0</v>
      </c>
      <c r="CT814" s="15" t="s">
        <v>124</v>
      </c>
      <c r="CU814" s="15">
        <v>0.0</v>
      </c>
      <c r="CV814" s="15" t="s">
        <v>124</v>
      </c>
      <c r="CW814" s="11">
        <v>0.0</v>
      </c>
      <c r="CX814" s="11">
        <v>0.0</v>
      </c>
      <c r="CY814" s="11" t="s">
        <v>124</v>
      </c>
      <c r="CZ814" s="11">
        <v>0.0</v>
      </c>
      <c r="DA814" s="11" t="s">
        <v>235</v>
      </c>
      <c r="DB814" s="31"/>
    </row>
    <row r="815">
      <c r="A815" s="11" t="s">
        <v>4470</v>
      </c>
      <c r="B815" s="11" t="s">
        <v>4471</v>
      </c>
      <c r="C815" s="12">
        <v>35511.0</v>
      </c>
      <c r="D815" s="13">
        <v>6.0</v>
      </c>
      <c r="E815" s="18">
        <v>0.0</v>
      </c>
      <c r="F815" s="3">
        <v>5.0</v>
      </c>
      <c r="G815" s="3">
        <v>5.0</v>
      </c>
      <c r="H815" s="3">
        <v>7.0</v>
      </c>
      <c r="I815" s="14">
        <f t="shared" si="1"/>
        <v>5.666666667</v>
      </c>
      <c r="J815" s="14">
        <f t="shared" si="2"/>
        <v>1.333333333</v>
      </c>
      <c r="K815" s="11" t="s">
        <v>4472</v>
      </c>
      <c r="L815" s="11" t="s">
        <v>2410</v>
      </c>
      <c r="M815" s="15" t="s">
        <v>3478</v>
      </c>
      <c r="N815" s="15" t="s">
        <v>3478</v>
      </c>
      <c r="O815" s="15" t="s">
        <v>3478</v>
      </c>
      <c r="P815" s="15" t="s">
        <v>3742</v>
      </c>
      <c r="Q815" s="17">
        <v>1.5</v>
      </c>
      <c r="R815" s="11" t="s">
        <v>4473</v>
      </c>
      <c r="S815" s="11">
        <v>1.0</v>
      </c>
      <c r="T815" s="11">
        <v>0.0</v>
      </c>
      <c r="U815" s="11" t="s">
        <v>124</v>
      </c>
      <c r="V815" s="11">
        <v>0.0</v>
      </c>
      <c r="W815" s="11" t="s">
        <v>125</v>
      </c>
      <c r="X815" s="18">
        <v>27.0</v>
      </c>
      <c r="Y815" s="18">
        <v>1.0</v>
      </c>
      <c r="Z815" s="18">
        <v>0.0</v>
      </c>
      <c r="AA815" s="18">
        <v>1.0</v>
      </c>
      <c r="AB815" s="15" t="s">
        <v>4474</v>
      </c>
      <c r="AC815" s="15" t="s">
        <v>4475</v>
      </c>
      <c r="AD815" s="16">
        <v>2.0</v>
      </c>
      <c r="AE815" s="16">
        <v>2.0</v>
      </c>
      <c r="AF815" s="16">
        <v>1.0</v>
      </c>
      <c r="AG815" s="15">
        <v>0.0</v>
      </c>
      <c r="AH815" s="11" t="s">
        <v>4476</v>
      </c>
      <c r="AI815" s="18">
        <v>1.0</v>
      </c>
      <c r="AJ815" s="18">
        <v>0.0</v>
      </c>
      <c r="AK815" s="18">
        <v>1.0</v>
      </c>
      <c r="AL815" s="11">
        <v>0.0</v>
      </c>
      <c r="AM815" s="19">
        <v>1.0</v>
      </c>
      <c r="AN815" s="27" t="s">
        <v>128</v>
      </c>
      <c r="AO815" s="15" t="s">
        <v>1840</v>
      </c>
      <c r="AP815" s="15" t="s">
        <v>1840</v>
      </c>
      <c r="AQ815" s="15">
        <v>94.0</v>
      </c>
      <c r="AR815" s="15">
        <v>77.0</v>
      </c>
      <c r="AS815" s="15">
        <v>93.0</v>
      </c>
      <c r="AT815" s="15">
        <v>68.0</v>
      </c>
      <c r="AU815" s="15">
        <v>-6.0</v>
      </c>
      <c r="AV815" s="15">
        <v>10.0</v>
      </c>
      <c r="AW815" s="18">
        <v>0.0</v>
      </c>
      <c r="AX815" s="18">
        <v>0.0</v>
      </c>
      <c r="AY815" s="18">
        <v>0.0</v>
      </c>
      <c r="AZ815" s="18">
        <v>0.0</v>
      </c>
      <c r="BA815" s="18">
        <v>0.0</v>
      </c>
      <c r="BB815" s="18">
        <v>0.0</v>
      </c>
      <c r="BC815" s="11">
        <v>0.0</v>
      </c>
      <c r="BD815" s="11">
        <v>0.0</v>
      </c>
      <c r="BE815" s="11">
        <v>0.0</v>
      </c>
      <c r="BF815" s="11">
        <v>0.0</v>
      </c>
      <c r="BG815" s="11">
        <v>0.0</v>
      </c>
      <c r="BH815" s="11">
        <v>0.0</v>
      </c>
      <c r="BI815" s="11">
        <v>0.0</v>
      </c>
      <c r="BJ815" s="11">
        <v>0.0</v>
      </c>
      <c r="BK815" s="11">
        <v>0.0</v>
      </c>
      <c r="BL815" s="11">
        <v>0.0</v>
      </c>
      <c r="BM815" s="11">
        <v>0.0</v>
      </c>
      <c r="BN815" s="11">
        <v>0.0</v>
      </c>
      <c r="BO815" s="11">
        <v>0.0</v>
      </c>
      <c r="BP815" s="11">
        <v>0.0</v>
      </c>
      <c r="BQ815" s="11">
        <v>0.0</v>
      </c>
      <c r="BR815" s="11">
        <v>0.0</v>
      </c>
      <c r="BS815" s="11">
        <v>0.0</v>
      </c>
      <c r="BT815" s="11">
        <v>0.0</v>
      </c>
      <c r="BU815" s="11">
        <v>0.0</v>
      </c>
      <c r="BV815" s="11" t="s">
        <v>3894</v>
      </c>
      <c r="BW815" s="3" t="s">
        <v>319</v>
      </c>
      <c r="BX815" s="15">
        <v>0.0</v>
      </c>
      <c r="BY815" s="26">
        <v>231.0</v>
      </c>
      <c r="BZ815" s="16">
        <v>0.0</v>
      </c>
      <c r="CA815" s="26">
        <v>11.0</v>
      </c>
      <c r="CB815" s="26">
        <v>11.0</v>
      </c>
      <c r="CC815" s="15">
        <v>0.0</v>
      </c>
      <c r="CD815" s="15">
        <v>0.0</v>
      </c>
      <c r="CE815" s="15">
        <v>1.0</v>
      </c>
      <c r="CF815" s="15">
        <v>0.0</v>
      </c>
      <c r="CG815" s="16">
        <v>0.0</v>
      </c>
      <c r="CH815" s="16">
        <v>1.0</v>
      </c>
      <c r="CI815" s="16">
        <v>1.0</v>
      </c>
      <c r="CJ815" s="15">
        <f t="shared" si="3"/>
        <v>1</v>
      </c>
      <c r="CK815" s="29" t="s">
        <v>4477</v>
      </c>
      <c r="CL815" s="11" t="s">
        <v>4478</v>
      </c>
      <c r="CM815" s="11">
        <v>0.0</v>
      </c>
      <c r="CN815" s="11">
        <v>0.0</v>
      </c>
      <c r="CO815" s="18">
        <v>1.0</v>
      </c>
      <c r="CP815" s="18">
        <v>0.0</v>
      </c>
      <c r="CQ815" s="15">
        <v>0.0</v>
      </c>
      <c r="CR815" s="15" t="s">
        <v>124</v>
      </c>
      <c r="CS815" s="15">
        <v>0.0</v>
      </c>
      <c r="CT815" s="15" t="s">
        <v>124</v>
      </c>
      <c r="CU815" s="15">
        <v>0.0</v>
      </c>
      <c r="CV815" s="15" t="s">
        <v>124</v>
      </c>
      <c r="CW815" s="11">
        <v>0.0</v>
      </c>
      <c r="CX815" s="11">
        <v>0.0</v>
      </c>
      <c r="CY815" s="11" t="s">
        <v>124</v>
      </c>
      <c r="CZ815" s="11">
        <v>0.0</v>
      </c>
      <c r="DA815" s="11" t="s">
        <v>1436</v>
      </c>
      <c r="DB815" s="31"/>
    </row>
    <row r="816">
      <c r="A816" s="11" t="s">
        <v>4479</v>
      </c>
      <c r="B816" s="11" t="s">
        <v>4480</v>
      </c>
      <c r="C816" s="12">
        <v>35553.0</v>
      </c>
      <c r="D816" s="13">
        <v>3.0</v>
      </c>
      <c r="E816" s="18">
        <v>0.0</v>
      </c>
      <c r="F816" s="3">
        <v>8.0</v>
      </c>
      <c r="G816" s="3">
        <v>10.0</v>
      </c>
      <c r="H816" s="3">
        <v>9.0</v>
      </c>
      <c r="I816" s="14">
        <f t="shared" si="1"/>
        <v>9</v>
      </c>
      <c r="J816" s="14">
        <f t="shared" si="2"/>
        <v>1.333333333</v>
      </c>
      <c r="K816" s="11" t="s">
        <v>4472</v>
      </c>
      <c r="L816" s="11" t="s">
        <v>2410</v>
      </c>
      <c r="M816" s="15" t="s">
        <v>3478</v>
      </c>
      <c r="N816" s="15" t="s">
        <v>3478</v>
      </c>
      <c r="O816" s="15" t="s">
        <v>3478</v>
      </c>
      <c r="P816" s="15" t="s">
        <v>969</v>
      </c>
      <c r="Q816" s="17">
        <v>1.0</v>
      </c>
      <c r="R816" s="11" t="s">
        <v>4481</v>
      </c>
      <c r="S816" s="11">
        <v>1.0</v>
      </c>
      <c r="T816" s="11">
        <v>0.0</v>
      </c>
      <c r="U816" s="11" t="s">
        <v>124</v>
      </c>
      <c r="V816" s="11">
        <v>1.0</v>
      </c>
      <c r="W816" s="11" t="s">
        <v>125</v>
      </c>
      <c r="X816" s="18">
        <v>24.0</v>
      </c>
      <c r="Y816" s="18">
        <v>1.0</v>
      </c>
      <c r="Z816" s="18">
        <v>0.0</v>
      </c>
      <c r="AA816" s="18">
        <v>1.0</v>
      </c>
      <c r="AB816" s="15" t="s">
        <v>4482</v>
      </c>
      <c r="AC816" s="15" t="s">
        <v>4483</v>
      </c>
      <c r="AD816" s="16">
        <v>1.0</v>
      </c>
      <c r="AE816" s="16">
        <v>2.0</v>
      </c>
      <c r="AF816" s="16">
        <v>1.0</v>
      </c>
      <c r="AG816" s="15">
        <v>0.0</v>
      </c>
      <c r="AH816" s="11" t="s">
        <v>4484</v>
      </c>
      <c r="AI816" s="18">
        <v>1.0</v>
      </c>
      <c r="AJ816" s="18">
        <v>0.0</v>
      </c>
      <c r="AK816" s="18">
        <v>0.0</v>
      </c>
      <c r="AL816" s="11">
        <v>0.0</v>
      </c>
      <c r="AM816" s="19">
        <v>1.0</v>
      </c>
      <c r="AN816" s="27" t="s">
        <v>128</v>
      </c>
      <c r="AO816" s="15" t="s">
        <v>570</v>
      </c>
      <c r="AP816" s="15" t="s">
        <v>570</v>
      </c>
      <c r="AQ816" s="15">
        <v>94.0</v>
      </c>
      <c r="AR816" s="15">
        <v>69.0</v>
      </c>
      <c r="AS816" s="15">
        <v>89.0</v>
      </c>
      <c r="AT816" s="15">
        <v>63.0</v>
      </c>
      <c r="AU816" s="15">
        <v>-4.0</v>
      </c>
      <c r="AV816" s="15">
        <v>18.0</v>
      </c>
      <c r="AW816" s="18">
        <v>0.0</v>
      </c>
      <c r="AX816" s="18">
        <v>1.0</v>
      </c>
      <c r="AY816" s="18">
        <v>0.0</v>
      </c>
      <c r="AZ816" s="18">
        <v>0.0</v>
      </c>
      <c r="BA816" s="18">
        <v>0.0</v>
      </c>
      <c r="BB816" s="18">
        <v>0.0</v>
      </c>
      <c r="BC816" s="11">
        <v>0.0</v>
      </c>
      <c r="BD816" s="11">
        <v>0.0</v>
      </c>
      <c r="BE816" s="11">
        <v>0.0</v>
      </c>
      <c r="BF816" s="11">
        <v>0.0</v>
      </c>
      <c r="BG816" s="11">
        <v>0.0</v>
      </c>
      <c r="BH816" s="11">
        <v>0.0</v>
      </c>
      <c r="BI816" s="11">
        <v>0.0</v>
      </c>
      <c r="BJ816" s="11">
        <v>0.0</v>
      </c>
      <c r="BK816" s="11">
        <v>0.0</v>
      </c>
      <c r="BL816" s="11">
        <v>0.0</v>
      </c>
      <c r="BM816" s="11">
        <v>0.0</v>
      </c>
      <c r="BN816" s="11">
        <v>0.0</v>
      </c>
      <c r="BO816" s="11">
        <v>0.0</v>
      </c>
      <c r="BP816" s="11">
        <v>0.0</v>
      </c>
      <c r="BQ816" s="11">
        <v>0.0</v>
      </c>
      <c r="BR816" s="11">
        <v>0.0</v>
      </c>
      <c r="BS816" s="11">
        <v>0.0</v>
      </c>
      <c r="BT816" s="11">
        <v>0.0</v>
      </c>
      <c r="BU816" s="11">
        <v>0.0</v>
      </c>
      <c r="BV816" s="11" t="s">
        <v>124</v>
      </c>
      <c r="BW816" s="3" t="s">
        <v>319</v>
      </c>
      <c r="BX816" s="15">
        <v>0.0</v>
      </c>
      <c r="BY816" s="26">
        <v>230.0</v>
      </c>
      <c r="BZ816" s="16">
        <v>0.0</v>
      </c>
      <c r="CA816" s="26">
        <v>6.0</v>
      </c>
      <c r="CB816" s="26">
        <v>6.0</v>
      </c>
      <c r="CC816" s="15">
        <v>0.0</v>
      </c>
      <c r="CD816" s="15">
        <v>0.0</v>
      </c>
      <c r="CE816" s="15">
        <v>1.0</v>
      </c>
      <c r="CF816" s="15">
        <v>0.0</v>
      </c>
      <c r="CG816" s="16">
        <v>0.0</v>
      </c>
      <c r="CH816" s="16">
        <v>1.0</v>
      </c>
      <c r="CI816" s="16">
        <v>1.0</v>
      </c>
      <c r="CJ816" s="15">
        <f t="shared" si="3"/>
        <v>1</v>
      </c>
      <c r="CK816" s="29" t="s">
        <v>4485</v>
      </c>
      <c r="CL816" s="11" t="s">
        <v>4486</v>
      </c>
      <c r="CM816" s="11">
        <v>0.0</v>
      </c>
      <c r="CN816" s="11">
        <v>0.0</v>
      </c>
      <c r="CO816" s="18">
        <v>1.0</v>
      </c>
      <c r="CP816" s="18">
        <v>0.0</v>
      </c>
      <c r="CQ816" s="15">
        <v>0.0</v>
      </c>
      <c r="CR816" s="15" t="s">
        <v>124</v>
      </c>
      <c r="CS816" s="15">
        <v>0.0</v>
      </c>
      <c r="CT816" s="15" t="s">
        <v>124</v>
      </c>
      <c r="CU816" s="15">
        <v>0.0</v>
      </c>
      <c r="CV816" s="15" t="s">
        <v>124</v>
      </c>
      <c r="CW816" s="11">
        <v>0.0</v>
      </c>
      <c r="CX816" s="11">
        <v>0.0</v>
      </c>
      <c r="CY816" s="11" t="s">
        <v>124</v>
      </c>
      <c r="CZ816" s="11">
        <v>0.0</v>
      </c>
      <c r="DA816" s="11" t="s">
        <v>235</v>
      </c>
      <c r="DB816" s="31"/>
    </row>
    <row r="817">
      <c r="A817" s="11" t="s">
        <v>4487</v>
      </c>
      <c r="B817" s="11" t="s">
        <v>4488</v>
      </c>
      <c r="C817" s="12">
        <v>35574.0</v>
      </c>
      <c r="D817" s="13">
        <v>3.0</v>
      </c>
      <c r="E817" s="18">
        <v>0.0</v>
      </c>
      <c r="F817" s="3">
        <v>7.0</v>
      </c>
      <c r="G817" s="3">
        <v>5.0</v>
      </c>
      <c r="H817" s="3">
        <v>5.0</v>
      </c>
      <c r="I817" s="14">
        <f t="shared" si="1"/>
        <v>5.666666667</v>
      </c>
      <c r="J817" s="14">
        <f t="shared" si="2"/>
        <v>1.333333333</v>
      </c>
      <c r="K817" s="11" t="s">
        <v>215</v>
      </c>
      <c r="L817" s="11" t="s">
        <v>716</v>
      </c>
      <c r="M817" s="15" t="s">
        <v>137</v>
      </c>
      <c r="N817" s="15" t="s">
        <v>373</v>
      </c>
      <c r="O817" s="15" t="s">
        <v>122</v>
      </c>
      <c r="P817" s="15" t="s">
        <v>373</v>
      </c>
      <c r="Q817" s="17">
        <v>0.0</v>
      </c>
      <c r="R817" s="11" t="s">
        <v>124</v>
      </c>
      <c r="S817" s="11">
        <v>0.0</v>
      </c>
      <c r="T817" s="11">
        <v>0.0</v>
      </c>
      <c r="U817" s="11" t="s">
        <v>124</v>
      </c>
      <c r="V817" s="11">
        <v>0.0</v>
      </c>
      <c r="W817" s="11" t="s">
        <v>125</v>
      </c>
      <c r="X817" s="18">
        <v>14.0</v>
      </c>
      <c r="Y817" s="18">
        <v>1.0</v>
      </c>
      <c r="Z817" s="18">
        <v>1.0</v>
      </c>
      <c r="AA817" s="18">
        <v>0.0</v>
      </c>
      <c r="AB817" s="15" t="s">
        <v>4489</v>
      </c>
      <c r="AC817" s="15" t="s">
        <v>4489</v>
      </c>
      <c r="AD817" s="16">
        <v>1.0</v>
      </c>
      <c r="AE817" s="16">
        <v>1.0</v>
      </c>
      <c r="AF817" s="16">
        <v>1.0</v>
      </c>
      <c r="AG817" s="16">
        <v>1.0</v>
      </c>
      <c r="AH817" s="11" t="s">
        <v>4490</v>
      </c>
      <c r="AI817" s="18">
        <v>1.0</v>
      </c>
      <c r="AJ817" s="18">
        <v>1.0</v>
      </c>
      <c r="AK817" s="18">
        <v>0.0</v>
      </c>
      <c r="AL817" s="11">
        <v>0.0</v>
      </c>
      <c r="AM817" s="19">
        <v>0.0</v>
      </c>
      <c r="AN817" s="27" t="s">
        <v>128</v>
      </c>
      <c r="AO817" s="15" t="s">
        <v>155</v>
      </c>
      <c r="AP817" s="15" t="s">
        <v>155</v>
      </c>
      <c r="AQ817" s="15">
        <v>105.0</v>
      </c>
      <c r="AR817" s="15">
        <v>94.0</v>
      </c>
      <c r="AS817" s="15">
        <v>69.0</v>
      </c>
      <c r="AT817" s="15">
        <v>67.0</v>
      </c>
      <c r="AU817" s="15">
        <v>-7.0</v>
      </c>
      <c r="AV817" s="15">
        <v>0.0</v>
      </c>
      <c r="AW817" s="18">
        <v>0.0</v>
      </c>
      <c r="AX817" s="18">
        <v>0.0</v>
      </c>
      <c r="AY817" s="18">
        <v>1.0</v>
      </c>
      <c r="AZ817" s="18">
        <v>0.0</v>
      </c>
      <c r="BA817" s="18">
        <v>0.0</v>
      </c>
      <c r="BB817" s="18">
        <v>0.0</v>
      </c>
      <c r="BC817" s="11">
        <v>0.0</v>
      </c>
      <c r="BD817" s="11">
        <v>0.0</v>
      </c>
      <c r="BE817" s="11">
        <v>0.0</v>
      </c>
      <c r="BF817" s="11">
        <v>0.0</v>
      </c>
      <c r="BG817" s="11">
        <v>0.0</v>
      </c>
      <c r="BH817" s="11">
        <v>0.0</v>
      </c>
      <c r="BI817" s="11">
        <v>0.0</v>
      </c>
      <c r="BJ817" s="11">
        <v>0.0</v>
      </c>
      <c r="BK817" s="11">
        <v>0.0</v>
      </c>
      <c r="BL817" s="11">
        <v>0.0</v>
      </c>
      <c r="BM817" s="11">
        <v>0.0</v>
      </c>
      <c r="BN817" s="11">
        <v>0.0</v>
      </c>
      <c r="BO817" s="11">
        <v>0.0</v>
      </c>
      <c r="BP817" s="11">
        <v>0.0</v>
      </c>
      <c r="BQ817" s="11">
        <v>0.0</v>
      </c>
      <c r="BR817" s="11">
        <v>0.0</v>
      </c>
      <c r="BS817" s="11">
        <v>0.0</v>
      </c>
      <c r="BT817" s="11">
        <v>0.0</v>
      </c>
      <c r="BU817" s="11">
        <v>0.0</v>
      </c>
      <c r="BV817" s="11" t="s">
        <v>124</v>
      </c>
      <c r="BW817" s="3" t="s">
        <v>3745</v>
      </c>
      <c r="BX817" s="15">
        <v>0.0</v>
      </c>
      <c r="BY817" s="26">
        <v>238.0</v>
      </c>
      <c r="BZ817" s="16">
        <v>0.0</v>
      </c>
      <c r="CA817" s="26">
        <v>29.0</v>
      </c>
      <c r="CB817" s="26">
        <v>18.0</v>
      </c>
      <c r="CC817" s="15">
        <v>0.0</v>
      </c>
      <c r="CD817" s="15">
        <v>0.0</v>
      </c>
      <c r="CE817" s="15">
        <v>1.0</v>
      </c>
      <c r="CF817" s="15">
        <v>0.0</v>
      </c>
      <c r="CG817" s="16">
        <v>0.0</v>
      </c>
      <c r="CH817" s="16">
        <v>1.0</v>
      </c>
      <c r="CI817" s="16">
        <v>0.0</v>
      </c>
      <c r="CJ817" s="15">
        <f t="shared" si="3"/>
        <v>1</v>
      </c>
      <c r="CK817" s="29" t="s">
        <v>4491</v>
      </c>
      <c r="CL817" s="11" t="s">
        <v>4492</v>
      </c>
      <c r="CM817" s="11">
        <v>0.0</v>
      </c>
      <c r="CN817" s="11">
        <v>0.0</v>
      </c>
      <c r="CO817" s="18">
        <v>0.0</v>
      </c>
      <c r="CP817" s="18">
        <v>0.0</v>
      </c>
      <c r="CQ817" s="15">
        <v>0.0</v>
      </c>
      <c r="CR817" s="15" t="s">
        <v>124</v>
      </c>
      <c r="CS817" s="15">
        <v>0.0</v>
      </c>
      <c r="CT817" s="15" t="s">
        <v>124</v>
      </c>
      <c r="CU817" s="15">
        <v>0.0</v>
      </c>
      <c r="CV817" s="15" t="s">
        <v>124</v>
      </c>
      <c r="CW817" s="11">
        <v>0.0</v>
      </c>
      <c r="CX817" s="11">
        <v>0.0</v>
      </c>
      <c r="CY817" s="11" t="s">
        <v>124</v>
      </c>
      <c r="CZ817" s="11">
        <v>0.0</v>
      </c>
      <c r="DA817" s="11" t="s">
        <v>1049</v>
      </c>
      <c r="DB817" s="31"/>
    </row>
    <row r="818">
      <c r="A818" s="11" t="s">
        <v>4493</v>
      </c>
      <c r="B818" s="11" t="s">
        <v>4494</v>
      </c>
      <c r="C818" s="12">
        <v>35595.0</v>
      </c>
      <c r="D818" s="13">
        <v>11.0</v>
      </c>
      <c r="E818" s="18">
        <v>0.0</v>
      </c>
      <c r="F818" s="3">
        <v>7.0</v>
      </c>
      <c r="G818" s="3">
        <v>6.0</v>
      </c>
      <c r="H818" s="3">
        <v>7.0</v>
      </c>
      <c r="I818" s="14">
        <f t="shared" si="1"/>
        <v>6.666666667</v>
      </c>
      <c r="J818" s="14">
        <f t="shared" si="2"/>
        <v>0.6666666667</v>
      </c>
      <c r="K818" s="11" t="s">
        <v>4472</v>
      </c>
      <c r="L818" s="11" t="s">
        <v>2410</v>
      </c>
      <c r="M818" s="15" t="s">
        <v>3478</v>
      </c>
      <c r="N818" s="15" t="s">
        <v>2546</v>
      </c>
      <c r="O818" s="15" t="s">
        <v>3412</v>
      </c>
      <c r="P818" s="15" t="s">
        <v>4495</v>
      </c>
      <c r="Q818" s="17">
        <v>0.0</v>
      </c>
      <c r="R818" s="11" t="s">
        <v>124</v>
      </c>
      <c r="S818" s="11">
        <v>1.0</v>
      </c>
      <c r="T818" s="11">
        <v>0.0</v>
      </c>
      <c r="U818" s="11" t="s">
        <v>124</v>
      </c>
      <c r="V818" s="11">
        <v>0.0</v>
      </c>
      <c r="W818" s="11" t="s">
        <v>125</v>
      </c>
      <c r="X818" s="18">
        <f>(27+24)/2</f>
        <v>25.5</v>
      </c>
      <c r="Y818" s="18">
        <v>2.0</v>
      </c>
      <c r="Z818" s="18">
        <v>0.0</v>
      </c>
      <c r="AA818" s="18">
        <v>1.0</v>
      </c>
      <c r="AB818" s="15" t="s">
        <v>4496</v>
      </c>
      <c r="AC818" s="15" t="s">
        <v>4497</v>
      </c>
      <c r="AD818" s="16">
        <v>2.0</v>
      </c>
      <c r="AE818" s="16">
        <v>2.0</v>
      </c>
      <c r="AF818" s="16">
        <v>1.0</v>
      </c>
      <c r="AG818" s="16">
        <v>0.0</v>
      </c>
      <c r="AH818" s="11" t="s">
        <v>4498</v>
      </c>
      <c r="AI818" s="18">
        <v>1.0</v>
      </c>
      <c r="AJ818" s="18">
        <v>0.0</v>
      </c>
      <c r="AK818" s="18">
        <v>1.0</v>
      </c>
      <c r="AL818" s="18">
        <v>0.0</v>
      </c>
      <c r="AM818" s="19">
        <v>0.0</v>
      </c>
      <c r="AN818" s="27" t="s">
        <v>128</v>
      </c>
      <c r="AO818" s="15" t="s">
        <v>289</v>
      </c>
      <c r="AP818" s="15" t="s">
        <v>289</v>
      </c>
      <c r="AQ818" s="15">
        <v>110.0</v>
      </c>
      <c r="AR818" s="15">
        <v>48.0</v>
      </c>
      <c r="AS818" s="15">
        <v>86.0</v>
      </c>
      <c r="AT818" s="15">
        <v>93.0</v>
      </c>
      <c r="AU818" s="15">
        <v>-9.0</v>
      </c>
      <c r="AV818" s="15">
        <v>5.0</v>
      </c>
      <c r="AW818" s="18">
        <v>0.0</v>
      </c>
      <c r="AX818" s="18">
        <v>0.0</v>
      </c>
      <c r="AY818" s="18">
        <v>1.0</v>
      </c>
      <c r="AZ818" s="18">
        <v>0.0</v>
      </c>
      <c r="BA818" s="18">
        <v>0.0</v>
      </c>
      <c r="BB818" s="18">
        <v>0.0</v>
      </c>
      <c r="BC818" s="11">
        <v>0.0</v>
      </c>
      <c r="BD818" s="11">
        <v>0.0</v>
      </c>
      <c r="BE818" s="11">
        <v>0.0</v>
      </c>
      <c r="BF818" s="11">
        <v>0.0</v>
      </c>
      <c r="BG818" s="11">
        <v>0.0</v>
      </c>
      <c r="BH818" s="11">
        <v>0.0</v>
      </c>
      <c r="BI818" s="11">
        <v>0.0</v>
      </c>
      <c r="BJ818" s="11">
        <v>0.0</v>
      </c>
      <c r="BK818" s="11">
        <v>0.0</v>
      </c>
      <c r="BL818" s="11">
        <v>0.0</v>
      </c>
      <c r="BM818" s="11">
        <v>0.0</v>
      </c>
      <c r="BN818" s="11">
        <v>0.0</v>
      </c>
      <c r="BO818" s="11">
        <v>0.0</v>
      </c>
      <c r="BP818" s="11">
        <v>0.0</v>
      </c>
      <c r="BQ818" s="11">
        <v>0.0</v>
      </c>
      <c r="BR818" s="11">
        <v>0.0</v>
      </c>
      <c r="BS818" s="11">
        <v>0.0</v>
      </c>
      <c r="BT818" s="11">
        <v>0.0</v>
      </c>
      <c r="BU818" s="11">
        <v>0.0</v>
      </c>
      <c r="BV818" s="11" t="s">
        <v>124</v>
      </c>
      <c r="BW818" s="3" t="s">
        <v>319</v>
      </c>
      <c r="BX818" s="15">
        <v>0.0</v>
      </c>
      <c r="BY818" s="26">
        <v>300.0</v>
      </c>
      <c r="BZ818" s="16">
        <v>0.0</v>
      </c>
      <c r="CA818" s="26">
        <v>23.0</v>
      </c>
      <c r="CB818" s="26">
        <v>18.0</v>
      </c>
      <c r="CC818" s="15">
        <v>0.0</v>
      </c>
      <c r="CD818" s="15">
        <v>0.0</v>
      </c>
      <c r="CE818" s="15">
        <v>1.0</v>
      </c>
      <c r="CF818" s="15">
        <v>0.0</v>
      </c>
      <c r="CG818" s="16">
        <v>0.0</v>
      </c>
      <c r="CH818" s="16">
        <v>1.0</v>
      </c>
      <c r="CI818" s="16">
        <v>1.0</v>
      </c>
      <c r="CJ818" s="15">
        <f t="shared" si="3"/>
        <v>1</v>
      </c>
      <c r="CK818" s="29" t="s">
        <v>4499</v>
      </c>
      <c r="CL818" s="11" t="s">
        <v>4500</v>
      </c>
      <c r="CM818" s="11">
        <v>0.0</v>
      </c>
      <c r="CN818" s="11">
        <v>0.0</v>
      </c>
      <c r="CO818" s="18">
        <v>1.0</v>
      </c>
      <c r="CP818" s="18">
        <v>0.0</v>
      </c>
      <c r="CQ818" s="15">
        <v>0.0</v>
      </c>
      <c r="CR818" s="15" t="s">
        <v>124</v>
      </c>
      <c r="CS818" s="15">
        <v>0.0</v>
      </c>
      <c r="CT818" s="15" t="s">
        <v>124</v>
      </c>
      <c r="CU818" s="15">
        <v>0.0</v>
      </c>
      <c r="CV818" s="15" t="s">
        <v>124</v>
      </c>
      <c r="CW818" s="11">
        <v>0.0</v>
      </c>
      <c r="CX818" s="11">
        <v>0.0</v>
      </c>
      <c r="CY818" s="11" t="s">
        <v>124</v>
      </c>
      <c r="CZ818" s="11">
        <v>0.0</v>
      </c>
      <c r="DA818" s="11" t="s">
        <v>3380</v>
      </c>
      <c r="DB818" s="31"/>
    </row>
    <row r="819">
      <c r="A819" s="11" t="s">
        <v>4501</v>
      </c>
      <c r="B819" s="11" t="s">
        <v>4502</v>
      </c>
      <c r="C819" s="12">
        <v>35672.0</v>
      </c>
      <c r="D819" s="13">
        <v>2.0</v>
      </c>
      <c r="E819" s="18">
        <v>0.0</v>
      </c>
      <c r="F819" s="3">
        <v>8.0</v>
      </c>
      <c r="G819" s="3">
        <v>10.0</v>
      </c>
      <c r="H819" s="3">
        <v>10.0</v>
      </c>
      <c r="I819" s="14">
        <f t="shared" si="1"/>
        <v>9.333333333</v>
      </c>
      <c r="J819" s="14">
        <f t="shared" si="2"/>
        <v>1.333333333</v>
      </c>
      <c r="K819" s="11" t="s">
        <v>4472</v>
      </c>
      <c r="L819" s="11" t="s">
        <v>2410</v>
      </c>
      <c r="M819" s="15" t="s">
        <v>3478</v>
      </c>
      <c r="N819" s="15" t="s">
        <v>3478</v>
      </c>
      <c r="O819" s="15" t="s">
        <v>3323</v>
      </c>
      <c r="P819" s="15" t="s">
        <v>4503</v>
      </c>
      <c r="Q819" s="17">
        <v>1.5</v>
      </c>
      <c r="R819" s="11" t="s">
        <v>4504</v>
      </c>
      <c r="S819" s="11">
        <v>1.0</v>
      </c>
      <c r="T819" s="11">
        <v>0.0</v>
      </c>
      <c r="U819" s="11" t="s">
        <v>124</v>
      </c>
      <c r="V819" s="11">
        <v>1.0</v>
      </c>
      <c r="W819" s="11" t="s">
        <v>125</v>
      </c>
      <c r="X819" s="18">
        <v>25.0</v>
      </c>
      <c r="Y819" s="18">
        <v>1.0</v>
      </c>
      <c r="Z819" s="18">
        <v>0.0</v>
      </c>
      <c r="AA819" s="18">
        <v>1.0</v>
      </c>
      <c r="AB819" s="15" t="s">
        <v>4505</v>
      </c>
      <c r="AC819" s="15" t="s">
        <v>4506</v>
      </c>
      <c r="AD819" s="16">
        <v>1.0</v>
      </c>
      <c r="AE819" s="16">
        <v>0.0</v>
      </c>
      <c r="AF819" s="16">
        <v>1.0</v>
      </c>
      <c r="AG819" s="16">
        <v>0.0</v>
      </c>
      <c r="AH819" s="11" t="s">
        <v>4498</v>
      </c>
      <c r="AI819" s="18">
        <v>1.0</v>
      </c>
      <c r="AJ819" s="18">
        <v>0.0</v>
      </c>
      <c r="AK819" s="18">
        <v>0.0</v>
      </c>
      <c r="AL819" s="11">
        <v>0.0</v>
      </c>
      <c r="AM819" s="19">
        <v>1.0</v>
      </c>
      <c r="AN819" s="27" t="s">
        <v>128</v>
      </c>
      <c r="AO819" s="15" t="s">
        <v>1624</v>
      </c>
      <c r="AP819" s="15" t="s">
        <v>1624</v>
      </c>
      <c r="AQ819" s="15">
        <v>105.0</v>
      </c>
      <c r="AR819" s="15">
        <v>88.0</v>
      </c>
      <c r="AS819" s="15">
        <v>85.0</v>
      </c>
      <c r="AT819" s="15">
        <v>90.0</v>
      </c>
      <c r="AU819" s="15">
        <v>-5.0</v>
      </c>
      <c r="AV819" s="15">
        <v>1.0</v>
      </c>
      <c r="AW819" s="18">
        <v>1.0</v>
      </c>
      <c r="AX819" s="18">
        <v>0.0</v>
      </c>
      <c r="AY819" s="18">
        <v>1.0</v>
      </c>
      <c r="AZ819" s="18">
        <v>0.0</v>
      </c>
      <c r="BA819" s="18">
        <v>0.0</v>
      </c>
      <c r="BB819" s="18">
        <v>0.0</v>
      </c>
      <c r="BC819" s="11">
        <v>0.0</v>
      </c>
      <c r="BD819" s="11">
        <v>0.0</v>
      </c>
      <c r="BE819" s="11">
        <v>0.0</v>
      </c>
      <c r="BF819" s="11">
        <v>0.0</v>
      </c>
      <c r="BG819" s="11">
        <v>0.0</v>
      </c>
      <c r="BH819" s="11">
        <v>0.0</v>
      </c>
      <c r="BI819" s="11">
        <v>0.0</v>
      </c>
      <c r="BJ819" s="11">
        <v>0.0</v>
      </c>
      <c r="BK819" s="11">
        <v>0.0</v>
      </c>
      <c r="BL819" s="11">
        <v>0.0</v>
      </c>
      <c r="BM819" s="11">
        <v>0.0</v>
      </c>
      <c r="BN819" s="11">
        <v>0.0</v>
      </c>
      <c r="BO819" s="11">
        <v>0.0</v>
      </c>
      <c r="BP819" s="11">
        <v>0.0</v>
      </c>
      <c r="BQ819" s="11">
        <v>0.0</v>
      </c>
      <c r="BR819" s="11">
        <v>0.0</v>
      </c>
      <c r="BS819" s="11">
        <v>0.0</v>
      </c>
      <c r="BT819" s="11">
        <v>0.0</v>
      </c>
      <c r="BU819" s="11">
        <v>0.0</v>
      </c>
      <c r="BV819" s="11" t="s">
        <v>124</v>
      </c>
      <c r="BW819" s="3" t="s">
        <v>319</v>
      </c>
      <c r="BX819" s="15">
        <v>0.0</v>
      </c>
      <c r="BY819" s="26">
        <v>257.0</v>
      </c>
      <c r="BZ819" s="16">
        <v>0.0</v>
      </c>
      <c r="CA819" s="26">
        <v>0.0</v>
      </c>
      <c r="CB819" s="26">
        <v>19.0</v>
      </c>
      <c r="CC819" s="15">
        <v>0.0</v>
      </c>
      <c r="CD819" s="15">
        <v>0.0</v>
      </c>
      <c r="CE819" s="15">
        <v>1.0</v>
      </c>
      <c r="CF819" s="15">
        <v>0.0</v>
      </c>
      <c r="CG819" s="16">
        <v>0.0</v>
      </c>
      <c r="CH819" s="16">
        <v>1.0</v>
      </c>
      <c r="CI819" s="16">
        <v>0.0</v>
      </c>
      <c r="CJ819" s="15">
        <f t="shared" si="3"/>
        <v>1</v>
      </c>
      <c r="CK819" s="29" t="s">
        <v>4507</v>
      </c>
      <c r="CL819" s="11" t="s">
        <v>4486</v>
      </c>
      <c r="CM819" s="11">
        <v>0.0</v>
      </c>
      <c r="CN819" s="11">
        <v>0.0</v>
      </c>
      <c r="CO819" s="18">
        <v>1.0</v>
      </c>
      <c r="CP819" s="18">
        <v>0.0</v>
      </c>
      <c r="CQ819" s="15">
        <v>0.0</v>
      </c>
      <c r="CR819" s="15" t="s">
        <v>124</v>
      </c>
      <c r="CS819" s="15">
        <v>0.0</v>
      </c>
      <c r="CT819" s="15" t="s">
        <v>124</v>
      </c>
      <c r="CU819" s="15">
        <v>0.0</v>
      </c>
      <c r="CV819" s="15" t="s">
        <v>124</v>
      </c>
      <c r="CW819" s="11">
        <v>0.0</v>
      </c>
      <c r="CX819" s="11">
        <v>0.0</v>
      </c>
      <c r="CY819" s="11" t="s">
        <v>124</v>
      </c>
      <c r="CZ819" s="11">
        <v>0.0</v>
      </c>
      <c r="DA819" s="11" t="s">
        <v>1436</v>
      </c>
      <c r="DB819" s="31"/>
    </row>
    <row r="820">
      <c r="A820" s="11" t="s">
        <v>1326</v>
      </c>
      <c r="B820" s="11" t="s">
        <v>3952</v>
      </c>
      <c r="C820" s="12">
        <v>35686.0</v>
      </c>
      <c r="D820" s="13">
        <v>3.0</v>
      </c>
      <c r="E820" s="18">
        <v>0.0</v>
      </c>
      <c r="F820" s="3">
        <v>4.0</v>
      </c>
      <c r="G820" s="3">
        <v>7.0</v>
      </c>
      <c r="H820" s="3">
        <v>10.0</v>
      </c>
      <c r="I820" s="14">
        <f t="shared" si="1"/>
        <v>7</v>
      </c>
      <c r="J820" s="14">
        <f t="shared" si="2"/>
        <v>4</v>
      </c>
      <c r="K820" s="11" t="s">
        <v>261</v>
      </c>
      <c r="L820" s="11" t="s">
        <v>3594</v>
      </c>
      <c r="M820" s="15" t="s">
        <v>3478</v>
      </c>
      <c r="N820" s="15" t="s">
        <v>2546</v>
      </c>
      <c r="O820" s="15" t="s">
        <v>3323</v>
      </c>
      <c r="P820" s="15" t="s">
        <v>4508</v>
      </c>
      <c r="Q820" s="17">
        <v>1.0</v>
      </c>
      <c r="R820" s="11" t="s">
        <v>124</v>
      </c>
      <c r="S820" s="11">
        <v>1.0</v>
      </c>
      <c r="T820" s="11">
        <v>0.0</v>
      </c>
      <c r="U820" s="11" t="s">
        <v>124</v>
      </c>
      <c r="V820" s="11">
        <v>0.0</v>
      </c>
      <c r="W820" s="11" t="s">
        <v>125</v>
      </c>
      <c r="X820" s="18">
        <v>28.0</v>
      </c>
      <c r="Y820" s="18">
        <v>0.0</v>
      </c>
      <c r="Z820" s="18">
        <v>0.0</v>
      </c>
      <c r="AA820" s="18">
        <v>1.0</v>
      </c>
      <c r="AB820" s="15" t="s">
        <v>4509</v>
      </c>
      <c r="AC820" s="15" t="s">
        <v>4510</v>
      </c>
      <c r="AD820" s="16">
        <v>2.0</v>
      </c>
      <c r="AE820" s="16">
        <v>2.0</v>
      </c>
      <c r="AF820" s="16">
        <v>1.0</v>
      </c>
      <c r="AG820" s="15">
        <v>0.0</v>
      </c>
      <c r="AH820" s="11" t="s">
        <v>4511</v>
      </c>
      <c r="AI820" s="18">
        <v>2.0</v>
      </c>
      <c r="AJ820" s="18">
        <v>0.0</v>
      </c>
      <c r="AK820" s="18">
        <v>1.0</v>
      </c>
      <c r="AL820" s="11">
        <v>0.0</v>
      </c>
      <c r="AM820" s="19">
        <v>1.0</v>
      </c>
      <c r="AN820" s="27" t="s">
        <v>128</v>
      </c>
      <c r="AO820" s="15" t="s">
        <v>778</v>
      </c>
      <c r="AP820" s="15" t="s">
        <v>778</v>
      </c>
      <c r="AQ820" s="15">
        <v>96.0</v>
      </c>
      <c r="AR820" s="15">
        <v>82.0</v>
      </c>
      <c r="AS820" s="15">
        <v>69.0</v>
      </c>
      <c r="AT820" s="15">
        <v>68.0</v>
      </c>
      <c r="AU820" s="15">
        <v>-7.0</v>
      </c>
      <c r="AV820" s="15">
        <v>12.0</v>
      </c>
      <c r="AW820" s="18">
        <v>0.0</v>
      </c>
      <c r="AX820" s="18">
        <v>1.0</v>
      </c>
      <c r="AY820" s="18">
        <v>0.0</v>
      </c>
      <c r="AZ820" s="18">
        <v>1.0</v>
      </c>
      <c r="BA820" s="18">
        <v>0.0</v>
      </c>
      <c r="BB820" s="18">
        <v>0.0</v>
      </c>
      <c r="BC820" s="11">
        <v>0.0</v>
      </c>
      <c r="BD820" s="11">
        <v>0.0</v>
      </c>
      <c r="BE820" s="11">
        <v>0.0</v>
      </c>
      <c r="BF820" s="11">
        <v>0.0</v>
      </c>
      <c r="BG820" s="11">
        <v>0.0</v>
      </c>
      <c r="BH820" s="11">
        <v>1.0</v>
      </c>
      <c r="BI820" s="11">
        <v>0.0</v>
      </c>
      <c r="BJ820" s="11">
        <v>1.0</v>
      </c>
      <c r="BK820" s="11">
        <v>0.0</v>
      </c>
      <c r="BL820" s="11">
        <v>0.0</v>
      </c>
      <c r="BM820" s="11">
        <v>0.0</v>
      </c>
      <c r="BN820" s="11">
        <v>0.0</v>
      </c>
      <c r="BO820" s="11">
        <v>0.0</v>
      </c>
      <c r="BP820" s="11">
        <v>0.0</v>
      </c>
      <c r="BQ820" s="11">
        <v>0.0</v>
      </c>
      <c r="BR820" s="11">
        <v>0.0</v>
      </c>
      <c r="BS820" s="11">
        <v>0.0</v>
      </c>
      <c r="BT820" s="11">
        <v>0.0</v>
      </c>
      <c r="BU820" s="11">
        <v>0.0</v>
      </c>
      <c r="BV820" s="11" t="s">
        <v>124</v>
      </c>
      <c r="BW820" s="3" t="s">
        <v>4512</v>
      </c>
      <c r="BX820" s="15">
        <v>1.0</v>
      </c>
      <c r="BY820" s="26">
        <v>299.0</v>
      </c>
      <c r="BZ820" s="16">
        <v>0.0</v>
      </c>
      <c r="CA820" s="26">
        <v>53.0</v>
      </c>
      <c r="CB820" s="26">
        <v>53.0</v>
      </c>
      <c r="CC820" s="15">
        <v>0.0</v>
      </c>
      <c r="CD820" s="15">
        <v>0.0</v>
      </c>
      <c r="CE820" s="15">
        <v>1.0</v>
      </c>
      <c r="CF820" s="15">
        <v>0.0</v>
      </c>
      <c r="CG820" s="16">
        <v>0.0</v>
      </c>
      <c r="CH820" s="16">
        <v>1.0</v>
      </c>
      <c r="CI820" s="16">
        <v>0.0</v>
      </c>
      <c r="CJ820" s="15">
        <f t="shared" si="3"/>
        <v>1</v>
      </c>
      <c r="CK820" s="29" t="s">
        <v>4513</v>
      </c>
      <c r="CL820" s="11" t="s">
        <v>258</v>
      </c>
      <c r="CM820" s="11">
        <v>0.0</v>
      </c>
      <c r="CN820" s="11">
        <v>0.0</v>
      </c>
      <c r="CO820" s="18">
        <v>0.0</v>
      </c>
      <c r="CP820" s="18">
        <v>0.0</v>
      </c>
      <c r="CQ820" s="15">
        <v>0.0</v>
      </c>
      <c r="CR820" s="15" t="s">
        <v>124</v>
      </c>
      <c r="CS820" s="15">
        <v>0.0</v>
      </c>
      <c r="CT820" s="15" t="s">
        <v>124</v>
      </c>
      <c r="CU820" s="15">
        <v>0.0</v>
      </c>
      <c r="CV820" s="15" t="s">
        <v>124</v>
      </c>
      <c r="CW820" s="11">
        <v>0.0</v>
      </c>
      <c r="CX820" s="11">
        <v>0.0</v>
      </c>
      <c r="CY820" s="11" t="s">
        <v>124</v>
      </c>
      <c r="CZ820" s="11">
        <v>0.0</v>
      </c>
      <c r="DA820" s="11" t="s">
        <v>235</v>
      </c>
      <c r="DB820" s="31"/>
    </row>
    <row r="821">
      <c r="A821" s="11" t="s">
        <v>4514</v>
      </c>
      <c r="B821" s="11" t="s">
        <v>4216</v>
      </c>
      <c r="C821" s="12">
        <v>35707.0</v>
      </c>
      <c r="D821" s="13">
        <v>1.0</v>
      </c>
      <c r="E821" s="18">
        <v>0.0</v>
      </c>
      <c r="F821" s="3">
        <v>5.0</v>
      </c>
      <c r="G821" s="3">
        <v>5.0</v>
      </c>
      <c r="H821" s="3">
        <v>6.0</v>
      </c>
      <c r="I821" s="14">
        <f t="shared" si="1"/>
        <v>5.333333333</v>
      </c>
      <c r="J821" s="14">
        <f t="shared" si="2"/>
        <v>0.6666666667</v>
      </c>
      <c r="K821" s="11" t="s">
        <v>456</v>
      </c>
      <c r="L821" s="11" t="s">
        <v>716</v>
      </c>
      <c r="M821" s="15" t="s">
        <v>216</v>
      </c>
      <c r="N821" s="15" t="s">
        <v>2546</v>
      </c>
      <c r="O821" s="15" t="s">
        <v>3478</v>
      </c>
      <c r="P821" s="15" t="s">
        <v>4217</v>
      </c>
      <c r="Q821" s="17">
        <v>0.0</v>
      </c>
      <c r="R821" s="11" t="s">
        <v>124</v>
      </c>
      <c r="S821" s="11">
        <v>1.0</v>
      </c>
      <c r="T821" s="11">
        <v>0.0</v>
      </c>
      <c r="U821" s="11" t="s">
        <v>124</v>
      </c>
      <c r="V821" s="11">
        <v>0.0</v>
      </c>
      <c r="W821" s="11" t="s">
        <v>125</v>
      </c>
      <c r="X821" s="18">
        <f>(26+24+25+25)/4</f>
        <v>25</v>
      </c>
      <c r="Y821" s="18">
        <v>1.0</v>
      </c>
      <c r="Z821" s="18">
        <v>0.0</v>
      </c>
      <c r="AA821" s="18">
        <v>1.0</v>
      </c>
      <c r="AB821" s="15" t="s">
        <v>3414</v>
      </c>
      <c r="AC821" s="15" t="s">
        <v>3414</v>
      </c>
      <c r="AD821" s="16">
        <v>1.0</v>
      </c>
      <c r="AE821" s="16">
        <v>0.0</v>
      </c>
      <c r="AF821" s="16">
        <v>0.0</v>
      </c>
      <c r="AG821" s="15">
        <v>0.0</v>
      </c>
      <c r="AH821" s="11" t="s">
        <v>3414</v>
      </c>
      <c r="AI821" s="18">
        <v>1.0</v>
      </c>
      <c r="AJ821" s="18">
        <v>0.0</v>
      </c>
      <c r="AK821" s="18">
        <v>0.0</v>
      </c>
      <c r="AL821" s="11">
        <v>0.0</v>
      </c>
      <c r="AM821" s="19">
        <v>1.0</v>
      </c>
      <c r="AN821" s="27" t="s">
        <v>128</v>
      </c>
      <c r="AO821" s="15" t="s">
        <v>243</v>
      </c>
      <c r="AP821" s="15" t="s">
        <v>243</v>
      </c>
      <c r="AQ821" s="15">
        <v>98.0</v>
      </c>
      <c r="AR821" s="15">
        <v>49.0</v>
      </c>
      <c r="AS821" s="15">
        <v>58.0</v>
      </c>
      <c r="AT821" s="15">
        <v>19.0</v>
      </c>
      <c r="AU821" s="15">
        <v>-10.0</v>
      </c>
      <c r="AV821" s="15">
        <v>82.0</v>
      </c>
      <c r="AW821" s="18">
        <v>0.0</v>
      </c>
      <c r="AX821" s="18">
        <v>0.0</v>
      </c>
      <c r="AY821" s="18">
        <v>0.0</v>
      </c>
      <c r="AZ821" s="18">
        <v>0.0</v>
      </c>
      <c r="BA821" s="18">
        <v>0.0</v>
      </c>
      <c r="BB821" s="18">
        <v>0.0</v>
      </c>
      <c r="BC821" s="11">
        <v>0.0</v>
      </c>
      <c r="BD821" s="11">
        <v>0.0</v>
      </c>
      <c r="BE821" s="11">
        <v>0.0</v>
      </c>
      <c r="BF821" s="11">
        <v>0.0</v>
      </c>
      <c r="BG821" s="11">
        <v>0.0</v>
      </c>
      <c r="BH821" s="11">
        <v>1.0</v>
      </c>
      <c r="BI821" s="11">
        <v>0.0</v>
      </c>
      <c r="BJ821" s="11">
        <v>0.0</v>
      </c>
      <c r="BK821" s="11">
        <v>0.0</v>
      </c>
      <c r="BL821" s="11">
        <v>0.0</v>
      </c>
      <c r="BM821" s="11">
        <v>0.0</v>
      </c>
      <c r="BN821" s="11">
        <v>0.0</v>
      </c>
      <c r="BO821" s="11">
        <v>0.0</v>
      </c>
      <c r="BP821" s="11">
        <v>0.0</v>
      </c>
      <c r="BQ821" s="11">
        <v>0.0</v>
      </c>
      <c r="BR821" s="11">
        <v>0.0</v>
      </c>
      <c r="BS821" s="11">
        <v>0.0</v>
      </c>
      <c r="BT821" s="11">
        <v>0.0</v>
      </c>
      <c r="BU821" s="11">
        <v>0.0</v>
      </c>
      <c r="BV821" s="11" t="s">
        <v>124</v>
      </c>
      <c r="BW821" s="3" t="s">
        <v>1609</v>
      </c>
      <c r="BX821" s="15">
        <v>0.0</v>
      </c>
      <c r="BY821" s="26">
        <v>292.0</v>
      </c>
      <c r="BZ821" s="16">
        <v>0.0</v>
      </c>
      <c r="CA821" s="26">
        <v>36.0</v>
      </c>
      <c r="CB821" s="26">
        <v>36.0</v>
      </c>
      <c r="CC821" s="15">
        <v>0.0</v>
      </c>
      <c r="CD821" s="15">
        <v>0.0</v>
      </c>
      <c r="CE821" s="15">
        <v>0.0</v>
      </c>
      <c r="CF821" s="15">
        <v>0.0</v>
      </c>
      <c r="CG821" s="16">
        <v>0.0</v>
      </c>
      <c r="CH821" s="16">
        <v>0.0</v>
      </c>
      <c r="CI821" s="16">
        <v>0.0</v>
      </c>
      <c r="CJ821" s="15">
        <f t="shared" si="3"/>
        <v>0</v>
      </c>
      <c r="CK821" s="29" t="s">
        <v>4515</v>
      </c>
      <c r="CL821" s="11" t="s">
        <v>132</v>
      </c>
      <c r="CM821" s="11">
        <v>0.0</v>
      </c>
      <c r="CN821" s="11">
        <v>0.0</v>
      </c>
      <c r="CO821" s="18">
        <v>0.0</v>
      </c>
      <c r="CP821" s="18">
        <v>0.0</v>
      </c>
      <c r="CQ821" s="15">
        <v>0.0</v>
      </c>
      <c r="CR821" s="15" t="s">
        <v>124</v>
      </c>
      <c r="CS821" s="15">
        <v>0.0</v>
      </c>
      <c r="CT821" s="15" t="s">
        <v>124</v>
      </c>
      <c r="CU821" s="15">
        <v>0.0</v>
      </c>
      <c r="CV821" s="15" t="s">
        <v>124</v>
      </c>
      <c r="CW821" s="11">
        <v>0.0</v>
      </c>
      <c r="CX821" s="11">
        <v>0.0</v>
      </c>
      <c r="CY821" s="11" t="s">
        <v>124</v>
      </c>
      <c r="CZ821" s="11">
        <v>0.0</v>
      </c>
      <c r="DA821" s="11" t="s">
        <v>235</v>
      </c>
      <c r="DB821" s="31"/>
    </row>
    <row r="822">
      <c r="A822" s="11" t="s">
        <v>4516</v>
      </c>
      <c r="B822" s="11" t="s">
        <v>1807</v>
      </c>
      <c r="C822" s="12">
        <v>35714.0</v>
      </c>
      <c r="D822" s="13">
        <v>14.0</v>
      </c>
      <c r="E822" s="18">
        <v>0.0</v>
      </c>
      <c r="F822" s="3">
        <v>5.0</v>
      </c>
      <c r="G822" s="3">
        <v>8.0</v>
      </c>
      <c r="H822" s="3">
        <v>6.0</v>
      </c>
      <c r="I822" s="14">
        <f t="shared" si="1"/>
        <v>6.333333333</v>
      </c>
      <c r="J822" s="14">
        <f t="shared" si="2"/>
        <v>2</v>
      </c>
      <c r="K822" s="11" t="s">
        <v>2114</v>
      </c>
      <c r="L822" s="11" t="s">
        <v>716</v>
      </c>
      <c r="M822" s="15" t="s">
        <v>137</v>
      </c>
      <c r="N822" s="15" t="s">
        <v>196</v>
      </c>
      <c r="O822" s="15" t="s">
        <v>122</v>
      </c>
      <c r="P822" s="15" t="s">
        <v>1918</v>
      </c>
      <c r="Q822" s="17">
        <v>1.0</v>
      </c>
      <c r="R822" s="11" t="s">
        <v>124</v>
      </c>
      <c r="S822" s="11">
        <v>0.0</v>
      </c>
      <c r="T822" s="11">
        <v>0.0</v>
      </c>
      <c r="U822" s="11" t="s">
        <v>124</v>
      </c>
      <c r="V822" s="11">
        <v>0.0</v>
      </c>
      <c r="W822" s="11" t="s">
        <v>631</v>
      </c>
      <c r="X822" s="18">
        <v>50.0</v>
      </c>
      <c r="Y822" s="18">
        <v>1.0</v>
      </c>
      <c r="Z822" s="18">
        <v>1.0</v>
      </c>
      <c r="AA822" s="18">
        <v>0.0</v>
      </c>
      <c r="AB822" s="15" t="s">
        <v>1808</v>
      </c>
      <c r="AC822" s="15" t="s">
        <v>1808</v>
      </c>
      <c r="AD822" s="16">
        <v>1.0</v>
      </c>
      <c r="AE822" s="16">
        <v>1.0</v>
      </c>
      <c r="AF822" s="16">
        <v>1.0</v>
      </c>
      <c r="AG822" s="15">
        <v>0.0</v>
      </c>
      <c r="AH822" s="11" t="s">
        <v>824</v>
      </c>
      <c r="AI822" s="18">
        <v>1.0</v>
      </c>
      <c r="AJ822" s="18">
        <v>1.0</v>
      </c>
      <c r="AK822" s="18">
        <v>0.0</v>
      </c>
      <c r="AL822" s="11">
        <v>0.0</v>
      </c>
      <c r="AM822" s="19">
        <v>0.0</v>
      </c>
      <c r="AN822" s="27" t="s">
        <v>128</v>
      </c>
      <c r="AO822" s="15" t="s">
        <v>189</v>
      </c>
      <c r="AP822" s="15" t="s">
        <v>189</v>
      </c>
      <c r="AQ822" s="15">
        <v>126.0</v>
      </c>
      <c r="AR822" s="15">
        <v>31.0</v>
      </c>
      <c r="AS822" s="15">
        <v>45.0</v>
      </c>
      <c r="AT822" s="15">
        <v>37.0</v>
      </c>
      <c r="AU822" s="15">
        <v>-8.0</v>
      </c>
      <c r="AV822" s="15">
        <v>98.0</v>
      </c>
      <c r="AW822" s="18">
        <v>0.0</v>
      </c>
      <c r="AX822" s="18">
        <v>0.0</v>
      </c>
      <c r="AY822" s="18">
        <v>0.0</v>
      </c>
      <c r="AZ822" s="18">
        <v>1.0</v>
      </c>
      <c r="BA822" s="18">
        <v>1.0</v>
      </c>
      <c r="BB822" s="18">
        <v>0.0</v>
      </c>
      <c r="BC822" s="11">
        <v>0.0</v>
      </c>
      <c r="BD822" s="11">
        <v>0.0</v>
      </c>
      <c r="BE822" s="11">
        <v>0.0</v>
      </c>
      <c r="BF822" s="11">
        <v>0.0</v>
      </c>
      <c r="BG822" s="11">
        <v>0.0</v>
      </c>
      <c r="BH822" s="11">
        <v>0.0</v>
      </c>
      <c r="BI822" s="11">
        <v>0.0</v>
      </c>
      <c r="BJ822" s="11">
        <v>0.0</v>
      </c>
      <c r="BK822" s="11">
        <v>0.0</v>
      </c>
      <c r="BL822" s="11">
        <v>0.0</v>
      </c>
      <c r="BM822" s="11">
        <v>0.0</v>
      </c>
      <c r="BN822" s="11">
        <v>0.0</v>
      </c>
      <c r="BO822" s="11">
        <v>0.0</v>
      </c>
      <c r="BP822" s="11">
        <v>0.0</v>
      </c>
      <c r="BQ822" s="11">
        <v>0.0</v>
      </c>
      <c r="BR822" s="11">
        <v>0.0</v>
      </c>
      <c r="BS822" s="11">
        <v>0.0</v>
      </c>
      <c r="BT822" s="11">
        <v>0.0</v>
      </c>
      <c r="BU822" s="11">
        <v>0.0</v>
      </c>
      <c r="BV822" s="11" t="s">
        <v>124</v>
      </c>
      <c r="BW822" s="3" t="s">
        <v>319</v>
      </c>
      <c r="BX822" s="15">
        <v>0.0</v>
      </c>
      <c r="BY822" s="26">
        <v>250.0</v>
      </c>
      <c r="BZ822" s="16">
        <v>0.0</v>
      </c>
      <c r="CA822" s="26">
        <v>35.0</v>
      </c>
      <c r="CB822" s="26">
        <v>8.0</v>
      </c>
      <c r="CC822" s="15">
        <v>0.0</v>
      </c>
      <c r="CD822" s="15">
        <v>0.0</v>
      </c>
      <c r="CE822" s="15">
        <v>0.0</v>
      </c>
      <c r="CF822" s="15">
        <v>0.0</v>
      </c>
      <c r="CG822" s="16">
        <v>0.0</v>
      </c>
      <c r="CH822" s="16">
        <v>0.0</v>
      </c>
      <c r="CI822" s="16">
        <v>0.0</v>
      </c>
      <c r="CJ822" s="15">
        <f t="shared" si="3"/>
        <v>0</v>
      </c>
      <c r="CK822" s="29" t="s">
        <v>4517</v>
      </c>
      <c r="CL822" s="11" t="s">
        <v>4419</v>
      </c>
      <c r="CM822" s="11">
        <v>0.0</v>
      </c>
      <c r="CN822" s="11">
        <v>0.0</v>
      </c>
      <c r="CO822" s="18">
        <v>0.0</v>
      </c>
      <c r="CP822" s="18">
        <v>0.0</v>
      </c>
      <c r="CQ822" s="15">
        <v>0.0</v>
      </c>
      <c r="CR822" s="15" t="s">
        <v>124</v>
      </c>
      <c r="CS822" s="15">
        <v>0.0</v>
      </c>
      <c r="CT822" s="15" t="s">
        <v>124</v>
      </c>
      <c r="CU822" s="15">
        <v>0.0</v>
      </c>
      <c r="CV822" s="15" t="s">
        <v>124</v>
      </c>
      <c r="CW822" s="11">
        <v>0.0</v>
      </c>
      <c r="CX822" s="11">
        <v>0.0</v>
      </c>
      <c r="CY822" s="11" t="s">
        <v>4518</v>
      </c>
      <c r="CZ822" s="11">
        <v>0.0</v>
      </c>
      <c r="DA822" s="11" t="s">
        <v>3380</v>
      </c>
      <c r="DB822" s="31"/>
    </row>
    <row r="823">
      <c r="A823" s="11" t="s">
        <v>4519</v>
      </c>
      <c r="B823" s="11" t="s">
        <v>4520</v>
      </c>
      <c r="C823" s="12">
        <v>35812.0</v>
      </c>
      <c r="D823" s="13">
        <v>2.0</v>
      </c>
      <c r="E823" s="18">
        <v>0.0</v>
      </c>
      <c r="F823" s="3">
        <v>4.0</v>
      </c>
      <c r="G823" s="3">
        <v>2.0</v>
      </c>
      <c r="H823" s="3">
        <v>7.0</v>
      </c>
      <c r="I823" s="14">
        <f t="shared" si="1"/>
        <v>4.333333333</v>
      </c>
      <c r="J823" s="14">
        <f t="shared" si="2"/>
        <v>3.333333333</v>
      </c>
      <c r="K823" s="11" t="s">
        <v>261</v>
      </c>
      <c r="L823" s="11" t="s">
        <v>3594</v>
      </c>
      <c r="M823" s="15" t="s">
        <v>216</v>
      </c>
      <c r="N823" s="15" t="s">
        <v>2546</v>
      </c>
      <c r="O823" s="15" t="s">
        <v>2906</v>
      </c>
      <c r="P823" s="15" t="s">
        <v>3654</v>
      </c>
      <c r="Q823" s="17">
        <v>2.0</v>
      </c>
      <c r="R823" s="11" t="s">
        <v>124</v>
      </c>
      <c r="S823" s="11">
        <v>0.0</v>
      </c>
      <c r="T823" s="11">
        <v>0.0</v>
      </c>
      <c r="U823" s="11" t="s">
        <v>124</v>
      </c>
      <c r="V823" s="11">
        <v>0.0</v>
      </c>
      <c r="W823" s="11" t="s">
        <v>1785</v>
      </c>
      <c r="X823" s="18">
        <v>25.0</v>
      </c>
      <c r="Y823" s="18">
        <v>1.0</v>
      </c>
      <c r="Z823" s="18">
        <v>1.0</v>
      </c>
      <c r="AA823" s="18">
        <v>0.0</v>
      </c>
      <c r="AB823" s="15" t="s">
        <v>4521</v>
      </c>
      <c r="AC823" s="15" t="s">
        <v>4521</v>
      </c>
      <c r="AD823" s="16">
        <v>1.0</v>
      </c>
      <c r="AE823" s="16">
        <v>1.0</v>
      </c>
      <c r="AF823" s="16">
        <v>1.0</v>
      </c>
      <c r="AG823" s="16">
        <v>1.0</v>
      </c>
      <c r="AH823" s="11" t="s">
        <v>4522</v>
      </c>
      <c r="AI823" s="18">
        <v>1.0</v>
      </c>
      <c r="AJ823" s="18">
        <v>1.0</v>
      </c>
      <c r="AK823" s="18">
        <v>0.0</v>
      </c>
      <c r="AL823" s="11">
        <v>0.0</v>
      </c>
      <c r="AM823" s="19">
        <v>0.0</v>
      </c>
      <c r="AN823" s="27" t="s">
        <v>128</v>
      </c>
      <c r="AO823" s="15" t="s">
        <v>129</v>
      </c>
      <c r="AP823" s="15" t="s">
        <v>129</v>
      </c>
      <c r="AQ823" s="15">
        <v>168.0</v>
      </c>
      <c r="AR823" s="15">
        <v>70.0</v>
      </c>
      <c r="AS823" s="15">
        <v>56.0</v>
      </c>
      <c r="AT823" s="15">
        <v>82.0</v>
      </c>
      <c r="AU823" s="15">
        <v>-9.0</v>
      </c>
      <c r="AV823" s="15">
        <v>40.0</v>
      </c>
      <c r="AW823" s="18">
        <v>0.0</v>
      </c>
      <c r="AX823" s="18">
        <v>0.0</v>
      </c>
      <c r="AY823" s="18">
        <v>1.0</v>
      </c>
      <c r="AZ823" s="18">
        <v>1.0</v>
      </c>
      <c r="BA823" s="18">
        <v>0.0</v>
      </c>
      <c r="BB823" s="18">
        <v>0.0</v>
      </c>
      <c r="BC823" s="11">
        <v>0.0</v>
      </c>
      <c r="BD823" s="11">
        <v>0.0</v>
      </c>
      <c r="BE823" s="11">
        <v>0.0</v>
      </c>
      <c r="BF823" s="11">
        <v>0.0</v>
      </c>
      <c r="BG823" s="11">
        <v>0.0</v>
      </c>
      <c r="BH823" s="11">
        <v>1.0</v>
      </c>
      <c r="BI823" s="11">
        <v>0.0</v>
      </c>
      <c r="BJ823" s="11">
        <v>0.0</v>
      </c>
      <c r="BK823" s="11">
        <v>0.0</v>
      </c>
      <c r="BL823" s="11">
        <v>0.0</v>
      </c>
      <c r="BM823" s="11">
        <v>0.0</v>
      </c>
      <c r="BN823" s="11">
        <v>0.0</v>
      </c>
      <c r="BO823" s="11">
        <v>0.0</v>
      </c>
      <c r="BP823" s="11">
        <v>0.0</v>
      </c>
      <c r="BQ823" s="11">
        <v>0.0</v>
      </c>
      <c r="BR823" s="11">
        <v>0.0</v>
      </c>
      <c r="BS823" s="11">
        <v>0.0</v>
      </c>
      <c r="BT823" s="11">
        <v>0.0</v>
      </c>
      <c r="BU823" s="11">
        <v>0.0</v>
      </c>
      <c r="BV823" s="11" t="s">
        <v>124</v>
      </c>
      <c r="BW823" s="3" t="s">
        <v>146</v>
      </c>
      <c r="BX823" s="15">
        <v>0.0</v>
      </c>
      <c r="BY823" s="26">
        <v>277.0</v>
      </c>
      <c r="BZ823" s="16">
        <v>0.0</v>
      </c>
      <c r="CA823" s="26">
        <v>60.0</v>
      </c>
      <c r="CB823" s="26">
        <v>16.0</v>
      </c>
      <c r="CC823" s="15">
        <v>0.0</v>
      </c>
      <c r="CD823" s="15">
        <v>0.0</v>
      </c>
      <c r="CE823" s="15">
        <v>1.0</v>
      </c>
      <c r="CF823" s="15">
        <v>0.0</v>
      </c>
      <c r="CG823" s="16">
        <v>0.0</v>
      </c>
      <c r="CH823" s="16">
        <v>0.0</v>
      </c>
      <c r="CI823" s="16">
        <v>0.0</v>
      </c>
      <c r="CJ823" s="15">
        <f t="shared" si="3"/>
        <v>0</v>
      </c>
      <c r="CK823" s="29" t="s">
        <v>4523</v>
      </c>
      <c r="CL823" s="11" t="s">
        <v>170</v>
      </c>
      <c r="CM823" s="11">
        <v>0.0</v>
      </c>
      <c r="CN823" s="11">
        <v>0.0</v>
      </c>
      <c r="CO823" s="18">
        <v>0.0</v>
      </c>
      <c r="CP823" s="18">
        <v>0.0</v>
      </c>
      <c r="CQ823" s="15">
        <v>0.0</v>
      </c>
      <c r="CR823" s="15" t="s">
        <v>124</v>
      </c>
      <c r="CS823" s="15">
        <v>0.0</v>
      </c>
      <c r="CT823" s="15" t="s">
        <v>124</v>
      </c>
      <c r="CU823" s="15">
        <v>0.0</v>
      </c>
      <c r="CV823" s="15" t="s">
        <v>124</v>
      </c>
      <c r="CW823" s="11">
        <v>0.0</v>
      </c>
      <c r="CX823" s="11">
        <v>0.0</v>
      </c>
      <c r="CY823" s="11" t="s">
        <v>124</v>
      </c>
      <c r="CZ823" s="11">
        <v>0.0</v>
      </c>
      <c r="DA823" s="11" t="s">
        <v>235</v>
      </c>
      <c r="DB823" s="31"/>
    </row>
    <row r="824">
      <c r="A824" s="11" t="s">
        <v>4524</v>
      </c>
      <c r="B824" s="11" t="s">
        <v>3411</v>
      </c>
      <c r="C824" s="12">
        <v>35826.0</v>
      </c>
      <c r="D824" s="13">
        <v>2.0</v>
      </c>
      <c r="E824" s="18">
        <v>0.0</v>
      </c>
      <c r="F824" s="3">
        <v>7.0</v>
      </c>
      <c r="G824" s="3">
        <v>7.0</v>
      </c>
      <c r="H824" s="3">
        <v>8.0</v>
      </c>
      <c r="I824" s="14">
        <f t="shared" si="1"/>
        <v>7.333333333</v>
      </c>
      <c r="J824" s="14">
        <f t="shared" si="2"/>
        <v>0.6666666667</v>
      </c>
      <c r="K824" s="11" t="s">
        <v>3062</v>
      </c>
      <c r="L824" s="11" t="s">
        <v>183</v>
      </c>
      <c r="M824" s="15" t="s">
        <v>2631</v>
      </c>
      <c r="N824" s="15" t="s">
        <v>3927</v>
      </c>
      <c r="O824" s="15" t="s">
        <v>3323</v>
      </c>
      <c r="P824" s="15" t="s">
        <v>3413</v>
      </c>
      <c r="Q824" s="17">
        <v>1.0</v>
      </c>
      <c r="R824" s="11" t="s">
        <v>124</v>
      </c>
      <c r="S824" s="11">
        <v>0.0</v>
      </c>
      <c r="T824" s="11">
        <v>0.0</v>
      </c>
      <c r="U824" s="11" t="s">
        <v>124</v>
      </c>
      <c r="V824" s="11">
        <v>0.0</v>
      </c>
      <c r="W824" s="11" t="s">
        <v>125</v>
      </c>
      <c r="X824" s="18">
        <v>31.0</v>
      </c>
      <c r="Y824" s="18">
        <v>0.0</v>
      </c>
      <c r="Z824" s="18">
        <v>0.0</v>
      </c>
      <c r="AA824" s="18">
        <v>1.0</v>
      </c>
      <c r="AB824" s="15" t="s">
        <v>3415</v>
      </c>
      <c r="AC824" s="15" t="s">
        <v>3415</v>
      </c>
      <c r="AD824" s="16">
        <v>2.0</v>
      </c>
      <c r="AE824" s="16">
        <v>0.0</v>
      </c>
      <c r="AF824" s="16">
        <v>1.0</v>
      </c>
      <c r="AG824" s="15">
        <v>0.0</v>
      </c>
      <c r="AH824" s="11" t="s">
        <v>4525</v>
      </c>
      <c r="AI824" s="18">
        <v>2.0</v>
      </c>
      <c r="AJ824" s="18">
        <v>1.0</v>
      </c>
      <c r="AK824" s="18">
        <v>1.0</v>
      </c>
      <c r="AL824" s="11">
        <v>0.0</v>
      </c>
      <c r="AM824" s="19">
        <v>1.0</v>
      </c>
      <c r="AN824" s="15" t="s">
        <v>154</v>
      </c>
      <c r="AO824" s="15" t="s">
        <v>129</v>
      </c>
      <c r="AP824" s="15" t="s">
        <v>129</v>
      </c>
      <c r="AQ824" s="15">
        <v>123.0</v>
      </c>
      <c r="AR824" s="15">
        <v>59.0</v>
      </c>
      <c r="AS824" s="15">
        <v>87.0</v>
      </c>
      <c r="AT824" s="15">
        <v>50.0</v>
      </c>
      <c r="AU824" s="15">
        <v>-9.0</v>
      </c>
      <c r="AV824" s="15">
        <v>8.0</v>
      </c>
      <c r="AW824" s="18">
        <v>0.0</v>
      </c>
      <c r="AX824" s="18">
        <v>1.0</v>
      </c>
      <c r="AY824" s="18">
        <v>0.0</v>
      </c>
      <c r="AZ824" s="18">
        <v>0.0</v>
      </c>
      <c r="BA824" s="18">
        <v>0.0</v>
      </c>
      <c r="BB824" s="18">
        <v>0.0</v>
      </c>
      <c r="BC824" s="11">
        <v>0.0</v>
      </c>
      <c r="BD824" s="11">
        <v>0.0</v>
      </c>
      <c r="BE824" s="11">
        <v>0.0</v>
      </c>
      <c r="BF824" s="11">
        <v>0.0</v>
      </c>
      <c r="BG824" s="11">
        <v>0.0</v>
      </c>
      <c r="BH824" s="11">
        <v>0.0</v>
      </c>
      <c r="BI824" s="11">
        <v>0.0</v>
      </c>
      <c r="BJ824" s="11">
        <v>0.0</v>
      </c>
      <c r="BK824" s="11">
        <v>0.0</v>
      </c>
      <c r="BL824" s="11">
        <v>0.0</v>
      </c>
      <c r="BM824" s="11">
        <v>0.0</v>
      </c>
      <c r="BN824" s="11">
        <v>0.0</v>
      </c>
      <c r="BO824" s="11">
        <v>0.0</v>
      </c>
      <c r="BP824" s="11">
        <v>0.0</v>
      </c>
      <c r="BQ824" s="11">
        <v>0.0</v>
      </c>
      <c r="BR824" s="11">
        <v>0.0</v>
      </c>
      <c r="BS824" s="11">
        <v>0.0</v>
      </c>
      <c r="BT824" s="11">
        <v>0.0</v>
      </c>
      <c r="BU824" s="11">
        <v>0.0</v>
      </c>
      <c r="BV824" s="11" t="s">
        <v>124</v>
      </c>
      <c r="BW824" s="3" t="s">
        <v>4526</v>
      </c>
      <c r="BX824" s="15">
        <v>0.0</v>
      </c>
      <c r="BY824" s="26">
        <v>301.0</v>
      </c>
      <c r="BZ824" s="16">
        <v>0.0</v>
      </c>
      <c r="CA824" s="26">
        <v>72.0</v>
      </c>
      <c r="CB824" s="26">
        <v>59.0</v>
      </c>
      <c r="CC824" s="15">
        <v>1.0</v>
      </c>
      <c r="CD824" s="15">
        <v>1.0</v>
      </c>
      <c r="CE824" s="15">
        <v>1.0</v>
      </c>
      <c r="CF824" s="15">
        <v>0.0</v>
      </c>
      <c r="CG824" s="16">
        <v>0.0</v>
      </c>
      <c r="CH824" s="16">
        <v>0.0</v>
      </c>
      <c r="CI824" s="16">
        <v>0.0</v>
      </c>
      <c r="CJ824" s="15">
        <f t="shared" si="3"/>
        <v>0</v>
      </c>
      <c r="CK824" s="29" t="s">
        <v>4527</v>
      </c>
      <c r="CL824" s="11" t="s">
        <v>4528</v>
      </c>
      <c r="CM824" s="11">
        <v>0.0</v>
      </c>
      <c r="CN824" s="11">
        <v>1.0</v>
      </c>
      <c r="CO824" s="18">
        <v>0.0</v>
      </c>
      <c r="CP824" s="18">
        <v>0.0</v>
      </c>
      <c r="CQ824" s="15">
        <v>0.0</v>
      </c>
      <c r="CR824" s="15" t="s">
        <v>124</v>
      </c>
      <c r="CS824" s="15">
        <v>0.0</v>
      </c>
      <c r="CT824" s="15" t="s">
        <v>124</v>
      </c>
      <c r="CU824" s="15">
        <v>0.0</v>
      </c>
      <c r="CV824" s="15" t="s">
        <v>124</v>
      </c>
      <c r="CW824" s="11">
        <v>0.0</v>
      </c>
      <c r="CX824" s="11">
        <v>0.0</v>
      </c>
      <c r="CY824" s="11" t="s">
        <v>124</v>
      </c>
      <c r="CZ824" s="11">
        <v>0.0</v>
      </c>
      <c r="DA824" s="11" t="s">
        <v>235</v>
      </c>
      <c r="DB824" s="31"/>
    </row>
    <row r="825">
      <c r="A825" s="11" t="s">
        <v>4529</v>
      </c>
      <c r="B825" s="11" t="s">
        <v>4530</v>
      </c>
      <c r="C825" s="12">
        <v>35840.0</v>
      </c>
      <c r="D825" s="13">
        <v>2.0</v>
      </c>
      <c r="E825" s="18">
        <v>0.0</v>
      </c>
      <c r="F825" s="3">
        <v>5.0</v>
      </c>
      <c r="G825" s="3">
        <v>5.0</v>
      </c>
      <c r="H825" s="3">
        <v>8.0</v>
      </c>
      <c r="I825" s="14">
        <f t="shared" si="1"/>
        <v>6</v>
      </c>
      <c r="J825" s="14">
        <f t="shared" si="2"/>
        <v>2</v>
      </c>
      <c r="K825" s="11" t="s">
        <v>4339</v>
      </c>
      <c r="L825" s="11" t="s">
        <v>2410</v>
      </c>
      <c r="M825" s="15" t="s">
        <v>216</v>
      </c>
      <c r="N825" s="15" t="s">
        <v>2546</v>
      </c>
      <c r="O825" s="15" t="s">
        <v>3478</v>
      </c>
      <c r="P825" s="15" t="s">
        <v>4217</v>
      </c>
      <c r="Q825" s="17">
        <v>1.0</v>
      </c>
      <c r="R825" s="11" t="s">
        <v>124</v>
      </c>
      <c r="S825" s="11">
        <v>0.0</v>
      </c>
      <c r="T825" s="11">
        <v>0.0</v>
      </c>
      <c r="U825" s="11" t="s">
        <v>124</v>
      </c>
      <c r="V825" s="11">
        <v>0.0</v>
      </c>
      <c r="W825" s="11" t="s">
        <v>125</v>
      </c>
      <c r="X825" s="18">
        <v>19.0</v>
      </c>
      <c r="Y825" s="18">
        <v>1.0</v>
      </c>
      <c r="Z825" s="18">
        <v>0.0</v>
      </c>
      <c r="AA825" s="18">
        <v>1.0</v>
      </c>
      <c r="AB825" s="15" t="s">
        <v>4531</v>
      </c>
      <c r="AC825" s="15" t="s">
        <v>4531</v>
      </c>
      <c r="AD825" s="16">
        <v>1.0</v>
      </c>
      <c r="AE825" s="16">
        <v>1.0</v>
      </c>
      <c r="AF825" s="16">
        <v>1.0</v>
      </c>
      <c r="AG825" s="15">
        <v>0.0</v>
      </c>
      <c r="AH825" s="11" t="s">
        <v>4197</v>
      </c>
      <c r="AI825" s="18">
        <v>1.0</v>
      </c>
      <c r="AJ825" s="18">
        <v>0.0</v>
      </c>
      <c r="AK825" s="18">
        <v>0.0</v>
      </c>
      <c r="AL825" s="11">
        <v>0.0</v>
      </c>
      <c r="AM825" s="19">
        <v>0.0</v>
      </c>
      <c r="AN825" s="27" t="s">
        <v>128</v>
      </c>
      <c r="AO825" s="15" t="s">
        <v>512</v>
      </c>
      <c r="AP825" s="15" t="s">
        <v>512</v>
      </c>
      <c r="AQ825" s="15">
        <v>122.0</v>
      </c>
      <c r="AR825" s="15">
        <v>30.0</v>
      </c>
      <c r="AS825" s="15">
        <v>82.0</v>
      </c>
      <c r="AT825" s="15">
        <v>51.0</v>
      </c>
      <c r="AU825" s="15">
        <v>-12.0</v>
      </c>
      <c r="AV825" s="15">
        <v>15.0</v>
      </c>
      <c r="AW825" s="18">
        <v>0.0</v>
      </c>
      <c r="AX825" s="18">
        <v>0.0</v>
      </c>
      <c r="AY825" s="18">
        <v>1.0</v>
      </c>
      <c r="AZ825" s="18">
        <v>1.0</v>
      </c>
      <c r="BA825" s="18">
        <v>0.0</v>
      </c>
      <c r="BB825" s="18">
        <v>0.0</v>
      </c>
      <c r="BC825" s="11">
        <v>0.0</v>
      </c>
      <c r="BD825" s="11">
        <v>0.0</v>
      </c>
      <c r="BE825" s="11">
        <v>0.0</v>
      </c>
      <c r="BF825" s="11">
        <v>0.0</v>
      </c>
      <c r="BG825" s="11">
        <v>0.0</v>
      </c>
      <c r="BH825" s="11">
        <v>0.0</v>
      </c>
      <c r="BI825" s="11">
        <v>0.0</v>
      </c>
      <c r="BJ825" s="11">
        <v>0.0</v>
      </c>
      <c r="BK825" s="11">
        <v>0.0</v>
      </c>
      <c r="BL825" s="11">
        <v>0.0</v>
      </c>
      <c r="BM825" s="11">
        <v>0.0</v>
      </c>
      <c r="BN825" s="11">
        <v>0.0</v>
      </c>
      <c r="BO825" s="11">
        <v>0.0</v>
      </c>
      <c r="BP825" s="11">
        <v>0.0</v>
      </c>
      <c r="BQ825" s="11">
        <v>0.0</v>
      </c>
      <c r="BR825" s="11">
        <v>0.0</v>
      </c>
      <c r="BS825" s="11">
        <v>0.0</v>
      </c>
      <c r="BT825" s="11">
        <v>0.0</v>
      </c>
      <c r="BU825" s="11">
        <v>0.0</v>
      </c>
      <c r="BV825" s="11" t="s">
        <v>124</v>
      </c>
      <c r="BW825" s="3" t="s">
        <v>319</v>
      </c>
      <c r="BX825" s="15">
        <v>0.0</v>
      </c>
      <c r="BY825" s="26">
        <v>227.0</v>
      </c>
      <c r="BZ825" s="16">
        <v>0.0</v>
      </c>
      <c r="CA825" s="26">
        <v>59.0</v>
      </c>
      <c r="CB825" s="26">
        <v>32.0</v>
      </c>
      <c r="CC825" s="15">
        <v>1.0</v>
      </c>
      <c r="CD825" s="15">
        <v>0.0</v>
      </c>
      <c r="CE825" s="15">
        <v>1.0</v>
      </c>
      <c r="CF825" s="15">
        <v>0.0</v>
      </c>
      <c r="CG825" s="16">
        <v>0.0</v>
      </c>
      <c r="CH825" s="16">
        <v>0.0</v>
      </c>
      <c r="CI825" s="16">
        <v>0.0</v>
      </c>
      <c r="CJ825" s="15">
        <f t="shared" si="3"/>
        <v>0</v>
      </c>
      <c r="CK825" s="29" t="s">
        <v>4532</v>
      </c>
      <c r="CL825" s="11" t="s">
        <v>258</v>
      </c>
      <c r="CM825" s="11">
        <v>0.0</v>
      </c>
      <c r="CN825" s="11">
        <v>1.0</v>
      </c>
      <c r="CO825" s="18">
        <v>1.0</v>
      </c>
      <c r="CP825" s="18">
        <v>0.0</v>
      </c>
      <c r="CQ825" s="15">
        <v>0.0</v>
      </c>
      <c r="CR825" s="15" t="s">
        <v>124</v>
      </c>
      <c r="CS825" s="15">
        <v>0.0</v>
      </c>
      <c r="CT825" s="15" t="s">
        <v>124</v>
      </c>
      <c r="CU825" s="15">
        <v>0.0</v>
      </c>
      <c r="CV825" s="15" t="s">
        <v>124</v>
      </c>
      <c r="CW825" s="11">
        <v>0.0</v>
      </c>
      <c r="CX825" s="11">
        <v>0.0</v>
      </c>
      <c r="CY825" s="11" t="s">
        <v>124</v>
      </c>
      <c r="CZ825" s="11">
        <v>0.0</v>
      </c>
      <c r="DA825" s="11" t="s">
        <v>235</v>
      </c>
      <c r="DB825" s="31"/>
    </row>
    <row r="826">
      <c r="A826" s="11" t="s">
        <v>4533</v>
      </c>
      <c r="B826" s="11" t="s">
        <v>4294</v>
      </c>
      <c r="C826" s="12">
        <v>35854.0</v>
      </c>
      <c r="D826" s="13">
        <v>2.0</v>
      </c>
      <c r="E826" s="18">
        <v>0.0</v>
      </c>
      <c r="F826" s="3">
        <v>5.0</v>
      </c>
      <c r="G826" s="3">
        <v>6.0</v>
      </c>
      <c r="H826" s="3">
        <v>7.0</v>
      </c>
      <c r="I826" s="14">
        <f t="shared" si="1"/>
        <v>6</v>
      </c>
      <c r="J826" s="14">
        <f t="shared" si="2"/>
        <v>1.333333333</v>
      </c>
      <c r="K826" s="11" t="s">
        <v>4295</v>
      </c>
      <c r="L826" s="11" t="s">
        <v>3594</v>
      </c>
      <c r="M826" s="15" t="s">
        <v>137</v>
      </c>
      <c r="N826" s="15" t="s">
        <v>196</v>
      </c>
      <c r="O826" s="15" t="s">
        <v>137</v>
      </c>
      <c r="P826" s="15" t="s">
        <v>701</v>
      </c>
      <c r="Q826" s="17">
        <v>1.0</v>
      </c>
      <c r="R826" s="11" t="s">
        <v>124</v>
      </c>
      <c r="S826" s="11">
        <v>0.0</v>
      </c>
      <c r="T826" s="11">
        <v>0.0</v>
      </c>
      <c r="U826" s="11" t="s">
        <v>124</v>
      </c>
      <c r="V826" s="11">
        <v>0.0</v>
      </c>
      <c r="W826" s="11" t="s">
        <v>273</v>
      </c>
      <c r="X826" s="18">
        <v>29.0</v>
      </c>
      <c r="Y826" s="18">
        <v>0.0</v>
      </c>
      <c r="Z826" s="18">
        <v>1.0</v>
      </c>
      <c r="AA826" s="18">
        <v>0.0</v>
      </c>
      <c r="AB826" s="15" t="s">
        <v>4534</v>
      </c>
      <c r="AC826" s="15" t="s">
        <v>4534</v>
      </c>
      <c r="AD826" s="16">
        <v>1.0</v>
      </c>
      <c r="AE826" s="16">
        <v>1.0</v>
      </c>
      <c r="AF826" s="16">
        <v>0.0</v>
      </c>
      <c r="AG826" s="15">
        <v>0.0</v>
      </c>
      <c r="AH826" s="11" t="s">
        <v>4535</v>
      </c>
      <c r="AI826" s="18">
        <v>1.0</v>
      </c>
      <c r="AJ826" s="18">
        <v>1.0</v>
      </c>
      <c r="AK826" s="18">
        <v>0.0</v>
      </c>
      <c r="AL826" s="11">
        <v>0.0</v>
      </c>
      <c r="AM826" s="19">
        <v>1.0</v>
      </c>
      <c r="AN826" s="27" t="s">
        <v>128</v>
      </c>
      <c r="AO826" s="15" t="s">
        <v>4536</v>
      </c>
      <c r="AP826" s="15" t="s">
        <v>200</v>
      </c>
      <c r="AQ826" s="15">
        <v>99.0</v>
      </c>
      <c r="AR826" s="15">
        <v>28.0</v>
      </c>
      <c r="AS826" s="15">
        <v>43.0</v>
      </c>
      <c r="AT826" s="15">
        <v>4.0</v>
      </c>
      <c r="AU826" s="15">
        <v>-12.0</v>
      </c>
      <c r="AV826" s="15">
        <v>73.0</v>
      </c>
      <c r="AW826" s="18">
        <v>0.0</v>
      </c>
      <c r="AX826" s="18">
        <v>0.0</v>
      </c>
      <c r="AY826" s="18">
        <v>0.0</v>
      </c>
      <c r="AZ826" s="18">
        <v>0.0</v>
      </c>
      <c r="BA826" s="18">
        <v>1.0</v>
      </c>
      <c r="BB826" s="18">
        <v>1.0</v>
      </c>
      <c r="BC826" s="11">
        <v>0.0</v>
      </c>
      <c r="BD826" s="11">
        <v>0.0</v>
      </c>
      <c r="BE826" s="11">
        <v>0.0</v>
      </c>
      <c r="BF826" s="11">
        <v>0.0</v>
      </c>
      <c r="BG826" s="11">
        <v>0.0</v>
      </c>
      <c r="BH826" s="11">
        <v>0.0</v>
      </c>
      <c r="BI826" s="11">
        <v>0.0</v>
      </c>
      <c r="BJ826" s="11">
        <v>0.0</v>
      </c>
      <c r="BK826" s="11">
        <v>0.0</v>
      </c>
      <c r="BL826" s="11">
        <v>0.0</v>
      </c>
      <c r="BM826" s="11">
        <v>0.0</v>
      </c>
      <c r="BN826" s="11">
        <v>0.0</v>
      </c>
      <c r="BO826" s="11">
        <v>0.0</v>
      </c>
      <c r="BP826" s="11">
        <v>0.0</v>
      </c>
      <c r="BQ826" s="11">
        <v>0.0</v>
      </c>
      <c r="BR826" s="11">
        <v>0.0</v>
      </c>
      <c r="BS826" s="11">
        <v>0.0</v>
      </c>
      <c r="BT826" s="11">
        <v>0.0</v>
      </c>
      <c r="BU826" s="11">
        <v>0.0</v>
      </c>
      <c r="BV826" s="11" t="s">
        <v>124</v>
      </c>
      <c r="BW826" s="3" t="s">
        <v>319</v>
      </c>
      <c r="BX826" s="15">
        <v>0.0</v>
      </c>
      <c r="BY826" s="26">
        <v>280.0</v>
      </c>
      <c r="BZ826" s="16">
        <v>0.0</v>
      </c>
      <c r="CA826" s="26">
        <v>61.0</v>
      </c>
      <c r="CB826" s="26">
        <v>21.0</v>
      </c>
      <c r="CC826" s="15">
        <v>0.0</v>
      </c>
      <c r="CD826" s="15">
        <v>0.0</v>
      </c>
      <c r="CE826" s="15">
        <v>0.0</v>
      </c>
      <c r="CF826" s="15">
        <v>0.0</v>
      </c>
      <c r="CG826" s="16">
        <v>0.0</v>
      </c>
      <c r="CH826" s="16">
        <v>0.0</v>
      </c>
      <c r="CI826" s="16">
        <v>0.0</v>
      </c>
      <c r="CJ826" s="15">
        <f t="shared" si="3"/>
        <v>0</v>
      </c>
      <c r="CK826" s="29" t="s">
        <v>4537</v>
      </c>
      <c r="CL826" s="11" t="s">
        <v>4538</v>
      </c>
      <c r="CM826" s="11">
        <v>0.0</v>
      </c>
      <c r="CN826" s="11">
        <v>0.0</v>
      </c>
      <c r="CO826" s="18">
        <v>0.0</v>
      </c>
      <c r="CP826" s="18">
        <v>0.0</v>
      </c>
      <c r="CQ826" s="15">
        <v>0.0</v>
      </c>
      <c r="CR826" s="15" t="s">
        <v>124</v>
      </c>
      <c r="CS826" s="15">
        <v>1.0</v>
      </c>
      <c r="CT826" s="15" t="s">
        <v>4539</v>
      </c>
      <c r="CU826" s="15">
        <v>0.0</v>
      </c>
      <c r="CV826" s="15" t="s">
        <v>124</v>
      </c>
      <c r="CW826" s="11">
        <v>0.0</v>
      </c>
      <c r="CX826" s="11">
        <v>0.0</v>
      </c>
      <c r="CY826" s="11" t="s">
        <v>124</v>
      </c>
      <c r="CZ826" s="11">
        <v>0.0</v>
      </c>
      <c r="DA826" s="11" t="s">
        <v>1436</v>
      </c>
      <c r="DB826" s="31"/>
    </row>
    <row r="827">
      <c r="A827" s="11" t="s">
        <v>4540</v>
      </c>
      <c r="B827" s="11" t="s">
        <v>4541</v>
      </c>
      <c r="C827" s="12">
        <v>35868.0</v>
      </c>
      <c r="D827" s="13">
        <v>3.0</v>
      </c>
      <c r="E827" s="18">
        <v>0.0</v>
      </c>
      <c r="F827" s="3">
        <v>5.0</v>
      </c>
      <c r="G827" s="3">
        <v>4.0</v>
      </c>
      <c r="H827" s="3">
        <v>7.0</v>
      </c>
      <c r="I827" s="14">
        <f t="shared" si="1"/>
        <v>5.333333333</v>
      </c>
      <c r="J827" s="14">
        <f t="shared" si="2"/>
        <v>2</v>
      </c>
      <c r="K827" s="11" t="s">
        <v>261</v>
      </c>
      <c r="L827" s="11" t="s">
        <v>3594</v>
      </c>
      <c r="M827" s="15" t="s">
        <v>3478</v>
      </c>
      <c r="N827" s="15" t="s">
        <v>3478</v>
      </c>
      <c r="O827" s="15" t="s">
        <v>3478</v>
      </c>
      <c r="P827" s="15" t="s">
        <v>3742</v>
      </c>
      <c r="Q827" s="17">
        <v>1.0</v>
      </c>
      <c r="R827" s="11" t="s">
        <v>124</v>
      </c>
      <c r="S827" s="11">
        <v>0.0</v>
      </c>
      <c r="T827" s="11">
        <v>0.0</v>
      </c>
      <c r="U827" s="11" t="s">
        <v>124</v>
      </c>
      <c r="V827" s="11">
        <v>0.0</v>
      </c>
      <c r="W827" s="11" t="s">
        <v>125</v>
      </c>
      <c r="X827" s="18">
        <v>29.0</v>
      </c>
      <c r="Y827" s="18">
        <v>1.0</v>
      </c>
      <c r="Z827" s="18">
        <v>0.0</v>
      </c>
      <c r="AA827" s="18">
        <v>1.0</v>
      </c>
      <c r="AB827" s="15" t="s">
        <v>4542</v>
      </c>
      <c r="AC827" s="15" t="s">
        <v>4543</v>
      </c>
      <c r="AD827" s="16">
        <v>1.0</v>
      </c>
      <c r="AE827" s="16">
        <v>0.0</v>
      </c>
      <c r="AF827" s="16">
        <v>1.0</v>
      </c>
      <c r="AG827" s="15">
        <v>0.0</v>
      </c>
      <c r="AH827" s="11" t="s">
        <v>4544</v>
      </c>
      <c r="AI827" s="18">
        <v>1.0</v>
      </c>
      <c r="AJ827" s="18">
        <v>0.0</v>
      </c>
      <c r="AK827" s="18">
        <v>0.0</v>
      </c>
      <c r="AL827" s="11">
        <v>0.0</v>
      </c>
      <c r="AM827" s="19">
        <v>1.0</v>
      </c>
      <c r="AN827" s="27" t="s">
        <v>128</v>
      </c>
      <c r="AO827" s="15" t="s">
        <v>367</v>
      </c>
      <c r="AP827" s="15" t="s">
        <v>367</v>
      </c>
      <c r="AQ827" s="15">
        <v>108.0</v>
      </c>
      <c r="AR827" s="15">
        <v>87.0</v>
      </c>
      <c r="AS827" s="15">
        <v>88.0</v>
      </c>
      <c r="AT827" s="15">
        <v>86.0</v>
      </c>
      <c r="AU827" s="15">
        <v>-5.0</v>
      </c>
      <c r="AV827" s="15">
        <v>2.0</v>
      </c>
      <c r="AW827" s="18">
        <v>0.0</v>
      </c>
      <c r="AX827" s="18">
        <v>1.0</v>
      </c>
      <c r="AY827" s="18">
        <v>1.0</v>
      </c>
      <c r="AZ827" s="18">
        <v>0.0</v>
      </c>
      <c r="BA827" s="18">
        <v>0.0</v>
      </c>
      <c r="BB827" s="18">
        <v>0.0</v>
      </c>
      <c r="BC827" s="11">
        <v>0.0</v>
      </c>
      <c r="BD827" s="11">
        <v>0.0</v>
      </c>
      <c r="BE827" s="11">
        <v>0.0</v>
      </c>
      <c r="BF827" s="11">
        <v>0.0</v>
      </c>
      <c r="BG827" s="11">
        <v>0.0</v>
      </c>
      <c r="BH827" s="11">
        <v>0.0</v>
      </c>
      <c r="BI827" s="11">
        <v>0.0</v>
      </c>
      <c r="BJ827" s="11">
        <v>0.0</v>
      </c>
      <c r="BK827" s="11">
        <v>0.0</v>
      </c>
      <c r="BL827" s="11">
        <v>0.0</v>
      </c>
      <c r="BM827" s="11">
        <v>0.0</v>
      </c>
      <c r="BN827" s="11">
        <v>0.0</v>
      </c>
      <c r="BO827" s="11">
        <v>0.0</v>
      </c>
      <c r="BP827" s="11">
        <v>0.0</v>
      </c>
      <c r="BQ827" s="11">
        <v>0.0</v>
      </c>
      <c r="BR827" s="11">
        <v>0.0</v>
      </c>
      <c r="BS827" s="11">
        <v>0.0</v>
      </c>
      <c r="BT827" s="11">
        <v>0.0</v>
      </c>
      <c r="BU827" s="11">
        <v>0.0</v>
      </c>
      <c r="BV827" s="11" t="s">
        <v>124</v>
      </c>
      <c r="BW827" s="3" t="s">
        <v>319</v>
      </c>
      <c r="BX827" s="15">
        <v>0.0</v>
      </c>
      <c r="BY827" s="26">
        <v>227.0</v>
      </c>
      <c r="BZ827" s="16">
        <v>0.0</v>
      </c>
      <c r="CA827" s="26">
        <v>66.0</v>
      </c>
      <c r="CB827" s="26">
        <v>19.0</v>
      </c>
      <c r="CC827" s="15">
        <v>0.0</v>
      </c>
      <c r="CD827" s="15">
        <v>0.0</v>
      </c>
      <c r="CE827" s="15">
        <v>1.0</v>
      </c>
      <c r="CF827" s="15">
        <v>0.0</v>
      </c>
      <c r="CG827" s="16">
        <v>0.0</v>
      </c>
      <c r="CH827" s="16">
        <v>1.0</v>
      </c>
      <c r="CI827" s="16">
        <v>1.0</v>
      </c>
      <c r="CJ827" s="15">
        <f t="shared" si="3"/>
        <v>1</v>
      </c>
      <c r="CK827" s="29" t="s">
        <v>4545</v>
      </c>
      <c r="CL827" s="11" t="s">
        <v>4546</v>
      </c>
      <c r="CM827" s="11">
        <v>0.0</v>
      </c>
      <c r="CN827" s="11">
        <v>0.0</v>
      </c>
      <c r="CO827" s="18">
        <v>0.0</v>
      </c>
      <c r="CP827" s="18">
        <v>0.0</v>
      </c>
      <c r="CQ827" s="15">
        <v>0.0</v>
      </c>
      <c r="CR827" s="15" t="s">
        <v>124</v>
      </c>
      <c r="CS827" s="15">
        <v>0.0</v>
      </c>
      <c r="CT827" s="15" t="s">
        <v>124</v>
      </c>
      <c r="CU827" s="15">
        <v>0.0</v>
      </c>
      <c r="CV827" s="15" t="s">
        <v>124</v>
      </c>
      <c r="CW827" s="11">
        <v>0.0</v>
      </c>
      <c r="CX827" s="11">
        <v>0.0</v>
      </c>
      <c r="CY827" s="11" t="s">
        <v>124</v>
      </c>
      <c r="CZ827" s="11">
        <v>0.0</v>
      </c>
      <c r="DA827" s="11" t="s">
        <v>235</v>
      </c>
      <c r="DB827" s="31"/>
    </row>
    <row r="828">
      <c r="A828" s="11" t="s">
        <v>4547</v>
      </c>
      <c r="B828" s="11" t="s">
        <v>4548</v>
      </c>
      <c r="C828" s="12">
        <v>35889.0</v>
      </c>
      <c r="D828" s="13">
        <v>3.0</v>
      </c>
      <c r="E828" s="18">
        <v>0.0</v>
      </c>
      <c r="F828" s="3">
        <v>6.0</v>
      </c>
      <c r="G828" s="3">
        <v>4.0</v>
      </c>
      <c r="H828" s="3">
        <v>9.0</v>
      </c>
      <c r="I828" s="14">
        <f t="shared" si="1"/>
        <v>6.333333333</v>
      </c>
      <c r="J828" s="14">
        <f t="shared" si="2"/>
        <v>3.333333333</v>
      </c>
      <c r="K828" s="11" t="s">
        <v>1283</v>
      </c>
      <c r="L828" s="11" t="s">
        <v>4381</v>
      </c>
      <c r="M828" s="15" t="s">
        <v>216</v>
      </c>
      <c r="N828" s="15" t="s">
        <v>2546</v>
      </c>
      <c r="O828" s="15" t="s">
        <v>3478</v>
      </c>
      <c r="P828" s="15" t="s">
        <v>4217</v>
      </c>
      <c r="Q828" s="17">
        <v>2.0</v>
      </c>
      <c r="R828" s="11" t="s">
        <v>124</v>
      </c>
      <c r="S828" s="11">
        <v>1.0</v>
      </c>
      <c r="T828" s="11">
        <v>0.0</v>
      </c>
      <c r="U828" s="11" t="s">
        <v>124</v>
      </c>
      <c r="V828" s="11">
        <v>0.0</v>
      </c>
      <c r="W828" s="11" t="s">
        <v>125</v>
      </c>
      <c r="X828" s="18">
        <f>(26+28)/2</f>
        <v>27</v>
      </c>
      <c r="Y828" s="18">
        <v>1.0</v>
      </c>
      <c r="Z828" s="18">
        <v>0.0</v>
      </c>
      <c r="AA828" s="18">
        <v>1.0</v>
      </c>
      <c r="AB828" s="15" t="s">
        <v>4549</v>
      </c>
      <c r="AC828" s="15" t="s">
        <v>4549</v>
      </c>
      <c r="AD828" s="16">
        <v>1.0</v>
      </c>
      <c r="AE828" s="16">
        <v>0.0</v>
      </c>
      <c r="AF828" s="16">
        <v>1.0</v>
      </c>
      <c r="AG828" s="16">
        <v>0.0</v>
      </c>
      <c r="AH828" s="11" t="s">
        <v>4549</v>
      </c>
      <c r="AI828" s="18">
        <v>1.0</v>
      </c>
      <c r="AJ828" s="18">
        <v>0.0</v>
      </c>
      <c r="AK828" s="18">
        <v>1.0</v>
      </c>
      <c r="AL828" s="18">
        <v>0.0</v>
      </c>
      <c r="AM828" s="19">
        <v>1.0</v>
      </c>
      <c r="AN828" s="27" t="s">
        <v>128</v>
      </c>
      <c r="AO828" s="15" t="s">
        <v>243</v>
      </c>
      <c r="AP828" s="15" t="s">
        <v>243</v>
      </c>
      <c r="AQ828" s="15">
        <v>128.0</v>
      </c>
      <c r="AR828" s="15">
        <v>63.0</v>
      </c>
      <c r="AS828" s="15">
        <v>64.0</v>
      </c>
      <c r="AT828" s="15">
        <v>40.0</v>
      </c>
      <c r="AU828" s="15">
        <v>-6.0</v>
      </c>
      <c r="AV828" s="15">
        <v>6.0</v>
      </c>
      <c r="AW828" s="18">
        <v>0.0</v>
      </c>
      <c r="AX828" s="18">
        <v>0.0</v>
      </c>
      <c r="AY828" s="18">
        <v>1.0</v>
      </c>
      <c r="AZ828" s="18">
        <v>0.0</v>
      </c>
      <c r="BA828" s="18">
        <v>1.0</v>
      </c>
      <c r="BB828" s="18">
        <v>0.0</v>
      </c>
      <c r="BC828" s="11">
        <v>0.0</v>
      </c>
      <c r="BD828" s="11">
        <v>0.0</v>
      </c>
      <c r="BE828" s="11">
        <v>0.0</v>
      </c>
      <c r="BF828" s="11">
        <v>0.0</v>
      </c>
      <c r="BG828" s="11">
        <v>0.0</v>
      </c>
      <c r="BH828" s="11">
        <v>1.0</v>
      </c>
      <c r="BI828" s="11">
        <v>0.0</v>
      </c>
      <c r="BJ828" s="11">
        <v>0.0</v>
      </c>
      <c r="BK828" s="11">
        <v>0.0</v>
      </c>
      <c r="BL828" s="11">
        <v>0.0</v>
      </c>
      <c r="BM828" s="11">
        <v>0.0</v>
      </c>
      <c r="BN828" s="11">
        <v>0.0</v>
      </c>
      <c r="BO828" s="11">
        <v>0.0</v>
      </c>
      <c r="BP828" s="11">
        <v>0.0</v>
      </c>
      <c r="BQ828" s="11">
        <v>0.0</v>
      </c>
      <c r="BR828" s="11">
        <v>0.0</v>
      </c>
      <c r="BS828" s="11">
        <v>0.0</v>
      </c>
      <c r="BT828" s="11">
        <v>0.0</v>
      </c>
      <c r="BU828" s="11">
        <v>0.0</v>
      </c>
      <c r="BV828" s="11" t="s">
        <v>124</v>
      </c>
      <c r="BW828" s="3" t="s">
        <v>146</v>
      </c>
      <c r="BX828" s="15">
        <v>0.0</v>
      </c>
      <c r="BY828" s="26">
        <v>221.0</v>
      </c>
      <c r="BZ828" s="16">
        <v>0.0</v>
      </c>
      <c r="CA828" s="26">
        <v>31.0</v>
      </c>
      <c r="CB828" s="26">
        <v>15.0</v>
      </c>
      <c r="CC828" s="15">
        <v>0.0</v>
      </c>
      <c r="CD828" s="15">
        <v>0.0</v>
      </c>
      <c r="CE828" s="15">
        <v>1.0</v>
      </c>
      <c r="CF828" s="15">
        <v>0.0</v>
      </c>
      <c r="CG828" s="16">
        <v>0.0</v>
      </c>
      <c r="CH828" s="16">
        <v>0.0</v>
      </c>
      <c r="CI828" s="16">
        <v>0.0</v>
      </c>
      <c r="CJ828" s="15">
        <f t="shared" si="3"/>
        <v>0</v>
      </c>
      <c r="CK828" s="29" t="s">
        <v>4550</v>
      </c>
      <c r="CL828" s="11" t="s">
        <v>158</v>
      </c>
      <c r="CM828" s="11">
        <v>0.0</v>
      </c>
      <c r="CN828" s="11">
        <v>0.0</v>
      </c>
      <c r="CO828" s="18">
        <v>0.0</v>
      </c>
      <c r="CP828" s="18">
        <v>0.0</v>
      </c>
      <c r="CQ828" s="15">
        <v>0.0</v>
      </c>
      <c r="CR828" s="15" t="s">
        <v>124</v>
      </c>
      <c r="CS828" s="15">
        <v>0.0</v>
      </c>
      <c r="CT828" s="15" t="s">
        <v>124</v>
      </c>
      <c r="CU828" s="15">
        <v>0.0</v>
      </c>
      <c r="CV828" s="15" t="s">
        <v>124</v>
      </c>
      <c r="CW828" s="11">
        <v>0.0</v>
      </c>
      <c r="CX828" s="11">
        <v>0.0</v>
      </c>
      <c r="CY828" s="11" t="s">
        <v>124</v>
      </c>
      <c r="CZ828" s="11">
        <v>0.0</v>
      </c>
      <c r="DA828" s="11" t="s">
        <v>235</v>
      </c>
      <c r="DB828" s="31"/>
    </row>
    <row r="829">
      <c r="A829" s="11" t="s">
        <v>4551</v>
      </c>
      <c r="B829" s="11" t="s">
        <v>4552</v>
      </c>
      <c r="C829" s="12">
        <v>35910.0</v>
      </c>
      <c r="D829" s="13">
        <v>5.0</v>
      </c>
      <c r="E829" s="18">
        <v>1.0</v>
      </c>
      <c r="F829" s="3">
        <v>6.0</v>
      </c>
      <c r="G829" s="3">
        <v>6.0</v>
      </c>
      <c r="H829" s="3">
        <v>9.0</v>
      </c>
      <c r="I829" s="14">
        <f t="shared" si="1"/>
        <v>7</v>
      </c>
      <c r="J829" s="14">
        <f t="shared" si="2"/>
        <v>2</v>
      </c>
      <c r="K829" s="11" t="s">
        <v>2265</v>
      </c>
      <c r="L829" s="11" t="s">
        <v>2410</v>
      </c>
      <c r="M829" s="15" t="s">
        <v>216</v>
      </c>
      <c r="N829" s="15" t="s">
        <v>2546</v>
      </c>
      <c r="O829" s="15" t="s">
        <v>3478</v>
      </c>
      <c r="P829" s="15" t="s">
        <v>4217</v>
      </c>
      <c r="Q829" s="17">
        <v>1.0</v>
      </c>
      <c r="R829" s="11" t="s">
        <v>4553</v>
      </c>
      <c r="S829" s="11">
        <v>1.0</v>
      </c>
      <c r="T829" s="11">
        <v>0.0</v>
      </c>
      <c r="U829" s="11" t="s">
        <v>124</v>
      </c>
      <c r="V829" s="11">
        <v>0.0</v>
      </c>
      <c r="W829" s="11" t="s">
        <v>125</v>
      </c>
      <c r="X829" s="18">
        <v>21.0</v>
      </c>
      <c r="Y829" s="18">
        <v>1.0</v>
      </c>
      <c r="Z829" s="18">
        <v>0.0</v>
      </c>
      <c r="AA829" s="18">
        <v>1.0</v>
      </c>
      <c r="AB829" s="15" t="s">
        <v>4554</v>
      </c>
      <c r="AC829" s="15" t="s">
        <v>4555</v>
      </c>
      <c r="AD829" s="16">
        <v>1.0</v>
      </c>
      <c r="AE829" s="16">
        <v>0.0</v>
      </c>
      <c r="AF829" s="16">
        <v>1.0</v>
      </c>
      <c r="AG829" s="15">
        <v>0.0</v>
      </c>
      <c r="AH829" s="11" t="s">
        <v>4556</v>
      </c>
      <c r="AI829" s="18">
        <v>1.0</v>
      </c>
      <c r="AJ829" s="18">
        <v>0.0</v>
      </c>
      <c r="AK829" s="18">
        <v>0.0</v>
      </c>
      <c r="AL829" s="11">
        <v>0.0</v>
      </c>
      <c r="AM829" s="19">
        <v>1.0</v>
      </c>
      <c r="AN829" s="27" t="s">
        <v>128</v>
      </c>
      <c r="AO829" s="15" t="s">
        <v>328</v>
      </c>
      <c r="AP829" s="15" t="s">
        <v>328</v>
      </c>
      <c r="AQ829" s="15">
        <v>100.0</v>
      </c>
      <c r="AR829" s="15">
        <v>40.0</v>
      </c>
      <c r="AS829" s="15">
        <v>85.0</v>
      </c>
      <c r="AT829" s="15">
        <v>75.0</v>
      </c>
      <c r="AU829" s="15">
        <v>-10.0</v>
      </c>
      <c r="AV829" s="15">
        <v>1.0</v>
      </c>
      <c r="AW829" s="18">
        <v>0.0</v>
      </c>
      <c r="AX829" s="18">
        <v>0.0</v>
      </c>
      <c r="AY829" s="18">
        <v>0.0</v>
      </c>
      <c r="AZ829" s="18">
        <v>1.0</v>
      </c>
      <c r="BA829" s="18">
        <v>0.0</v>
      </c>
      <c r="BB829" s="18">
        <v>0.0</v>
      </c>
      <c r="BC829" s="11">
        <v>0.0</v>
      </c>
      <c r="BD829" s="11">
        <v>0.0</v>
      </c>
      <c r="BE829" s="11">
        <v>0.0</v>
      </c>
      <c r="BF829" s="11">
        <v>0.0</v>
      </c>
      <c r="BG829" s="11">
        <v>0.0</v>
      </c>
      <c r="BH829" s="11">
        <v>0.0</v>
      </c>
      <c r="BI829" s="11">
        <v>0.0</v>
      </c>
      <c r="BJ829" s="11">
        <v>0.0</v>
      </c>
      <c r="BK829" s="11">
        <v>0.0</v>
      </c>
      <c r="BL829" s="11">
        <v>0.0</v>
      </c>
      <c r="BM829" s="11">
        <v>0.0</v>
      </c>
      <c r="BN829" s="11">
        <v>0.0</v>
      </c>
      <c r="BO829" s="11">
        <v>0.0</v>
      </c>
      <c r="BP829" s="11">
        <v>0.0</v>
      </c>
      <c r="BQ829" s="11">
        <v>0.0</v>
      </c>
      <c r="BR829" s="11">
        <v>0.0</v>
      </c>
      <c r="BS829" s="11">
        <v>0.0</v>
      </c>
      <c r="BT829" s="11">
        <v>0.0</v>
      </c>
      <c r="BU829" s="11">
        <v>0.0</v>
      </c>
      <c r="BV829" s="11" t="s">
        <v>124</v>
      </c>
      <c r="BW829" s="3" t="s">
        <v>1609</v>
      </c>
      <c r="BX829" s="15">
        <v>0.0</v>
      </c>
      <c r="BY829" s="26">
        <v>259.0</v>
      </c>
      <c r="BZ829" s="16">
        <v>0.0</v>
      </c>
      <c r="CA829" s="26">
        <v>0.0</v>
      </c>
      <c r="CB829" s="26">
        <v>24.0</v>
      </c>
      <c r="CC829" s="15">
        <v>1.0</v>
      </c>
      <c r="CD829" s="15">
        <v>0.0</v>
      </c>
      <c r="CE829" s="15">
        <v>1.0</v>
      </c>
      <c r="CF829" s="15">
        <v>0.0</v>
      </c>
      <c r="CG829" s="16">
        <v>0.0</v>
      </c>
      <c r="CH829" s="16">
        <v>0.0</v>
      </c>
      <c r="CI829" s="16">
        <v>1.0</v>
      </c>
      <c r="CJ829" s="15">
        <f t="shared" si="3"/>
        <v>1</v>
      </c>
      <c r="CK829" s="29" t="s">
        <v>4557</v>
      </c>
      <c r="CL829" s="11" t="s">
        <v>258</v>
      </c>
      <c r="CM829" s="11">
        <v>0.0</v>
      </c>
      <c r="CN829" s="11">
        <v>1.0</v>
      </c>
      <c r="CO829" s="18">
        <v>1.0</v>
      </c>
      <c r="CP829" s="18">
        <v>0.0</v>
      </c>
      <c r="CQ829" s="15">
        <v>0.0</v>
      </c>
      <c r="CR829" s="15" t="s">
        <v>124</v>
      </c>
      <c r="CS829" s="15">
        <v>0.0</v>
      </c>
      <c r="CT829" s="15" t="s">
        <v>124</v>
      </c>
      <c r="CU829" s="15">
        <v>0.0</v>
      </c>
      <c r="CV829" s="15" t="s">
        <v>124</v>
      </c>
      <c r="CW829" s="11">
        <v>0.0</v>
      </c>
      <c r="CX829" s="11">
        <v>0.0</v>
      </c>
      <c r="CY829" s="11" t="s">
        <v>124</v>
      </c>
      <c r="CZ829" s="11">
        <v>0.0</v>
      </c>
      <c r="DA829" s="11" t="s">
        <v>235</v>
      </c>
      <c r="DB829" s="31"/>
    </row>
    <row r="830">
      <c r="A830" s="11" t="s">
        <v>4558</v>
      </c>
      <c r="B830" s="11" t="s">
        <v>3952</v>
      </c>
      <c r="C830" s="12">
        <v>35938.0</v>
      </c>
      <c r="D830" s="13">
        <v>1.0</v>
      </c>
      <c r="E830" s="18">
        <v>0.0</v>
      </c>
      <c r="F830" s="3">
        <v>4.0</v>
      </c>
      <c r="G830" s="3">
        <v>6.0</v>
      </c>
      <c r="H830" s="3">
        <v>8.0</v>
      </c>
      <c r="I830" s="14">
        <f t="shared" si="1"/>
        <v>6</v>
      </c>
      <c r="J830" s="14">
        <f t="shared" si="2"/>
        <v>2.666666667</v>
      </c>
      <c r="K830" s="11" t="s">
        <v>261</v>
      </c>
      <c r="L830" s="11" t="s">
        <v>3594</v>
      </c>
      <c r="M830" s="15" t="s">
        <v>137</v>
      </c>
      <c r="N830" s="15" t="s">
        <v>196</v>
      </c>
      <c r="O830" s="15" t="s">
        <v>3898</v>
      </c>
      <c r="P830" s="15" t="s">
        <v>4559</v>
      </c>
      <c r="Q830" s="17">
        <v>1.0</v>
      </c>
      <c r="R830" s="11" t="s">
        <v>124</v>
      </c>
      <c r="S830" s="11">
        <v>0.0</v>
      </c>
      <c r="T830" s="11">
        <v>0.0</v>
      </c>
      <c r="U830" s="11" t="s">
        <v>124</v>
      </c>
      <c r="V830" s="11">
        <v>0.0</v>
      </c>
      <c r="W830" s="11" t="s">
        <v>125</v>
      </c>
      <c r="X830" s="18">
        <v>28.0</v>
      </c>
      <c r="Y830" s="18">
        <v>0.0</v>
      </c>
      <c r="Z830" s="18">
        <v>0.0</v>
      </c>
      <c r="AA830" s="18">
        <v>1.0</v>
      </c>
      <c r="AB830" s="15" t="s">
        <v>4202</v>
      </c>
      <c r="AC830" s="15" t="s">
        <v>4202</v>
      </c>
      <c r="AD830" s="16">
        <v>2.0</v>
      </c>
      <c r="AE830" s="16">
        <v>2.0</v>
      </c>
      <c r="AF830" s="16">
        <v>1.0</v>
      </c>
      <c r="AG830" s="15">
        <v>0.0</v>
      </c>
      <c r="AH830" s="11" t="s">
        <v>4202</v>
      </c>
      <c r="AI830" s="18">
        <v>2.0</v>
      </c>
      <c r="AJ830" s="18">
        <v>2.0</v>
      </c>
      <c r="AK830" s="18">
        <v>1.0</v>
      </c>
      <c r="AL830" s="11">
        <v>0.0</v>
      </c>
      <c r="AM830" s="19">
        <v>1.0</v>
      </c>
      <c r="AN830" s="27" t="s">
        <v>128</v>
      </c>
      <c r="AO830" s="15" t="s">
        <v>1840</v>
      </c>
      <c r="AP830" s="15" t="s">
        <v>1840</v>
      </c>
      <c r="AQ830" s="15">
        <v>108.0</v>
      </c>
      <c r="AR830" s="15">
        <v>32.0</v>
      </c>
      <c r="AS830" s="15">
        <v>61.0</v>
      </c>
      <c r="AT830" s="15">
        <v>11.0</v>
      </c>
      <c r="AU830" s="15">
        <v>-10.0</v>
      </c>
      <c r="AV830" s="15">
        <v>73.0</v>
      </c>
      <c r="AW830" s="18">
        <v>0.0</v>
      </c>
      <c r="AX830" s="18">
        <v>0.0</v>
      </c>
      <c r="AY830" s="18">
        <v>1.0</v>
      </c>
      <c r="AZ830" s="18">
        <v>0.0</v>
      </c>
      <c r="BA830" s="18">
        <v>0.0</v>
      </c>
      <c r="BB830" s="18">
        <v>0.0</v>
      </c>
      <c r="BC830" s="11">
        <v>0.0</v>
      </c>
      <c r="BD830" s="11">
        <v>0.0</v>
      </c>
      <c r="BE830" s="11">
        <v>0.0</v>
      </c>
      <c r="BF830" s="11">
        <v>0.0</v>
      </c>
      <c r="BG830" s="11">
        <v>0.0</v>
      </c>
      <c r="BH830" s="11">
        <v>1.0</v>
      </c>
      <c r="BI830" s="11">
        <v>0.0</v>
      </c>
      <c r="BJ830" s="11">
        <v>0.0</v>
      </c>
      <c r="BK830" s="11">
        <v>0.0</v>
      </c>
      <c r="BL830" s="11">
        <v>0.0</v>
      </c>
      <c r="BM830" s="11">
        <v>0.0</v>
      </c>
      <c r="BN830" s="11">
        <v>0.0</v>
      </c>
      <c r="BO830" s="11">
        <v>0.0</v>
      </c>
      <c r="BP830" s="11">
        <v>0.0</v>
      </c>
      <c r="BQ830" s="11">
        <v>0.0</v>
      </c>
      <c r="BR830" s="11">
        <v>0.0</v>
      </c>
      <c r="BS830" s="11">
        <v>0.0</v>
      </c>
      <c r="BT830" s="11">
        <v>0.0</v>
      </c>
      <c r="BU830" s="11">
        <v>0.0</v>
      </c>
      <c r="BV830" s="11" t="s">
        <v>124</v>
      </c>
      <c r="BW830" s="3" t="s">
        <v>319</v>
      </c>
      <c r="BX830" s="15">
        <v>0.0</v>
      </c>
      <c r="BY830" s="26">
        <v>230.0</v>
      </c>
      <c r="BZ830" s="16">
        <v>0.0</v>
      </c>
      <c r="CA830" s="26">
        <v>57.0</v>
      </c>
      <c r="CB830" s="26">
        <v>20.0</v>
      </c>
      <c r="CC830" s="15">
        <v>0.0</v>
      </c>
      <c r="CD830" s="15">
        <v>0.0</v>
      </c>
      <c r="CE830" s="15">
        <v>0.0</v>
      </c>
      <c r="CF830" s="15">
        <v>0.0</v>
      </c>
      <c r="CG830" s="16">
        <v>0.0</v>
      </c>
      <c r="CH830" s="16">
        <v>0.0</v>
      </c>
      <c r="CI830" s="16">
        <v>0.0</v>
      </c>
      <c r="CJ830" s="15">
        <f t="shared" si="3"/>
        <v>0</v>
      </c>
      <c r="CK830" s="29" t="s">
        <v>4560</v>
      </c>
      <c r="CL830" s="11" t="s">
        <v>132</v>
      </c>
      <c r="CM830" s="11">
        <v>0.0</v>
      </c>
      <c r="CN830" s="11">
        <v>0.0</v>
      </c>
      <c r="CO830" s="18">
        <v>0.0</v>
      </c>
      <c r="CP830" s="18">
        <v>0.0</v>
      </c>
      <c r="CQ830" s="15">
        <v>0.0</v>
      </c>
      <c r="CR830" s="15" t="s">
        <v>124</v>
      </c>
      <c r="CS830" s="15">
        <v>0.0</v>
      </c>
      <c r="CT830" s="15" t="s">
        <v>124</v>
      </c>
      <c r="CU830" s="15">
        <v>0.0</v>
      </c>
      <c r="CV830" s="15" t="s">
        <v>124</v>
      </c>
      <c r="CW830" s="11">
        <v>0.0</v>
      </c>
      <c r="CX830" s="11">
        <v>0.0</v>
      </c>
      <c r="CY830" s="11" t="s">
        <v>124</v>
      </c>
      <c r="CZ830" s="11">
        <v>0.0</v>
      </c>
      <c r="DA830" s="11" t="s">
        <v>235</v>
      </c>
      <c r="DB830" s="31"/>
    </row>
    <row r="831">
      <c r="A831" s="11" t="s">
        <v>4561</v>
      </c>
      <c r="B831" s="11" t="s">
        <v>4562</v>
      </c>
      <c r="C831" s="12">
        <v>35952.0</v>
      </c>
      <c r="D831" s="13">
        <v>13.0</v>
      </c>
      <c r="E831" s="18">
        <v>0.0</v>
      </c>
      <c r="F831" s="3">
        <v>7.0</v>
      </c>
      <c r="G831" s="3">
        <v>5.0</v>
      </c>
      <c r="H831" s="3">
        <v>10.0</v>
      </c>
      <c r="I831" s="14">
        <f t="shared" si="1"/>
        <v>7.333333333</v>
      </c>
      <c r="J831" s="14">
        <f t="shared" si="2"/>
        <v>3.333333333</v>
      </c>
      <c r="K831" s="11" t="s">
        <v>303</v>
      </c>
      <c r="L831" s="11" t="s">
        <v>3903</v>
      </c>
      <c r="M831" s="15" t="s">
        <v>216</v>
      </c>
      <c r="N831" s="15" t="s">
        <v>2546</v>
      </c>
      <c r="O831" s="15" t="s">
        <v>3478</v>
      </c>
      <c r="P831" s="15" t="s">
        <v>4217</v>
      </c>
      <c r="Q831" s="17">
        <v>2.0</v>
      </c>
      <c r="R831" s="11" t="s">
        <v>124</v>
      </c>
      <c r="S831" s="11">
        <v>1.0</v>
      </c>
      <c r="T831" s="11">
        <v>0.0</v>
      </c>
      <c r="U831" s="11" t="s">
        <v>124</v>
      </c>
      <c r="V831" s="11">
        <v>0.0</v>
      </c>
      <c r="W831" s="11" t="s">
        <v>125</v>
      </c>
      <c r="X831" s="18">
        <f>(19+17)/2</f>
        <v>18</v>
      </c>
      <c r="Y831" s="18">
        <v>0.0</v>
      </c>
      <c r="Z831" s="18">
        <v>0.0</v>
      </c>
      <c r="AA831" s="18">
        <v>1.0</v>
      </c>
      <c r="AB831" s="15" t="s">
        <v>4563</v>
      </c>
      <c r="AC831" s="15" t="s">
        <v>4563</v>
      </c>
      <c r="AD831" s="16">
        <v>2.0</v>
      </c>
      <c r="AE831" s="16">
        <v>0.0</v>
      </c>
      <c r="AF831" s="16">
        <v>1.0</v>
      </c>
      <c r="AG831" s="16">
        <v>0.0</v>
      </c>
      <c r="AH831" s="11" t="s">
        <v>4564</v>
      </c>
      <c r="AI831" s="18">
        <v>2.0</v>
      </c>
      <c r="AJ831" s="18">
        <v>0.0</v>
      </c>
      <c r="AK831" s="13">
        <v>1.0</v>
      </c>
      <c r="AL831" s="18">
        <v>0.0</v>
      </c>
      <c r="AM831" s="19">
        <v>1.0</v>
      </c>
      <c r="AN831" s="27" t="s">
        <v>128</v>
      </c>
      <c r="AO831" s="15" t="s">
        <v>1624</v>
      </c>
      <c r="AP831" s="15" t="s">
        <v>1624</v>
      </c>
      <c r="AQ831" s="15">
        <v>93.0</v>
      </c>
      <c r="AR831" s="15">
        <v>67.0</v>
      </c>
      <c r="AS831" s="15">
        <v>69.0</v>
      </c>
      <c r="AT831" s="15">
        <v>69.0</v>
      </c>
      <c r="AU831" s="15">
        <v>-7.0</v>
      </c>
      <c r="AV831" s="15">
        <v>25.0</v>
      </c>
      <c r="AW831" s="18">
        <v>0.0</v>
      </c>
      <c r="AX831" s="18">
        <v>0.0</v>
      </c>
      <c r="AY831" s="18">
        <v>1.0</v>
      </c>
      <c r="AZ831" s="18">
        <v>0.0</v>
      </c>
      <c r="BA831" s="18">
        <v>1.0</v>
      </c>
      <c r="BB831" s="18">
        <v>0.0</v>
      </c>
      <c r="BC831" s="11">
        <v>0.0</v>
      </c>
      <c r="BD831" s="11">
        <v>0.0</v>
      </c>
      <c r="BE831" s="11">
        <v>0.0</v>
      </c>
      <c r="BF831" s="11">
        <v>0.0</v>
      </c>
      <c r="BG831" s="11">
        <v>0.0</v>
      </c>
      <c r="BH831" s="11">
        <v>1.0</v>
      </c>
      <c r="BI831" s="11">
        <v>0.0</v>
      </c>
      <c r="BJ831" s="11">
        <v>0.0</v>
      </c>
      <c r="BK831" s="11">
        <v>0.0</v>
      </c>
      <c r="BL831" s="11">
        <v>0.0</v>
      </c>
      <c r="BM831" s="11">
        <v>0.0</v>
      </c>
      <c r="BN831" s="11">
        <v>0.0</v>
      </c>
      <c r="BO831" s="11">
        <v>0.0</v>
      </c>
      <c r="BP831" s="11">
        <v>0.0</v>
      </c>
      <c r="BQ831" s="11">
        <v>0.0</v>
      </c>
      <c r="BR831" s="11">
        <v>0.0</v>
      </c>
      <c r="BS831" s="11">
        <v>0.0</v>
      </c>
      <c r="BT831" s="11">
        <v>0.0</v>
      </c>
      <c r="BU831" s="11">
        <v>0.0</v>
      </c>
      <c r="BV831" s="11" t="s">
        <v>124</v>
      </c>
      <c r="BW831" s="3" t="s">
        <v>319</v>
      </c>
      <c r="BX831" s="15">
        <v>0.0</v>
      </c>
      <c r="BY831" s="26">
        <v>240.0</v>
      </c>
      <c r="BZ831" s="16">
        <v>0.0</v>
      </c>
      <c r="CA831" s="26">
        <v>13.0</v>
      </c>
      <c r="CB831" s="26">
        <v>32.0</v>
      </c>
      <c r="CC831" s="15">
        <v>1.0</v>
      </c>
      <c r="CD831" s="15">
        <v>0.0</v>
      </c>
      <c r="CE831" s="15">
        <v>0.0</v>
      </c>
      <c r="CF831" s="15">
        <v>0.0</v>
      </c>
      <c r="CG831" s="16">
        <v>0.0</v>
      </c>
      <c r="CH831" s="16">
        <v>0.0</v>
      </c>
      <c r="CI831" s="16">
        <v>0.0</v>
      </c>
      <c r="CJ831" s="15">
        <f t="shared" si="3"/>
        <v>0</v>
      </c>
      <c r="CK831" s="29" t="s">
        <v>4565</v>
      </c>
      <c r="CL831" s="11" t="s">
        <v>4566</v>
      </c>
      <c r="CM831" s="11">
        <v>0.0</v>
      </c>
      <c r="CN831" s="11">
        <v>1.0</v>
      </c>
      <c r="CO831" s="18">
        <v>0.0</v>
      </c>
      <c r="CP831" s="18">
        <v>0.0</v>
      </c>
      <c r="CQ831" s="15">
        <v>0.0</v>
      </c>
      <c r="CR831" s="15" t="s">
        <v>124</v>
      </c>
      <c r="CS831" s="15">
        <v>0.0</v>
      </c>
      <c r="CT831" s="15" t="s">
        <v>124</v>
      </c>
      <c r="CU831" s="15">
        <v>0.0</v>
      </c>
      <c r="CV831" s="15" t="s">
        <v>124</v>
      </c>
      <c r="CW831" s="11">
        <v>0.0</v>
      </c>
      <c r="CX831" s="11">
        <v>0.0</v>
      </c>
      <c r="CY831" s="11" t="s">
        <v>124</v>
      </c>
      <c r="CZ831" s="11">
        <v>0.0</v>
      </c>
      <c r="DA831" s="11" t="s">
        <v>235</v>
      </c>
      <c r="DB831" s="31"/>
    </row>
    <row r="832">
      <c r="A832" s="11" t="s">
        <v>4567</v>
      </c>
      <c r="B832" s="11" t="s">
        <v>4568</v>
      </c>
      <c r="C832" s="12">
        <v>36043.0</v>
      </c>
      <c r="D832" s="13">
        <v>4.0</v>
      </c>
      <c r="E832" s="18">
        <v>1.0</v>
      </c>
      <c r="F832" s="3">
        <v>7.0</v>
      </c>
      <c r="G832" s="3">
        <v>3.0</v>
      </c>
      <c r="H832" s="3">
        <v>6.0</v>
      </c>
      <c r="I832" s="14">
        <f t="shared" si="1"/>
        <v>5.333333333</v>
      </c>
      <c r="J832" s="14">
        <f t="shared" si="2"/>
        <v>2.666666667</v>
      </c>
      <c r="K832" s="11" t="s">
        <v>261</v>
      </c>
      <c r="L832" s="11" t="s">
        <v>3594</v>
      </c>
      <c r="M832" s="15" t="s">
        <v>122</v>
      </c>
      <c r="N832" s="15" t="s">
        <v>2815</v>
      </c>
      <c r="O832" s="15" t="s">
        <v>2822</v>
      </c>
      <c r="P832" s="15" t="s">
        <v>4569</v>
      </c>
      <c r="Q832" s="17">
        <v>0.0</v>
      </c>
      <c r="R832" s="11" t="s">
        <v>124</v>
      </c>
      <c r="S832" s="11">
        <v>0.0</v>
      </c>
      <c r="T832" s="11">
        <v>0.0</v>
      </c>
      <c r="U832" s="11" t="s">
        <v>124</v>
      </c>
      <c r="V832" s="11">
        <v>0.0</v>
      </c>
      <c r="W832" s="11" t="s">
        <v>125</v>
      </c>
      <c r="X832" s="18">
        <v>50.0</v>
      </c>
      <c r="Y832" s="18">
        <v>1.0</v>
      </c>
      <c r="Z832" s="18">
        <v>1.0</v>
      </c>
      <c r="AA832" s="18">
        <v>0.0</v>
      </c>
      <c r="AB832" s="15" t="s">
        <v>3730</v>
      </c>
      <c r="AC832" s="15" t="s">
        <v>3730</v>
      </c>
      <c r="AD832" s="16">
        <v>0.0</v>
      </c>
      <c r="AE832" s="16">
        <v>1.0</v>
      </c>
      <c r="AF832" s="16">
        <v>0.0</v>
      </c>
      <c r="AG832" s="15">
        <v>0.0</v>
      </c>
      <c r="AH832" s="11" t="s">
        <v>4570</v>
      </c>
      <c r="AI832" s="18">
        <v>1.0</v>
      </c>
      <c r="AJ832" s="18">
        <v>1.0</v>
      </c>
      <c r="AK832" s="18">
        <v>0.0</v>
      </c>
      <c r="AL832" s="11">
        <v>0.0</v>
      </c>
      <c r="AM832" s="19">
        <v>0.0</v>
      </c>
      <c r="AN832" s="27" t="s">
        <v>128</v>
      </c>
      <c r="AO832" s="15" t="s">
        <v>328</v>
      </c>
      <c r="AP832" s="15" t="s">
        <v>328</v>
      </c>
      <c r="AQ832" s="15">
        <v>121.0</v>
      </c>
      <c r="AR832" s="15">
        <v>66.0</v>
      </c>
      <c r="AS832" s="15">
        <v>38.0</v>
      </c>
      <c r="AT832" s="15">
        <v>14.0</v>
      </c>
      <c r="AU832" s="15">
        <v>-5.0</v>
      </c>
      <c r="AV832" s="15">
        <v>17.0</v>
      </c>
      <c r="AW832" s="18">
        <v>0.0</v>
      </c>
      <c r="AX832" s="18">
        <v>0.0</v>
      </c>
      <c r="AY832" s="18">
        <v>1.0</v>
      </c>
      <c r="AZ832" s="18">
        <v>1.0</v>
      </c>
      <c r="BA832" s="18">
        <v>1.0</v>
      </c>
      <c r="BB832" s="18">
        <v>1.0</v>
      </c>
      <c r="BC832" s="11">
        <v>0.0</v>
      </c>
      <c r="BD832" s="11">
        <v>0.0</v>
      </c>
      <c r="BE832" s="11">
        <v>0.0</v>
      </c>
      <c r="BF832" s="11">
        <v>0.0</v>
      </c>
      <c r="BG832" s="11">
        <v>0.0</v>
      </c>
      <c r="BH832" s="11">
        <v>0.0</v>
      </c>
      <c r="BI832" s="11">
        <v>0.0</v>
      </c>
      <c r="BJ832" s="11">
        <v>0.0</v>
      </c>
      <c r="BK832" s="11">
        <v>0.0</v>
      </c>
      <c r="BL832" s="11">
        <v>0.0</v>
      </c>
      <c r="BM832" s="11">
        <v>0.0</v>
      </c>
      <c r="BN832" s="11">
        <v>0.0</v>
      </c>
      <c r="BO832" s="11">
        <v>0.0</v>
      </c>
      <c r="BP832" s="11">
        <v>0.0</v>
      </c>
      <c r="BQ832" s="11">
        <v>0.0</v>
      </c>
      <c r="BR832" s="11">
        <v>0.0</v>
      </c>
      <c r="BS832" s="11">
        <v>0.0</v>
      </c>
      <c r="BT832" s="11">
        <v>0.0</v>
      </c>
      <c r="BU832" s="11">
        <v>0.0</v>
      </c>
      <c r="BV832" s="11" t="s">
        <v>124</v>
      </c>
      <c r="BW832" s="3" t="s">
        <v>146</v>
      </c>
      <c r="BX832" s="15">
        <v>0.0</v>
      </c>
      <c r="BY832" s="26">
        <v>298.0</v>
      </c>
      <c r="BZ832" s="16">
        <v>0.0</v>
      </c>
      <c r="CA832" s="26">
        <v>70.0</v>
      </c>
      <c r="CB832" s="26">
        <v>30.0</v>
      </c>
      <c r="CC832" s="15">
        <v>0.0</v>
      </c>
      <c r="CD832" s="15">
        <v>0.0</v>
      </c>
      <c r="CE832" s="15">
        <v>1.0</v>
      </c>
      <c r="CF832" s="15">
        <v>0.0</v>
      </c>
      <c r="CG832" s="16">
        <v>0.0</v>
      </c>
      <c r="CH832" s="16">
        <v>0.0</v>
      </c>
      <c r="CI832" s="16">
        <v>0.0</v>
      </c>
      <c r="CJ832" s="15">
        <f t="shared" si="3"/>
        <v>0</v>
      </c>
      <c r="CK832" s="29" t="s">
        <v>4571</v>
      </c>
      <c r="CL832" s="11" t="s">
        <v>170</v>
      </c>
      <c r="CM832" s="11">
        <v>0.0</v>
      </c>
      <c r="CN832" s="11">
        <v>0.0</v>
      </c>
      <c r="CO832" s="18">
        <v>0.0</v>
      </c>
      <c r="CP832" s="18">
        <v>0.0</v>
      </c>
      <c r="CQ832" s="15">
        <v>0.0</v>
      </c>
      <c r="CR832" s="15" t="s">
        <v>124</v>
      </c>
      <c r="CS832" s="15">
        <v>1.0</v>
      </c>
      <c r="CT832" s="15" t="s">
        <v>4572</v>
      </c>
      <c r="CU832" s="15">
        <v>0.0</v>
      </c>
      <c r="CV832" s="15" t="s">
        <v>124</v>
      </c>
      <c r="CW832" s="11">
        <v>0.0</v>
      </c>
      <c r="CX832" s="11">
        <v>0.0</v>
      </c>
      <c r="CY832" s="11" t="s">
        <v>124</v>
      </c>
      <c r="CZ832" s="11">
        <v>0.0</v>
      </c>
      <c r="DA832" s="11" t="s">
        <v>3168</v>
      </c>
      <c r="DB832" s="31"/>
    </row>
    <row r="833">
      <c r="A833" s="11" t="s">
        <v>4573</v>
      </c>
      <c r="B833" s="11" t="s">
        <v>4574</v>
      </c>
      <c r="C833" s="12">
        <v>36071.0</v>
      </c>
      <c r="D833" s="13">
        <v>5.0</v>
      </c>
      <c r="E833" s="18">
        <v>0.0</v>
      </c>
      <c r="F833" s="3">
        <v>5.0</v>
      </c>
      <c r="G833" s="3">
        <v>5.0</v>
      </c>
      <c r="H833" s="3">
        <v>9.0</v>
      </c>
      <c r="I833" s="14">
        <f t="shared" si="1"/>
        <v>6.333333333</v>
      </c>
      <c r="J833" s="14">
        <f t="shared" si="2"/>
        <v>2.666666667</v>
      </c>
      <c r="K833" s="11" t="s">
        <v>2265</v>
      </c>
      <c r="L833" s="11" t="s">
        <v>2410</v>
      </c>
      <c r="M833" s="15" t="s">
        <v>216</v>
      </c>
      <c r="N833" s="15" t="s">
        <v>2546</v>
      </c>
      <c r="O833" s="15" t="s">
        <v>4043</v>
      </c>
      <c r="P833" s="15" t="s">
        <v>4340</v>
      </c>
      <c r="Q833" s="17">
        <v>1.0</v>
      </c>
      <c r="R833" s="11" t="s">
        <v>4575</v>
      </c>
      <c r="S833" s="11">
        <v>1.0</v>
      </c>
      <c r="T833" s="11">
        <v>0.0</v>
      </c>
      <c r="U833" s="11" t="s">
        <v>124</v>
      </c>
      <c r="V833" s="11">
        <v>0.0</v>
      </c>
      <c r="W833" s="11" t="s">
        <v>125</v>
      </c>
      <c r="X833" s="18">
        <v>17.0</v>
      </c>
      <c r="Y833" s="18">
        <v>0.0</v>
      </c>
      <c r="Z833" s="18">
        <v>0.0</v>
      </c>
      <c r="AA833" s="18">
        <v>1.0</v>
      </c>
      <c r="AB833" s="15" t="s">
        <v>4576</v>
      </c>
      <c r="AC833" s="15" t="s">
        <v>4577</v>
      </c>
      <c r="AD833" s="16">
        <v>2.0</v>
      </c>
      <c r="AE833" s="16">
        <v>2.0</v>
      </c>
      <c r="AF833" s="16">
        <v>0.0</v>
      </c>
      <c r="AG833" s="15">
        <v>0.0</v>
      </c>
      <c r="AH833" s="11" t="s">
        <v>4197</v>
      </c>
      <c r="AI833" s="18">
        <v>1.0</v>
      </c>
      <c r="AJ833" s="18">
        <v>0.0</v>
      </c>
      <c r="AK833" s="18">
        <v>0.0</v>
      </c>
      <c r="AL833" s="11">
        <v>0.0</v>
      </c>
      <c r="AM833" s="19">
        <v>1.0</v>
      </c>
      <c r="AN833" s="27" t="s">
        <v>128</v>
      </c>
      <c r="AO833" s="15" t="s">
        <v>1155</v>
      </c>
      <c r="AP833" s="15" t="s">
        <v>1155</v>
      </c>
      <c r="AQ833" s="15">
        <v>152.0</v>
      </c>
      <c r="AR833" s="15">
        <v>77.0</v>
      </c>
      <c r="AS833" s="15">
        <v>67.0</v>
      </c>
      <c r="AT833" s="15">
        <v>91.0</v>
      </c>
      <c r="AU833" s="15">
        <v>-9.0</v>
      </c>
      <c r="AV833" s="15">
        <v>14.0</v>
      </c>
      <c r="AW833" s="18">
        <v>0.0</v>
      </c>
      <c r="AX833" s="18">
        <v>1.0</v>
      </c>
      <c r="AY833" s="18">
        <v>0.0</v>
      </c>
      <c r="AZ833" s="18">
        <v>0.0</v>
      </c>
      <c r="BA833" s="18">
        <v>1.0</v>
      </c>
      <c r="BB833" s="18">
        <v>0.0</v>
      </c>
      <c r="BC833" s="11">
        <v>0.0</v>
      </c>
      <c r="BD833" s="11">
        <v>0.0</v>
      </c>
      <c r="BE833" s="11">
        <v>0.0</v>
      </c>
      <c r="BF833" s="11">
        <v>0.0</v>
      </c>
      <c r="BG833" s="11">
        <v>0.0</v>
      </c>
      <c r="BH833" s="11">
        <v>0.0</v>
      </c>
      <c r="BI833" s="11">
        <v>0.0</v>
      </c>
      <c r="BJ833" s="11">
        <v>0.0</v>
      </c>
      <c r="BK833" s="11">
        <v>0.0</v>
      </c>
      <c r="BL833" s="11">
        <v>0.0</v>
      </c>
      <c r="BM833" s="11">
        <v>0.0</v>
      </c>
      <c r="BN833" s="11">
        <v>0.0</v>
      </c>
      <c r="BO833" s="11">
        <v>0.0</v>
      </c>
      <c r="BP833" s="11">
        <v>0.0</v>
      </c>
      <c r="BQ833" s="11">
        <v>0.0</v>
      </c>
      <c r="BR833" s="11">
        <v>0.0</v>
      </c>
      <c r="BS833" s="11">
        <v>0.0</v>
      </c>
      <c r="BT833" s="11">
        <v>0.0</v>
      </c>
      <c r="BU833" s="11">
        <v>0.0</v>
      </c>
      <c r="BV833" s="11" t="s">
        <v>124</v>
      </c>
      <c r="BW833" s="3" t="s">
        <v>146</v>
      </c>
      <c r="BX833" s="15">
        <v>0.0</v>
      </c>
      <c r="BY833" s="26">
        <v>235.0</v>
      </c>
      <c r="BZ833" s="16">
        <v>0.0</v>
      </c>
      <c r="CA833" s="26">
        <v>6.0</v>
      </c>
      <c r="CB833" s="26">
        <v>32.0</v>
      </c>
      <c r="CC833" s="15">
        <v>0.0</v>
      </c>
      <c r="CD833" s="15">
        <v>0.0</v>
      </c>
      <c r="CE833" s="15">
        <v>0.0</v>
      </c>
      <c r="CF833" s="15">
        <v>0.0</v>
      </c>
      <c r="CG833" s="16">
        <v>0.0</v>
      </c>
      <c r="CH833" s="16">
        <v>1.0</v>
      </c>
      <c r="CI833" s="16">
        <v>0.0</v>
      </c>
      <c r="CJ833" s="15">
        <f t="shared" si="3"/>
        <v>1</v>
      </c>
      <c r="CK833" s="29" t="s">
        <v>4578</v>
      </c>
      <c r="CL833" s="11" t="s">
        <v>4579</v>
      </c>
      <c r="CM833" s="11">
        <v>0.0</v>
      </c>
      <c r="CN833" s="11">
        <v>0.0</v>
      </c>
      <c r="CO833" s="18">
        <v>0.0</v>
      </c>
      <c r="CP833" s="18">
        <v>0.0</v>
      </c>
      <c r="CQ833" s="15">
        <v>0.0</v>
      </c>
      <c r="CR833" s="15" t="s">
        <v>124</v>
      </c>
      <c r="CS833" s="15">
        <v>0.0</v>
      </c>
      <c r="CT833" s="15" t="s">
        <v>124</v>
      </c>
      <c r="CU833" s="15">
        <v>0.0</v>
      </c>
      <c r="CV833" s="15" t="s">
        <v>124</v>
      </c>
      <c r="CW833" s="11">
        <v>0.0</v>
      </c>
      <c r="CX833" s="11">
        <v>0.0</v>
      </c>
      <c r="CY833" s="11" t="s">
        <v>124</v>
      </c>
      <c r="CZ833" s="11">
        <v>0.0</v>
      </c>
      <c r="DA833" s="11" t="s">
        <v>235</v>
      </c>
      <c r="DB833" s="31"/>
    </row>
    <row r="834">
      <c r="A834" s="11" t="s">
        <v>4580</v>
      </c>
      <c r="B834" s="11" t="s">
        <v>4581</v>
      </c>
      <c r="C834" s="12">
        <v>36085.0</v>
      </c>
      <c r="D834" s="13">
        <v>1.0</v>
      </c>
      <c r="E834" s="18">
        <v>0.0</v>
      </c>
      <c r="F834" s="3">
        <v>5.0</v>
      </c>
      <c r="G834" s="3">
        <v>5.0</v>
      </c>
      <c r="H834" s="3">
        <v>4.0</v>
      </c>
      <c r="I834" s="14">
        <f t="shared" si="1"/>
        <v>4.666666667</v>
      </c>
      <c r="J834" s="14">
        <f t="shared" si="2"/>
        <v>0.6666666667</v>
      </c>
      <c r="K834" s="11" t="s">
        <v>878</v>
      </c>
      <c r="L834" s="11" t="s">
        <v>3903</v>
      </c>
      <c r="M834" s="15" t="s">
        <v>122</v>
      </c>
      <c r="N834" s="15" t="s">
        <v>373</v>
      </c>
      <c r="O834" s="15" t="s">
        <v>122</v>
      </c>
      <c r="P834" s="15" t="s">
        <v>373</v>
      </c>
      <c r="Q834" s="17">
        <v>0.0</v>
      </c>
      <c r="R834" s="11" t="s">
        <v>124</v>
      </c>
      <c r="S834" s="11">
        <v>0.0</v>
      </c>
      <c r="T834" s="11">
        <v>0.0</v>
      </c>
      <c r="U834" s="11" t="s">
        <v>124</v>
      </c>
      <c r="V834" s="11">
        <v>0.0</v>
      </c>
      <c r="W834" s="11" t="s">
        <v>273</v>
      </c>
      <c r="X834" s="18">
        <v>27.0</v>
      </c>
      <c r="Y834" s="18">
        <v>1.0</v>
      </c>
      <c r="Z834" s="18">
        <v>1.0</v>
      </c>
      <c r="AA834" s="18">
        <v>0.0</v>
      </c>
      <c r="AB834" s="15" t="s">
        <v>4582</v>
      </c>
      <c r="AC834" s="15" t="s">
        <v>4582</v>
      </c>
      <c r="AD834" s="16">
        <v>1.0</v>
      </c>
      <c r="AE834" s="16">
        <v>1.0</v>
      </c>
      <c r="AF834" s="16">
        <v>1.0</v>
      </c>
      <c r="AG834" s="15">
        <v>1.0</v>
      </c>
      <c r="AH834" s="11" t="s">
        <v>4583</v>
      </c>
      <c r="AI834" s="18">
        <v>2.0</v>
      </c>
      <c r="AJ834" s="18">
        <v>1.0</v>
      </c>
      <c r="AK834" s="18">
        <v>1.0</v>
      </c>
      <c r="AL834" s="18">
        <v>0.0</v>
      </c>
      <c r="AM834" s="19">
        <v>1.0</v>
      </c>
      <c r="AN834" s="27" t="s">
        <v>128</v>
      </c>
      <c r="AO834" s="15" t="s">
        <v>155</v>
      </c>
      <c r="AP834" s="15" t="s">
        <v>155</v>
      </c>
      <c r="AQ834" s="15">
        <v>113.0</v>
      </c>
      <c r="AR834" s="15">
        <v>90.0</v>
      </c>
      <c r="AS834" s="15">
        <v>70.0</v>
      </c>
      <c r="AT834" s="15">
        <v>73.0</v>
      </c>
      <c r="AU834" s="15">
        <v>-6.0</v>
      </c>
      <c r="AV834" s="15">
        <v>1.0</v>
      </c>
      <c r="AW834" s="18">
        <v>0.0</v>
      </c>
      <c r="AX834" s="18">
        <v>0.0</v>
      </c>
      <c r="AY834" s="18">
        <v>1.0</v>
      </c>
      <c r="AZ834" s="18">
        <v>0.0</v>
      </c>
      <c r="BA834" s="18">
        <v>0.0</v>
      </c>
      <c r="BB834" s="18">
        <v>0.0</v>
      </c>
      <c r="BC834" s="11">
        <v>0.0</v>
      </c>
      <c r="BD834" s="11">
        <v>0.0</v>
      </c>
      <c r="BE834" s="11">
        <v>0.0</v>
      </c>
      <c r="BF834" s="11">
        <v>0.0</v>
      </c>
      <c r="BG834" s="11">
        <v>0.0</v>
      </c>
      <c r="BH834" s="11">
        <v>0.0</v>
      </c>
      <c r="BI834" s="11">
        <v>0.0</v>
      </c>
      <c r="BJ834" s="11">
        <v>0.0</v>
      </c>
      <c r="BK834" s="11">
        <v>0.0</v>
      </c>
      <c r="BL834" s="11">
        <v>0.0</v>
      </c>
      <c r="BM834" s="11">
        <v>0.0</v>
      </c>
      <c r="BN834" s="11">
        <v>0.0</v>
      </c>
      <c r="BO834" s="11">
        <v>0.0</v>
      </c>
      <c r="BP834" s="11">
        <v>0.0</v>
      </c>
      <c r="BQ834" s="11">
        <v>0.0</v>
      </c>
      <c r="BR834" s="11">
        <v>0.0</v>
      </c>
      <c r="BS834" s="11">
        <v>0.0</v>
      </c>
      <c r="BT834" s="11">
        <v>0.0</v>
      </c>
      <c r="BU834" s="11">
        <v>0.0</v>
      </c>
      <c r="BV834" s="11" t="s">
        <v>124</v>
      </c>
      <c r="BW834" s="3" t="s">
        <v>487</v>
      </c>
      <c r="BX834" s="15">
        <v>0.0</v>
      </c>
      <c r="BY834" s="26">
        <v>229.0</v>
      </c>
      <c r="BZ834" s="16">
        <v>0.0</v>
      </c>
      <c r="CA834" s="26">
        <v>32.0</v>
      </c>
      <c r="CB834" s="26">
        <v>0.0</v>
      </c>
      <c r="CC834" s="15">
        <v>0.0</v>
      </c>
      <c r="CD834" s="15">
        <v>0.0</v>
      </c>
      <c r="CE834" s="15">
        <v>0.0</v>
      </c>
      <c r="CF834" s="15">
        <v>0.0</v>
      </c>
      <c r="CG834" s="16">
        <v>0.0</v>
      </c>
      <c r="CH834" s="16">
        <v>1.0</v>
      </c>
      <c r="CI834" s="16">
        <v>0.0</v>
      </c>
      <c r="CJ834" s="15">
        <f t="shared" si="3"/>
        <v>1</v>
      </c>
      <c r="CK834" s="29" t="s">
        <v>4584</v>
      </c>
      <c r="CL834" s="11" t="s">
        <v>4585</v>
      </c>
      <c r="CM834" s="11">
        <v>0.0</v>
      </c>
      <c r="CN834" s="11">
        <v>0.0</v>
      </c>
      <c r="CO834" s="18">
        <v>0.0</v>
      </c>
      <c r="CP834" s="18">
        <v>0.0</v>
      </c>
      <c r="CQ834" s="15">
        <v>0.0</v>
      </c>
      <c r="CR834" s="15" t="s">
        <v>124</v>
      </c>
      <c r="CS834" s="15">
        <v>0.0</v>
      </c>
      <c r="CT834" s="15" t="s">
        <v>124</v>
      </c>
      <c r="CU834" s="15">
        <v>0.0</v>
      </c>
      <c r="CV834" s="15" t="s">
        <v>124</v>
      </c>
      <c r="CW834" s="11">
        <v>0.0</v>
      </c>
      <c r="CX834" s="11">
        <v>0.0</v>
      </c>
      <c r="CY834" s="11" t="s">
        <v>124</v>
      </c>
      <c r="CZ834" s="11">
        <v>0.0</v>
      </c>
      <c r="DA834" s="11" t="s">
        <v>3248</v>
      </c>
      <c r="DB834" s="31"/>
    </row>
    <row r="835">
      <c r="A835" s="11" t="s">
        <v>4586</v>
      </c>
      <c r="B835" s="11" t="s">
        <v>4587</v>
      </c>
      <c r="C835" s="12">
        <v>36113.0</v>
      </c>
      <c r="D835" s="13">
        <v>2.0</v>
      </c>
      <c r="E835" s="18">
        <v>0.0</v>
      </c>
      <c r="F835" s="3">
        <v>9.0</v>
      </c>
      <c r="G835" s="3">
        <v>10.0</v>
      </c>
      <c r="H835" s="3">
        <v>8.0</v>
      </c>
      <c r="I835" s="14">
        <f t="shared" si="1"/>
        <v>9</v>
      </c>
      <c r="J835" s="14">
        <f t="shared" si="2"/>
        <v>1.333333333</v>
      </c>
      <c r="K835" s="11" t="s">
        <v>4195</v>
      </c>
      <c r="L835" s="11" t="s">
        <v>3594</v>
      </c>
      <c r="M835" s="15" t="s">
        <v>216</v>
      </c>
      <c r="N835" s="15" t="s">
        <v>3478</v>
      </c>
      <c r="O835" s="15" t="s">
        <v>3478</v>
      </c>
      <c r="P835" s="15" t="s">
        <v>969</v>
      </c>
      <c r="Q835" s="17">
        <v>1.0</v>
      </c>
      <c r="R835" s="11" t="s">
        <v>124</v>
      </c>
      <c r="S835" s="11">
        <v>0.0</v>
      </c>
      <c r="T835" s="11">
        <v>0.0</v>
      </c>
      <c r="U835" s="11" t="s">
        <v>124</v>
      </c>
      <c r="V835" s="11">
        <v>0.0</v>
      </c>
      <c r="W835" s="11" t="s">
        <v>125</v>
      </c>
      <c r="X835" s="18">
        <v>23.0</v>
      </c>
      <c r="Y835" s="18">
        <v>0.0</v>
      </c>
      <c r="Z835" s="18">
        <v>0.0</v>
      </c>
      <c r="AA835" s="18">
        <v>1.0</v>
      </c>
      <c r="AB835" s="15" t="s">
        <v>4587</v>
      </c>
      <c r="AC835" s="15" t="s">
        <v>4587</v>
      </c>
      <c r="AD835" s="16">
        <v>0.0</v>
      </c>
      <c r="AE835" s="16">
        <v>0.0</v>
      </c>
      <c r="AF835" s="16">
        <v>1.0</v>
      </c>
      <c r="AG835" s="15">
        <v>1.0</v>
      </c>
      <c r="AH835" s="11" t="s">
        <v>4587</v>
      </c>
      <c r="AI835" s="18">
        <v>0.0</v>
      </c>
      <c r="AJ835" s="18">
        <v>0.0</v>
      </c>
      <c r="AK835" s="18">
        <v>1.0</v>
      </c>
      <c r="AL835" s="11">
        <v>1.0</v>
      </c>
      <c r="AM835" s="19">
        <v>1.0</v>
      </c>
      <c r="AN835" s="27" t="s">
        <v>128</v>
      </c>
      <c r="AO835" s="15" t="s">
        <v>893</v>
      </c>
      <c r="AP835" s="15" t="s">
        <v>893</v>
      </c>
      <c r="AQ835" s="15">
        <v>100.0</v>
      </c>
      <c r="AR835" s="15">
        <v>56.0</v>
      </c>
      <c r="AS835" s="15">
        <v>80.0</v>
      </c>
      <c r="AT835" s="15">
        <v>63.0</v>
      </c>
      <c r="AU835" s="15">
        <v>-9.0</v>
      </c>
      <c r="AV835" s="15">
        <v>1.0</v>
      </c>
      <c r="AW835" s="18">
        <v>0.0</v>
      </c>
      <c r="AX835" s="18">
        <v>1.0</v>
      </c>
      <c r="AY835" s="18">
        <v>0.0</v>
      </c>
      <c r="AZ835" s="18">
        <v>1.0</v>
      </c>
      <c r="BA835" s="18">
        <v>0.0</v>
      </c>
      <c r="BB835" s="18">
        <v>1.0</v>
      </c>
      <c r="BC835" s="11">
        <v>0.0</v>
      </c>
      <c r="BD835" s="11">
        <v>0.0</v>
      </c>
      <c r="BE835" s="11">
        <v>0.0</v>
      </c>
      <c r="BF835" s="11">
        <v>0.0</v>
      </c>
      <c r="BG835" s="11">
        <v>0.0</v>
      </c>
      <c r="BH835" s="11">
        <v>0.0</v>
      </c>
      <c r="BI835" s="11">
        <v>0.0</v>
      </c>
      <c r="BJ835" s="11">
        <v>0.0</v>
      </c>
      <c r="BK835" s="11">
        <v>0.0</v>
      </c>
      <c r="BL835" s="11">
        <v>0.0</v>
      </c>
      <c r="BM835" s="11">
        <v>0.0</v>
      </c>
      <c r="BN835" s="11">
        <v>0.0</v>
      </c>
      <c r="BO835" s="11">
        <v>0.0</v>
      </c>
      <c r="BP835" s="11">
        <v>0.0</v>
      </c>
      <c r="BQ835" s="11">
        <v>0.0</v>
      </c>
      <c r="BR835" s="11">
        <v>0.0</v>
      </c>
      <c r="BS835" s="11">
        <v>0.0</v>
      </c>
      <c r="BT835" s="11">
        <v>0.0</v>
      </c>
      <c r="BU835" s="11">
        <v>0.0</v>
      </c>
      <c r="BV835" s="11" t="s">
        <v>124</v>
      </c>
      <c r="BW835" s="3" t="s">
        <v>319</v>
      </c>
      <c r="BX835" s="15">
        <v>0.0</v>
      </c>
      <c r="BY835" s="26">
        <v>240.0</v>
      </c>
      <c r="BZ835" s="16">
        <v>0.0</v>
      </c>
      <c r="CA835" s="26">
        <v>0.0</v>
      </c>
      <c r="CB835" s="26">
        <v>29.0</v>
      </c>
      <c r="CC835" s="15">
        <v>0.0</v>
      </c>
      <c r="CD835" s="15">
        <v>0.0</v>
      </c>
      <c r="CE835" s="15">
        <v>1.0</v>
      </c>
      <c r="CF835" s="15">
        <v>0.0</v>
      </c>
      <c r="CG835" s="16">
        <v>0.0</v>
      </c>
      <c r="CH835" s="16">
        <v>1.0</v>
      </c>
      <c r="CI835" s="16">
        <v>0.0</v>
      </c>
      <c r="CJ835" s="15">
        <f t="shared" si="3"/>
        <v>1</v>
      </c>
      <c r="CK835" s="29" t="s">
        <v>4588</v>
      </c>
      <c r="CL835" s="11" t="s">
        <v>4589</v>
      </c>
      <c r="CM835" s="11">
        <v>0.0</v>
      </c>
      <c r="CN835" s="11">
        <v>0.0</v>
      </c>
      <c r="CO835" s="18">
        <v>0.0</v>
      </c>
      <c r="CP835" s="18">
        <v>0.0</v>
      </c>
      <c r="CQ835" s="15">
        <v>0.0</v>
      </c>
      <c r="CR835" s="15" t="s">
        <v>124</v>
      </c>
      <c r="CS835" s="15">
        <v>0.0</v>
      </c>
      <c r="CT835" s="15" t="s">
        <v>124</v>
      </c>
      <c r="CU835" s="15">
        <v>0.0</v>
      </c>
      <c r="CV835" s="15" t="s">
        <v>124</v>
      </c>
      <c r="CW835" s="11">
        <v>0.0</v>
      </c>
      <c r="CX835" s="11">
        <v>0.0</v>
      </c>
      <c r="CY835" s="11" t="s">
        <v>124</v>
      </c>
      <c r="CZ835" s="11">
        <v>0.0</v>
      </c>
      <c r="DA835" s="11" t="s">
        <v>235</v>
      </c>
      <c r="DB835" s="31"/>
    </row>
    <row r="836">
      <c r="A836" s="11" t="s">
        <v>4590</v>
      </c>
      <c r="B836" s="11" t="s">
        <v>4591</v>
      </c>
      <c r="C836" s="12">
        <v>36127.0</v>
      </c>
      <c r="D836" s="13">
        <v>1.0</v>
      </c>
      <c r="E836" s="18">
        <v>0.0</v>
      </c>
      <c r="F836" s="3">
        <v>6.0</v>
      </c>
      <c r="G836" s="3">
        <v>6.0</v>
      </c>
      <c r="H836" s="3">
        <v>4.0</v>
      </c>
      <c r="I836" s="14">
        <f t="shared" si="1"/>
        <v>5.333333333</v>
      </c>
      <c r="J836" s="14">
        <f t="shared" si="2"/>
        <v>1.333333333</v>
      </c>
      <c r="K836" s="11" t="s">
        <v>4592</v>
      </c>
      <c r="L836" s="11" t="s">
        <v>183</v>
      </c>
      <c r="M836" s="15" t="s">
        <v>216</v>
      </c>
      <c r="N836" s="15" t="s">
        <v>2546</v>
      </c>
      <c r="O836" s="15" t="s">
        <v>216</v>
      </c>
      <c r="P836" s="15" t="s">
        <v>4217</v>
      </c>
      <c r="Q836" s="17">
        <v>0.0</v>
      </c>
      <c r="R836" s="11" t="s">
        <v>124</v>
      </c>
      <c r="S836" s="11">
        <v>0.0</v>
      </c>
      <c r="T836" s="11">
        <v>0.0</v>
      </c>
      <c r="U836" s="11" t="s">
        <v>124</v>
      </c>
      <c r="V836" s="11">
        <v>0.0</v>
      </c>
      <c r="W836" s="11" t="s">
        <v>125</v>
      </c>
      <c r="X836" s="18"/>
      <c r="Y836" s="18">
        <v>0.0</v>
      </c>
      <c r="Z836" s="18">
        <v>0.0</v>
      </c>
      <c r="AA836" s="18">
        <v>1.0</v>
      </c>
      <c r="AB836" s="15" t="s">
        <v>4593</v>
      </c>
      <c r="AC836" s="15" t="s">
        <v>4593</v>
      </c>
      <c r="AD836" s="16">
        <v>1.0</v>
      </c>
      <c r="AE836" s="16">
        <v>0.0</v>
      </c>
      <c r="AF836" s="16">
        <v>0.0</v>
      </c>
      <c r="AG836" s="15">
        <v>0.0</v>
      </c>
      <c r="AH836" s="11" t="s">
        <v>4594</v>
      </c>
      <c r="AI836" s="18">
        <v>1.0</v>
      </c>
      <c r="AJ836" s="18">
        <v>0.0</v>
      </c>
      <c r="AK836" s="18">
        <v>0.0</v>
      </c>
      <c r="AL836" s="11">
        <v>0.0</v>
      </c>
      <c r="AM836" s="19">
        <v>0.0</v>
      </c>
      <c r="AN836" s="27" t="s">
        <v>128</v>
      </c>
      <c r="AO836" s="15" t="s">
        <v>155</v>
      </c>
      <c r="AP836" s="15" t="s">
        <v>155</v>
      </c>
      <c r="AQ836" s="15"/>
      <c r="AR836" s="15"/>
      <c r="AS836" s="15"/>
      <c r="AT836" s="15"/>
      <c r="AU836" s="15"/>
      <c r="AV836" s="15"/>
      <c r="AW836" s="18">
        <v>0.0</v>
      </c>
      <c r="AX836" s="18">
        <v>0.0</v>
      </c>
      <c r="AY836" s="18">
        <v>1.0</v>
      </c>
      <c r="AZ836" s="18">
        <v>0.0</v>
      </c>
      <c r="BA836" s="18">
        <v>0.0</v>
      </c>
      <c r="BB836" s="18">
        <v>0.0</v>
      </c>
      <c r="BC836" s="11">
        <v>0.0</v>
      </c>
      <c r="BD836" s="11">
        <v>0.0</v>
      </c>
      <c r="BE836" s="11">
        <v>0.0</v>
      </c>
      <c r="BF836" s="11">
        <v>0.0</v>
      </c>
      <c r="BG836" s="11">
        <v>0.0</v>
      </c>
      <c r="BH836" s="11">
        <v>0.0</v>
      </c>
      <c r="BI836" s="11">
        <v>0.0</v>
      </c>
      <c r="BJ836" s="11">
        <v>1.0</v>
      </c>
      <c r="BK836" s="11">
        <v>0.0</v>
      </c>
      <c r="BL836" s="11">
        <v>0.0</v>
      </c>
      <c r="BM836" s="11">
        <v>0.0</v>
      </c>
      <c r="BN836" s="11">
        <v>0.0</v>
      </c>
      <c r="BO836" s="11">
        <v>0.0</v>
      </c>
      <c r="BP836" s="11">
        <v>0.0</v>
      </c>
      <c r="BQ836" s="11">
        <v>0.0</v>
      </c>
      <c r="BR836" s="11">
        <v>0.0</v>
      </c>
      <c r="BS836" s="11">
        <v>0.0</v>
      </c>
      <c r="BT836" s="11">
        <v>0.0</v>
      </c>
      <c r="BU836" s="11">
        <v>0.0</v>
      </c>
      <c r="BV836" s="11" t="s">
        <v>124</v>
      </c>
      <c r="BW836" s="3" t="s">
        <v>319</v>
      </c>
      <c r="BX836" s="15">
        <v>0.0</v>
      </c>
      <c r="BY836" s="26">
        <v>268.0</v>
      </c>
      <c r="BZ836" s="16">
        <v>0.0</v>
      </c>
      <c r="CA836" s="26">
        <v>20.0</v>
      </c>
      <c r="CB836" s="26">
        <v>20.0</v>
      </c>
      <c r="CC836" s="15">
        <v>0.0</v>
      </c>
      <c r="CD836" s="15">
        <v>0.0</v>
      </c>
      <c r="CE836" s="15">
        <v>1.0</v>
      </c>
      <c r="CF836" s="15">
        <v>0.0</v>
      </c>
      <c r="CG836" s="16">
        <v>0.0</v>
      </c>
      <c r="CH836" s="16">
        <v>0.0</v>
      </c>
      <c r="CI836" s="16">
        <v>0.0</v>
      </c>
      <c r="CJ836" s="15">
        <f t="shared" si="3"/>
        <v>0</v>
      </c>
      <c r="CK836" s="29" t="s">
        <v>4595</v>
      </c>
      <c r="CL836" s="11" t="s">
        <v>132</v>
      </c>
      <c r="CM836" s="11">
        <v>0.0</v>
      </c>
      <c r="CN836" s="11">
        <v>0.0</v>
      </c>
      <c r="CO836" s="18">
        <v>0.0</v>
      </c>
      <c r="CP836" s="18">
        <v>0.0</v>
      </c>
      <c r="CQ836" s="15">
        <v>0.0</v>
      </c>
      <c r="CR836" s="15" t="s">
        <v>124</v>
      </c>
      <c r="CS836" s="15">
        <v>0.0</v>
      </c>
      <c r="CT836" s="15" t="s">
        <v>124</v>
      </c>
      <c r="CU836" s="15">
        <v>0.0</v>
      </c>
      <c r="CV836" s="15" t="s">
        <v>124</v>
      </c>
      <c r="CW836" s="11">
        <v>0.0</v>
      </c>
      <c r="CX836" s="11">
        <v>0.0</v>
      </c>
      <c r="CY836" s="11" t="s">
        <v>124</v>
      </c>
      <c r="CZ836" s="11">
        <v>0.0</v>
      </c>
      <c r="DA836" s="11" t="s">
        <v>235</v>
      </c>
      <c r="DB836" s="31"/>
    </row>
    <row r="837">
      <c r="A837" s="11" t="s">
        <v>4596</v>
      </c>
      <c r="B837" s="11" t="s">
        <v>4597</v>
      </c>
      <c r="C837" s="12">
        <v>36134.0</v>
      </c>
      <c r="D837" s="13">
        <v>6.0</v>
      </c>
      <c r="E837" s="18">
        <v>0.0</v>
      </c>
      <c r="F837" s="3">
        <v>4.0</v>
      </c>
      <c r="G837" s="3">
        <v>6.0</v>
      </c>
      <c r="H837" s="3">
        <v>1.0</v>
      </c>
      <c r="I837" s="14">
        <f t="shared" si="1"/>
        <v>3.666666667</v>
      </c>
      <c r="J837" s="14">
        <f t="shared" si="2"/>
        <v>3.333333333</v>
      </c>
      <c r="K837" s="11" t="s">
        <v>3135</v>
      </c>
      <c r="L837" s="11" t="s">
        <v>3136</v>
      </c>
      <c r="M837" s="15" t="s">
        <v>137</v>
      </c>
      <c r="N837" s="15" t="s">
        <v>196</v>
      </c>
      <c r="O837" s="15" t="s">
        <v>137</v>
      </c>
      <c r="P837" s="15" t="s">
        <v>196</v>
      </c>
      <c r="Q837" s="17">
        <v>2.0</v>
      </c>
      <c r="R837" s="11" t="s">
        <v>124</v>
      </c>
      <c r="S837" s="11">
        <v>1.0</v>
      </c>
      <c r="T837" s="11">
        <v>0.0</v>
      </c>
      <c r="U837" s="11" t="s">
        <v>124</v>
      </c>
      <c r="V837" s="11">
        <v>0.0</v>
      </c>
      <c r="W837" s="11" t="s">
        <v>4598</v>
      </c>
      <c r="X837" s="18">
        <f>(30+31)/2</f>
        <v>30.5</v>
      </c>
      <c r="Y837" s="18">
        <v>2.0</v>
      </c>
      <c r="Z837" s="18">
        <v>2.0</v>
      </c>
      <c r="AA837" s="18">
        <v>2.0</v>
      </c>
      <c r="AB837" s="15" t="s">
        <v>4307</v>
      </c>
      <c r="AC837" s="15" t="s">
        <v>4307</v>
      </c>
      <c r="AD837" s="16">
        <v>1.0</v>
      </c>
      <c r="AE837" s="16">
        <v>1.0</v>
      </c>
      <c r="AF837" s="16">
        <v>1.0</v>
      </c>
      <c r="AG837" s="15">
        <v>1.0</v>
      </c>
      <c r="AH837" s="11" t="s">
        <v>4307</v>
      </c>
      <c r="AI837" s="18">
        <v>1.0</v>
      </c>
      <c r="AJ837" s="18">
        <v>1.0</v>
      </c>
      <c r="AK837" s="18">
        <v>1.0</v>
      </c>
      <c r="AL837" s="18">
        <v>1.0</v>
      </c>
      <c r="AM837" s="19">
        <v>1.0</v>
      </c>
      <c r="AN837" s="27" t="s">
        <v>128</v>
      </c>
      <c r="AO837" s="15" t="s">
        <v>954</v>
      </c>
      <c r="AP837" s="15" t="s">
        <v>129</v>
      </c>
      <c r="AQ837" s="15">
        <v>113.0</v>
      </c>
      <c r="AR837" s="15">
        <v>50.0</v>
      </c>
      <c r="AS837" s="15">
        <v>62.0</v>
      </c>
      <c r="AT837" s="15">
        <v>27.0</v>
      </c>
      <c r="AU837" s="15">
        <v>-7.0</v>
      </c>
      <c r="AV837" s="15">
        <v>67.0</v>
      </c>
      <c r="AW837" s="18">
        <v>0.0</v>
      </c>
      <c r="AX837" s="18">
        <v>0.0</v>
      </c>
      <c r="AY837" s="18">
        <v>1.0</v>
      </c>
      <c r="AZ837" s="18">
        <v>0.0</v>
      </c>
      <c r="BA837" s="18">
        <v>1.0</v>
      </c>
      <c r="BB837" s="18">
        <v>0.0</v>
      </c>
      <c r="BC837" s="11">
        <v>0.0</v>
      </c>
      <c r="BD837" s="11">
        <v>0.0</v>
      </c>
      <c r="BE837" s="11">
        <v>0.0</v>
      </c>
      <c r="BF837" s="11">
        <v>0.0</v>
      </c>
      <c r="BG837" s="11">
        <v>0.0</v>
      </c>
      <c r="BH837" s="11">
        <v>0.0</v>
      </c>
      <c r="BI837" s="11">
        <v>0.0</v>
      </c>
      <c r="BJ837" s="11">
        <v>0.0</v>
      </c>
      <c r="BK837" s="11">
        <v>0.0</v>
      </c>
      <c r="BL837" s="11">
        <v>0.0</v>
      </c>
      <c r="BM837" s="11">
        <v>0.0</v>
      </c>
      <c r="BN837" s="11">
        <v>0.0</v>
      </c>
      <c r="BO837" s="11">
        <v>0.0</v>
      </c>
      <c r="BP837" s="11">
        <v>0.0</v>
      </c>
      <c r="BQ837" s="11">
        <v>0.0</v>
      </c>
      <c r="BR837" s="11">
        <v>0.0</v>
      </c>
      <c r="BS837" s="11">
        <v>0.0</v>
      </c>
      <c r="BT837" s="11">
        <v>0.0</v>
      </c>
      <c r="BU837" s="11">
        <v>0.0</v>
      </c>
      <c r="BV837" s="11" t="s">
        <v>124</v>
      </c>
      <c r="BW837" s="3" t="s">
        <v>1609</v>
      </c>
      <c r="BX837" s="15">
        <v>0.0</v>
      </c>
      <c r="BY837" s="26">
        <v>332.0</v>
      </c>
      <c r="BZ837" s="16">
        <v>0.0</v>
      </c>
      <c r="CA837" s="26">
        <v>13.0</v>
      </c>
      <c r="CB837" s="26">
        <v>10.0</v>
      </c>
      <c r="CC837" s="15">
        <v>0.0</v>
      </c>
      <c r="CD837" s="15">
        <v>0.0</v>
      </c>
      <c r="CE837" s="15">
        <v>0.0</v>
      </c>
      <c r="CF837" s="15">
        <v>0.0</v>
      </c>
      <c r="CG837" s="16">
        <v>0.0</v>
      </c>
      <c r="CH837" s="16">
        <v>0.0</v>
      </c>
      <c r="CI837" s="16">
        <v>0.0</v>
      </c>
      <c r="CJ837" s="15">
        <f t="shared" si="3"/>
        <v>0</v>
      </c>
      <c r="CK837" s="29" t="s">
        <v>4599</v>
      </c>
      <c r="CL837" s="11" t="s">
        <v>844</v>
      </c>
      <c r="CM837" s="11">
        <v>0.0</v>
      </c>
      <c r="CN837" s="11">
        <v>0.0</v>
      </c>
      <c r="CO837" s="18">
        <v>0.0</v>
      </c>
      <c r="CP837" s="18">
        <v>0.0</v>
      </c>
      <c r="CQ837" s="15">
        <v>0.0</v>
      </c>
      <c r="CR837" s="15" t="s">
        <v>124</v>
      </c>
      <c r="CS837" s="15">
        <v>0.0</v>
      </c>
      <c r="CT837" s="15" t="s">
        <v>124</v>
      </c>
      <c r="CU837" s="15">
        <v>0.0</v>
      </c>
      <c r="CV837" s="15" t="s">
        <v>124</v>
      </c>
      <c r="CW837" s="11">
        <v>0.0</v>
      </c>
      <c r="CX837" s="11">
        <v>0.0</v>
      </c>
      <c r="CY837" s="11" t="s">
        <v>124</v>
      </c>
      <c r="CZ837" s="11">
        <v>0.0</v>
      </c>
      <c r="DA837" s="11" t="s">
        <v>3380</v>
      </c>
      <c r="DB837" s="31"/>
    </row>
    <row r="838">
      <c r="A838" s="11" t="s">
        <v>4600</v>
      </c>
      <c r="B838" s="11" t="s">
        <v>4601</v>
      </c>
      <c r="C838" s="12">
        <v>36176.0</v>
      </c>
      <c r="D838" s="13">
        <v>2.0</v>
      </c>
      <c r="E838" s="18">
        <v>0.0</v>
      </c>
      <c r="F838" s="3">
        <v>4.0</v>
      </c>
      <c r="G838" s="3">
        <v>5.0</v>
      </c>
      <c r="H838" s="3">
        <v>8.0</v>
      </c>
      <c r="I838" s="14">
        <f t="shared" si="1"/>
        <v>5.666666667</v>
      </c>
      <c r="J838" s="14">
        <f t="shared" si="2"/>
        <v>2.666666667</v>
      </c>
      <c r="K838" s="11" t="s">
        <v>303</v>
      </c>
      <c r="L838" s="11" t="s">
        <v>3903</v>
      </c>
      <c r="M838" s="15" t="s">
        <v>137</v>
      </c>
      <c r="N838" s="15" t="s">
        <v>196</v>
      </c>
      <c r="O838" s="15" t="s">
        <v>216</v>
      </c>
      <c r="P838" s="15" t="s">
        <v>4602</v>
      </c>
      <c r="Q838" s="17">
        <v>1.0</v>
      </c>
      <c r="R838" s="11" t="s">
        <v>124</v>
      </c>
      <c r="S838" s="11">
        <v>0.0</v>
      </c>
      <c r="T838" s="11">
        <v>0.0</v>
      </c>
      <c r="U838" s="11" t="s">
        <v>124</v>
      </c>
      <c r="V838" s="11">
        <v>0.0</v>
      </c>
      <c r="W838" s="11" t="s">
        <v>125</v>
      </c>
      <c r="X838" s="18">
        <v>19.0</v>
      </c>
      <c r="Y838" s="18">
        <v>0.0</v>
      </c>
      <c r="Z838" s="18">
        <v>0.0</v>
      </c>
      <c r="AA838" s="18">
        <v>1.0</v>
      </c>
      <c r="AB838" s="15" t="s">
        <v>3730</v>
      </c>
      <c r="AC838" s="15" t="s">
        <v>3730</v>
      </c>
      <c r="AD838" s="16">
        <v>0.0</v>
      </c>
      <c r="AE838" s="16">
        <v>1.0</v>
      </c>
      <c r="AF838" s="16">
        <v>0.0</v>
      </c>
      <c r="AG838" s="15">
        <v>0.0</v>
      </c>
      <c r="AH838" s="11" t="s">
        <v>2923</v>
      </c>
      <c r="AI838" s="18">
        <v>1.0</v>
      </c>
      <c r="AJ838" s="18">
        <v>1.0</v>
      </c>
      <c r="AK838" s="18">
        <v>0.0</v>
      </c>
      <c r="AL838" s="11">
        <v>0.0</v>
      </c>
      <c r="AM838" s="19">
        <v>0.0</v>
      </c>
      <c r="AN838" s="27" t="s">
        <v>128</v>
      </c>
      <c r="AO838" s="15" t="s">
        <v>155</v>
      </c>
      <c r="AP838" s="15" t="s">
        <v>155</v>
      </c>
      <c r="AQ838" s="15">
        <v>134.0</v>
      </c>
      <c r="AR838" s="15">
        <v>53.0</v>
      </c>
      <c r="AS838" s="15">
        <v>70.0</v>
      </c>
      <c r="AT838" s="15">
        <v>28.0</v>
      </c>
      <c r="AU838" s="15">
        <v>-6.0</v>
      </c>
      <c r="AV838" s="15">
        <v>54.0</v>
      </c>
      <c r="AW838" s="18">
        <v>0.0</v>
      </c>
      <c r="AX838" s="18">
        <v>0.0</v>
      </c>
      <c r="AY838" s="18">
        <v>0.0</v>
      </c>
      <c r="AZ838" s="18">
        <v>1.0</v>
      </c>
      <c r="BA838" s="18">
        <v>0.0</v>
      </c>
      <c r="BB838" s="18">
        <v>0.0</v>
      </c>
      <c r="BC838" s="11">
        <v>0.0</v>
      </c>
      <c r="BD838" s="11">
        <v>0.0</v>
      </c>
      <c r="BE838" s="11">
        <v>0.0</v>
      </c>
      <c r="BF838" s="11">
        <v>0.0</v>
      </c>
      <c r="BG838" s="11">
        <v>0.0</v>
      </c>
      <c r="BH838" s="11">
        <v>0.0</v>
      </c>
      <c r="BI838" s="11">
        <v>0.0</v>
      </c>
      <c r="BJ838" s="11">
        <v>0.0</v>
      </c>
      <c r="BK838" s="11">
        <v>0.0</v>
      </c>
      <c r="BL838" s="11">
        <v>0.0</v>
      </c>
      <c r="BM838" s="11">
        <v>0.0</v>
      </c>
      <c r="BN838" s="11">
        <v>0.0</v>
      </c>
      <c r="BO838" s="11">
        <v>0.0</v>
      </c>
      <c r="BP838" s="11">
        <v>0.0</v>
      </c>
      <c r="BQ838" s="11">
        <v>0.0</v>
      </c>
      <c r="BR838" s="11">
        <v>0.0</v>
      </c>
      <c r="BS838" s="11">
        <v>0.0</v>
      </c>
      <c r="BT838" s="11">
        <v>0.0</v>
      </c>
      <c r="BU838" s="11">
        <v>0.0</v>
      </c>
      <c r="BV838" s="11" t="s">
        <v>124</v>
      </c>
      <c r="BW838" s="3" t="s">
        <v>1609</v>
      </c>
      <c r="BX838" s="15">
        <v>0.0</v>
      </c>
      <c r="BY838" s="26">
        <v>273.0</v>
      </c>
      <c r="BZ838" s="16">
        <v>0.0</v>
      </c>
      <c r="CA838" s="26">
        <v>8.0</v>
      </c>
      <c r="CB838" s="26">
        <v>32.0</v>
      </c>
      <c r="CC838" s="15">
        <v>1.0</v>
      </c>
      <c r="CD838" s="15">
        <v>0.0</v>
      </c>
      <c r="CE838" s="15">
        <v>1.0</v>
      </c>
      <c r="CF838" s="15">
        <v>0.0</v>
      </c>
      <c r="CG838" s="16">
        <v>0.0</v>
      </c>
      <c r="CH838" s="16">
        <v>0.0</v>
      </c>
      <c r="CI838" s="16">
        <v>0.0</v>
      </c>
      <c r="CJ838" s="15">
        <f t="shared" si="3"/>
        <v>0</v>
      </c>
      <c r="CK838" s="29" t="s">
        <v>4603</v>
      </c>
      <c r="CL838" s="11" t="s">
        <v>170</v>
      </c>
      <c r="CM838" s="11">
        <v>0.0</v>
      </c>
      <c r="CN838" s="11">
        <v>0.0</v>
      </c>
      <c r="CO838" s="18">
        <v>0.0</v>
      </c>
      <c r="CP838" s="18">
        <v>0.0</v>
      </c>
      <c r="CQ838" s="15">
        <v>0.0</v>
      </c>
      <c r="CR838" s="15" t="s">
        <v>124</v>
      </c>
      <c r="CS838" s="15">
        <v>0.0</v>
      </c>
      <c r="CT838" s="15" t="s">
        <v>124</v>
      </c>
      <c r="CU838" s="15">
        <v>0.0</v>
      </c>
      <c r="CV838" s="15" t="s">
        <v>124</v>
      </c>
      <c r="CW838" s="11">
        <v>0.0</v>
      </c>
      <c r="CX838" s="11">
        <v>0.0</v>
      </c>
      <c r="CY838" s="11" t="s">
        <v>124</v>
      </c>
      <c r="CZ838" s="11">
        <v>0.0</v>
      </c>
      <c r="DA838" s="11" t="s">
        <v>235</v>
      </c>
      <c r="DB838" s="31"/>
    </row>
    <row r="839">
      <c r="A839" s="11" t="s">
        <v>4604</v>
      </c>
      <c r="B839" s="11" t="s">
        <v>4605</v>
      </c>
      <c r="C839" s="12">
        <v>36190.0</v>
      </c>
      <c r="D839" s="13">
        <v>2.0</v>
      </c>
      <c r="E839" s="18">
        <v>0.0</v>
      </c>
      <c r="F839" s="3">
        <v>10.0</v>
      </c>
      <c r="G839" s="3">
        <v>9.0</v>
      </c>
      <c r="H839" s="3">
        <v>10.0</v>
      </c>
      <c r="I839" s="14">
        <f t="shared" si="1"/>
        <v>9.666666667</v>
      </c>
      <c r="J839" s="14">
        <f t="shared" si="2"/>
        <v>0.6666666667</v>
      </c>
      <c r="K839" s="11" t="s">
        <v>3135</v>
      </c>
      <c r="L839" s="11" t="s">
        <v>3136</v>
      </c>
      <c r="M839" s="15" t="s">
        <v>137</v>
      </c>
      <c r="N839" s="15" t="s">
        <v>3567</v>
      </c>
      <c r="O839" s="15" t="s">
        <v>137</v>
      </c>
      <c r="P839" s="15" t="s">
        <v>4606</v>
      </c>
      <c r="Q839" s="17">
        <v>1.0</v>
      </c>
      <c r="R839" s="11" t="s">
        <v>124</v>
      </c>
      <c r="S839" s="11">
        <v>0.0</v>
      </c>
      <c r="T839" s="11">
        <v>0.0</v>
      </c>
      <c r="U839" s="11" t="s">
        <v>124</v>
      </c>
      <c r="V839" s="11">
        <v>0.0</v>
      </c>
      <c r="W839" s="11" t="s">
        <v>125</v>
      </c>
      <c r="X839" s="18">
        <v>17.0</v>
      </c>
      <c r="Y839" s="18">
        <v>0.0</v>
      </c>
      <c r="Z839" s="18">
        <v>1.0</v>
      </c>
      <c r="AA839" s="18">
        <v>0.0</v>
      </c>
      <c r="AB839" s="15" t="s">
        <v>4607</v>
      </c>
      <c r="AC839" s="15" t="s">
        <v>4607</v>
      </c>
      <c r="AD839" s="16">
        <v>1.0</v>
      </c>
      <c r="AE839" s="16">
        <v>1.0</v>
      </c>
      <c r="AF839" s="16">
        <v>0.0</v>
      </c>
      <c r="AG839" s="15">
        <v>0.0</v>
      </c>
      <c r="AH839" s="11" t="s">
        <v>4608</v>
      </c>
      <c r="AI839" s="18">
        <v>1.0</v>
      </c>
      <c r="AJ839" s="18">
        <v>1.0</v>
      </c>
      <c r="AK839" s="18">
        <v>0.0</v>
      </c>
      <c r="AL839" s="11">
        <v>0.0</v>
      </c>
      <c r="AM839" s="19">
        <v>1.0</v>
      </c>
      <c r="AN839" s="27" t="s">
        <v>128</v>
      </c>
      <c r="AO839" s="15" t="s">
        <v>778</v>
      </c>
      <c r="AP839" s="15" t="s">
        <v>778</v>
      </c>
      <c r="AQ839" s="15">
        <v>93.0</v>
      </c>
      <c r="AR839" s="15">
        <v>70.0</v>
      </c>
      <c r="AS839" s="15">
        <v>76.0</v>
      </c>
      <c r="AT839" s="15">
        <v>91.0</v>
      </c>
      <c r="AU839" s="15">
        <v>-6.0</v>
      </c>
      <c r="AV839" s="15">
        <v>20.0</v>
      </c>
      <c r="AW839" s="18">
        <v>0.0</v>
      </c>
      <c r="AX839" s="18">
        <v>0.0</v>
      </c>
      <c r="AY839" s="18">
        <v>0.0</v>
      </c>
      <c r="AZ839" s="18">
        <v>1.0</v>
      </c>
      <c r="BA839" s="18">
        <v>0.0</v>
      </c>
      <c r="BB839" s="18">
        <v>0.0</v>
      </c>
      <c r="BC839" s="11">
        <v>0.0</v>
      </c>
      <c r="BD839" s="11">
        <v>0.0</v>
      </c>
      <c r="BE839" s="11">
        <v>0.0</v>
      </c>
      <c r="BF839" s="11">
        <v>0.0</v>
      </c>
      <c r="BG839" s="11">
        <v>0.0</v>
      </c>
      <c r="BH839" s="11">
        <v>1.0</v>
      </c>
      <c r="BI839" s="11">
        <v>0.0</v>
      </c>
      <c r="BJ839" s="11">
        <v>0.0</v>
      </c>
      <c r="BK839" s="11">
        <v>0.0</v>
      </c>
      <c r="BL839" s="11">
        <v>0.0</v>
      </c>
      <c r="BM839" s="11">
        <v>0.0</v>
      </c>
      <c r="BN839" s="11">
        <v>0.0</v>
      </c>
      <c r="BO839" s="11">
        <v>0.0</v>
      </c>
      <c r="BP839" s="11">
        <v>0.0</v>
      </c>
      <c r="BQ839" s="11">
        <v>0.0</v>
      </c>
      <c r="BR839" s="11">
        <v>0.0</v>
      </c>
      <c r="BS839" s="11">
        <v>0.0</v>
      </c>
      <c r="BT839" s="11">
        <v>0.0</v>
      </c>
      <c r="BU839" s="11">
        <v>0.0</v>
      </c>
      <c r="BV839" s="11" t="s">
        <v>124</v>
      </c>
      <c r="BW839" s="3" t="s">
        <v>487</v>
      </c>
      <c r="BX839" s="15">
        <v>0.0</v>
      </c>
      <c r="BY839" s="26">
        <v>211.0</v>
      </c>
      <c r="BZ839" s="16">
        <v>0.0</v>
      </c>
      <c r="CA839" s="26">
        <v>21.0</v>
      </c>
      <c r="CB839" s="26">
        <v>12.0</v>
      </c>
      <c r="CC839" s="15">
        <v>0.0</v>
      </c>
      <c r="CD839" s="15">
        <v>0.0</v>
      </c>
      <c r="CE839" s="15">
        <v>0.0</v>
      </c>
      <c r="CF839" s="15">
        <v>0.0</v>
      </c>
      <c r="CG839" s="16">
        <v>0.0</v>
      </c>
      <c r="CH839" s="16">
        <v>0.0</v>
      </c>
      <c r="CI839" s="16">
        <v>0.0</v>
      </c>
      <c r="CJ839" s="15">
        <f t="shared" si="3"/>
        <v>0</v>
      </c>
      <c r="CK839" s="29" t="s">
        <v>4609</v>
      </c>
      <c r="CL839" s="11" t="s">
        <v>132</v>
      </c>
      <c r="CM839" s="11">
        <v>0.0</v>
      </c>
      <c r="CN839" s="11">
        <v>0.0</v>
      </c>
      <c r="CO839" s="18">
        <v>1.0</v>
      </c>
      <c r="CP839" s="18">
        <v>0.0</v>
      </c>
      <c r="CQ839" s="15">
        <v>0.0</v>
      </c>
      <c r="CR839" s="15" t="s">
        <v>124</v>
      </c>
      <c r="CS839" s="15">
        <v>0.0</v>
      </c>
      <c r="CT839" s="15" t="s">
        <v>124</v>
      </c>
      <c r="CU839" s="15">
        <v>0.0</v>
      </c>
      <c r="CV839" s="15" t="s">
        <v>124</v>
      </c>
      <c r="CW839" s="11">
        <v>0.0</v>
      </c>
      <c r="CX839" s="11">
        <v>0.0</v>
      </c>
      <c r="CY839" s="11" t="s">
        <v>124</v>
      </c>
      <c r="CZ839" s="11">
        <v>0.0</v>
      </c>
      <c r="DA839" s="11" t="s">
        <v>235</v>
      </c>
      <c r="DB839" s="31"/>
    </row>
    <row r="840">
      <c r="A840" s="11" t="s">
        <v>4610</v>
      </c>
      <c r="B840" s="11" t="s">
        <v>4574</v>
      </c>
      <c r="C840" s="12">
        <v>36204.0</v>
      </c>
      <c r="D840" s="13">
        <v>4.0</v>
      </c>
      <c r="E840" s="18">
        <v>0.0</v>
      </c>
      <c r="F840" s="3">
        <v>5.0</v>
      </c>
      <c r="G840" s="3">
        <v>7.0</v>
      </c>
      <c r="H840" s="3">
        <v>10.0</v>
      </c>
      <c r="I840" s="14">
        <f t="shared" si="1"/>
        <v>7.333333333</v>
      </c>
      <c r="J840" s="14">
        <f t="shared" si="2"/>
        <v>3.333333333</v>
      </c>
      <c r="K840" s="11" t="s">
        <v>2265</v>
      </c>
      <c r="L840" s="11" t="s">
        <v>2410</v>
      </c>
      <c r="M840" s="15" t="s">
        <v>216</v>
      </c>
      <c r="N840" s="15" t="s">
        <v>2546</v>
      </c>
      <c r="O840" s="15" t="s">
        <v>216</v>
      </c>
      <c r="P840" s="15" t="s">
        <v>4217</v>
      </c>
      <c r="Q840" s="17">
        <v>1.0</v>
      </c>
      <c r="R840" s="11" t="s">
        <v>124</v>
      </c>
      <c r="S840" s="11">
        <v>0.0</v>
      </c>
      <c r="T840" s="11">
        <v>0.0</v>
      </c>
      <c r="U840" s="11" t="s">
        <v>124</v>
      </c>
      <c r="V840" s="11">
        <v>0.0</v>
      </c>
      <c r="W840" s="11" t="s">
        <v>125</v>
      </c>
      <c r="X840" s="18">
        <v>18.0</v>
      </c>
      <c r="Y840" s="18">
        <v>0.0</v>
      </c>
      <c r="Z840" s="18">
        <v>0.0</v>
      </c>
      <c r="AA840" s="18">
        <v>1.0</v>
      </c>
      <c r="AB840" s="15" t="s">
        <v>4611</v>
      </c>
      <c r="AC840" s="15" t="s">
        <v>4611</v>
      </c>
      <c r="AD840" s="16">
        <v>1.0</v>
      </c>
      <c r="AE840" s="16">
        <v>2.0</v>
      </c>
      <c r="AF840" s="16">
        <v>0.0</v>
      </c>
      <c r="AG840" s="15">
        <v>0.0</v>
      </c>
      <c r="AH840" s="11" t="s">
        <v>4612</v>
      </c>
      <c r="AI840" s="18">
        <v>1.0</v>
      </c>
      <c r="AJ840" s="18">
        <v>0.0</v>
      </c>
      <c r="AK840" s="18">
        <v>0.0</v>
      </c>
      <c r="AL840" s="11">
        <v>0.0</v>
      </c>
      <c r="AM840" s="19">
        <v>0.0</v>
      </c>
      <c r="AN840" s="27" t="s">
        <v>128</v>
      </c>
      <c r="AO840" s="15" t="s">
        <v>1780</v>
      </c>
      <c r="AP840" s="15" t="s">
        <v>1780</v>
      </c>
      <c r="AQ840" s="15">
        <v>90.0</v>
      </c>
      <c r="AR840" s="15">
        <v>56.0</v>
      </c>
      <c r="AS840" s="15">
        <v>51.0</v>
      </c>
      <c r="AT840" s="15">
        <v>21.0</v>
      </c>
      <c r="AU840" s="15">
        <v>-7.0</v>
      </c>
      <c r="AV840" s="15">
        <v>0.0</v>
      </c>
      <c r="AW840" s="18">
        <v>0.0</v>
      </c>
      <c r="AX840" s="18">
        <v>0.0</v>
      </c>
      <c r="AY840" s="18">
        <v>1.0</v>
      </c>
      <c r="AZ840" s="18">
        <v>0.0</v>
      </c>
      <c r="BA840" s="18">
        <v>0.0</v>
      </c>
      <c r="BB840" s="18">
        <v>0.0</v>
      </c>
      <c r="BC840" s="11">
        <v>0.0</v>
      </c>
      <c r="BD840" s="11">
        <v>0.0</v>
      </c>
      <c r="BE840" s="11">
        <v>0.0</v>
      </c>
      <c r="BF840" s="11">
        <v>0.0</v>
      </c>
      <c r="BG840" s="11">
        <v>0.0</v>
      </c>
      <c r="BH840" s="11">
        <v>1.0</v>
      </c>
      <c r="BI840" s="11">
        <v>0.0</v>
      </c>
      <c r="BJ840" s="11">
        <v>0.0</v>
      </c>
      <c r="BK840" s="11">
        <v>0.0</v>
      </c>
      <c r="BL840" s="11">
        <v>0.0</v>
      </c>
      <c r="BM840" s="11">
        <v>0.0</v>
      </c>
      <c r="BN840" s="11">
        <v>0.0</v>
      </c>
      <c r="BO840" s="11">
        <v>0.0</v>
      </c>
      <c r="BP840" s="11">
        <v>0.0</v>
      </c>
      <c r="BQ840" s="11">
        <v>0.0</v>
      </c>
      <c r="BR840" s="11">
        <v>0.0</v>
      </c>
      <c r="BS840" s="11">
        <v>0.0</v>
      </c>
      <c r="BT840" s="11">
        <v>0.0</v>
      </c>
      <c r="BU840" s="11">
        <v>0.0</v>
      </c>
      <c r="BV840" s="11" t="s">
        <v>124</v>
      </c>
      <c r="BW840" s="3" t="s">
        <v>4613</v>
      </c>
      <c r="BX840" s="15">
        <v>0.0</v>
      </c>
      <c r="BY840" s="26">
        <v>250.0</v>
      </c>
      <c r="BZ840" s="16">
        <v>0.0</v>
      </c>
      <c r="CA840" s="26">
        <v>22.0</v>
      </c>
      <c r="CB840" s="26">
        <v>22.0</v>
      </c>
      <c r="CC840" s="15">
        <v>0.0</v>
      </c>
      <c r="CD840" s="15">
        <v>0.0</v>
      </c>
      <c r="CE840" s="15">
        <v>0.0</v>
      </c>
      <c r="CF840" s="15">
        <v>0.0</v>
      </c>
      <c r="CG840" s="16">
        <v>1.0</v>
      </c>
      <c r="CH840" s="16">
        <v>0.0</v>
      </c>
      <c r="CI840" s="16">
        <v>0.0</v>
      </c>
      <c r="CJ840" s="15">
        <f t="shared" si="3"/>
        <v>1</v>
      </c>
      <c r="CK840" s="29" t="s">
        <v>4614</v>
      </c>
      <c r="CL840" s="11" t="s">
        <v>170</v>
      </c>
      <c r="CM840" s="11">
        <v>0.0</v>
      </c>
      <c r="CN840" s="11">
        <v>0.0</v>
      </c>
      <c r="CO840" s="18">
        <v>0.0</v>
      </c>
      <c r="CP840" s="18">
        <v>0.0</v>
      </c>
      <c r="CQ840" s="15">
        <v>0.0</v>
      </c>
      <c r="CR840" s="15" t="s">
        <v>124</v>
      </c>
      <c r="CS840" s="15">
        <v>0.0</v>
      </c>
      <c r="CT840" s="15" t="s">
        <v>124</v>
      </c>
      <c r="CU840" s="15">
        <v>0.0</v>
      </c>
      <c r="CV840" s="15" t="s">
        <v>124</v>
      </c>
      <c r="CW840" s="11">
        <v>0.0</v>
      </c>
      <c r="CX840" s="11">
        <v>0.0</v>
      </c>
      <c r="CY840" s="11" t="s">
        <v>124</v>
      </c>
      <c r="CZ840" s="11">
        <v>0.0</v>
      </c>
      <c r="DA840" s="11" t="s">
        <v>235</v>
      </c>
      <c r="DB840" s="31"/>
    </row>
    <row r="841">
      <c r="A841" s="11" t="s">
        <v>4615</v>
      </c>
      <c r="B841" s="11" t="s">
        <v>1652</v>
      </c>
      <c r="C841" s="12">
        <v>36232.0</v>
      </c>
      <c r="D841" s="13">
        <v>4.0</v>
      </c>
      <c r="E841" s="18">
        <v>0.0</v>
      </c>
      <c r="F841" s="3">
        <v>9.0</v>
      </c>
      <c r="G841" s="3">
        <v>3.0</v>
      </c>
      <c r="H841" s="3">
        <v>10.0</v>
      </c>
      <c r="I841" s="14">
        <f t="shared" si="1"/>
        <v>7.333333333</v>
      </c>
      <c r="J841" s="14">
        <f t="shared" si="2"/>
        <v>4.666666667</v>
      </c>
      <c r="K841" s="11" t="s">
        <v>355</v>
      </c>
      <c r="L841" s="11" t="s">
        <v>3903</v>
      </c>
      <c r="M841" s="15" t="s">
        <v>2631</v>
      </c>
      <c r="N841" s="15" t="s">
        <v>3927</v>
      </c>
      <c r="O841" s="15" t="s">
        <v>2906</v>
      </c>
      <c r="P841" s="15" t="s">
        <v>4616</v>
      </c>
      <c r="Q841" s="17">
        <v>1.0</v>
      </c>
      <c r="R841" s="11" t="s">
        <v>124</v>
      </c>
      <c r="S841" s="11">
        <v>0.0</v>
      </c>
      <c r="T841" s="11">
        <v>0.0</v>
      </c>
      <c r="U841" s="11" t="s">
        <v>124</v>
      </c>
      <c r="V841" s="11">
        <v>0.0</v>
      </c>
      <c r="W841" s="11" t="s">
        <v>125</v>
      </c>
      <c r="X841" s="18">
        <v>52.0</v>
      </c>
      <c r="Y841" s="18">
        <v>0.0</v>
      </c>
      <c r="Z841" s="18">
        <v>1.0</v>
      </c>
      <c r="AA841" s="18">
        <v>0.0</v>
      </c>
      <c r="AB841" s="15" t="s">
        <v>4617</v>
      </c>
      <c r="AC841" s="15" t="s">
        <v>4617</v>
      </c>
      <c r="AD841" s="16">
        <v>1.0</v>
      </c>
      <c r="AE841" s="16">
        <v>1.0</v>
      </c>
      <c r="AF841" s="16">
        <v>0.0</v>
      </c>
      <c r="AG841" s="15">
        <v>0.0</v>
      </c>
      <c r="AH841" s="11" t="s">
        <v>4618</v>
      </c>
      <c r="AI841" s="18">
        <v>1.0</v>
      </c>
      <c r="AJ841" s="18">
        <v>1.0</v>
      </c>
      <c r="AK841" s="18">
        <v>0.0</v>
      </c>
      <c r="AL841" s="11">
        <v>0.0</v>
      </c>
      <c r="AM841" s="19">
        <v>0.0</v>
      </c>
      <c r="AN841" s="27" t="s">
        <v>128</v>
      </c>
      <c r="AO841" s="15" t="s">
        <v>367</v>
      </c>
      <c r="AP841" s="15" t="s">
        <v>367</v>
      </c>
      <c r="AQ841" s="15">
        <v>133.0</v>
      </c>
      <c r="AR841" s="15">
        <v>92.0</v>
      </c>
      <c r="AS841" s="15">
        <v>65.0</v>
      </c>
      <c r="AT841" s="15">
        <v>46.0</v>
      </c>
      <c r="AU841" s="15">
        <v>-7.0</v>
      </c>
      <c r="AV841" s="15">
        <v>1.0</v>
      </c>
      <c r="AW841" s="18">
        <v>0.0</v>
      </c>
      <c r="AX841" s="18">
        <v>0.0</v>
      </c>
      <c r="AY841" s="18">
        <v>0.0</v>
      </c>
      <c r="AZ841" s="18">
        <v>1.0</v>
      </c>
      <c r="BA841" s="18">
        <v>0.0</v>
      </c>
      <c r="BB841" s="18">
        <v>0.0</v>
      </c>
      <c r="BC841" s="11">
        <v>0.0</v>
      </c>
      <c r="BD841" s="11">
        <v>0.0</v>
      </c>
      <c r="BE841" s="11">
        <v>0.0</v>
      </c>
      <c r="BF841" s="11">
        <v>0.0</v>
      </c>
      <c r="BG841" s="11">
        <v>0.0</v>
      </c>
      <c r="BH841" s="11">
        <v>0.0</v>
      </c>
      <c r="BI841" s="11">
        <v>0.0</v>
      </c>
      <c r="BJ841" s="11">
        <v>0.0</v>
      </c>
      <c r="BK841" s="11">
        <v>0.0</v>
      </c>
      <c r="BL841" s="11">
        <v>0.0</v>
      </c>
      <c r="BM841" s="11">
        <v>0.0</v>
      </c>
      <c r="BN841" s="11">
        <v>0.0</v>
      </c>
      <c r="BO841" s="11">
        <v>0.0</v>
      </c>
      <c r="BP841" s="11">
        <v>0.0</v>
      </c>
      <c r="BQ841" s="11">
        <v>0.0</v>
      </c>
      <c r="BR841" s="11">
        <v>0.0</v>
      </c>
      <c r="BS841" s="11">
        <v>0.0</v>
      </c>
      <c r="BT841" s="11">
        <v>0.0</v>
      </c>
      <c r="BU841" s="11">
        <v>0.0</v>
      </c>
      <c r="BV841" s="11" t="s">
        <v>124</v>
      </c>
      <c r="BW841" s="3" t="s">
        <v>146</v>
      </c>
      <c r="BX841" s="15">
        <v>0.0</v>
      </c>
      <c r="BY841" s="26">
        <v>239.0</v>
      </c>
      <c r="BZ841" s="16">
        <v>0.0</v>
      </c>
      <c r="CA841" s="26">
        <v>36.0</v>
      </c>
      <c r="CB841" s="26">
        <v>29.0</v>
      </c>
      <c r="CC841" s="15">
        <v>0.0</v>
      </c>
      <c r="CD841" s="15">
        <v>0.0</v>
      </c>
      <c r="CE841" s="15">
        <v>1.0</v>
      </c>
      <c r="CF841" s="15">
        <v>0.0</v>
      </c>
      <c r="CG841" s="16">
        <v>0.0</v>
      </c>
      <c r="CH841" s="16">
        <v>0.0</v>
      </c>
      <c r="CI841" s="16">
        <v>0.0</v>
      </c>
      <c r="CJ841" s="15">
        <f t="shared" si="3"/>
        <v>0</v>
      </c>
      <c r="CK841" s="29" t="s">
        <v>4619</v>
      </c>
      <c r="CL841" s="11" t="s">
        <v>4052</v>
      </c>
      <c r="CM841" s="11">
        <v>0.0</v>
      </c>
      <c r="CN841" s="11">
        <v>0.0</v>
      </c>
      <c r="CO841" s="18">
        <v>0.0</v>
      </c>
      <c r="CP841" s="18">
        <v>0.0</v>
      </c>
      <c r="CQ841" s="15">
        <v>0.0</v>
      </c>
      <c r="CR841" s="15" t="s">
        <v>124</v>
      </c>
      <c r="CS841" s="15">
        <v>0.0</v>
      </c>
      <c r="CT841" s="15" t="s">
        <v>124</v>
      </c>
      <c r="CU841" s="15">
        <v>0.0</v>
      </c>
      <c r="CV841" s="15" t="s">
        <v>124</v>
      </c>
      <c r="CW841" s="11">
        <v>0.0</v>
      </c>
      <c r="CX841" s="11">
        <v>0.0</v>
      </c>
      <c r="CY841" s="11" t="s">
        <v>124</v>
      </c>
      <c r="CZ841" s="11">
        <v>0.0</v>
      </c>
      <c r="DA841" s="11" t="s">
        <v>235</v>
      </c>
      <c r="DB841" s="31"/>
    </row>
    <row r="842">
      <c r="A842" s="11" t="s">
        <v>4620</v>
      </c>
      <c r="B842" s="11" t="s">
        <v>4338</v>
      </c>
      <c r="C842" s="12">
        <v>36260.0</v>
      </c>
      <c r="D842" s="13">
        <v>4.0</v>
      </c>
      <c r="E842" s="18">
        <v>0.0</v>
      </c>
      <c r="F842" s="3">
        <v>9.0</v>
      </c>
      <c r="G842" s="3">
        <v>9.0</v>
      </c>
      <c r="H842" s="3">
        <v>10.0</v>
      </c>
      <c r="I842" s="14">
        <f t="shared" si="1"/>
        <v>9.333333333</v>
      </c>
      <c r="J842" s="14">
        <f t="shared" si="2"/>
        <v>0.6666666667</v>
      </c>
      <c r="K842" s="11" t="s">
        <v>4339</v>
      </c>
      <c r="L842" s="11" t="s">
        <v>2410</v>
      </c>
      <c r="M842" s="15" t="s">
        <v>216</v>
      </c>
      <c r="N842" s="15" t="s">
        <v>2546</v>
      </c>
      <c r="O842" s="15" t="s">
        <v>3478</v>
      </c>
      <c r="P842" s="15" t="s">
        <v>4217</v>
      </c>
      <c r="Q842" s="17">
        <v>0.0</v>
      </c>
      <c r="R842" s="11" t="s">
        <v>124</v>
      </c>
      <c r="S842" s="11">
        <v>0.0</v>
      </c>
      <c r="T842" s="11">
        <v>0.0</v>
      </c>
      <c r="U842" s="11" t="s">
        <v>124</v>
      </c>
      <c r="V842" s="11">
        <v>0.0</v>
      </c>
      <c r="W842" s="11" t="s">
        <v>125</v>
      </c>
      <c r="X842" s="18">
        <v>27.0</v>
      </c>
      <c r="Y842" s="18">
        <v>0.0</v>
      </c>
      <c r="Z842" s="18">
        <v>0.0</v>
      </c>
      <c r="AA842" s="18">
        <v>1.0</v>
      </c>
      <c r="AB842" s="15" t="s">
        <v>4621</v>
      </c>
      <c r="AC842" s="15" t="s">
        <v>4621</v>
      </c>
      <c r="AD842" s="16">
        <v>2.0</v>
      </c>
      <c r="AE842" s="16">
        <v>0.0</v>
      </c>
      <c r="AF842" s="16">
        <v>1.0</v>
      </c>
      <c r="AG842" s="16">
        <v>0.0</v>
      </c>
      <c r="AH842" s="11" t="s">
        <v>4622</v>
      </c>
      <c r="AI842" s="18">
        <v>1.0</v>
      </c>
      <c r="AJ842" s="18">
        <v>0.0</v>
      </c>
      <c r="AK842" s="18">
        <v>0.0</v>
      </c>
      <c r="AL842" s="11">
        <v>0.0</v>
      </c>
      <c r="AM842" s="19">
        <v>1.0</v>
      </c>
      <c r="AN842" s="27" t="s">
        <v>128</v>
      </c>
      <c r="AO842" s="15" t="s">
        <v>554</v>
      </c>
      <c r="AP842" s="15" t="s">
        <v>554</v>
      </c>
      <c r="AQ842" s="15">
        <v>93.0</v>
      </c>
      <c r="AR842" s="15">
        <v>68.0</v>
      </c>
      <c r="AS842" s="15">
        <v>74.0</v>
      </c>
      <c r="AT842" s="15">
        <v>59.0</v>
      </c>
      <c r="AU842" s="15">
        <v>-4.0</v>
      </c>
      <c r="AV842" s="15">
        <v>3.0</v>
      </c>
      <c r="AW842" s="18">
        <v>0.0</v>
      </c>
      <c r="AX842" s="18">
        <v>0.0</v>
      </c>
      <c r="AY842" s="18">
        <v>1.0</v>
      </c>
      <c r="AZ842" s="18">
        <v>0.0</v>
      </c>
      <c r="BA842" s="18">
        <v>0.0</v>
      </c>
      <c r="BB842" s="18">
        <v>0.0</v>
      </c>
      <c r="BC842" s="11">
        <v>0.0</v>
      </c>
      <c r="BD842" s="11">
        <v>0.0</v>
      </c>
      <c r="BE842" s="11">
        <v>0.0</v>
      </c>
      <c r="BF842" s="11">
        <v>0.0</v>
      </c>
      <c r="BG842" s="11">
        <v>0.0</v>
      </c>
      <c r="BH842" s="11">
        <v>0.0</v>
      </c>
      <c r="BI842" s="11">
        <v>0.0</v>
      </c>
      <c r="BJ842" s="11">
        <v>0.0</v>
      </c>
      <c r="BK842" s="11">
        <v>0.0</v>
      </c>
      <c r="BL842" s="11">
        <v>0.0</v>
      </c>
      <c r="BM842" s="11">
        <v>0.0</v>
      </c>
      <c r="BN842" s="11">
        <v>0.0</v>
      </c>
      <c r="BO842" s="11">
        <v>0.0</v>
      </c>
      <c r="BP842" s="11">
        <v>0.0</v>
      </c>
      <c r="BQ842" s="11">
        <v>0.0</v>
      </c>
      <c r="BR842" s="11">
        <v>0.0</v>
      </c>
      <c r="BS842" s="11">
        <v>0.0</v>
      </c>
      <c r="BT842" s="11">
        <v>0.0</v>
      </c>
      <c r="BU842" s="11">
        <v>0.0</v>
      </c>
      <c r="BV842" s="11" t="s">
        <v>124</v>
      </c>
      <c r="BW842" s="3" t="s">
        <v>1609</v>
      </c>
      <c r="BX842" s="15">
        <v>0.0</v>
      </c>
      <c r="BY842" s="26">
        <v>214.0</v>
      </c>
      <c r="BZ842" s="16">
        <v>0.0</v>
      </c>
      <c r="CA842" s="26">
        <v>10.0</v>
      </c>
      <c r="CB842" s="26">
        <v>10.0</v>
      </c>
      <c r="CC842" s="15">
        <v>0.0</v>
      </c>
      <c r="CD842" s="15">
        <v>0.0</v>
      </c>
      <c r="CE842" s="15">
        <v>1.0</v>
      </c>
      <c r="CF842" s="15">
        <v>0.0</v>
      </c>
      <c r="CG842" s="16">
        <v>0.0</v>
      </c>
      <c r="CH842" s="16">
        <v>0.0</v>
      </c>
      <c r="CI842" s="16">
        <v>0.0</v>
      </c>
      <c r="CJ842" s="15">
        <f t="shared" si="3"/>
        <v>0</v>
      </c>
      <c r="CK842" s="38" t="s">
        <v>4623</v>
      </c>
      <c r="CL842" s="11" t="s">
        <v>4624</v>
      </c>
      <c r="CM842" s="11">
        <v>0.0</v>
      </c>
      <c r="CN842" s="11">
        <v>0.0</v>
      </c>
      <c r="CO842" s="18">
        <v>0.0</v>
      </c>
      <c r="CP842" s="18">
        <v>0.0</v>
      </c>
      <c r="CQ842" s="15">
        <v>0.0</v>
      </c>
      <c r="CR842" s="15" t="s">
        <v>124</v>
      </c>
      <c r="CS842" s="15">
        <v>0.0</v>
      </c>
      <c r="CT842" s="15" t="s">
        <v>124</v>
      </c>
      <c r="CU842" s="15">
        <v>0.0</v>
      </c>
      <c r="CV842" s="15" t="s">
        <v>124</v>
      </c>
      <c r="CW842" s="11">
        <v>0.0</v>
      </c>
      <c r="CX842" s="11">
        <v>0.0</v>
      </c>
      <c r="CY842" s="11" t="s">
        <v>124</v>
      </c>
      <c r="CZ842" s="11">
        <v>0.0</v>
      </c>
      <c r="DA842" s="11" t="s">
        <v>1049</v>
      </c>
      <c r="DB842" s="31"/>
    </row>
    <row r="843">
      <c r="A843" s="11" t="s">
        <v>4625</v>
      </c>
      <c r="B843" s="11" t="s">
        <v>4626</v>
      </c>
      <c r="C843" s="12">
        <v>36288.0</v>
      </c>
      <c r="D843" s="13">
        <v>5.0</v>
      </c>
      <c r="E843" s="18">
        <v>0.0</v>
      </c>
      <c r="F843" s="3">
        <v>8.0</v>
      </c>
      <c r="G843" s="3">
        <v>4.0</v>
      </c>
      <c r="H843" s="3">
        <v>10.0</v>
      </c>
      <c r="I843" s="14">
        <f t="shared" si="1"/>
        <v>7.333333333</v>
      </c>
      <c r="J843" s="14">
        <f t="shared" si="2"/>
        <v>4</v>
      </c>
      <c r="K843" s="11" t="s">
        <v>261</v>
      </c>
      <c r="L843" s="11" t="s">
        <v>3594</v>
      </c>
      <c r="M843" s="15" t="s">
        <v>137</v>
      </c>
      <c r="N843" s="15" t="s">
        <v>373</v>
      </c>
      <c r="O843" s="15" t="s">
        <v>3898</v>
      </c>
      <c r="P843" s="15" t="s">
        <v>4627</v>
      </c>
      <c r="Q843" s="17">
        <v>1.0</v>
      </c>
      <c r="R843" s="11" t="s">
        <v>124</v>
      </c>
      <c r="S843" s="11">
        <v>0.0</v>
      </c>
      <c r="T843" s="11">
        <v>0.0</v>
      </c>
      <c r="U843" s="11" t="s">
        <v>124</v>
      </c>
      <c r="V843" s="11">
        <v>0.0</v>
      </c>
      <c r="W843" s="11" t="s">
        <v>4628</v>
      </c>
      <c r="X843" s="18">
        <v>27.0</v>
      </c>
      <c r="Y843" s="18">
        <v>1.0</v>
      </c>
      <c r="Z843" s="18">
        <v>0.0</v>
      </c>
      <c r="AA843" s="18">
        <v>0.0</v>
      </c>
      <c r="AB843" s="15" t="s">
        <v>4629</v>
      </c>
      <c r="AC843" s="15" t="s">
        <v>4629</v>
      </c>
      <c r="AD843" s="16">
        <v>1.0</v>
      </c>
      <c r="AE843" s="16">
        <v>0.0</v>
      </c>
      <c r="AF843" s="16">
        <v>0.0</v>
      </c>
      <c r="AG843" s="15">
        <v>0.0</v>
      </c>
      <c r="AH843" s="11" t="s">
        <v>4629</v>
      </c>
      <c r="AI843" s="18">
        <v>1.0</v>
      </c>
      <c r="AJ843" s="18">
        <v>0.0</v>
      </c>
      <c r="AK843" s="18">
        <v>0.0</v>
      </c>
      <c r="AL843" s="11">
        <v>0.0</v>
      </c>
      <c r="AM843" s="19">
        <v>1.0</v>
      </c>
      <c r="AN843" s="27" t="s">
        <v>128</v>
      </c>
      <c r="AO843" s="15" t="s">
        <v>1624</v>
      </c>
      <c r="AP843" s="15" t="s">
        <v>1624</v>
      </c>
      <c r="AQ843" s="15">
        <v>89.0</v>
      </c>
      <c r="AR843" s="15">
        <v>95.0</v>
      </c>
      <c r="AS843" s="15">
        <v>43.0</v>
      </c>
      <c r="AT843" s="15">
        <v>93.0</v>
      </c>
      <c r="AU843" s="15">
        <v>-4.0</v>
      </c>
      <c r="AV843" s="15">
        <v>0.0</v>
      </c>
      <c r="AW843" s="18">
        <v>0.0</v>
      </c>
      <c r="AX843" s="18">
        <v>0.0</v>
      </c>
      <c r="AY843" s="18">
        <v>1.0</v>
      </c>
      <c r="AZ843" s="18">
        <v>0.0</v>
      </c>
      <c r="BA843" s="18">
        <v>0.0</v>
      </c>
      <c r="BB843" s="18">
        <v>1.0</v>
      </c>
      <c r="BC843" s="11">
        <v>0.0</v>
      </c>
      <c r="BD843" s="11">
        <v>0.0</v>
      </c>
      <c r="BE843" s="11">
        <v>0.0</v>
      </c>
      <c r="BF843" s="11">
        <v>0.0</v>
      </c>
      <c r="BG843" s="11">
        <v>0.0</v>
      </c>
      <c r="BH843" s="11">
        <v>0.0</v>
      </c>
      <c r="BI843" s="11">
        <v>0.0</v>
      </c>
      <c r="BJ843" s="11">
        <v>0.0</v>
      </c>
      <c r="BK843" s="11">
        <v>0.0</v>
      </c>
      <c r="BL843" s="11">
        <v>0.0</v>
      </c>
      <c r="BM843" s="11">
        <v>0.0</v>
      </c>
      <c r="BN843" s="11">
        <v>0.0</v>
      </c>
      <c r="BO843" s="11">
        <v>0.0</v>
      </c>
      <c r="BP843" s="11">
        <v>0.0</v>
      </c>
      <c r="BQ843" s="11">
        <v>0.0</v>
      </c>
      <c r="BR843" s="11">
        <v>0.0</v>
      </c>
      <c r="BS843" s="11">
        <v>0.0</v>
      </c>
      <c r="BT843" s="11">
        <v>0.0</v>
      </c>
      <c r="BU843" s="11">
        <v>0.0</v>
      </c>
      <c r="BV843" s="11" t="s">
        <v>124</v>
      </c>
      <c r="BW843" s="3" t="s">
        <v>487</v>
      </c>
      <c r="BX843" s="15">
        <v>0.0</v>
      </c>
      <c r="BY843" s="26">
        <v>243.0</v>
      </c>
      <c r="BZ843" s="16">
        <v>0.0</v>
      </c>
      <c r="CA843" s="26">
        <v>65.0</v>
      </c>
      <c r="CB843" s="26">
        <v>11.0</v>
      </c>
      <c r="CC843" s="15">
        <v>0.0</v>
      </c>
      <c r="CD843" s="15">
        <v>0.0</v>
      </c>
      <c r="CE843" s="15">
        <v>0.0</v>
      </c>
      <c r="CF843" s="15">
        <v>0.0</v>
      </c>
      <c r="CG843" s="16">
        <v>0.0</v>
      </c>
      <c r="CH843" s="16">
        <v>0.0</v>
      </c>
      <c r="CI843" s="16">
        <v>0.0</v>
      </c>
      <c r="CJ843" s="15">
        <f t="shared" si="3"/>
        <v>0</v>
      </c>
      <c r="CK843" s="29" t="s">
        <v>4630</v>
      </c>
      <c r="CL843" s="11" t="s">
        <v>1183</v>
      </c>
      <c r="CM843" s="11">
        <v>0.0</v>
      </c>
      <c r="CN843" s="11">
        <v>0.0</v>
      </c>
      <c r="CO843" s="18">
        <v>0.0</v>
      </c>
      <c r="CP843" s="18">
        <v>1.0</v>
      </c>
      <c r="CQ843" s="15">
        <v>0.0</v>
      </c>
      <c r="CR843" s="15" t="s">
        <v>124</v>
      </c>
      <c r="CS843" s="15">
        <v>0.0</v>
      </c>
      <c r="CT843" s="15" t="s">
        <v>124</v>
      </c>
      <c r="CU843" s="15">
        <v>0.0</v>
      </c>
      <c r="CV843" s="15" t="s">
        <v>124</v>
      </c>
      <c r="CW843" s="11">
        <v>0.0</v>
      </c>
      <c r="CX843" s="11">
        <v>0.0</v>
      </c>
      <c r="CY843" s="11" t="s">
        <v>124</v>
      </c>
      <c r="CZ843" s="11">
        <v>0.0</v>
      </c>
      <c r="DA843" s="11" t="s">
        <v>235</v>
      </c>
      <c r="DB843" s="31"/>
    </row>
    <row r="844">
      <c r="A844" s="11" t="s">
        <v>4631</v>
      </c>
      <c r="B844" s="11" t="s">
        <v>4632</v>
      </c>
      <c r="C844" s="12">
        <v>36323.0</v>
      </c>
      <c r="D844" s="13">
        <v>5.0</v>
      </c>
      <c r="E844" s="18">
        <v>0.0</v>
      </c>
      <c r="F844" s="3">
        <v>3.0</v>
      </c>
      <c r="G844" s="3">
        <v>5.0</v>
      </c>
      <c r="H844" s="3">
        <v>9.0</v>
      </c>
      <c r="I844" s="14">
        <f t="shared" si="1"/>
        <v>5.666666667</v>
      </c>
      <c r="J844" s="14">
        <f t="shared" si="2"/>
        <v>4</v>
      </c>
      <c r="K844" s="11" t="s">
        <v>4633</v>
      </c>
      <c r="L844" s="11" t="s">
        <v>3594</v>
      </c>
      <c r="M844" s="15" t="s">
        <v>137</v>
      </c>
      <c r="N844" s="15" t="s">
        <v>2546</v>
      </c>
      <c r="O844" s="15" t="s">
        <v>4634</v>
      </c>
      <c r="P844" s="15" t="s">
        <v>4635</v>
      </c>
      <c r="Q844" s="17">
        <v>1.0</v>
      </c>
      <c r="R844" s="11" t="s">
        <v>124</v>
      </c>
      <c r="S844" s="11">
        <v>0.0</v>
      </c>
      <c r="T844" s="11">
        <v>0.0</v>
      </c>
      <c r="U844" s="11" t="s">
        <v>124</v>
      </c>
      <c r="V844" s="11">
        <v>0.0</v>
      </c>
      <c r="W844" s="11" t="s">
        <v>125</v>
      </c>
      <c r="X844" s="18">
        <v>29.0</v>
      </c>
      <c r="Y844" s="18">
        <v>0.0</v>
      </c>
      <c r="Z844" s="18">
        <v>0.0</v>
      </c>
      <c r="AA844" s="18">
        <v>0.0</v>
      </c>
      <c r="AB844" s="15" t="s">
        <v>4636</v>
      </c>
      <c r="AC844" s="15" t="s">
        <v>4636</v>
      </c>
      <c r="AD844" s="16">
        <v>2.0</v>
      </c>
      <c r="AE844" s="16">
        <v>0.0</v>
      </c>
      <c r="AF844" s="16">
        <v>1.0</v>
      </c>
      <c r="AG844" s="15">
        <v>0.0</v>
      </c>
      <c r="AH844" s="11" t="s">
        <v>4612</v>
      </c>
      <c r="AI844" s="18">
        <v>1.0</v>
      </c>
      <c r="AJ844" s="18">
        <v>0.0</v>
      </c>
      <c r="AK844" s="18">
        <v>0.0</v>
      </c>
      <c r="AL844" s="11">
        <v>0.0</v>
      </c>
      <c r="AM844" s="19">
        <v>1.0</v>
      </c>
      <c r="AN844" s="27" t="s">
        <v>128</v>
      </c>
      <c r="AO844" s="15" t="s">
        <v>413</v>
      </c>
      <c r="AP844" s="15" t="s">
        <v>413</v>
      </c>
      <c r="AQ844" s="15">
        <v>94.0</v>
      </c>
      <c r="AR844" s="15">
        <v>62.0</v>
      </c>
      <c r="AS844" s="15">
        <v>68.0</v>
      </c>
      <c r="AT844" s="15">
        <v>81.0</v>
      </c>
      <c r="AU844" s="15">
        <v>-7.0</v>
      </c>
      <c r="AV844" s="15">
        <v>6.0</v>
      </c>
      <c r="AW844" s="18">
        <v>0.0</v>
      </c>
      <c r="AX844" s="18">
        <v>0.0</v>
      </c>
      <c r="AY844" s="18">
        <v>1.0</v>
      </c>
      <c r="AZ844" s="18">
        <v>0.0</v>
      </c>
      <c r="BA844" s="18">
        <v>1.0</v>
      </c>
      <c r="BB844" s="18">
        <v>0.0</v>
      </c>
      <c r="BC844" s="11">
        <v>0.0</v>
      </c>
      <c r="BD844" s="11">
        <v>0.0</v>
      </c>
      <c r="BE844" s="11">
        <v>0.0</v>
      </c>
      <c r="BF844" s="11">
        <v>0.0</v>
      </c>
      <c r="BG844" s="11">
        <v>0.0</v>
      </c>
      <c r="BH844" s="11">
        <v>1.0</v>
      </c>
      <c r="BI844" s="11">
        <v>0.0</v>
      </c>
      <c r="BJ844" s="11">
        <v>0.0</v>
      </c>
      <c r="BK844" s="11">
        <v>0.0</v>
      </c>
      <c r="BL844" s="11">
        <v>0.0</v>
      </c>
      <c r="BM844" s="11">
        <v>0.0</v>
      </c>
      <c r="BN844" s="11">
        <v>0.0</v>
      </c>
      <c r="BO844" s="11">
        <v>0.0</v>
      </c>
      <c r="BP844" s="11">
        <v>0.0</v>
      </c>
      <c r="BQ844" s="11">
        <v>0.0</v>
      </c>
      <c r="BR844" s="11">
        <v>0.0</v>
      </c>
      <c r="BS844" s="11">
        <v>0.0</v>
      </c>
      <c r="BT844" s="11">
        <v>0.0</v>
      </c>
      <c r="BU844" s="11">
        <v>0.0</v>
      </c>
      <c r="BV844" s="11" t="s">
        <v>124</v>
      </c>
      <c r="BW844" s="3" t="s">
        <v>319</v>
      </c>
      <c r="BX844" s="15">
        <v>0.0</v>
      </c>
      <c r="BY844" s="26">
        <v>266.0</v>
      </c>
      <c r="BZ844" s="16">
        <v>0.0</v>
      </c>
      <c r="CA844" s="26">
        <v>42.0</v>
      </c>
      <c r="CB844" s="26">
        <v>20.0</v>
      </c>
      <c r="CC844" s="15">
        <v>0.0</v>
      </c>
      <c r="CD844" s="15">
        <v>0.0</v>
      </c>
      <c r="CE844" s="15">
        <v>1.0</v>
      </c>
      <c r="CF844" s="15">
        <v>0.0</v>
      </c>
      <c r="CG844" s="16">
        <v>0.0</v>
      </c>
      <c r="CH844" s="16">
        <v>0.0</v>
      </c>
      <c r="CI844" s="16">
        <v>0.0</v>
      </c>
      <c r="CJ844" s="15">
        <f t="shared" si="3"/>
        <v>0</v>
      </c>
      <c r="CK844" s="38" t="s">
        <v>4637</v>
      </c>
      <c r="CL844" s="11" t="s">
        <v>1061</v>
      </c>
      <c r="CM844" s="11">
        <v>0.0</v>
      </c>
      <c r="CN844" s="11">
        <v>0.0</v>
      </c>
      <c r="CO844" s="18">
        <v>0.0</v>
      </c>
      <c r="CP844" s="18">
        <v>0.0</v>
      </c>
      <c r="CQ844" s="15">
        <v>0.0</v>
      </c>
      <c r="CR844" s="15" t="s">
        <v>124</v>
      </c>
      <c r="CS844" s="15">
        <v>0.0</v>
      </c>
      <c r="CT844" s="15" t="s">
        <v>124</v>
      </c>
      <c r="CU844" s="15">
        <v>0.0</v>
      </c>
      <c r="CV844" s="15" t="s">
        <v>124</v>
      </c>
      <c r="CW844" s="11">
        <v>0.0</v>
      </c>
      <c r="CX844" s="11">
        <v>0.0</v>
      </c>
      <c r="CY844" s="11" t="s">
        <v>124</v>
      </c>
      <c r="CZ844" s="11">
        <v>0.0</v>
      </c>
      <c r="DA844" s="11" t="s">
        <v>235</v>
      </c>
      <c r="DB844" s="31"/>
    </row>
    <row r="845">
      <c r="A845" s="11" t="s">
        <v>4638</v>
      </c>
      <c r="B845" s="11" t="s">
        <v>4639</v>
      </c>
      <c r="C845" s="12">
        <v>36358.0</v>
      </c>
      <c r="D845" s="13">
        <v>1.0</v>
      </c>
      <c r="E845" s="18">
        <v>0.0</v>
      </c>
      <c r="F845" s="3">
        <v>8.0</v>
      </c>
      <c r="G845" s="3">
        <v>6.0</v>
      </c>
      <c r="H845" s="3">
        <v>10.0</v>
      </c>
      <c r="I845" s="14">
        <f t="shared" si="1"/>
        <v>8</v>
      </c>
      <c r="J845" s="14">
        <f t="shared" si="2"/>
        <v>2.666666667</v>
      </c>
      <c r="K845" s="11" t="s">
        <v>261</v>
      </c>
      <c r="L845" s="11" t="s">
        <v>3594</v>
      </c>
      <c r="M845" s="15" t="s">
        <v>216</v>
      </c>
      <c r="N845" s="15" t="s">
        <v>2546</v>
      </c>
      <c r="O845" s="15" t="s">
        <v>4043</v>
      </c>
      <c r="P845" s="15" t="s">
        <v>4340</v>
      </c>
      <c r="Q845" s="17">
        <v>0.0</v>
      </c>
      <c r="R845" s="11" t="s">
        <v>124</v>
      </c>
      <c r="S845" s="11">
        <v>1.0</v>
      </c>
      <c r="T845" s="11">
        <v>0.0</v>
      </c>
      <c r="U845" s="11" t="s">
        <v>124</v>
      </c>
      <c r="V845" s="11">
        <v>0.0</v>
      </c>
      <c r="W845" s="11" t="s">
        <v>125</v>
      </c>
      <c r="X845" s="18">
        <v>17.0</v>
      </c>
      <c r="Y845" s="18">
        <v>0.0</v>
      </c>
      <c r="Z845" s="18">
        <v>0.0</v>
      </c>
      <c r="AA845" s="18">
        <v>1.0</v>
      </c>
      <c r="AB845" s="15" t="s">
        <v>4640</v>
      </c>
      <c r="AC845" s="15" t="s">
        <v>4640</v>
      </c>
      <c r="AD845" s="16">
        <v>2.0</v>
      </c>
      <c r="AE845" s="16">
        <v>0.0</v>
      </c>
      <c r="AF845" s="16">
        <v>1.0</v>
      </c>
      <c r="AG845" s="16">
        <v>0.0</v>
      </c>
      <c r="AH845" s="11" t="s">
        <v>4622</v>
      </c>
      <c r="AI845" s="18">
        <v>1.0</v>
      </c>
      <c r="AJ845" s="18">
        <v>0.0</v>
      </c>
      <c r="AK845" s="18">
        <v>0.0</v>
      </c>
      <c r="AL845" s="11">
        <v>0.0</v>
      </c>
      <c r="AM845" s="19">
        <v>1.0</v>
      </c>
      <c r="AN845" s="27" t="s">
        <v>128</v>
      </c>
      <c r="AO845" s="15" t="s">
        <v>413</v>
      </c>
      <c r="AP845" s="15" t="s">
        <v>413</v>
      </c>
      <c r="AQ845" s="15">
        <v>128.0</v>
      </c>
      <c r="AR845" s="15">
        <v>58.0</v>
      </c>
      <c r="AS845" s="15">
        <v>85.0</v>
      </c>
      <c r="AT845" s="15">
        <v>46.0</v>
      </c>
      <c r="AU845" s="15">
        <v>-5.0</v>
      </c>
      <c r="AV845" s="15">
        <v>14.0</v>
      </c>
      <c r="AW845" s="18">
        <v>0.0</v>
      </c>
      <c r="AX845" s="18">
        <v>1.0</v>
      </c>
      <c r="AY845" s="18">
        <v>0.0</v>
      </c>
      <c r="AZ845" s="18">
        <v>0.0</v>
      </c>
      <c r="BA845" s="18">
        <v>0.0</v>
      </c>
      <c r="BB845" s="18">
        <v>0.0</v>
      </c>
      <c r="BC845" s="11">
        <v>0.0</v>
      </c>
      <c r="BD845" s="11">
        <v>0.0</v>
      </c>
      <c r="BE845" s="11">
        <v>0.0</v>
      </c>
      <c r="BF845" s="11">
        <v>0.0</v>
      </c>
      <c r="BG845" s="11">
        <v>0.0</v>
      </c>
      <c r="BH845" s="11">
        <v>0.0</v>
      </c>
      <c r="BI845" s="11">
        <v>0.0</v>
      </c>
      <c r="BJ845" s="11">
        <v>0.0</v>
      </c>
      <c r="BK845" s="11">
        <v>0.0</v>
      </c>
      <c r="BL845" s="11">
        <v>0.0</v>
      </c>
      <c r="BM845" s="11">
        <v>0.0</v>
      </c>
      <c r="BN845" s="11">
        <v>0.0</v>
      </c>
      <c r="BO845" s="11">
        <v>0.0</v>
      </c>
      <c r="BP845" s="11">
        <v>0.0</v>
      </c>
      <c r="BQ845" s="11">
        <v>0.0</v>
      </c>
      <c r="BR845" s="11">
        <v>0.0</v>
      </c>
      <c r="BS845" s="11">
        <v>0.0</v>
      </c>
      <c r="BT845" s="11">
        <v>0.0</v>
      </c>
      <c r="BU845" s="11">
        <v>0.0</v>
      </c>
      <c r="BV845" s="11" t="s">
        <v>124</v>
      </c>
      <c r="BW845" s="3" t="s">
        <v>487</v>
      </c>
      <c r="BX845" s="15">
        <v>0.0</v>
      </c>
      <c r="BY845" s="26">
        <v>256.0</v>
      </c>
      <c r="BZ845" s="16">
        <v>0.0</v>
      </c>
      <c r="CA845" s="26">
        <v>15.0</v>
      </c>
      <c r="CB845" s="26">
        <v>15.0</v>
      </c>
      <c r="CC845" s="15">
        <v>0.0</v>
      </c>
      <c r="CD845" s="15">
        <v>0.0</v>
      </c>
      <c r="CE845" s="15">
        <v>0.0</v>
      </c>
      <c r="CF845" s="15">
        <v>0.0</v>
      </c>
      <c r="CG845" s="16">
        <v>0.0</v>
      </c>
      <c r="CH845" s="16">
        <v>0.0</v>
      </c>
      <c r="CI845" s="16">
        <v>0.0</v>
      </c>
      <c r="CJ845" s="15">
        <f t="shared" si="3"/>
        <v>0</v>
      </c>
      <c r="CK845" s="29" t="s">
        <v>4641</v>
      </c>
      <c r="CL845" s="11" t="s">
        <v>4642</v>
      </c>
      <c r="CM845" s="11">
        <v>0.0</v>
      </c>
      <c r="CN845" s="11">
        <v>0.0</v>
      </c>
      <c r="CO845" s="18">
        <v>0.0</v>
      </c>
      <c r="CP845" s="18">
        <v>0.0</v>
      </c>
      <c r="CQ845" s="15">
        <v>0.0</v>
      </c>
      <c r="CR845" s="15" t="s">
        <v>124</v>
      </c>
      <c r="CS845" s="15">
        <v>0.0</v>
      </c>
      <c r="CT845" s="15" t="s">
        <v>124</v>
      </c>
      <c r="CU845" s="15">
        <v>0.0</v>
      </c>
      <c r="CV845" s="15" t="s">
        <v>124</v>
      </c>
      <c r="CW845" s="11">
        <v>0.0</v>
      </c>
      <c r="CX845" s="11">
        <v>0.0</v>
      </c>
      <c r="CY845" s="11" t="s">
        <v>124</v>
      </c>
      <c r="CZ845" s="11">
        <v>0.0</v>
      </c>
      <c r="DA845" s="11" t="s">
        <v>235</v>
      </c>
      <c r="DB845" s="31"/>
    </row>
    <row r="846">
      <c r="A846" s="11" t="s">
        <v>3715</v>
      </c>
      <c r="B846" s="11" t="s">
        <v>4643</v>
      </c>
      <c r="C846" s="12">
        <v>36365.0</v>
      </c>
      <c r="D846" s="13">
        <v>1.0</v>
      </c>
      <c r="E846" s="18">
        <v>0.0</v>
      </c>
      <c r="F846" s="3">
        <v>4.0</v>
      </c>
      <c r="G846" s="3">
        <v>4.0</v>
      </c>
      <c r="H846" s="3">
        <v>7.0</v>
      </c>
      <c r="I846" s="14">
        <f t="shared" si="1"/>
        <v>5</v>
      </c>
      <c r="J846" s="14">
        <f t="shared" si="2"/>
        <v>2</v>
      </c>
      <c r="K846" s="11" t="s">
        <v>261</v>
      </c>
      <c r="L846" s="11" t="s">
        <v>3594</v>
      </c>
      <c r="M846" s="15" t="s">
        <v>3478</v>
      </c>
      <c r="N846" s="15" t="s">
        <v>3478</v>
      </c>
      <c r="O846" s="15" t="s">
        <v>3478</v>
      </c>
      <c r="P846" s="15" t="s">
        <v>3742</v>
      </c>
      <c r="Q846" s="17">
        <v>1.5</v>
      </c>
      <c r="R846" s="11" t="s">
        <v>4644</v>
      </c>
      <c r="S846" s="11">
        <v>1.0</v>
      </c>
      <c r="T846" s="11">
        <v>0.0</v>
      </c>
      <c r="U846" s="11" t="s">
        <v>124</v>
      </c>
      <c r="V846" s="11">
        <v>0.0</v>
      </c>
      <c r="W846" s="11" t="s">
        <v>125</v>
      </c>
      <c r="X846" s="18">
        <v>30.0</v>
      </c>
      <c r="Y846" s="18">
        <v>1.0</v>
      </c>
      <c r="Z846" s="18">
        <v>0.0</v>
      </c>
      <c r="AA846" s="18">
        <v>1.0</v>
      </c>
      <c r="AB846" s="15" t="s">
        <v>4645</v>
      </c>
      <c r="AC846" s="15" t="s">
        <v>4646</v>
      </c>
      <c r="AD846" s="16">
        <v>1.0</v>
      </c>
      <c r="AE846" s="16">
        <v>2.0</v>
      </c>
      <c r="AF846" s="16">
        <v>1.0</v>
      </c>
      <c r="AG846" s="16">
        <v>0.0</v>
      </c>
      <c r="AH846" s="11" t="s">
        <v>4647</v>
      </c>
      <c r="AI846" s="18">
        <v>1.0</v>
      </c>
      <c r="AJ846" s="18">
        <v>1.0</v>
      </c>
      <c r="AK846" s="18">
        <v>0.0</v>
      </c>
      <c r="AL846" s="11">
        <v>0.0</v>
      </c>
      <c r="AM846" s="19">
        <v>1.0</v>
      </c>
      <c r="AN846" s="27" t="s">
        <v>128</v>
      </c>
      <c r="AO846" s="15" t="s">
        <v>1155</v>
      </c>
      <c r="AP846" s="15" t="s">
        <v>1155</v>
      </c>
      <c r="AQ846" s="15">
        <v>107.0</v>
      </c>
      <c r="AR846" s="15">
        <v>67.0</v>
      </c>
      <c r="AS846" s="15">
        <v>85.0</v>
      </c>
      <c r="AT846" s="15">
        <v>62.0</v>
      </c>
      <c r="AU846" s="15">
        <v>-7.0</v>
      </c>
      <c r="AV846" s="15">
        <v>6.0</v>
      </c>
      <c r="AW846" s="18">
        <v>0.0</v>
      </c>
      <c r="AX846" s="18">
        <v>0.0</v>
      </c>
      <c r="AY846" s="18">
        <v>1.0</v>
      </c>
      <c r="AZ846" s="18">
        <v>1.0</v>
      </c>
      <c r="BA846" s="18">
        <v>0.0</v>
      </c>
      <c r="BB846" s="18">
        <v>1.0</v>
      </c>
      <c r="BC846" s="11">
        <v>0.0</v>
      </c>
      <c r="BD846" s="11">
        <v>0.0</v>
      </c>
      <c r="BE846" s="11">
        <v>0.0</v>
      </c>
      <c r="BF846" s="11">
        <v>0.0</v>
      </c>
      <c r="BG846" s="11">
        <v>0.0</v>
      </c>
      <c r="BH846" s="11">
        <v>0.0</v>
      </c>
      <c r="BI846" s="11">
        <v>0.0</v>
      </c>
      <c r="BJ846" s="11">
        <v>0.0</v>
      </c>
      <c r="BK846" s="11">
        <v>0.0</v>
      </c>
      <c r="BL846" s="11">
        <v>0.0</v>
      </c>
      <c r="BM846" s="11">
        <v>0.0</v>
      </c>
      <c r="BN846" s="11">
        <v>0.0</v>
      </c>
      <c r="BO846" s="11">
        <v>0.0</v>
      </c>
      <c r="BP846" s="11">
        <v>0.0</v>
      </c>
      <c r="BQ846" s="11">
        <v>0.0</v>
      </c>
      <c r="BR846" s="11">
        <v>0.0</v>
      </c>
      <c r="BS846" s="11">
        <v>0.0</v>
      </c>
      <c r="BT846" s="11">
        <v>0.0</v>
      </c>
      <c r="BU846" s="11">
        <v>0.0</v>
      </c>
      <c r="BV846" s="11" t="s">
        <v>124</v>
      </c>
      <c r="BW846" s="3" t="s">
        <v>319</v>
      </c>
      <c r="BX846" s="15">
        <v>0.0</v>
      </c>
      <c r="BY846" s="26">
        <v>245.0</v>
      </c>
      <c r="BZ846" s="16">
        <v>0.0</v>
      </c>
      <c r="CA846" s="26">
        <v>10.0</v>
      </c>
      <c r="CB846" s="26">
        <v>10.0</v>
      </c>
      <c r="CC846" s="15">
        <v>0.0</v>
      </c>
      <c r="CD846" s="15">
        <v>0.0</v>
      </c>
      <c r="CE846" s="15">
        <v>0.0</v>
      </c>
      <c r="CF846" s="15">
        <v>0.0</v>
      </c>
      <c r="CG846" s="16">
        <v>0.0</v>
      </c>
      <c r="CH846" s="16">
        <v>1.0</v>
      </c>
      <c r="CI846" s="16">
        <v>1.0</v>
      </c>
      <c r="CJ846" s="15">
        <f t="shared" si="3"/>
        <v>1</v>
      </c>
      <c r="CK846" s="38" t="s">
        <v>4648</v>
      </c>
      <c r="CL846" s="11" t="s">
        <v>4649</v>
      </c>
      <c r="CM846" s="11">
        <v>1.0</v>
      </c>
      <c r="CN846" s="11">
        <v>0.0</v>
      </c>
      <c r="CO846" s="18">
        <v>1.0</v>
      </c>
      <c r="CP846" s="18">
        <v>0.0</v>
      </c>
      <c r="CQ846" s="15">
        <v>0.0</v>
      </c>
      <c r="CR846" s="15" t="s">
        <v>124</v>
      </c>
      <c r="CS846" s="15">
        <v>1.0</v>
      </c>
      <c r="CT846" s="15" t="s">
        <v>3715</v>
      </c>
      <c r="CU846" s="15">
        <v>0.0</v>
      </c>
      <c r="CV846" s="15" t="s">
        <v>124</v>
      </c>
      <c r="CW846" s="11">
        <v>0.0</v>
      </c>
      <c r="CX846" s="11">
        <v>0.0</v>
      </c>
      <c r="CY846" s="11" t="s">
        <v>124</v>
      </c>
      <c r="CZ846" s="11">
        <v>0.0</v>
      </c>
      <c r="DA846" s="11" t="s">
        <v>1436</v>
      </c>
      <c r="DB846" s="31"/>
    </row>
    <row r="847">
      <c r="A847" s="11" t="s">
        <v>4650</v>
      </c>
      <c r="B847" s="11" t="s">
        <v>4651</v>
      </c>
      <c r="C847" s="12">
        <v>36372.0</v>
      </c>
      <c r="D847" s="13">
        <v>5.0</v>
      </c>
      <c r="E847" s="18">
        <v>0.0</v>
      </c>
      <c r="F847" s="3">
        <v>6.0</v>
      </c>
      <c r="G847" s="3">
        <v>6.0</v>
      </c>
      <c r="H847" s="3">
        <v>10.0</v>
      </c>
      <c r="I847" s="14">
        <f t="shared" si="1"/>
        <v>7.333333333</v>
      </c>
      <c r="J847" s="14">
        <f t="shared" si="2"/>
        <v>2.666666667</v>
      </c>
      <c r="K847" s="11" t="s">
        <v>277</v>
      </c>
      <c r="L847" s="11" t="s">
        <v>2410</v>
      </c>
      <c r="M847" s="15" t="s">
        <v>137</v>
      </c>
      <c r="N847" s="15" t="s">
        <v>2546</v>
      </c>
      <c r="O847" s="15" t="s">
        <v>2906</v>
      </c>
      <c r="P847" s="15" t="s">
        <v>3567</v>
      </c>
      <c r="Q847" s="17">
        <v>1.0</v>
      </c>
      <c r="R847" s="11" t="s">
        <v>124</v>
      </c>
      <c r="S847" s="11">
        <v>0.0</v>
      </c>
      <c r="T847" s="11">
        <v>0.0</v>
      </c>
      <c r="U847" s="11" t="s">
        <v>124</v>
      </c>
      <c r="V847" s="11">
        <v>0.0</v>
      </c>
      <c r="W847" s="11" t="s">
        <v>125</v>
      </c>
      <c r="X847" s="18">
        <v>18.0</v>
      </c>
      <c r="Y847" s="18">
        <v>0.0</v>
      </c>
      <c r="Z847" s="18">
        <v>1.0</v>
      </c>
      <c r="AA847" s="18">
        <v>0.0</v>
      </c>
      <c r="AB847" s="15" t="s">
        <v>4652</v>
      </c>
      <c r="AC847" s="15" t="s">
        <v>4652</v>
      </c>
      <c r="AD847" s="16">
        <v>2.0</v>
      </c>
      <c r="AE847" s="16">
        <v>1.0</v>
      </c>
      <c r="AF847" s="16">
        <v>0.0</v>
      </c>
      <c r="AG847" s="15">
        <v>0.0</v>
      </c>
      <c r="AH847" s="11" t="s">
        <v>4653</v>
      </c>
      <c r="AI847" s="18">
        <v>1.0</v>
      </c>
      <c r="AJ847" s="18">
        <v>1.0</v>
      </c>
      <c r="AK847" s="18">
        <v>0.0</v>
      </c>
      <c r="AL847" s="11">
        <v>0.0</v>
      </c>
      <c r="AM847" s="19">
        <v>1.0</v>
      </c>
      <c r="AN847" s="27" t="s">
        <v>128</v>
      </c>
      <c r="AO847" s="15" t="s">
        <v>512</v>
      </c>
      <c r="AP847" s="15" t="s">
        <v>512</v>
      </c>
      <c r="AQ847" s="15">
        <v>176.0</v>
      </c>
      <c r="AR847" s="15">
        <v>80.0</v>
      </c>
      <c r="AS847" s="15">
        <v>63.0</v>
      </c>
      <c r="AT847" s="15">
        <v>91.0</v>
      </c>
      <c r="AU847" s="15">
        <v>-7.0</v>
      </c>
      <c r="AV847" s="15">
        <v>21.0</v>
      </c>
      <c r="AW847" s="18">
        <v>0.0</v>
      </c>
      <c r="AX847" s="18">
        <v>0.0</v>
      </c>
      <c r="AY847" s="18">
        <v>0.0</v>
      </c>
      <c r="AZ847" s="18">
        <v>1.0</v>
      </c>
      <c r="BA847" s="18">
        <v>0.0</v>
      </c>
      <c r="BB847" s="18">
        <v>0.0</v>
      </c>
      <c r="BC847" s="11">
        <v>0.0</v>
      </c>
      <c r="BD847" s="11">
        <v>0.0</v>
      </c>
      <c r="BE847" s="11">
        <v>0.0</v>
      </c>
      <c r="BF847" s="11">
        <v>0.0</v>
      </c>
      <c r="BG847" s="11">
        <v>0.0</v>
      </c>
      <c r="BH847" s="11">
        <v>0.0</v>
      </c>
      <c r="BI847" s="11">
        <v>0.0</v>
      </c>
      <c r="BJ847" s="11">
        <v>0.0</v>
      </c>
      <c r="BK847" s="11">
        <v>0.0</v>
      </c>
      <c r="BL847" s="11">
        <v>0.0</v>
      </c>
      <c r="BM847" s="11">
        <v>0.0</v>
      </c>
      <c r="BN847" s="11">
        <v>0.0</v>
      </c>
      <c r="BO847" s="11">
        <v>0.0</v>
      </c>
      <c r="BP847" s="11">
        <v>0.0</v>
      </c>
      <c r="BQ847" s="11">
        <v>0.0</v>
      </c>
      <c r="BR847" s="11">
        <v>0.0</v>
      </c>
      <c r="BS847" s="11">
        <v>0.0</v>
      </c>
      <c r="BT847" s="11">
        <v>0.0</v>
      </c>
      <c r="BU847" s="11">
        <v>0.0</v>
      </c>
      <c r="BV847" s="11" t="s">
        <v>124</v>
      </c>
      <c r="BW847" s="3" t="s">
        <v>487</v>
      </c>
      <c r="BX847" s="15">
        <v>0.0</v>
      </c>
      <c r="BY847" s="26">
        <v>217.0</v>
      </c>
      <c r="BZ847" s="16">
        <v>0.0</v>
      </c>
      <c r="CA847" s="26">
        <v>14.0</v>
      </c>
      <c r="CB847" s="26">
        <v>14.0</v>
      </c>
      <c r="CC847" s="15">
        <v>0.0</v>
      </c>
      <c r="CD847" s="15">
        <v>0.0</v>
      </c>
      <c r="CE847" s="15">
        <v>0.0</v>
      </c>
      <c r="CF847" s="15">
        <v>0.0</v>
      </c>
      <c r="CG847" s="16">
        <v>0.0</v>
      </c>
      <c r="CH847" s="16">
        <v>0.0</v>
      </c>
      <c r="CI847" s="16">
        <v>0.0</v>
      </c>
      <c r="CJ847" s="15">
        <f t="shared" si="3"/>
        <v>0</v>
      </c>
      <c r="CK847" s="29" t="s">
        <v>4654</v>
      </c>
      <c r="CL847" s="11" t="s">
        <v>258</v>
      </c>
      <c r="CM847" s="11">
        <v>0.0</v>
      </c>
      <c r="CN847" s="11">
        <v>1.0</v>
      </c>
      <c r="CO847" s="18">
        <v>1.0</v>
      </c>
      <c r="CP847" s="18">
        <v>0.0</v>
      </c>
      <c r="CQ847" s="15">
        <v>0.0</v>
      </c>
      <c r="CR847" s="15" t="s">
        <v>124</v>
      </c>
      <c r="CS847" s="15">
        <v>0.0</v>
      </c>
      <c r="CT847" s="15" t="s">
        <v>124</v>
      </c>
      <c r="CU847" s="15">
        <v>0.0</v>
      </c>
      <c r="CV847" s="15" t="s">
        <v>124</v>
      </c>
      <c r="CW847" s="11">
        <v>0.0</v>
      </c>
      <c r="CX847" s="11">
        <v>0.0</v>
      </c>
      <c r="CY847" s="11" t="s">
        <v>124</v>
      </c>
      <c r="CZ847" s="11">
        <v>0.0</v>
      </c>
      <c r="DA847" s="11" t="s">
        <v>235</v>
      </c>
      <c r="DB847" s="31"/>
    </row>
    <row r="848">
      <c r="A848" s="11" t="s">
        <v>4655</v>
      </c>
      <c r="B848" s="11" t="s">
        <v>4656</v>
      </c>
      <c r="C848" s="12">
        <v>36407.0</v>
      </c>
      <c r="D848" s="13">
        <v>2.0</v>
      </c>
      <c r="E848" s="18">
        <v>0.0</v>
      </c>
      <c r="F848" s="3">
        <v>4.0</v>
      </c>
      <c r="G848" s="3">
        <v>3.0</v>
      </c>
      <c r="H848" s="3">
        <v>8.0</v>
      </c>
      <c r="I848" s="14">
        <f t="shared" si="1"/>
        <v>5</v>
      </c>
      <c r="J848" s="14">
        <f t="shared" si="2"/>
        <v>3.333333333</v>
      </c>
      <c r="K848" s="11" t="s">
        <v>4657</v>
      </c>
      <c r="L848" s="11" t="s">
        <v>4657</v>
      </c>
      <c r="M848" s="15" t="s">
        <v>137</v>
      </c>
      <c r="N848" s="15" t="s">
        <v>4658</v>
      </c>
      <c r="O848" s="15" t="s">
        <v>3644</v>
      </c>
      <c r="P848" s="15" t="s">
        <v>969</v>
      </c>
      <c r="Q848" s="17">
        <v>1.0</v>
      </c>
      <c r="R848" s="11" t="s">
        <v>124</v>
      </c>
      <c r="S848" s="11">
        <v>0.0</v>
      </c>
      <c r="T848" s="11">
        <v>0.0</v>
      </c>
      <c r="U848" s="11" t="s">
        <v>124</v>
      </c>
      <c r="V848" s="11">
        <v>0.0</v>
      </c>
      <c r="W848" s="11" t="s">
        <v>4444</v>
      </c>
      <c r="X848" s="18">
        <v>24.0</v>
      </c>
      <c r="Y848" s="18">
        <v>1.0</v>
      </c>
      <c r="Z848" s="18">
        <v>1.0</v>
      </c>
      <c r="AA848" s="18">
        <v>0.0</v>
      </c>
      <c r="AB848" s="15" t="s">
        <v>4659</v>
      </c>
      <c r="AC848" s="15" t="s">
        <v>4659</v>
      </c>
      <c r="AD848" s="16">
        <v>1.0</v>
      </c>
      <c r="AE848" s="16">
        <v>1.0</v>
      </c>
      <c r="AF848" s="16">
        <v>0.0</v>
      </c>
      <c r="AG848" s="15">
        <v>0.0</v>
      </c>
      <c r="AH848" s="11" t="s">
        <v>4618</v>
      </c>
      <c r="AI848" s="18">
        <v>1.0</v>
      </c>
      <c r="AJ848" s="18">
        <v>1.0</v>
      </c>
      <c r="AK848" s="18">
        <v>0.0</v>
      </c>
      <c r="AL848" s="11">
        <v>0.0</v>
      </c>
      <c r="AM848" s="19">
        <v>1.0</v>
      </c>
      <c r="AN848" s="27" t="s">
        <v>128</v>
      </c>
      <c r="AO848" s="15" t="s">
        <v>893</v>
      </c>
      <c r="AP848" s="15" t="s">
        <v>893</v>
      </c>
      <c r="AQ848" s="15">
        <v>100.0</v>
      </c>
      <c r="AR848" s="15">
        <v>89.0</v>
      </c>
      <c r="AS848" s="15">
        <v>63.0</v>
      </c>
      <c r="AT848" s="15">
        <v>59.0</v>
      </c>
      <c r="AU848" s="15">
        <v>-5.0</v>
      </c>
      <c r="AV848" s="15">
        <v>5.0</v>
      </c>
      <c r="AW848" s="18">
        <v>0.0</v>
      </c>
      <c r="AX848" s="18">
        <v>0.0</v>
      </c>
      <c r="AY848" s="18">
        <v>1.0</v>
      </c>
      <c r="AZ848" s="18">
        <v>0.0</v>
      </c>
      <c r="BA848" s="18">
        <v>0.0</v>
      </c>
      <c r="BB848" s="18">
        <v>0.0</v>
      </c>
      <c r="BC848" s="11">
        <v>0.0</v>
      </c>
      <c r="BD848" s="11">
        <v>0.0</v>
      </c>
      <c r="BE848" s="11">
        <v>0.0</v>
      </c>
      <c r="BF848" s="11">
        <v>0.0</v>
      </c>
      <c r="BG848" s="11">
        <v>0.0</v>
      </c>
      <c r="BH848" s="11">
        <v>0.0</v>
      </c>
      <c r="BI848" s="11">
        <v>0.0</v>
      </c>
      <c r="BJ848" s="11">
        <v>0.0</v>
      </c>
      <c r="BK848" s="11">
        <v>0.0</v>
      </c>
      <c r="BL848" s="11">
        <v>0.0</v>
      </c>
      <c r="BM848" s="11">
        <v>0.0</v>
      </c>
      <c r="BN848" s="11">
        <v>0.0</v>
      </c>
      <c r="BO848" s="11">
        <v>0.0</v>
      </c>
      <c r="BP848" s="11">
        <v>0.0</v>
      </c>
      <c r="BQ848" s="11">
        <v>0.0</v>
      </c>
      <c r="BR848" s="11">
        <v>0.0</v>
      </c>
      <c r="BS848" s="11">
        <v>0.0</v>
      </c>
      <c r="BT848" s="11">
        <v>0.0</v>
      </c>
      <c r="BU848" s="11">
        <v>0.0</v>
      </c>
      <c r="BV848" s="11" t="s">
        <v>124</v>
      </c>
      <c r="BW848" s="3" t="s">
        <v>146</v>
      </c>
      <c r="BX848" s="15">
        <v>0.0</v>
      </c>
      <c r="BY848" s="26">
        <v>214.0</v>
      </c>
      <c r="BZ848" s="16">
        <v>0.0</v>
      </c>
      <c r="CA848" s="26">
        <v>54.0</v>
      </c>
      <c r="CB848" s="26">
        <v>23.0</v>
      </c>
      <c r="CC848" s="15">
        <v>0.0</v>
      </c>
      <c r="CD848" s="15">
        <v>0.0</v>
      </c>
      <c r="CE848" s="15">
        <v>0.0</v>
      </c>
      <c r="CF848" s="15">
        <v>0.0</v>
      </c>
      <c r="CG848" s="16">
        <v>0.0</v>
      </c>
      <c r="CH848" s="16">
        <v>0.0</v>
      </c>
      <c r="CI848" s="16">
        <v>0.0</v>
      </c>
      <c r="CJ848" s="15">
        <f t="shared" si="3"/>
        <v>0</v>
      </c>
      <c r="CK848" s="29" t="s">
        <v>4660</v>
      </c>
      <c r="CL848" s="11" t="s">
        <v>403</v>
      </c>
      <c r="CM848" s="11">
        <v>0.0</v>
      </c>
      <c r="CN848" s="11">
        <v>0.0</v>
      </c>
      <c r="CO848" s="18">
        <v>0.0</v>
      </c>
      <c r="CP848" s="18">
        <v>1.0</v>
      </c>
      <c r="CQ848" s="15">
        <v>0.0</v>
      </c>
      <c r="CR848" s="15" t="s">
        <v>124</v>
      </c>
      <c r="CS848" s="15">
        <v>0.0</v>
      </c>
      <c r="CT848" s="15" t="s">
        <v>3715</v>
      </c>
      <c r="CU848" s="15">
        <v>0.0</v>
      </c>
      <c r="CV848" s="15" t="s">
        <v>124</v>
      </c>
      <c r="CW848" s="11">
        <v>0.0</v>
      </c>
      <c r="CX848" s="11">
        <v>0.0</v>
      </c>
      <c r="CY848" s="11" t="s">
        <v>124</v>
      </c>
      <c r="CZ848" s="11">
        <v>0.0</v>
      </c>
      <c r="DA848" s="11" t="s">
        <v>235</v>
      </c>
      <c r="DB848" s="31"/>
    </row>
    <row r="849">
      <c r="A849" s="11" t="s">
        <v>4661</v>
      </c>
      <c r="B849" s="11" t="s">
        <v>4338</v>
      </c>
      <c r="C849" s="12">
        <v>36421.0</v>
      </c>
      <c r="D849" s="13">
        <v>3.0</v>
      </c>
      <c r="E849" s="18">
        <v>0.0</v>
      </c>
      <c r="F849" s="3">
        <v>6.0</v>
      </c>
      <c r="G849" s="3">
        <v>8.0</v>
      </c>
      <c r="H849" s="3">
        <v>6.0</v>
      </c>
      <c r="I849" s="14">
        <f t="shared" si="1"/>
        <v>6.666666667</v>
      </c>
      <c r="J849" s="14">
        <f t="shared" si="2"/>
        <v>1.333333333</v>
      </c>
      <c r="K849" s="11" t="s">
        <v>4339</v>
      </c>
      <c r="L849" s="11" t="s">
        <v>2410</v>
      </c>
      <c r="M849" s="15" t="s">
        <v>137</v>
      </c>
      <c r="N849" s="15" t="s">
        <v>373</v>
      </c>
      <c r="O849" s="15" t="s">
        <v>3323</v>
      </c>
      <c r="P849" s="15" t="s">
        <v>4662</v>
      </c>
      <c r="Q849" s="17">
        <v>0.0</v>
      </c>
      <c r="R849" s="11" t="s">
        <v>124</v>
      </c>
      <c r="S849" s="11">
        <v>1.0</v>
      </c>
      <c r="T849" s="11">
        <v>0.0</v>
      </c>
      <c r="U849" s="11" t="s">
        <v>124</v>
      </c>
      <c r="V849" s="11">
        <v>0.0</v>
      </c>
      <c r="W849" s="11" t="s">
        <v>125</v>
      </c>
      <c r="X849" s="18">
        <v>29.0</v>
      </c>
      <c r="Y849" s="18">
        <v>0.0</v>
      </c>
      <c r="Z849" s="18">
        <v>0.0</v>
      </c>
      <c r="AA849" s="18">
        <v>1.0</v>
      </c>
      <c r="AB849" s="15" t="s">
        <v>4663</v>
      </c>
      <c r="AC849" s="15" t="s">
        <v>4663</v>
      </c>
      <c r="AD849" s="16">
        <v>2.0</v>
      </c>
      <c r="AE849" s="16">
        <v>0.0</v>
      </c>
      <c r="AF849" s="16">
        <v>1.0</v>
      </c>
      <c r="AG849" s="16">
        <v>0.0</v>
      </c>
      <c r="AH849" s="11" t="s">
        <v>4341</v>
      </c>
      <c r="AI849" s="18">
        <v>1.0</v>
      </c>
      <c r="AJ849" s="18">
        <v>0.0</v>
      </c>
      <c r="AK849" s="18">
        <v>0.0</v>
      </c>
      <c r="AL849" s="11">
        <v>0.0</v>
      </c>
      <c r="AM849" s="19">
        <v>1.0</v>
      </c>
      <c r="AN849" s="27" t="s">
        <v>128</v>
      </c>
      <c r="AO849" s="15" t="s">
        <v>129</v>
      </c>
      <c r="AP849" s="15" t="s">
        <v>129</v>
      </c>
      <c r="AQ849" s="15">
        <v>89.0</v>
      </c>
      <c r="AR849" s="15">
        <v>62.0</v>
      </c>
      <c r="AS849" s="15">
        <v>66.0</v>
      </c>
      <c r="AT849" s="15">
        <v>57.0</v>
      </c>
      <c r="AU849" s="15">
        <v>-6.0</v>
      </c>
      <c r="AV849" s="15">
        <v>0.0</v>
      </c>
      <c r="AW849" s="18">
        <v>0.0</v>
      </c>
      <c r="AX849" s="18">
        <v>0.0</v>
      </c>
      <c r="AY849" s="18">
        <v>1.0</v>
      </c>
      <c r="AZ849" s="18">
        <v>0.0</v>
      </c>
      <c r="BA849" s="18">
        <v>0.0</v>
      </c>
      <c r="BB849" s="18">
        <v>0.0</v>
      </c>
      <c r="BC849" s="11">
        <v>0.0</v>
      </c>
      <c r="BD849" s="11">
        <v>0.0</v>
      </c>
      <c r="BE849" s="11">
        <v>0.0</v>
      </c>
      <c r="BF849" s="11">
        <v>0.0</v>
      </c>
      <c r="BG849" s="11">
        <v>0.0</v>
      </c>
      <c r="BH849" s="11">
        <v>0.0</v>
      </c>
      <c r="BI849" s="11">
        <v>0.0</v>
      </c>
      <c r="BJ849" s="11">
        <v>0.0</v>
      </c>
      <c r="BK849" s="11">
        <v>0.0</v>
      </c>
      <c r="BL849" s="11">
        <v>0.0</v>
      </c>
      <c r="BM849" s="11">
        <v>0.0</v>
      </c>
      <c r="BN849" s="11">
        <v>0.0</v>
      </c>
      <c r="BO849" s="11">
        <v>0.0</v>
      </c>
      <c r="BP849" s="11">
        <v>0.0</v>
      </c>
      <c r="BQ849" s="11">
        <v>0.0</v>
      </c>
      <c r="BR849" s="11">
        <v>0.0</v>
      </c>
      <c r="BS849" s="11">
        <v>0.0</v>
      </c>
      <c r="BT849" s="11">
        <v>0.0</v>
      </c>
      <c r="BU849" s="11">
        <v>0.0</v>
      </c>
      <c r="BV849" s="11" t="s">
        <v>124</v>
      </c>
      <c r="BW849" s="3" t="s">
        <v>487</v>
      </c>
      <c r="BX849" s="15">
        <v>0.0</v>
      </c>
      <c r="BY849" s="26">
        <v>240.0</v>
      </c>
      <c r="BZ849" s="16">
        <v>0.0</v>
      </c>
      <c r="CA849" s="26">
        <v>64.0</v>
      </c>
      <c r="CB849" s="26">
        <v>24.0</v>
      </c>
      <c r="CC849" s="15">
        <v>0.0</v>
      </c>
      <c r="CD849" s="15">
        <v>0.0</v>
      </c>
      <c r="CE849" s="15">
        <v>1.0</v>
      </c>
      <c r="CF849" s="15">
        <v>0.0</v>
      </c>
      <c r="CG849" s="16">
        <v>0.0</v>
      </c>
      <c r="CH849" s="16">
        <v>0.0</v>
      </c>
      <c r="CI849" s="16">
        <v>0.0</v>
      </c>
      <c r="CJ849" s="15">
        <f t="shared" si="3"/>
        <v>0</v>
      </c>
      <c r="CK849" s="29" t="s">
        <v>4664</v>
      </c>
      <c r="CL849" s="11" t="s">
        <v>4665</v>
      </c>
      <c r="CM849" s="11">
        <v>0.0</v>
      </c>
      <c r="CN849" s="11">
        <v>0.0</v>
      </c>
      <c r="CO849" s="18">
        <v>1.0</v>
      </c>
      <c r="CP849" s="18">
        <v>0.0</v>
      </c>
      <c r="CQ849" s="15">
        <v>0.0</v>
      </c>
      <c r="CR849" s="15" t="s">
        <v>124</v>
      </c>
      <c r="CS849" s="15">
        <v>0.0</v>
      </c>
      <c r="CT849" s="15" t="s">
        <v>124</v>
      </c>
      <c r="CU849" s="15">
        <v>0.0</v>
      </c>
      <c r="CV849" s="15" t="s">
        <v>124</v>
      </c>
      <c r="CW849" s="11">
        <v>0.0</v>
      </c>
      <c r="CX849" s="11">
        <v>0.0</v>
      </c>
      <c r="CY849" s="11" t="s">
        <v>124</v>
      </c>
      <c r="CZ849" s="11">
        <v>0.0</v>
      </c>
      <c r="DA849" s="11" t="s">
        <v>235</v>
      </c>
      <c r="DB849" s="31"/>
    </row>
    <row r="850">
      <c r="A850" s="11" t="s">
        <v>4666</v>
      </c>
      <c r="B850" s="11" t="s">
        <v>4667</v>
      </c>
      <c r="C850" s="12">
        <v>36442.0</v>
      </c>
      <c r="D850" s="13">
        <v>2.0</v>
      </c>
      <c r="E850" s="18">
        <v>0.0</v>
      </c>
      <c r="F850" s="3">
        <v>7.0</v>
      </c>
      <c r="G850" s="3">
        <v>7.0</v>
      </c>
      <c r="H850" s="3">
        <v>7.0</v>
      </c>
      <c r="I850" s="14">
        <f t="shared" si="1"/>
        <v>7</v>
      </c>
      <c r="J850" s="14">
        <f t="shared" si="2"/>
        <v>0</v>
      </c>
      <c r="K850" s="11" t="s">
        <v>261</v>
      </c>
      <c r="L850" s="11" t="s">
        <v>3594</v>
      </c>
      <c r="M850" s="15" t="s">
        <v>216</v>
      </c>
      <c r="N850" s="15" t="s">
        <v>2546</v>
      </c>
      <c r="O850" s="15" t="s">
        <v>3478</v>
      </c>
      <c r="P850" s="15" t="s">
        <v>4217</v>
      </c>
      <c r="Q850" s="17">
        <v>1.5</v>
      </c>
      <c r="R850" s="11" t="s">
        <v>4668</v>
      </c>
      <c r="S850" s="11">
        <v>1.0</v>
      </c>
      <c r="T850" s="11">
        <v>0.0</v>
      </c>
      <c r="U850" s="11" t="s">
        <v>124</v>
      </c>
      <c r="V850" s="11">
        <v>0.0</v>
      </c>
      <c r="W850" s="11" t="s">
        <v>125</v>
      </c>
      <c r="X850" s="18">
        <v>30.0</v>
      </c>
      <c r="Y850" s="18">
        <v>0.0</v>
      </c>
      <c r="Z850" s="18">
        <v>0.0</v>
      </c>
      <c r="AA850" s="18">
        <v>1.0</v>
      </c>
      <c r="AB850" s="15" t="s">
        <v>4669</v>
      </c>
      <c r="AC850" s="15" t="s">
        <v>4670</v>
      </c>
      <c r="AD850" s="16">
        <v>2.0</v>
      </c>
      <c r="AE850" s="16">
        <v>2.0</v>
      </c>
      <c r="AF850" s="16">
        <v>1.0</v>
      </c>
      <c r="AG850" s="15">
        <v>0.0</v>
      </c>
      <c r="AH850" s="11" t="s">
        <v>4671</v>
      </c>
      <c r="AI850" s="18">
        <v>2.0</v>
      </c>
      <c r="AJ850" s="18">
        <v>0.0</v>
      </c>
      <c r="AK850" s="18">
        <v>1.0</v>
      </c>
      <c r="AL850" s="11">
        <v>0.0</v>
      </c>
      <c r="AM850" s="19">
        <v>1.0</v>
      </c>
      <c r="AN850" s="27" t="s">
        <v>128</v>
      </c>
      <c r="AO850" s="15" t="s">
        <v>129</v>
      </c>
      <c r="AP850" s="15" t="s">
        <v>129</v>
      </c>
      <c r="AQ850" s="15">
        <v>100.0</v>
      </c>
      <c r="AR850" s="15">
        <v>82.0</v>
      </c>
      <c r="AS850" s="15">
        <v>52.0</v>
      </c>
      <c r="AT850" s="15">
        <v>79.0</v>
      </c>
      <c r="AU850" s="15">
        <v>-6.0</v>
      </c>
      <c r="AV850" s="15">
        <v>38.0</v>
      </c>
      <c r="AW850" s="18">
        <v>0.0</v>
      </c>
      <c r="AX850" s="18">
        <v>1.0</v>
      </c>
      <c r="AY850" s="18">
        <v>1.0</v>
      </c>
      <c r="AZ850" s="18">
        <v>0.0</v>
      </c>
      <c r="BA850" s="18">
        <v>0.0</v>
      </c>
      <c r="BB850" s="18">
        <v>0.0</v>
      </c>
      <c r="BC850" s="11">
        <v>0.0</v>
      </c>
      <c r="BD850" s="11">
        <v>0.0</v>
      </c>
      <c r="BE850" s="11">
        <v>0.0</v>
      </c>
      <c r="BF850" s="11">
        <v>0.0</v>
      </c>
      <c r="BG850" s="11">
        <v>0.0</v>
      </c>
      <c r="BH850" s="11">
        <v>1.0</v>
      </c>
      <c r="BI850" s="11">
        <v>0.0</v>
      </c>
      <c r="BJ850" s="11">
        <v>0.0</v>
      </c>
      <c r="BK850" s="11">
        <v>0.0</v>
      </c>
      <c r="BL850" s="11">
        <v>0.0</v>
      </c>
      <c r="BM850" s="11">
        <v>0.0</v>
      </c>
      <c r="BN850" s="11">
        <v>0.0</v>
      </c>
      <c r="BO850" s="11">
        <v>0.0</v>
      </c>
      <c r="BP850" s="11">
        <v>0.0</v>
      </c>
      <c r="BQ850" s="11">
        <v>0.0</v>
      </c>
      <c r="BR850" s="11">
        <v>0.0</v>
      </c>
      <c r="BS850" s="11">
        <v>0.0</v>
      </c>
      <c r="BT850" s="11">
        <v>0.0</v>
      </c>
      <c r="BU850" s="11">
        <v>0.0</v>
      </c>
      <c r="BV850" s="11" t="s">
        <v>124</v>
      </c>
      <c r="BW850" s="3" t="s">
        <v>3949</v>
      </c>
      <c r="BX850" s="15">
        <v>1.0</v>
      </c>
      <c r="BY850" s="26">
        <v>285.0</v>
      </c>
      <c r="BZ850" s="16">
        <v>0.0</v>
      </c>
      <c r="CA850" s="26">
        <v>0.0</v>
      </c>
      <c r="CB850" s="26">
        <v>29.0</v>
      </c>
      <c r="CC850" s="15">
        <v>0.0</v>
      </c>
      <c r="CD850" s="15">
        <v>0.0</v>
      </c>
      <c r="CE850" s="15">
        <v>0.0</v>
      </c>
      <c r="CF850" s="15">
        <v>0.0</v>
      </c>
      <c r="CG850" s="16">
        <v>0.0</v>
      </c>
      <c r="CH850" s="16">
        <v>1.0</v>
      </c>
      <c r="CI850" s="16">
        <v>0.0</v>
      </c>
      <c r="CJ850" s="15">
        <f t="shared" si="3"/>
        <v>1</v>
      </c>
      <c r="CK850" s="29" t="s">
        <v>4672</v>
      </c>
      <c r="CL850" s="11" t="s">
        <v>132</v>
      </c>
      <c r="CM850" s="11">
        <v>0.0</v>
      </c>
      <c r="CN850" s="11">
        <v>1.0</v>
      </c>
      <c r="CO850" s="18">
        <v>1.0</v>
      </c>
      <c r="CP850" s="18">
        <v>0.0</v>
      </c>
      <c r="CQ850" s="15">
        <v>0.0</v>
      </c>
      <c r="CR850" s="15" t="s">
        <v>124</v>
      </c>
      <c r="CS850" s="15">
        <v>0.0</v>
      </c>
      <c r="CT850" s="15" t="s">
        <v>124</v>
      </c>
      <c r="CU850" s="15">
        <v>0.0</v>
      </c>
      <c r="CV850" s="15" t="s">
        <v>124</v>
      </c>
      <c r="CW850" s="11">
        <v>0.0</v>
      </c>
      <c r="CX850" s="11">
        <v>0.0</v>
      </c>
      <c r="CY850" s="11" t="s">
        <v>124</v>
      </c>
      <c r="CZ850" s="11">
        <v>0.0</v>
      </c>
      <c r="DA850" s="11" t="s">
        <v>235</v>
      </c>
      <c r="DB850" s="31"/>
    </row>
    <row r="851">
      <c r="A851" s="11" t="s">
        <v>4673</v>
      </c>
      <c r="B851" s="11" t="s">
        <v>4674</v>
      </c>
      <c r="C851" s="12">
        <v>36456.0</v>
      </c>
      <c r="D851" s="13">
        <v>12.0</v>
      </c>
      <c r="E851" s="18">
        <v>0.0</v>
      </c>
      <c r="F851" s="3">
        <v>7.0</v>
      </c>
      <c r="G851" s="3">
        <v>8.0</v>
      </c>
      <c r="H851" s="3">
        <v>8.0</v>
      </c>
      <c r="I851" s="14">
        <f t="shared" si="1"/>
        <v>7.666666667</v>
      </c>
      <c r="J851" s="14">
        <f t="shared" si="2"/>
        <v>0.6666666667</v>
      </c>
      <c r="K851" s="11" t="s">
        <v>2265</v>
      </c>
      <c r="L851" s="11" t="s">
        <v>2410</v>
      </c>
      <c r="M851" s="15" t="s">
        <v>122</v>
      </c>
      <c r="N851" s="15" t="s">
        <v>4675</v>
      </c>
      <c r="O851" s="15" t="s">
        <v>2359</v>
      </c>
      <c r="P851" s="15" t="s">
        <v>4676</v>
      </c>
      <c r="Q851" s="17">
        <v>0.5</v>
      </c>
      <c r="R851" s="11" t="s">
        <v>4677</v>
      </c>
      <c r="S851" s="11">
        <v>0.0</v>
      </c>
      <c r="T851" s="11">
        <v>1.0</v>
      </c>
      <c r="U851" s="11" t="s">
        <v>124</v>
      </c>
      <c r="V851" s="11">
        <v>0.0</v>
      </c>
      <c r="W851" s="11" t="s">
        <v>4678</v>
      </c>
      <c r="X851" s="18">
        <v>52.0</v>
      </c>
      <c r="Y851" s="18">
        <v>1.0</v>
      </c>
      <c r="Z851" s="18">
        <v>2.0</v>
      </c>
      <c r="AA851" s="18">
        <v>0.0</v>
      </c>
      <c r="AB851" s="15" t="s">
        <v>4679</v>
      </c>
      <c r="AC851" s="15" t="s">
        <v>4679</v>
      </c>
      <c r="AD851" s="16">
        <v>1.0</v>
      </c>
      <c r="AE851" s="16">
        <v>1.0</v>
      </c>
      <c r="AF851" s="16">
        <v>0.0</v>
      </c>
      <c r="AG851" s="15">
        <v>1.0</v>
      </c>
      <c r="AH851" s="11" t="s">
        <v>4570</v>
      </c>
      <c r="AI851" s="18">
        <v>1.0</v>
      </c>
      <c r="AJ851" s="18">
        <v>1.0</v>
      </c>
      <c r="AK851" s="18">
        <v>0.0</v>
      </c>
      <c r="AL851" s="11">
        <v>0.0</v>
      </c>
      <c r="AM851" s="19">
        <v>0.0</v>
      </c>
      <c r="AN851" s="27" t="s">
        <v>128</v>
      </c>
      <c r="AO851" s="15" t="s">
        <v>893</v>
      </c>
      <c r="AP851" s="15" t="s">
        <v>893</v>
      </c>
      <c r="AQ851" s="15">
        <v>116.0</v>
      </c>
      <c r="AR851" s="15">
        <v>78.0</v>
      </c>
      <c r="AS851" s="15">
        <v>64.0</v>
      </c>
      <c r="AT851" s="15">
        <v>96.0</v>
      </c>
      <c r="AU851" s="15">
        <v>-9.0</v>
      </c>
      <c r="AV851" s="15">
        <v>18.0</v>
      </c>
      <c r="AW851" s="18">
        <v>0.0</v>
      </c>
      <c r="AX851" s="18">
        <v>0.0</v>
      </c>
      <c r="AY851" s="18">
        <v>1.0</v>
      </c>
      <c r="AZ851" s="18">
        <v>0.0</v>
      </c>
      <c r="BA851" s="18">
        <v>0.0</v>
      </c>
      <c r="BB851" s="18">
        <v>1.0</v>
      </c>
      <c r="BC851" s="11">
        <v>0.0</v>
      </c>
      <c r="BD851" s="11">
        <v>0.0</v>
      </c>
      <c r="BE851" s="11">
        <v>0.0</v>
      </c>
      <c r="BF851" s="11">
        <v>0.0</v>
      </c>
      <c r="BG851" s="11">
        <v>0.0</v>
      </c>
      <c r="BH851" s="11">
        <v>0.0</v>
      </c>
      <c r="BI851" s="11">
        <v>0.0</v>
      </c>
      <c r="BJ851" s="11">
        <v>0.0</v>
      </c>
      <c r="BK851" s="11">
        <v>0.0</v>
      </c>
      <c r="BL851" s="11">
        <v>0.0</v>
      </c>
      <c r="BM851" s="11">
        <v>0.0</v>
      </c>
      <c r="BN851" s="11">
        <v>0.0</v>
      </c>
      <c r="BO851" s="11">
        <v>0.0</v>
      </c>
      <c r="BP851" s="11">
        <v>0.0</v>
      </c>
      <c r="BQ851" s="11">
        <v>0.0</v>
      </c>
      <c r="BR851" s="11">
        <v>0.0</v>
      </c>
      <c r="BS851" s="11">
        <v>0.0</v>
      </c>
      <c r="BT851" s="11">
        <v>0.0</v>
      </c>
      <c r="BU851" s="11">
        <v>0.0</v>
      </c>
      <c r="BV851" s="11" t="s">
        <v>124</v>
      </c>
      <c r="BW851" s="3" t="s">
        <v>487</v>
      </c>
      <c r="BX851" s="15">
        <v>0.0</v>
      </c>
      <c r="BY851" s="26">
        <v>241.0</v>
      </c>
      <c r="BZ851" s="16">
        <v>0.0</v>
      </c>
      <c r="CA851" s="26">
        <v>58.0</v>
      </c>
      <c r="CB851" s="26">
        <v>9.0</v>
      </c>
      <c r="CC851" s="15">
        <v>0.0</v>
      </c>
      <c r="CD851" s="15">
        <v>0.0</v>
      </c>
      <c r="CE851" s="15">
        <v>1.0</v>
      </c>
      <c r="CF851" s="15">
        <v>0.0</v>
      </c>
      <c r="CG851" s="16">
        <v>0.0</v>
      </c>
      <c r="CH851" s="16">
        <v>0.0</v>
      </c>
      <c r="CI851" s="16">
        <v>0.0</v>
      </c>
      <c r="CJ851" s="15">
        <f t="shared" si="3"/>
        <v>0</v>
      </c>
      <c r="CK851" s="29" t="s">
        <v>4680</v>
      </c>
      <c r="CL851" s="11" t="s">
        <v>258</v>
      </c>
      <c r="CM851" s="11">
        <v>0.0</v>
      </c>
      <c r="CN851" s="11">
        <v>0.0</v>
      </c>
      <c r="CO851" s="18">
        <v>0.0</v>
      </c>
      <c r="CP851" s="18">
        <v>0.0</v>
      </c>
      <c r="CQ851" s="15">
        <v>0.0</v>
      </c>
      <c r="CR851" s="15" t="s">
        <v>124</v>
      </c>
      <c r="CS851" s="15">
        <v>0.0</v>
      </c>
      <c r="CT851" s="15" t="s">
        <v>124</v>
      </c>
      <c r="CU851" s="15">
        <v>0.0</v>
      </c>
      <c r="CV851" s="15" t="s">
        <v>124</v>
      </c>
      <c r="CW851" s="11">
        <v>0.0</v>
      </c>
      <c r="CX851" s="11">
        <v>0.0</v>
      </c>
      <c r="CY851" s="11" t="s">
        <v>124</v>
      </c>
      <c r="CZ851" s="11">
        <v>0.0</v>
      </c>
      <c r="DA851" s="11" t="s">
        <v>3161</v>
      </c>
      <c r="DB851" s="31"/>
    </row>
    <row r="852">
      <c r="A852" s="11" t="s">
        <v>4681</v>
      </c>
      <c r="B852" s="11" t="s">
        <v>4651</v>
      </c>
      <c r="C852" s="12">
        <v>36540.0</v>
      </c>
      <c r="D852" s="13">
        <v>2.0</v>
      </c>
      <c r="E852" s="18">
        <v>0.0</v>
      </c>
      <c r="F852" s="3">
        <v>7.0</v>
      </c>
      <c r="G852" s="3">
        <v>7.0</v>
      </c>
      <c r="H852" s="3">
        <v>9.0</v>
      </c>
      <c r="I852" s="14">
        <f t="shared" si="1"/>
        <v>7.666666667</v>
      </c>
      <c r="J852" s="14">
        <f t="shared" si="2"/>
        <v>1.333333333</v>
      </c>
      <c r="K852" s="11" t="s">
        <v>277</v>
      </c>
      <c r="L852" s="11" t="s">
        <v>2410</v>
      </c>
      <c r="M852" s="15" t="s">
        <v>137</v>
      </c>
      <c r="N852" s="15" t="s">
        <v>2546</v>
      </c>
      <c r="O852" s="15" t="s">
        <v>137</v>
      </c>
      <c r="P852" s="15" t="s">
        <v>4682</v>
      </c>
      <c r="Q852" s="17">
        <v>1.0</v>
      </c>
      <c r="R852" s="11" t="s">
        <v>124</v>
      </c>
      <c r="S852" s="11">
        <v>0.0</v>
      </c>
      <c r="T852" s="11">
        <v>0.0</v>
      </c>
      <c r="U852" s="11" t="s">
        <v>124</v>
      </c>
      <c r="V852" s="11">
        <v>0.0</v>
      </c>
      <c r="W852" s="11" t="s">
        <v>125</v>
      </c>
      <c r="X852" s="18">
        <v>19.0</v>
      </c>
      <c r="Y852" s="18">
        <v>0.0</v>
      </c>
      <c r="Z852" s="18">
        <v>1.0</v>
      </c>
      <c r="AA852" s="18">
        <v>0.0</v>
      </c>
      <c r="AB852" s="15" t="s">
        <v>4683</v>
      </c>
      <c r="AC852" s="15" t="s">
        <v>4683</v>
      </c>
      <c r="AD852" s="16">
        <v>2.0</v>
      </c>
      <c r="AE852" s="16">
        <v>1.0</v>
      </c>
      <c r="AF852" s="16">
        <v>0.0</v>
      </c>
      <c r="AG852" s="15">
        <v>0.0</v>
      </c>
      <c r="AH852" s="11" t="s">
        <v>4684</v>
      </c>
      <c r="AI852" s="18">
        <v>1.0</v>
      </c>
      <c r="AJ852" s="18">
        <v>1.0</v>
      </c>
      <c r="AK852" s="18">
        <v>0.0</v>
      </c>
      <c r="AL852" s="11">
        <v>0.0</v>
      </c>
      <c r="AM852" s="19">
        <v>1.0</v>
      </c>
      <c r="AN852" s="27" t="s">
        <v>128</v>
      </c>
      <c r="AO852" s="15" t="s">
        <v>129</v>
      </c>
      <c r="AP852" s="15" t="s">
        <v>129</v>
      </c>
      <c r="AQ852" s="15">
        <v>142.0</v>
      </c>
      <c r="AR852" s="15">
        <v>82.0</v>
      </c>
      <c r="AS852" s="15">
        <v>75.0</v>
      </c>
      <c r="AT852" s="15">
        <v>82.0</v>
      </c>
      <c r="AU852" s="15">
        <v>-7.0</v>
      </c>
      <c r="AV852" s="15">
        <v>7.0</v>
      </c>
      <c r="AW852" s="18">
        <v>0.0</v>
      </c>
      <c r="AX852" s="18">
        <v>1.0</v>
      </c>
      <c r="AY852" s="18">
        <v>0.0</v>
      </c>
      <c r="AZ852" s="18">
        <v>0.0</v>
      </c>
      <c r="BA852" s="18">
        <v>1.0</v>
      </c>
      <c r="BB852" s="18">
        <v>0.0</v>
      </c>
      <c r="BC852" s="11">
        <v>0.0</v>
      </c>
      <c r="BD852" s="11">
        <v>0.0</v>
      </c>
      <c r="BE852" s="11">
        <v>0.0</v>
      </c>
      <c r="BF852" s="11">
        <v>0.0</v>
      </c>
      <c r="BG852" s="11">
        <v>0.0</v>
      </c>
      <c r="BH852" s="11">
        <v>1.0</v>
      </c>
      <c r="BI852" s="11">
        <v>0.0</v>
      </c>
      <c r="BJ852" s="11">
        <v>0.0</v>
      </c>
      <c r="BK852" s="11">
        <v>0.0</v>
      </c>
      <c r="BL852" s="11">
        <v>0.0</v>
      </c>
      <c r="BM852" s="11">
        <v>0.0</v>
      </c>
      <c r="BN852" s="11">
        <v>0.0</v>
      </c>
      <c r="BO852" s="11">
        <v>0.0</v>
      </c>
      <c r="BP852" s="11">
        <v>0.0</v>
      </c>
      <c r="BQ852" s="11">
        <v>0.0</v>
      </c>
      <c r="BR852" s="11">
        <v>0.0</v>
      </c>
      <c r="BS852" s="11">
        <v>0.0</v>
      </c>
      <c r="BT852" s="11">
        <v>0.0</v>
      </c>
      <c r="BU852" s="11">
        <v>0.0</v>
      </c>
      <c r="BV852" s="11" t="s">
        <v>124</v>
      </c>
      <c r="BW852" s="3" t="s">
        <v>146</v>
      </c>
      <c r="BX852" s="15">
        <v>0.0</v>
      </c>
      <c r="BY852" s="26">
        <v>215.0</v>
      </c>
      <c r="BZ852" s="16">
        <v>0.0</v>
      </c>
      <c r="CA852" s="26">
        <v>5.0</v>
      </c>
      <c r="CB852" s="26">
        <v>14.0</v>
      </c>
      <c r="CC852" s="15">
        <v>1.0</v>
      </c>
      <c r="CD852" s="15">
        <v>0.0</v>
      </c>
      <c r="CE852" s="15">
        <v>1.0</v>
      </c>
      <c r="CF852" s="15">
        <v>0.0</v>
      </c>
      <c r="CG852" s="16">
        <v>1.0</v>
      </c>
      <c r="CH852" s="16">
        <v>0.0</v>
      </c>
      <c r="CI852" s="16">
        <v>0.0</v>
      </c>
      <c r="CJ852" s="15">
        <f t="shared" si="3"/>
        <v>1</v>
      </c>
      <c r="CK852" s="29" t="s">
        <v>4685</v>
      </c>
      <c r="CL852" s="11" t="s">
        <v>170</v>
      </c>
      <c r="CM852" s="11">
        <v>0.0</v>
      </c>
      <c r="CN852" s="11">
        <v>0.0</v>
      </c>
      <c r="CO852" s="18">
        <v>0.0</v>
      </c>
      <c r="CP852" s="18">
        <v>0.0</v>
      </c>
      <c r="CQ852" s="15">
        <v>0.0</v>
      </c>
      <c r="CR852" s="15" t="s">
        <v>124</v>
      </c>
      <c r="CS852" s="15">
        <v>0.0</v>
      </c>
      <c r="CT852" s="15" t="s">
        <v>124</v>
      </c>
      <c r="CU852" s="15">
        <v>0.0</v>
      </c>
      <c r="CV852" s="15" t="s">
        <v>124</v>
      </c>
      <c r="CW852" s="11">
        <v>0.0</v>
      </c>
      <c r="CX852" s="11">
        <v>0.0</v>
      </c>
      <c r="CY852" s="11" t="s">
        <v>124</v>
      </c>
      <c r="CZ852" s="11">
        <v>0.0</v>
      </c>
      <c r="DA852" s="11" t="s">
        <v>235</v>
      </c>
      <c r="DB852" s="31"/>
    </row>
    <row r="853">
      <c r="A853" s="11" t="s">
        <v>4686</v>
      </c>
      <c r="B853" s="11" t="s">
        <v>4520</v>
      </c>
      <c r="C853" s="12">
        <v>36554.0</v>
      </c>
      <c r="D853" s="13">
        <v>4.0</v>
      </c>
      <c r="E853" s="18">
        <v>1.0</v>
      </c>
      <c r="F853" s="3">
        <v>6.0</v>
      </c>
      <c r="G853" s="3">
        <v>2.0</v>
      </c>
      <c r="H853" s="3">
        <v>7.0</v>
      </c>
      <c r="I853" s="14">
        <f t="shared" si="1"/>
        <v>5</v>
      </c>
      <c r="J853" s="14">
        <f t="shared" si="2"/>
        <v>3.333333333</v>
      </c>
      <c r="K853" s="11" t="s">
        <v>261</v>
      </c>
      <c r="L853" s="11" t="s">
        <v>3594</v>
      </c>
      <c r="M853" s="15" t="s">
        <v>137</v>
      </c>
      <c r="N853" s="15" t="s">
        <v>138</v>
      </c>
      <c r="O853" s="15" t="s">
        <v>137</v>
      </c>
      <c r="P853" s="15" t="s">
        <v>701</v>
      </c>
      <c r="Q853" s="17">
        <v>2.0</v>
      </c>
      <c r="R853" s="11" t="s">
        <v>124</v>
      </c>
      <c r="S853" s="11">
        <v>0.0</v>
      </c>
      <c r="T853" s="11">
        <v>0.0</v>
      </c>
      <c r="U853" s="11" t="s">
        <v>124</v>
      </c>
      <c r="V853" s="11">
        <v>0.0</v>
      </c>
      <c r="W853" s="11" t="s">
        <v>1785</v>
      </c>
      <c r="X853" s="18">
        <v>27.0</v>
      </c>
      <c r="Y853" s="18">
        <v>1.0</v>
      </c>
      <c r="Z853" s="18">
        <v>1.0</v>
      </c>
      <c r="AA853" s="18">
        <v>0.0</v>
      </c>
      <c r="AB853" s="15" t="s">
        <v>4687</v>
      </c>
      <c r="AC853" s="15" t="s">
        <v>4687</v>
      </c>
      <c r="AD853" s="16">
        <v>1.0</v>
      </c>
      <c r="AE853" s="16">
        <v>1.0</v>
      </c>
      <c r="AF853" s="16">
        <v>1.0</v>
      </c>
      <c r="AG853" s="16">
        <v>1.0</v>
      </c>
      <c r="AH853" s="11" t="s">
        <v>4688</v>
      </c>
      <c r="AI853" s="18">
        <v>1.0</v>
      </c>
      <c r="AJ853" s="18">
        <v>1.0</v>
      </c>
      <c r="AK853" s="18">
        <v>1.0</v>
      </c>
      <c r="AL853" s="18">
        <v>0.0</v>
      </c>
      <c r="AM853" s="19">
        <v>1.0</v>
      </c>
      <c r="AN853" s="27" t="s">
        <v>128</v>
      </c>
      <c r="AO853" s="15" t="s">
        <v>819</v>
      </c>
      <c r="AP853" s="15" t="s">
        <v>155</v>
      </c>
      <c r="AQ853" s="15">
        <v>85.0</v>
      </c>
      <c r="AR853" s="15">
        <v>50.0</v>
      </c>
      <c r="AS853" s="15">
        <v>61.0</v>
      </c>
      <c r="AT853" s="15">
        <v>74.0</v>
      </c>
      <c r="AU853" s="15">
        <v>-10.0</v>
      </c>
      <c r="AV853" s="15">
        <v>32.0</v>
      </c>
      <c r="AW853" s="18">
        <v>0.0</v>
      </c>
      <c r="AX853" s="18">
        <v>0.0</v>
      </c>
      <c r="AY853" s="18">
        <v>1.0</v>
      </c>
      <c r="AZ853" s="18">
        <v>0.0</v>
      </c>
      <c r="BA853" s="18">
        <v>0.0</v>
      </c>
      <c r="BB853" s="18">
        <v>0.0</v>
      </c>
      <c r="BC853" s="11">
        <v>0.0</v>
      </c>
      <c r="BD853" s="11">
        <v>0.0</v>
      </c>
      <c r="BE853" s="11">
        <v>0.0</v>
      </c>
      <c r="BF853" s="11">
        <v>0.0</v>
      </c>
      <c r="BG853" s="11">
        <v>0.0</v>
      </c>
      <c r="BH853" s="11">
        <v>1.0</v>
      </c>
      <c r="BI853" s="11">
        <v>0.0</v>
      </c>
      <c r="BJ853" s="11">
        <v>0.0</v>
      </c>
      <c r="BK853" s="11">
        <v>0.0</v>
      </c>
      <c r="BL853" s="11">
        <v>0.0</v>
      </c>
      <c r="BM853" s="11">
        <v>0.0</v>
      </c>
      <c r="BN853" s="11">
        <v>0.0</v>
      </c>
      <c r="BO853" s="11">
        <v>0.0</v>
      </c>
      <c r="BP853" s="11">
        <v>0.0</v>
      </c>
      <c r="BQ853" s="11">
        <v>0.0</v>
      </c>
      <c r="BR853" s="11">
        <v>0.0</v>
      </c>
      <c r="BS853" s="11">
        <v>0.0</v>
      </c>
      <c r="BT853" s="11">
        <v>0.0</v>
      </c>
      <c r="BU853" s="11">
        <v>0.0</v>
      </c>
      <c r="BV853" s="11" t="s">
        <v>124</v>
      </c>
      <c r="BW853" s="3" t="s">
        <v>146</v>
      </c>
      <c r="BX853" s="15">
        <v>0.0</v>
      </c>
      <c r="BY853" s="26">
        <v>250.0</v>
      </c>
      <c r="BZ853" s="16">
        <v>0.0</v>
      </c>
      <c r="CA853" s="26">
        <v>19.0</v>
      </c>
      <c r="CB853" s="26">
        <v>16.0</v>
      </c>
      <c r="CC853" s="15">
        <v>0.0</v>
      </c>
      <c r="CD853" s="15">
        <v>0.0</v>
      </c>
      <c r="CE853" s="15">
        <v>1.0</v>
      </c>
      <c r="CF853" s="15">
        <v>0.0</v>
      </c>
      <c r="CG853" s="16">
        <v>0.0</v>
      </c>
      <c r="CH853" s="16">
        <v>0.0</v>
      </c>
      <c r="CI853" s="16">
        <v>0.0</v>
      </c>
      <c r="CJ853" s="15">
        <f t="shared" si="3"/>
        <v>0</v>
      </c>
      <c r="CK853" s="29" t="s">
        <v>4689</v>
      </c>
      <c r="CL853" s="11" t="s">
        <v>170</v>
      </c>
      <c r="CM853" s="11">
        <v>0.0</v>
      </c>
      <c r="CN853" s="11">
        <v>0.0</v>
      </c>
      <c r="CO853" s="18">
        <v>0.0</v>
      </c>
      <c r="CP853" s="18">
        <v>0.0</v>
      </c>
      <c r="CQ853" s="15">
        <v>0.0</v>
      </c>
      <c r="CR853" s="15" t="s">
        <v>124</v>
      </c>
      <c r="CS853" s="15">
        <v>0.0</v>
      </c>
      <c r="CT853" s="15" t="s">
        <v>124</v>
      </c>
      <c r="CU853" s="15">
        <v>0.0</v>
      </c>
      <c r="CV853" s="15" t="s">
        <v>124</v>
      </c>
      <c r="CW853" s="11">
        <v>0.0</v>
      </c>
      <c r="CX853" s="11">
        <v>0.0</v>
      </c>
      <c r="CY853" s="11" t="s">
        <v>124</v>
      </c>
      <c r="CZ853" s="11">
        <v>0.0</v>
      </c>
      <c r="DA853" s="11" t="s">
        <v>235</v>
      </c>
      <c r="DB853" s="31"/>
    </row>
    <row r="854">
      <c r="A854" s="11" t="s">
        <v>4690</v>
      </c>
      <c r="B854" s="11" t="s">
        <v>4691</v>
      </c>
      <c r="C854" s="12">
        <v>36575.0</v>
      </c>
      <c r="D854" s="13">
        <v>1.0</v>
      </c>
      <c r="E854" s="18">
        <v>0.0</v>
      </c>
      <c r="F854" s="3">
        <v>4.0</v>
      </c>
      <c r="G854" s="3">
        <v>5.0</v>
      </c>
      <c r="H854" s="3">
        <v>6.0</v>
      </c>
      <c r="I854" s="14">
        <f t="shared" si="1"/>
        <v>5</v>
      </c>
      <c r="J854" s="14">
        <f t="shared" si="2"/>
        <v>1.333333333</v>
      </c>
      <c r="K854" s="11" t="s">
        <v>261</v>
      </c>
      <c r="L854" s="11" t="s">
        <v>3594</v>
      </c>
      <c r="M854" s="15" t="s">
        <v>137</v>
      </c>
      <c r="N854" s="15" t="s">
        <v>196</v>
      </c>
      <c r="O854" s="15" t="s">
        <v>3412</v>
      </c>
      <c r="P854" s="15" t="s">
        <v>4314</v>
      </c>
      <c r="Q854" s="17">
        <v>1.5</v>
      </c>
      <c r="R854" s="11" t="s">
        <v>4692</v>
      </c>
      <c r="S854" s="11">
        <v>1.0</v>
      </c>
      <c r="T854" s="11">
        <v>0.0</v>
      </c>
      <c r="U854" s="11" t="s">
        <v>124</v>
      </c>
      <c r="V854" s="11">
        <v>0.0</v>
      </c>
      <c r="W854" s="11" t="s">
        <v>125</v>
      </c>
      <c r="X854" s="18">
        <f>(26+30)/2</f>
        <v>28</v>
      </c>
      <c r="Y854" s="18">
        <v>2.0</v>
      </c>
      <c r="Z854" s="18">
        <v>2.0</v>
      </c>
      <c r="AA854" s="18">
        <v>2.0</v>
      </c>
      <c r="AB854" s="15" t="s">
        <v>4693</v>
      </c>
      <c r="AC854" s="15" t="s">
        <v>4693</v>
      </c>
      <c r="AD854" s="16">
        <v>2.0</v>
      </c>
      <c r="AE854" s="16">
        <v>0.0</v>
      </c>
      <c r="AF854" s="16">
        <v>1.0</v>
      </c>
      <c r="AG854" s="16">
        <v>0.0</v>
      </c>
      <c r="AH854" s="11" t="s">
        <v>4694</v>
      </c>
      <c r="AI854" s="18">
        <v>2.0</v>
      </c>
      <c r="AJ854" s="18">
        <v>0.0</v>
      </c>
      <c r="AK854" s="18">
        <v>1.0</v>
      </c>
      <c r="AL854" s="18">
        <v>0.0</v>
      </c>
      <c r="AM854" s="19">
        <v>1.0</v>
      </c>
      <c r="AN854" s="27" t="s">
        <v>128</v>
      </c>
      <c r="AO854" s="15" t="s">
        <v>3833</v>
      </c>
      <c r="AP854" s="15" t="s">
        <v>200</v>
      </c>
      <c r="AQ854" s="15">
        <v>129.0</v>
      </c>
      <c r="AR854" s="15">
        <v>53.0</v>
      </c>
      <c r="AS854" s="15">
        <v>35.0</v>
      </c>
      <c r="AT854" s="15">
        <v>15.0</v>
      </c>
      <c r="AU854" s="15">
        <v>-6.0</v>
      </c>
      <c r="AV854" s="15">
        <v>59.0</v>
      </c>
      <c r="AW854" s="18">
        <v>0.0</v>
      </c>
      <c r="AX854" s="18">
        <v>0.0</v>
      </c>
      <c r="AY854" s="18">
        <v>0.0</v>
      </c>
      <c r="AZ854" s="18">
        <v>1.0</v>
      </c>
      <c r="BA854" s="18">
        <v>0.0</v>
      </c>
      <c r="BB854" s="18">
        <v>0.0</v>
      </c>
      <c r="BC854" s="11">
        <v>0.0</v>
      </c>
      <c r="BD854" s="11">
        <v>0.0</v>
      </c>
      <c r="BE854" s="11">
        <v>0.0</v>
      </c>
      <c r="BF854" s="11">
        <v>0.0</v>
      </c>
      <c r="BG854" s="11">
        <v>0.0</v>
      </c>
      <c r="BH854" s="11">
        <v>0.0</v>
      </c>
      <c r="BI854" s="11">
        <v>0.0</v>
      </c>
      <c r="BJ854" s="11">
        <v>0.0</v>
      </c>
      <c r="BK854" s="11">
        <v>0.0</v>
      </c>
      <c r="BL854" s="11">
        <v>0.0</v>
      </c>
      <c r="BM854" s="11">
        <v>0.0</v>
      </c>
      <c r="BN854" s="11">
        <v>0.0</v>
      </c>
      <c r="BO854" s="11">
        <v>0.0</v>
      </c>
      <c r="BP854" s="11">
        <v>0.0</v>
      </c>
      <c r="BQ854" s="11">
        <v>0.0</v>
      </c>
      <c r="BR854" s="11">
        <v>0.0</v>
      </c>
      <c r="BS854" s="11">
        <v>0.0</v>
      </c>
      <c r="BT854" s="11">
        <v>0.0</v>
      </c>
      <c r="BU854" s="11">
        <v>0.0</v>
      </c>
      <c r="BV854" s="11" t="s">
        <v>124</v>
      </c>
      <c r="BW854" s="3" t="s">
        <v>146</v>
      </c>
      <c r="BX854" s="15">
        <v>0.0</v>
      </c>
      <c r="BY854" s="26">
        <v>257.0</v>
      </c>
      <c r="BZ854" s="16">
        <v>0.0</v>
      </c>
      <c r="CA854" s="26">
        <v>38.0</v>
      </c>
      <c r="CB854" s="26">
        <v>15.0</v>
      </c>
      <c r="CC854" s="15">
        <v>0.0</v>
      </c>
      <c r="CD854" s="15">
        <v>0.0</v>
      </c>
      <c r="CE854" s="15">
        <v>0.0</v>
      </c>
      <c r="CF854" s="15">
        <v>0.0</v>
      </c>
      <c r="CG854" s="16">
        <v>0.0</v>
      </c>
      <c r="CH854" s="16">
        <v>0.0</v>
      </c>
      <c r="CI854" s="16">
        <v>0.0</v>
      </c>
      <c r="CJ854" s="15">
        <f t="shared" si="3"/>
        <v>0</v>
      </c>
      <c r="CK854" s="29" t="s">
        <v>4695</v>
      </c>
      <c r="CL854" s="11" t="s">
        <v>170</v>
      </c>
      <c r="CM854" s="11">
        <v>0.0</v>
      </c>
      <c r="CN854" s="11">
        <v>0.0</v>
      </c>
      <c r="CO854" s="18">
        <v>0.0</v>
      </c>
      <c r="CP854" s="18">
        <v>0.0</v>
      </c>
      <c r="CQ854" s="15">
        <v>0.0</v>
      </c>
      <c r="CR854" s="15" t="s">
        <v>124</v>
      </c>
      <c r="CS854" s="15">
        <v>0.0</v>
      </c>
      <c r="CT854" s="15" t="s">
        <v>124</v>
      </c>
      <c r="CU854" s="15">
        <v>0.0</v>
      </c>
      <c r="CV854" s="15" t="s">
        <v>124</v>
      </c>
      <c r="CW854" s="11">
        <v>0.0</v>
      </c>
      <c r="CX854" s="11">
        <v>0.0</v>
      </c>
      <c r="CY854" s="11" t="s">
        <v>124</v>
      </c>
      <c r="CZ854" s="11">
        <v>0.0</v>
      </c>
      <c r="DA854" s="11" t="s">
        <v>235</v>
      </c>
      <c r="DB854" s="31"/>
    </row>
    <row r="855">
      <c r="A855" s="11" t="s">
        <v>4696</v>
      </c>
      <c r="B855" s="11" t="s">
        <v>4697</v>
      </c>
      <c r="C855" s="12">
        <v>36589.0</v>
      </c>
      <c r="D855" s="13">
        <v>2.0</v>
      </c>
      <c r="E855" s="18">
        <v>0.0</v>
      </c>
      <c r="F855" s="3">
        <v>4.0</v>
      </c>
      <c r="G855" s="3">
        <v>4.0</v>
      </c>
      <c r="H855" s="3">
        <v>6.0</v>
      </c>
      <c r="I855" s="14">
        <f t="shared" si="1"/>
        <v>4.666666667</v>
      </c>
      <c r="J855" s="14">
        <f t="shared" si="2"/>
        <v>1.333333333</v>
      </c>
      <c r="K855" s="11" t="s">
        <v>4698</v>
      </c>
      <c r="L855" s="11" t="s">
        <v>3594</v>
      </c>
      <c r="M855" s="15" t="s">
        <v>184</v>
      </c>
      <c r="N855" s="15" t="s">
        <v>2588</v>
      </c>
      <c r="O855" s="15" t="s">
        <v>122</v>
      </c>
      <c r="P855" s="15" t="s">
        <v>4699</v>
      </c>
      <c r="Q855" s="17">
        <v>0.0</v>
      </c>
      <c r="R855" s="11" t="s">
        <v>124</v>
      </c>
      <c r="S855" s="11">
        <v>0.0</v>
      </c>
      <c r="T855" s="11">
        <v>0.0</v>
      </c>
      <c r="U855" s="11" t="s">
        <v>124</v>
      </c>
      <c r="V855" s="11">
        <v>0.0</v>
      </c>
      <c r="W855" s="11" t="s">
        <v>125</v>
      </c>
      <c r="X855" s="18">
        <v>38.0</v>
      </c>
      <c r="Y855" s="18">
        <v>1.0</v>
      </c>
      <c r="Z855" s="18">
        <v>1.0</v>
      </c>
      <c r="AA855" s="18">
        <v>0.0</v>
      </c>
      <c r="AB855" s="15" t="s">
        <v>4700</v>
      </c>
      <c r="AC855" s="15" t="s">
        <v>4700</v>
      </c>
      <c r="AD855" s="16">
        <v>2.0</v>
      </c>
      <c r="AE855" s="16">
        <v>1.0</v>
      </c>
      <c r="AF855" s="16">
        <v>0.0</v>
      </c>
      <c r="AG855" s="15">
        <v>0.0</v>
      </c>
      <c r="AH855" s="11" t="s">
        <v>4701</v>
      </c>
      <c r="AI855" s="18">
        <v>1.0</v>
      </c>
      <c r="AJ855" s="18">
        <v>1.0</v>
      </c>
      <c r="AK855" s="18">
        <v>0.0</v>
      </c>
      <c r="AL855" s="11">
        <v>0.0</v>
      </c>
      <c r="AM855" s="19">
        <v>0.0</v>
      </c>
      <c r="AN855" s="27" t="s">
        <v>128</v>
      </c>
      <c r="AO855" s="15" t="s">
        <v>4702</v>
      </c>
      <c r="AP855" s="15" t="s">
        <v>200</v>
      </c>
      <c r="AQ855" s="15">
        <v>140.0</v>
      </c>
      <c r="AR855" s="15">
        <v>55.0</v>
      </c>
      <c r="AS855" s="15">
        <v>56.0</v>
      </c>
      <c r="AT855" s="15">
        <v>25.0</v>
      </c>
      <c r="AU855" s="15">
        <v>-8.0</v>
      </c>
      <c r="AV855" s="15">
        <v>25.0</v>
      </c>
      <c r="AW855" s="18">
        <v>0.0</v>
      </c>
      <c r="AX855" s="18">
        <v>0.0</v>
      </c>
      <c r="AY855" s="18">
        <v>1.0</v>
      </c>
      <c r="AZ855" s="18">
        <v>0.0</v>
      </c>
      <c r="BA855" s="18">
        <v>1.0</v>
      </c>
      <c r="BB855" s="18">
        <v>0.0</v>
      </c>
      <c r="BC855" s="11">
        <v>0.0</v>
      </c>
      <c r="BD855" s="11">
        <v>0.0</v>
      </c>
      <c r="BE855" s="11">
        <v>0.0</v>
      </c>
      <c r="BF855" s="11">
        <v>0.0</v>
      </c>
      <c r="BG855" s="11">
        <v>0.0</v>
      </c>
      <c r="BH855" s="11">
        <v>0.0</v>
      </c>
      <c r="BI855" s="11">
        <v>0.0</v>
      </c>
      <c r="BJ855" s="11">
        <v>0.0</v>
      </c>
      <c r="BK855" s="11">
        <v>0.0</v>
      </c>
      <c r="BL855" s="11">
        <v>0.0</v>
      </c>
      <c r="BM855" s="11">
        <v>0.0</v>
      </c>
      <c r="BN855" s="11">
        <v>0.0</v>
      </c>
      <c r="BO855" s="11">
        <v>0.0</v>
      </c>
      <c r="BP855" s="11">
        <v>0.0</v>
      </c>
      <c r="BQ855" s="11">
        <v>0.0</v>
      </c>
      <c r="BR855" s="11">
        <v>0.0</v>
      </c>
      <c r="BS855" s="11">
        <v>0.0</v>
      </c>
      <c r="BT855" s="11">
        <v>0.0</v>
      </c>
      <c r="BU855" s="11">
        <v>0.0</v>
      </c>
      <c r="BV855" s="11" t="s">
        <v>124</v>
      </c>
      <c r="BW855" s="3" t="s">
        <v>487</v>
      </c>
      <c r="BX855" s="15">
        <v>0.0</v>
      </c>
      <c r="BY855" s="26">
        <v>239.0</v>
      </c>
      <c r="BZ855" s="16">
        <v>0.0</v>
      </c>
      <c r="CA855" s="26">
        <v>65.0</v>
      </c>
      <c r="CB855" s="26">
        <v>10.0</v>
      </c>
      <c r="CC855" s="15">
        <v>0.0</v>
      </c>
      <c r="CD855" s="15">
        <v>0.0</v>
      </c>
      <c r="CE855" s="15">
        <v>0.0</v>
      </c>
      <c r="CF855" s="15">
        <v>0.0</v>
      </c>
      <c r="CG855" s="16">
        <v>0.0</v>
      </c>
      <c r="CH855" s="16">
        <v>0.0</v>
      </c>
      <c r="CI855" s="16">
        <v>0.0</v>
      </c>
      <c r="CJ855" s="15">
        <f t="shared" si="3"/>
        <v>0</v>
      </c>
      <c r="CK855" s="29" t="s">
        <v>4703</v>
      </c>
      <c r="CL855" s="11" t="s">
        <v>170</v>
      </c>
      <c r="CM855" s="11">
        <v>0.0</v>
      </c>
      <c r="CN855" s="11">
        <v>0.0</v>
      </c>
      <c r="CO855" s="18">
        <v>0.0</v>
      </c>
      <c r="CP855" s="18">
        <v>0.0</v>
      </c>
      <c r="CQ855" s="15">
        <v>0.0</v>
      </c>
      <c r="CR855" s="15" t="s">
        <v>124</v>
      </c>
      <c r="CS855" s="15">
        <v>0.0</v>
      </c>
      <c r="CT855" s="15" t="s">
        <v>124</v>
      </c>
      <c r="CU855" s="15">
        <v>0.0</v>
      </c>
      <c r="CV855" s="15" t="s">
        <v>124</v>
      </c>
      <c r="CW855" s="11">
        <v>0.0</v>
      </c>
      <c r="CX855" s="11">
        <v>0.0</v>
      </c>
      <c r="CY855" s="11" t="s">
        <v>124</v>
      </c>
      <c r="CZ855" s="11">
        <v>0.0</v>
      </c>
      <c r="DA855" s="11" t="s">
        <v>3422</v>
      </c>
      <c r="DB855" s="31"/>
    </row>
    <row r="856">
      <c r="A856" s="11" t="s">
        <v>4704</v>
      </c>
      <c r="B856" s="11" t="s">
        <v>4639</v>
      </c>
      <c r="C856" s="12">
        <v>36603.0</v>
      </c>
      <c r="D856" s="13">
        <v>3.0</v>
      </c>
      <c r="E856" s="18">
        <v>0.0</v>
      </c>
      <c r="F856" s="3">
        <v>8.0</v>
      </c>
      <c r="G856" s="3">
        <v>8.0</v>
      </c>
      <c r="H856" s="3">
        <v>10.0</v>
      </c>
      <c r="I856" s="14">
        <f t="shared" si="1"/>
        <v>8.666666667</v>
      </c>
      <c r="J856" s="14">
        <f t="shared" si="2"/>
        <v>1.333333333</v>
      </c>
      <c r="K856" s="11" t="s">
        <v>261</v>
      </c>
      <c r="L856" s="11" t="s">
        <v>3594</v>
      </c>
      <c r="M856" s="15" t="s">
        <v>216</v>
      </c>
      <c r="N856" s="15" t="s">
        <v>2546</v>
      </c>
      <c r="O856" s="15" t="s">
        <v>4313</v>
      </c>
      <c r="P856" s="15" t="s">
        <v>4705</v>
      </c>
      <c r="Q856" s="17">
        <v>0.0</v>
      </c>
      <c r="R856" s="11" t="s">
        <v>124</v>
      </c>
      <c r="S856" s="11">
        <v>1.0</v>
      </c>
      <c r="T856" s="11">
        <v>0.0</v>
      </c>
      <c r="U856" s="11" t="s">
        <v>124</v>
      </c>
      <c r="V856" s="11">
        <v>0.0</v>
      </c>
      <c r="W856" s="11" t="s">
        <v>125</v>
      </c>
      <c r="X856" s="18">
        <v>18.0</v>
      </c>
      <c r="Y856" s="18">
        <v>0.0</v>
      </c>
      <c r="Z856" s="18">
        <v>0.0</v>
      </c>
      <c r="AA856" s="18">
        <v>1.0</v>
      </c>
      <c r="AB856" s="15" t="s">
        <v>4706</v>
      </c>
      <c r="AC856" s="15" t="s">
        <v>4706</v>
      </c>
      <c r="AD856" s="16">
        <v>2.0</v>
      </c>
      <c r="AE856" s="16">
        <v>0.0</v>
      </c>
      <c r="AF856" s="16">
        <v>1.0</v>
      </c>
      <c r="AG856" s="16">
        <v>0.0</v>
      </c>
      <c r="AH856" s="11" t="s">
        <v>4612</v>
      </c>
      <c r="AI856" s="18">
        <v>1.0</v>
      </c>
      <c r="AJ856" s="18">
        <v>0.0</v>
      </c>
      <c r="AK856" s="18">
        <v>0.0</v>
      </c>
      <c r="AL856" s="11">
        <v>0.0</v>
      </c>
      <c r="AM856" s="19">
        <v>1.0</v>
      </c>
      <c r="AN856" s="27" t="s">
        <v>128</v>
      </c>
      <c r="AO856" s="15" t="s">
        <v>512</v>
      </c>
      <c r="AP856" s="15" t="s">
        <v>512</v>
      </c>
      <c r="AQ856" s="15">
        <v>69.0</v>
      </c>
      <c r="AR856" s="15">
        <v>68.0</v>
      </c>
      <c r="AS856" s="15">
        <v>59.0</v>
      </c>
      <c r="AT856" s="15">
        <v>74.0</v>
      </c>
      <c r="AU856" s="15">
        <v>-3.0</v>
      </c>
      <c r="AV856" s="15">
        <v>29.0</v>
      </c>
      <c r="AW856" s="18">
        <v>0.0</v>
      </c>
      <c r="AX856" s="18">
        <v>0.0</v>
      </c>
      <c r="AY856" s="18">
        <v>1.0</v>
      </c>
      <c r="AZ856" s="18">
        <v>0.0</v>
      </c>
      <c r="BA856" s="18">
        <v>1.0</v>
      </c>
      <c r="BB856" s="18">
        <v>0.0</v>
      </c>
      <c r="BC856" s="11">
        <v>0.0</v>
      </c>
      <c r="BD856" s="11">
        <v>0.0</v>
      </c>
      <c r="BE856" s="11">
        <v>0.0</v>
      </c>
      <c r="BF856" s="11">
        <v>0.0</v>
      </c>
      <c r="BG856" s="11">
        <v>0.0</v>
      </c>
      <c r="BH856" s="11">
        <v>1.0</v>
      </c>
      <c r="BI856" s="11">
        <v>0.0</v>
      </c>
      <c r="BJ856" s="11">
        <v>0.0</v>
      </c>
      <c r="BK856" s="11">
        <v>0.0</v>
      </c>
      <c r="BL856" s="11">
        <v>0.0</v>
      </c>
      <c r="BM856" s="11">
        <v>0.0</v>
      </c>
      <c r="BN856" s="11">
        <v>0.0</v>
      </c>
      <c r="BO856" s="11">
        <v>0.0</v>
      </c>
      <c r="BP856" s="11">
        <v>0.0</v>
      </c>
      <c r="BQ856" s="11">
        <v>0.0</v>
      </c>
      <c r="BR856" s="11">
        <v>0.0</v>
      </c>
      <c r="BS856" s="11">
        <v>0.0</v>
      </c>
      <c r="BT856" s="11">
        <v>0.0</v>
      </c>
      <c r="BU856" s="11">
        <v>0.0</v>
      </c>
      <c r="BV856" s="11" t="s">
        <v>124</v>
      </c>
      <c r="BW856" s="3" t="s">
        <v>487</v>
      </c>
      <c r="BX856" s="15">
        <v>0.0</v>
      </c>
      <c r="BY856" s="26">
        <v>240.0</v>
      </c>
      <c r="BZ856" s="16">
        <v>0.0</v>
      </c>
      <c r="CA856" s="26">
        <v>3.0</v>
      </c>
      <c r="CB856" s="26">
        <v>32.0</v>
      </c>
      <c r="CC856" s="15">
        <v>0.0</v>
      </c>
      <c r="CD856" s="15">
        <v>0.0</v>
      </c>
      <c r="CE856" s="15">
        <v>0.0</v>
      </c>
      <c r="CF856" s="15">
        <v>0.0</v>
      </c>
      <c r="CG856" s="16">
        <v>0.0</v>
      </c>
      <c r="CH856" s="16">
        <v>0.0</v>
      </c>
      <c r="CI856" s="16">
        <v>0.0</v>
      </c>
      <c r="CJ856" s="15">
        <f t="shared" si="3"/>
        <v>0</v>
      </c>
      <c r="CK856" s="38" t="s">
        <v>4707</v>
      </c>
      <c r="CL856" s="11" t="s">
        <v>4708</v>
      </c>
      <c r="CM856" s="11">
        <v>0.0</v>
      </c>
      <c r="CN856" s="11">
        <v>0.0</v>
      </c>
      <c r="CO856" s="18">
        <v>0.0</v>
      </c>
      <c r="CP856" s="18">
        <v>0.0</v>
      </c>
      <c r="CQ856" s="15">
        <v>0.0</v>
      </c>
      <c r="CR856" s="15" t="s">
        <v>124</v>
      </c>
      <c r="CS856" s="15">
        <v>0.0</v>
      </c>
      <c r="CT856" s="15" t="s">
        <v>124</v>
      </c>
      <c r="CU856" s="15">
        <v>0.0</v>
      </c>
      <c r="CV856" s="15" t="s">
        <v>124</v>
      </c>
      <c r="CW856" s="11">
        <v>0.0</v>
      </c>
      <c r="CX856" s="11">
        <v>0.0</v>
      </c>
      <c r="CY856" s="11" t="s">
        <v>124</v>
      </c>
      <c r="CZ856" s="11">
        <v>0.0</v>
      </c>
      <c r="DA856" s="11" t="s">
        <v>235</v>
      </c>
      <c r="DB856" s="31"/>
    </row>
    <row r="857">
      <c r="A857" s="11" t="s">
        <v>4709</v>
      </c>
      <c r="B857" s="11" t="s">
        <v>4710</v>
      </c>
      <c r="C857" s="12">
        <v>36624.0</v>
      </c>
      <c r="D857" s="13">
        <v>10.0</v>
      </c>
      <c r="E857" s="18">
        <v>0.0</v>
      </c>
      <c r="F857" s="3">
        <v>7.0</v>
      </c>
      <c r="G857" s="3">
        <v>7.0</v>
      </c>
      <c r="H857" s="3">
        <v>10.0</v>
      </c>
      <c r="I857" s="14">
        <f t="shared" si="1"/>
        <v>8</v>
      </c>
      <c r="J857" s="14">
        <f t="shared" si="2"/>
        <v>2</v>
      </c>
      <c r="K857" s="11" t="s">
        <v>2265</v>
      </c>
      <c r="L857" s="11" t="s">
        <v>2410</v>
      </c>
      <c r="M857" s="15" t="s">
        <v>216</v>
      </c>
      <c r="N857" s="15" t="s">
        <v>4711</v>
      </c>
      <c r="O857" s="15" t="s">
        <v>2822</v>
      </c>
      <c r="P857" s="15" t="s">
        <v>4712</v>
      </c>
      <c r="Q857" s="17">
        <v>0.5</v>
      </c>
      <c r="R857" s="11" t="s">
        <v>4713</v>
      </c>
      <c r="S857" s="11">
        <v>1.0</v>
      </c>
      <c r="T857" s="11">
        <v>1.0</v>
      </c>
      <c r="U857" s="11" t="s">
        <v>124</v>
      </c>
      <c r="V857" s="11">
        <v>0.0</v>
      </c>
      <c r="W857" s="11" t="s">
        <v>4678</v>
      </c>
      <c r="X857" s="18">
        <v>52.0</v>
      </c>
      <c r="Y857" s="18">
        <v>1.0</v>
      </c>
      <c r="Z857" s="18">
        <v>0.0</v>
      </c>
      <c r="AA857" s="18">
        <v>2.0</v>
      </c>
      <c r="AB857" s="15" t="s">
        <v>4714</v>
      </c>
      <c r="AC857" s="15" t="s">
        <v>4714</v>
      </c>
      <c r="AD857" s="16">
        <v>1.0</v>
      </c>
      <c r="AE857" s="16">
        <v>0.0</v>
      </c>
      <c r="AF857" s="16">
        <v>1.0</v>
      </c>
      <c r="AG857" s="16">
        <v>0.0</v>
      </c>
      <c r="AH857" s="11" t="s">
        <v>4715</v>
      </c>
      <c r="AI857" s="18">
        <v>1.0</v>
      </c>
      <c r="AJ857" s="18">
        <v>0.0</v>
      </c>
      <c r="AK857" s="18">
        <v>0.0</v>
      </c>
      <c r="AL857" s="11">
        <v>0.0</v>
      </c>
      <c r="AM857" s="19">
        <v>1.0</v>
      </c>
      <c r="AN857" s="27" t="s">
        <v>128</v>
      </c>
      <c r="AO857" s="15" t="s">
        <v>893</v>
      </c>
      <c r="AP857" s="15" t="s">
        <v>893</v>
      </c>
      <c r="AQ857" s="15">
        <v>98.0</v>
      </c>
      <c r="AR857" s="15">
        <v>60.0</v>
      </c>
      <c r="AS857" s="15">
        <v>78.0</v>
      </c>
      <c r="AT857" s="15">
        <v>68.0</v>
      </c>
      <c r="AU857" s="15">
        <v>-6.0</v>
      </c>
      <c r="AV857" s="15">
        <v>4.0</v>
      </c>
      <c r="AW857" s="18">
        <v>0.0</v>
      </c>
      <c r="AX857" s="18">
        <v>0.0</v>
      </c>
      <c r="AY857" s="18">
        <v>1.0</v>
      </c>
      <c r="AZ857" s="18">
        <v>0.0</v>
      </c>
      <c r="BA857" s="18">
        <v>0.0</v>
      </c>
      <c r="BB857" s="18">
        <v>0.0</v>
      </c>
      <c r="BC857" s="11">
        <v>0.0</v>
      </c>
      <c r="BD857" s="11">
        <v>0.0</v>
      </c>
      <c r="BE857" s="11">
        <v>0.0</v>
      </c>
      <c r="BF857" s="11">
        <v>0.0</v>
      </c>
      <c r="BG857" s="11">
        <v>0.0</v>
      </c>
      <c r="BH857" s="11">
        <v>0.0</v>
      </c>
      <c r="BI857" s="11">
        <v>0.0</v>
      </c>
      <c r="BJ857" s="11">
        <v>0.0</v>
      </c>
      <c r="BK857" s="11">
        <v>0.0</v>
      </c>
      <c r="BL857" s="11">
        <v>0.0</v>
      </c>
      <c r="BM857" s="11">
        <v>0.0</v>
      </c>
      <c r="BN857" s="11">
        <v>0.0</v>
      </c>
      <c r="BO857" s="11">
        <v>0.0</v>
      </c>
      <c r="BP857" s="11">
        <v>0.0</v>
      </c>
      <c r="BQ857" s="11">
        <v>0.0</v>
      </c>
      <c r="BR857" s="11">
        <v>0.0</v>
      </c>
      <c r="BS857" s="11">
        <v>0.0</v>
      </c>
      <c r="BT857" s="11">
        <v>0.0</v>
      </c>
      <c r="BU857" s="11">
        <v>0.0</v>
      </c>
      <c r="BV857" s="11" t="s">
        <v>124</v>
      </c>
      <c r="BW857" s="3" t="s">
        <v>3745</v>
      </c>
      <c r="BX857" s="15">
        <v>0.0</v>
      </c>
      <c r="BY857" s="26">
        <v>261.0</v>
      </c>
      <c r="BZ857" s="16">
        <v>0.0</v>
      </c>
      <c r="CA857" s="26">
        <v>67.0</v>
      </c>
      <c r="CB857" s="26">
        <v>19.0</v>
      </c>
      <c r="CC857" s="15">
        <v>1.0</v>
      </c>
      <c r="CD857" s="15">
        <v>0.0</v>
      </c>
      <c r="CE857" s="15">
        <v>1.0</v>
      </c>
      <c r="CF857" s="15">
        <v>0.0</v>
      </c>
      <c r="CG857" s="16">
        <v>0.0</v>
      </c>
      <c r="CH857" s="16">
        <v>0.0</v>
      </c>
      <c r="CI857" s="16">
        <v>1.0</v>
      </c>
      <c r="CJ857" s="15">
        <f t="shared" si="3"/>
        <v>1</v>
      </c>
      <c r="CK857" s="29" t="s">
        <v>4716</v>
      </c>
      <c r="CL857" s="11" t="s">
        <v>4717</v>
      </c>
      <c r="CM857" s="11">
        <v>0.0</v>
      </c>
      <c r="CN857" s="11">
        <v>1.0</v>
      </c>
      <c r="CO857" s="18">
        <v>0.0</v>
      </c>
      <c r="CP857" s="18">
        <v>1.0</v>
      </c>
      <c r="CQ857" s="15">
        <v>0.0</v>
      </c>
      <c r="CR857" s="15" t="s">
        <v>124</v>
      </c>
      <c r="CS857" s="15">
        <v>0.0</v>
      </c>
      <c r="CT857" s="15" t="s">
        <v>124</v>
      </c>
      <c r="CU857" s="15">
        <v>0.0</v>
      </c>
      <c r="CV857" s="15" t="s">
        <v>124</v>
      </c>
      <c r="CW857" s="11">
        <v>0.0</v>
      </c>
      <c r="CX857" s="11">
        <v>0.0</v>
      </c>
      <c r="CY857" s="11" t="s">
        <v>124</v>
      </c>
      <c r="CZ857" s="11">
        <v>0.0</v>
      </c>
      <c r="DA857" s="11" t="s">
        <v>3698</v>
      </c>
      <c r="DB857" s="31"/>
    </row>
    <row r="858">
      <c r="A858" s="11" t="s">
        <v>4718</v>
      </c>
      <c r="B858" s="11" t="s">
        <v>4719</v>
      </c>
      <c r="C858" s="12">
        <v>36694.0</v>
      </c>
      <c r="D858" s="13">
        <v>1.0</v>
      </c>
      <c r="E858" s="18">
        <v>0.0</v>
      </c>
      <c r="F858" s="3">
        <v>6.0</v>
      </c>
      <c r="G858" s="3">
        <v>9.0</v>
      </c>
      <c r="H858" s="3">
        <v>10.0</v>
      </c>
      <c r="I858" s="14">
        <f t="shared" si="1"/>
        <v>8.333333333</v>
      </c>
      <c r="J858" s="14">
        <f t="shared" si="2"/>
        <v>2.666666667</v>
      </c>
      <c r="K858" s="11" t="s">
        <v>4720</v>
      </c>
      <c r="L858" s="11" t="s">
        <v>4720</v>
      </c>
      <c r="M858" s="15" t="s">
        <v>3478</v>
      </c>
      <c r="N858" s="15" t="s">
        <v>2546</v>
      </c>
      <c r="O858" s="15" t="s">
        <v>4721</v>
      </c>
      <c r="P858" s="15" t="s">
        <v>4722</v>
      </c>
      <c r="Q858" s="17">
        <v>1.0</v>
      </c>
      <c r="R858" s="11" t="s">
        <v>4723</v>
      </c>
      <c r="S858" s="11">
        <v>1.0</v>
      </c>
      <c r="T858" s="11">
        <v>0.0</v>
      </c>
      <c r="U858" s="11" t="s">
        <v>124</v>
      </c>
      <c r="V858" s="11">
        <v>0.0</v>
      </c>
      <c r="W858" s="11" t="s">
        <v>125</v>
      </c>
      <c r="X858" s="18">
        <v>21.0</v>
      </c>
      <c r="Y858" s="18">
        <v>0.0</v>
      </c>
      <c r="Z858" s="18">
        <v>0.0</v>
      </c>
      <c r="AA858" s="18">
        <v>1.0</v>
      </c>
      <c r="AB858" s="15" t="s">
        <v>4724</v>
      </c>
      <c r="AC858" s="15" t="s">
        <v>4724</v>
      </c>
      <c r="AD858" s="16">
        <v>1.0</v>
      </c>
      <c r="AE858" s="16">
        <v>0.0</v>
      </c>
      <c r="AF858" s="16">
        <v>0.0</v>
      </c>
      <c r="AG858" s="15">
        <v>0.0</v>
      </c>
      <c r="AH858" s="11" t="s">
        <v>4725</v>
      </c>
      <c r="AI858" s="18">
        <v>1.0</v>
      </c>
      <c r="AJ858" s="18">
        <v>0.0</v>
      </c>
      <c r="AK858" s="18">
        <v>0.0</v>
      </c>
      <c r="AL858" s="11">
        <v>0.0</v>
      </c>
      <c r="AM858" s="19">
        <v>1.0</v>
      </c>
      <c r="AN858" s="27" t="s">
        <v>128</v>
      </c>
      <c r="AO858" s="15" t="s">
        <v>554</v>
      </c>
      <c r="AP858" s="15" t="s">
        <v>554</v>
      </c>
      <c r="AQ858" s="15">
        <v>93.0</v>
      </c>
      <c r="AR858" s="15">
        <v>65.0</v>
      </c>
      <c r="AS858" s="15">
        <v>79.0</v>
      </c>
      <c r="AT858" s="15">
        <v>74.0</v>
      </c>
      <c r="AU858" s="15">
        <v>-6.0</v>
      </c>
      <c r="AV858" s="15">
        <v>9.0</v>
      </c>
      <c r="AW858" s="18">
        <v>0.0</v>
      </c>
      <c r="AX858" s="18">
        <v>1.0</v>
      </c>
      <c r="AY858" s="18">
        <v>0.0</v>
      </c>
      <c r="AZ858" s="18">
        <v>0.0</v>
      </c>
      <c r="BA858" s="18">
        <v>0.0</v>
      </c>
      <c r="BB858" s="18">
        <v>0.0</v>
      </c>
      <c r="BC858" s="11">
        <v>0.0</v>
      </c>
      <c r="BD858" s="11">
        <v>0.0</v>
      </c>
      <c r="BE858" s="11">
        <v>0.0</v>
      </c>
      <c r="BF858" s="11">
        <v>0.0</v>
      </c>
      <c r="BG858" s="11">
        <v>0.0</v>
      </c>
      <c r="BH858" s="11">
        <v>0.0</v>
      </c>
      <c r="BI858" s="11">
        <v>0.0</v>
      </c>
      <c r="BJ858" s="11">
        <v>0.0</v>
      </c>
      <c r="BK858" s="11">
        <v>0.0</v>
      </c>
      <c r="BL858" s="11">
        <v>0.0</v>
      </c>
      <c r="BM858" s="11">
        <v>0.0</v>
      </c>
      <c r="BN858" s="11">
        <v>0.0</v>
      </c>
      <c r="BO858" s="11">
        <v>0.0</v>
      </c>
      <c r="BP858" s="11">
        <v>0.0</v>
      </c>
      <c r="BQ858" s="11">
        <v>0.0</v>
      </c>
      <c r="BR858" s="11">
        <v>0.0</v>
      </c>
      <c r="BS858" s="11">
        <v>0.0</v>
      </c>
      <c r="BT858" s="11">
        <v>0.0</v>
      </c>
      <c r="BU858" s="11">
        <v>0.0</v>
      </c>
      <c r="BV858" s="11" t="s">
        <v>124</v>
      </c>
      <c r="BW858" s="3" t="s">
        <v>319</v>
      </c>
      <c r="BX858" s="15">
        <v>0.0</v>
      </c>
      <c r="BY858" s="26">
        <v>287.0</v>
      </c>
      <c r="BZ858" s="16">
        <v>0.0</v>
      </c>
      <c r="CA858" s="26">
        <v>20.0</v>
      </c>
      <c r="CB858" s="26">
        <v>20.0</v>
      </c>
      <c r="CC858" s="15">
        <v>0.0</v>
      </c>
      <c r="CD858" s="15">
        <v>0.0</v>
      </c>
      <c r="CE858" s="15">
        <v>1.0</v>
      </c>
      <c r="CF858" s="15">
        <v>0.0</v>
      </c>
      <c r="CG858" s="16">
        <v>0.0</v>
      </c>
      <c r="CH858" s="16">
        <v>0.0</v>
      </c>
      <c r="CI858" s="16">
        <v>1.0</v>
      </c>
      <c r="CJ858" s="15">
        <f t="shared" si="3"/>
        <v>1</v>
      </c>
      <c r="CK858" s="38" t="s">
        <v>4726</v>
      </c>
      <c r="CL858" s="11" t="s">
        <v>258</v>
      </c>
      <c r="CM858" s="11">
        <v>0.0</v>
      </c>
      <c r="CN858" s="11">
        <v>0.0</v>
      </c>
      <c r="CO858" s="18">
        <v>0.0</v>
      </c>
      <c r="CP858" s="18">
        <v>0.0</v>
      </c>
      <c r="CQ858" s="15">
        <v>0.0</v>
      </c>
      <c r="CR858" s="15" t="s">
        <v>124</v>
      </c>
      <c r="CS858" s="15">
        <v>1.0</v>
      </c>
      <c r="CT858" s="15" t="s">
        <v>4727</v>
      </c>
      <c r="CU858" s="15">
        <v>0.0</v>
      </c>
      <c r="CV858" s="15" t="s">
        <v>124</v>
      </c>
      <c r="CW858" s="11">
        <v>0.0</v>
      </c>
      <c r="CX858" s="11">
        <v>0.0</v>
      </c>
      <c r="CY858" s="11" t="s">
        <v>124</v>
      </c>
      <c r="CZ858" s="11">
        <v>0.0</v>
      </c>
      <c r="DA858" s="11" t="s">
        <v>133</v>
      </c>
      <c r="DB858" s="31"/>
    </row>
    <row r="859">
      <c r="A859" s="11" t="s">
        <v>4728</v>
      </c>
      <c r="B859" s="11" t="s">
        <v>4656</v>
      </c>
      <c r="C859" s="12">
        <v>36701.0</v>
      </c>
      <c r="D859" s="13">
        <v>3.0</v>
      </c>
      <c r="E859" s="18">
        <v>0.0</v>
      </c>
      <c r="F859" s="3">
        <v>7.0</v>
      </c>
      <c r="G859" s="3">
        <v>4.0</v>
      </c>
      <c r="H859" s="3">
        <v>3.0</v>
      </c>
      <c r="I859" s="14">
        <f t="shared" si="1"/>
        <v>4.666666667</v>
      </c>
      <c r="J859" s="14">
        <f t="shared" si="2"/>
        <v>2.666666667</v>
      </c>
      <c r="K859" s="11" t="s">
        <v>4130</v>
      </c>
      <c r="L859" s="11" t="s">
        <v>4729</v>
      </c>
      <c r="M859" s="15" t="s">
        <v>2631</v>
      </c>
      <c r="N859" s="15" t="s">
        <v>3927</v>
      </c>
      <c r="O859" s="15" t="s">
        <v>2359</v>
      </c>
      <c r="P859" s="15" t="s">
        <v>4730</v>
      </c>
      <c r="Q859" s="17">
        <v>1.0</v>
      </c>
      <c r="R859" s="11" t="s">
        <v>124</v>
      </c>
      <c r="S859" s="11">
        <v>0.0</v>
      </c>
      <c r="T859" s="11">
        <v>0.0</v>
      </c>
      <c r="U859" s="11" t="s">
        <v>124</v>
      </c>
      <c r="V859" s="11">
        <v>0.0</v>
      </c>
      <c r="W859" s="11" t="s">
        <v>4444</v>
      </c>
      <c r="X859" s="18">
        <v>25.0</v>
      </c>
      <c r="Y859" s="18">
        <v>1.0</v>
      </c>
      <c r="Z859" s="18">
        <v>1.0</v>
      </c>
      <c r="AA859" s="18">
        <v>0.0</v>
      </c>
      <c r="AB859" s="15" t="s">
        <v>4731</v>
      </c>
      <c r="AC859" s="15" t="s">
        <v>4731</v>
      </c>
      <c r="AD859" s="16">
        <v>1.0</v>
      </c>
      <c r="AE859" s="16">
        <v>2.0</v>
      </c>
      <c r="AF859" s="16">
        <v>1.0</v>
      </c>
      <c r="AG859" s="15">
        <v>0.0</v>
      </c>
      <c r="AH859" s="11" t="s">
        <v>4618</v>
      </c>
      <c r="AI859" s="18">
        <v>1.0</v>
      </c>
      <c r="AJ859" s="18">
        <v>1.0</v>
      </c>
      <c r="AK859" s="18">
        <v>0.0</v>
      </c>
      <c r="AL859" s="11">
        <v>0.0</v>
      </c>
      <c r="AM859" s="19">
        <v>1.0</v>
      </c>
      <c r="AN859" s="27" t="s">
        <v>128</v>
      </c>
      <c r="AO859" s="15" t="s">
        <v>1624</v>
      </c>
      <c r="AP859" s="15" t="s">
        <v>1624</v>
      </c>
      <c r="AQ859" s="15">
        <v>122.0</v>
      </c>
      <c r="AR859" s="15">
        <v>87.0</v>
      </c>
      <c r="AS859" s="15">
        <v>69.0</v>
      </c>
      <c r="AT859" s="15">
        <v>56.0</v>
      </c>
      <c r="AU859" s="15">
        <v>-5.0</v>
      </c>
      <c r="AV859" s="15">
        <v>4.0</v>
      </c>
      <c r="AW859" s="18">
        <v>0.0</v>
      </c>
      <c r="AX859" s="18">
        <v>0.0</v>
      </c>
      <c r="AY859" s="18">
        <v>1.0</v>
      </c>
      <c r="AZ859" s="18">
        <v>1.0</v>
      </c>
      <c r="BA859" s="18">
        <v>0.0</v>
      </c>
      <c r="BB859" s="18">
        <v>0.0</v>
      </c>
      <c r="BC859" s="11">
        <v>0.0</v>
      </c>
      <c r="BD859" s="11">
        <v>0.0</v>
      </c>
      <c r="BE859" s="11">
        <v>0.0</v>
      </c>
      <c r="BF859" s="11">
        <v>0.0</v>
      </c>
      <c r="BG859" s="11">
        <v>0.0</v>
      </c>
      <c r="BH859" s="11">
        <v>1.0</v>
      </c>
      <c r="BI859" s="11">
        <v>0.0</v>
      </c>
      <c r="BJ859" s="11">
        <v>0.0</v>
      </c>
      <c r="BK859" s="11">
        <v>0.0</v>
      </c>
      <c r="BL859" s="11">
        <v>0.0</v>
      </c>
      <c r="BM859" s="11">
        <v>0.0</v>
      </c>
      <c r="BN859" s="11">
        <v>0.0</v>
      </c>
      <c r="BO859" s="11">
        <v>0.0</v>
      </c>
      <c r="BP859" s="11">
        <v>0.0</v>
      </c>
      <c r="BQ859" s="11">
        <v>0.0</v>
      </c>
      <c r="BR859" s="11">
        <v>0.0</v>
      </c>
      <c r="BS859" s="11">
        <v>0.0</v>
      </c>
      <c r="BT859" s="11">
        <v>0.0</v>
      </c>
      <c r="BU859" s="11">
        <v>0.0</v>
      </c>
      <c r="BV859" s="11" t="s">
        <v>124</v>
      </c>
      <c r="BW859" s="3" t="s">
        <v>487</v>
      </c>
      <c r="BX859" s="15">
        <v>0.0</v>
      </c>
      <c r="BY859" s="26">
        <v>220.0</v>
      </c>
      <c r="BZ859" s="16">
        <v>0.0</v>
      </c>
      <c r="CA859" s="26">
        <v>55.0</v>
      </c>
      <c r="CB859" s="26">
        <v>28.0</v>
      </c>
      <c r="CC859" s="15">
        <v>0.0</v>
      </c>
      <c r="CD859" s="15">
        <v>0.0</v>
      </c>
      <c r="CE859" s="15">
        <v>1.0</v>
      </c>
      <c r="CF859" s="15">
        <v>0.0</v>
      </c>
      <c r="CG859" s="16">
        <v>0.0</v>
      </c>
      <c r="CH859" s="16">
        <v>0.0</v>
      </c>
      <c r="CI859" s="16">
        <v>0.0</v>
      </c>
      <c r="CJ859" s="15">
        <f t="shared" si="3"/>
        <v>0</v>
      </c>
      <c r="CK859" s="29" t="s">
        <v>4732</v>
      </c>
      <c r="CL859" s="11" t="s">
        <v>4733</v>
      </c>
      <c r="CM859" s="11">
        <v>0.0</v>
      </c>
      <c r="CN859" s="11">
        <v>0.0</v>
      </c>
      <c r="CO859" s="18">
        <v>0.0</v>
      </c>
      <c r="CP859" s="18">
        <v>0.0</v>
      </c>
      <c r="CQ859" s="15">
        <v>0.0</v>
      </c>
      <c r="CR859" s="15" t="s">
        <v>124</v>
      </c>
      <c r="CS859" s="15">
        <v>0.0</v>
      </c>
      <c r="CT859" s="15" t="s">
        <v>124</v>
      </c>
      <c r="CU859" s="15">
        <v>0.0</v>
      </c>
      <c r="CV859" s="15" t="s">
        <v>124</v>
      </c>
      <c r="CW859" s="11">
        <v>0.0</v>
      </c>
      <c r="CX859" s="11">
        <v>0.0</v>
      </c>
      <c r="CY859" s="11" t="s">
        <v>124</v>
      </c>
      <c r="CZ859" s="11">
        <v>0.0</v>
      </c>
      <c r="DA859" s="11" t="s">
        <v>235</v>
      </c>
      <c r="DB859" s="31"/>
    </row>
    <row r="860">
      <c r="A860" s="11" t="s">
        <v>4734</v>
      </c>
      <c r="B860" s="11" t="s">
        <v>4735</v>
      </c>
      <c r="C860" s="12">
        <v>36722.0</v>
      </c>
      <c r="D860" s="13">
        <v>1.0</v>
      </c>
      <c r="E860" s="18">
        <v>0.0</v>
      </c>
      <c r="F860" s="3">
        <v>4.0</v>
      </c>
      <c r="G860" s="3">
        <v>4.0</v>
      </c>
      <c r="H860" s="3">
        <v>3.0</v>
      </c>
      <c r="I860" s="14">
        <f t="shared" si="1"/>
        <v>3.666666667</v>
      </c>
      <c r="J860" s="14">
        <f t="shared" si="2"/>
        <v>0.6666666667</v>
      </c>
      <c r="K860" s="11" t="s">
        <v>277</v>
      </c>
      <c r="L860" s="11" t="s">
        <v>2410</v>
      </c>
      <c r="M860" s="15" t="s">
        <v>122</v>
      </c>
      <c r="N860" s="15" t="s">
        <v>4736</v>
      </c>
      <c r="O860" s="15" t="s">
        <v>122</v>
      </c>
      <c r="P860" s="15" t="s">
        <v>4736</v>
      </c>
      <c r="Q860" s="17">
        <v>0.0</v>
      </c>
      <c r="R860" s="11" t="s">
        <v>124</v>
      </c>
      <c r="S860" s="11">
        <v>0.0</v>
      </c>
      <c r="T860" s="11">
        <v>0.0</v>
      </c>
      <c r="U860" s="11" t="s">
        <v>124</v>
      </c>
      <c r="V860" s="11">
        <v>0.0</v>
      </c>
      <c r="W860" s="11" t="s">
        <v>125</v>
      </c>
      <c r="X860" s="18">
        <v>30.0</v>
      </c>
      <c r="Y860" s="18">
        <v>1.0</v>
      </c>
      <c r="Z860" s="18">
        <v>1.0</v>
      </c>
      <c r="AA860" s="18">
        <v>0.0</v>
      </c>
      <c r="AB860" s="15" t="s">
        <v>4737</v>
      </c>
      <c r="AC860" s="15" t="s">
        <v>4737</v>
      </c>
      <c r="AD860" s="16">
        <v>1.0</v>
      </c>
      <c r="AE860" s="16">
        <v>1.0</v>
      </c>
      <c r="AF860" s="16">
        <v>1.0</v>
      </c>
      <c r="AG860" s="15">
        <v>1.0</v>
      </c>
      <c r="AH860" s="11" t="s">
        <v>4738</v>
      </c>
      <c r="AI860" s="18">
        <v>1.0</v>
      </c>
      <c r="AJ860" s="18">
        <v>1.0</v>
      </c>
      <c r="AK860" s="18">
        <v>0.0</v>
      </c>
      <c r="AL860" s="11">
        <v>0.0</v>
      </c>
      <c r="AM860" s="19">
        <v>0.0</v>
      </c>
      <c r="AN860" s="27" t="s">
        <v>128</v>
      </c>
      <c r="AO860" s="15" t="s">
        <v>1155</v>
      </c>
      <c r="AP860" s="15" t="s">
        <v>1155</v>
      </c>
      <c r="AQ860" s="15">
        <v>94.0</v>
      </c>
      <c r="AR860" s="15">
        <v>76.0</v>
      </c>
      <c r="AS860" s="15">
        <v>64.0</v>
      </c>
      <c r="AT860" s="15">
        <v>74.0</v>
      </c>
      <c r="AU860" s="15">
        <v>-6.0</v>
      </c>
      <c r="AV860" s="15">
        <v>5.0</v>
      </c>
      <c r="AW860" s="18">
        <v>0.0</v>
      </c>
      <c r="AX860" s="18">
        <v>0.0</v>
      </c>
      <c r="AY860" s="18">
        <v>1.0</v>
      </c>
      <c r="AZ860" s="18">
        <v>0.0</v>
      </c>
      <c r="BA860" s="18">
        <v>0.0</v>
      </c>
      <c r="BB860" s="18">
        <v>0.0</v>
      </c>
      <c r="BC860" s="11">
        <v>0.0</v>
      </c>
      <c r="BD860" s="11">
        <v>0.0</v>
      </c>
      <c r="BE860" s="11">
        <v>0.0</v>
      </c>
      <c r="BF860" s="11">
        <v>0.0</v>
      </c>
      <c r="BG860" s="11">
        <v>0.0</v>
      </c>
      <c r="BH860" s="11">
        <v>0.0</v>
      </c>
      <c r="BI860" s="11">
        <v>0.0</v>
      </c>
      <c r="BJ860" s="11">
        <v>0.0</v>
      </c>
      <c r="BK860" s="11">
        <v>0.0</v>
      </c>
      <c r="BL860" s="11">
        <v>0.0</v>
      </c>
      <c r="BM860" s="11">
        <v>0.0</v>
      </c>
      <c r="BN860" s="11">
        <v>0.0</v>
      </c>
      <c r="BO860" s="11">
        <v>0.0</v>
      </c>
      <c r="BP860" s="11">
        <v>0.0</v>
      </c>
      <c r="BQ860" s="11">
        <v>0.0</v>
      </c>
      <c r="BR860" s="11">
        <v>0.0</v>
      </c>
      <c r="BS860" s="11">
        <v>0.0</v>
      </c>
      <c r="BT860" s="11">
        <v>0.0</v>
      </c>
      <c r="BU860" s="11">
        <v>0.0</v>
      </c>
      <c r="BV860" s="11" t="s">
        <v>124</v>
      </c>
      <c r="BW860" s="3" t="s">
        <v>146</v>
      </c>
      <c r="BX860" s="15">
        <v>0.0</v>
      </c>
      <c r="BY860" s="26">
        <v>257.0</v>
      </c>
      <c r="BZ860" s="16">
        <v>0.0</v>
      </c>
      <c r="CA860" s="26">
        <v>71.0</v>
      </c>
      <c r="CB860" s="26">
        <v>20.0</v>
      </c>
      <c r="CC860" s="15">
        <v>0.0</v>
      </c>
      <c r="CD860" s="15">
        <v>0.0</v>
      </c>
      <c r="CE860" s="15">
        <v>1.0</v>
      </c>
      <c r="CF860" s="15">
        <v>0.0</v>
      </c>
      <c r="CG860" s="16">
        <v>0.0</v>
      </c>
      <c r="CH860" s="16">
        <v>0.0</v>
      </c>
      <c r="CI860" s="16">
        <v>0.0</v>
      </c>
      <c r="CJ860" s="15">
        <f t="shared" si="3"/>
        <v>0</v>
      </c>
      <c r="CK860" s="29" t="s">
        <v>4739</v>
      </c>
      <c r="CL860" s="11" t="s">
        <v>4740</v>
      </c>
      <c r="CM860" s="11">
        <v>0.0</v>
      </c>
      <c r="CN860" s="11">
        <v>0.0</v>
      </c>
      <c r="CO860" s="18">
        <v>0.0</v>
      </c>
      <c r="CP860" s="18">
        <v>0.0</v>
      </c>
      <c r="CQ860" s="15">
        <v>0.0</v>
      </c>
      <c r="CR860" s="15" t="s">
        <v>124</v>
      </c>
      <c r="CS860" s="15">
        <v>0.0</v>
      </c>
      <c r="CT860" s="15" t="s">
        <v>124</v>
      </c>
      <c r="CU860" s="15">
        <v>0.0</v>
      </c>
      <c r="CV860" s="15" t="s">
        <v>124</v>
      </c>
      <c r="CW860" s="11">
        <v>0.0</v>
      </c>
      <c r="CX860" s="11">
        <v>0.0</v>
      </c>
      <c r="CY860" s="11" t="s">
        <v>124</v>
      </c>
      <c r="CZ860" s="11">
        <v>0.0</v>
      </c>
      <c r="DA860" s="11" t="s">
        <v>235</v>
      </c>
      <c r="DB860" s="31"/>
    </row>
    <row r="861">
      <c r="A861" s="11" t="s">
        <v>4741</v>
      </c>
      <c r="B861" s="11" t="s">
        <v>4742</v>
      </c>
      <c r="C861" s="12">
        <v>36729.0</v>
      </c>
      <c r="D861" s="13">
        <v>1.0</v>
      </c>
      <c r="E861" s="18">
        <v>0.0</v>
      </c>
      <c r="F861" s="3">
        <v>5.0</v>
      </c>
      <c r="G861" s="3">
        <v>5.0</v>
      </c>
      <c r="H861" s="3">
        <v>3.0</v>
      </c>
      <c r="I861" s="14">
        <f t="shared" si="1"/>
        <v>4.333333333</v>
      </c>
      <c r="J861" s="14">
        <f t="shared" si="2"/>
        <v>1.333333333</v>
      </c>
      <c r="K861" s="11" t="s">
        <v>4743</v>
      </c>
      <c r="L861" s="11" t="s">
        <v>3903</v>
      </c>
      <c r="M861" s="15" t="s">
        <v>122</v>
      </c>
      <c r="N861" s="15" t="s">
        <v>4736</v>
      </c>
      <c r="O861" s="15" t="s">
        <v>122</v>
      </c>
      <c r="P861" s="15" t="s">
        <v>4744</v>
      </c>
      <c r="Q861" s="17">
        <v>0.0</v>
      </c>
      <c r="R861" s="11" t="s">
        <v>124</v>
      </c>
      <c r="S861" s="11">
        <v>0.0</v>
      </c>
      <c r="T861" s="11">
        <v>0.0</v>
      </c>
      <c r="U861" s="11" t="s">
        <v>124</v>
      </c>
      <c r="V861" s="11">
        <v>0.0</v>
      </c>
      <c r="W861" s="11" t="s">
        <v>125</v>
      </c>
      <c r="X861" s="18">
        <v>28.0</v>
      </c>
      <c r="Y861" s="18">
        <v>1.0</v>
      </c>
      <c r="Z861" s="18">
        <v>1.0</v>
      </c>
      <c r="AA861" s="18">
        <v>0.0</v>
      </c>
      <c r="AB861" s="15" t="s">
        <v>4745</v>
      </c>
      <c r="AC861" s="15" t="s">
        <v>4745</v>
      </c>
      <c r="AD861" s="16">
        <v>1.0</v>
      </c>
      <c r="AE861" s="16">
        <v>1.0</v>
      </c>
      <c r="AF861" s="16">
        <v>1.0</v>
      </c>
      <c r="AG861" s="15">
        <v>1.0</v>
      </c>
      <c r="AH861" s="11" t="s">
        <v>4570</v>
      </c>
      <c r="AI861" s="18">
        <v>1.0</v>
      </c>
      <c r="AJ861" s="18">
        <v>1.0</v>
      </c>
      <c r="AK861" s="18">
        <v>0.0</v>
      </c>
      <c r="AL861" s="11">
        <v>0.0</v>
      </c>
      <c r="AM861" s="19">
        <v>0.0</v>
      </c>
      <c r="AN861" s="27" t="s">
        <v>128</v>
      </c>
      <c r="AO861" s="15" t="s">
        <v>2224</v>
      </c>
      <c r="AP861" s="15" t="s">
        <v>2224</v>
      </c>
      <c r="AQ861" s="15">
        <v>95.0</v>
      </c>
      <c r="AR861" s="15">
        <v>83.0</v>
      </c>
      <c r="AS861" s="15">
        <v>52.0</v>
      </c>
      <c r="AT861" s="15">
        <v>53.0</v>
      </c>
      <c r="AU861" s="15">
        <v>-7.0</v>
      </c>
      <c r="AV861" s="15">
        <v>4.0</v>
      </c>
      <c r="AW861" s="18">
        <v>0.0</v>
      </c>
      <c r="AX861" s="18">
        <v>0.0</v>
      </c>
      <c r="AY861" s="18">
        <v>1.0</v>
      </c>
      <c r="AZ861" s="18">
        <v>0.0</v>
      </c>
      <c r="BA861" s="18">
        <v>0.0</v>
      </c>
      <c r="BB861" s="18">
        <v>0.0</v>
      </c>
      <c r="BC861" s="11">
        <v>0.0</v>
      </c>
      <c r="BD861" s="11">
        <v>0.0</v>
      </c>
      <c r="BE861" s="11">
        <v>0.0</v>
      </c>
      <c r="BF861" s="11">
        <v>0.0</v>
      </c>
      <c r="BG861" s="11">
        <v>0.0</v>
      </c>
      <c r="BH861" s="11">
        <v>0.0</v>
      </c>
      <c r="BI861" s="11">
        <v>0.0</v>
      </c>
      <c r="BJ861" s="11">
        <v>0.0</v>
      </c>
      <c r="BK861" s="11">
        <v>0.0</v>
      </c>
      <c r="BL861" s="11">
        <v>0.0</v>
      </c>
      <c r="BM861" s="11">
        <v>0.0</v>
      </c>
      <c r="BN861" s="11">
        <v>0.0</v>
      </c>
      <c r="BO861" s="11">
        <v>0.0</v>
      </c>
      <c r="BP861" s="11">
        <v>0.0</v>
      </c>
      <c r="BQ861" s="11">
        <v>0.0</v>
      </c>
      <c r="BR861" s="11">
        <v>0.0</v>
      </c>
      <c r="BS861" s="11">
        <v>0.0</v>
      </c>
      <c r="BT861" s="11">
        <v>0.0</v>
      </c>
      <c r="BU861" s="11">
        <v>0.0</v>
      </c>
      <c r="BV861" s="11" t="s">
        <v>124</v>
      </c>
      <c r="BW861" s="3" t="s">
        <v>487</v>
      </c>
      <c r="BX861" s="15">
        <v>0.0</v>
      </c>
      <c r="BY861" s="26">
        <v>256.0</v>
      </c>
      <c r="BZ861" s="16">
        <v>0.0</v>
      </c>
      <c r="CA861" s="26">
        <v>86.0</v>
      </c>
      <c r="CB861" s="26">
        <v>21.0</v>
      </c>
      <c r="CC861" s="15">
        <v>0.0</v>
      </c>
      <c r="CD861" s="15">
        <v>0.0</v>
      </c>
      <c r="CE861" s="15">
        <v>1.0</v>
      </c>
      <c r="CF861" s="15">
        <v>0.0</v>
      </c>
      <c r="CG861" s="16">
        <v>0.0</v>
      </c>
      <c r="CH861" s="16">
        <v>0.0</v>
      </c>
      <c r="CI861" s="16">
        <v>0.0</v>
      </c>
      <c r="CJ861" s="15">
        <f t="shared" si="3"/>
        <v>0</v>
      </c>
      <c r="CK861" s="29" t="s">
        <v>4746</v>
      </c>
      <c r="CL861" s="11" t="s">
        <v>4747</v>
      </c>
      <c r="CM861" s="11">
        <v>0.0</v>
      </c>
      <c r="CN861" s="11">
        <v>0.0</v>
      </c>
      <c r="CO861" s="18">
        <v>0.0</v>
      </c>
      <c r="CP861" s="18">
        <v>0.0</v>
      </c>
      <c r="CQ861" s="15">
        <v>0.0</v>
      </c>
      <c r="CR861" s="15" t="s">
        <v>124</v>
      </c>
      <c r="CS861" s="15">
        <v>0.0</v>
      </c>
      <c r="CT861" s="15" t="s">
        <v>124</v>
      </c>
      <c r="CU861" s="15">
        <v>0.0</v>
      </c>
      <c r="CV861" s="15" t="s">
        <v>124</v>
      </c>
      <c r="CW861" s="11">
        <v>0.0</v>
      </c>
      <c r="CX861" s="11">
        <v>0.0</v>
      </c>
      <c r="CY861" s="11" t="s">
        <v>124</v>
      </c>
      <c r="CZ861" s="11">
        <v>0.0</v>
      </c>
      <c r="DA861" s="11" t="s">
        <v>235</v>
      </c>
      <c r="DB861" s="31"/>
    </row>
    <row r="862">
      <c r="A862" s="11" t="s">
        <v>4748</v>
      </c>
      <c r="B862" s="11" t="s">
        <v>4749</v>
      </c>
      <c r="C862" s="12">
        <v>36736.0</v>
      </c>
      <c r="D862" s="13">
        <v>2.0</v>
      </c>
      <c r="E862" s="18">
        <v>0.0</v>
      </c>
      <c r="F862" s="3">
        <v>7.0</v>
      </c>
      <c r="G862" s="3">
        <v>4.0</v>
      </c>
      <c r="H862" s="3">
        <v>5.0</v>
      </c>
      <c r="I862" s="14">
        <f t="shared" si="1"/>
        <v>5.333333333</v>
      </c>
      <c r="J862" s="14">
        <f t="shared" si="2"/>
        <v>2</v>
      </c>
      <c r="K862" s="11" t="s">
        <v>3135</v>
      </c>
      <c r="L862" s="11" t="s">
        <v>3136</v>
      </c>
      <c r="M862" s="15" t="s">
        <v>137</v>
      </c>
      <c r="N862" s="15" t="s">
        <v>3567</v>
      </c>
      <c r="O862" s="15" t="s">
        <v>2906</v>
      </c>
      <c r="P862" s="15" t="s">
        <v>4682</v>
      </c>
      <c r="Q862" s="17">
        <v>0.0</v>
      </c>
      <c r="R862" s="11" t="s">
        <v>124</v>
      </c>
      <c r="S862" s="11">
        <v>1.0</v>
      </c>
      <c r="T862" s="11">
        <v>0.0</v>
      </c>
      <c r="U862" s="11" t="s">
        <v>124</v>
      </c>
      <c r="V862" s="11">
        <v>0.0</v>
      </c>
      <c r="W862" s="11" t="s">
        <v>125</v>
      </c>
      <c r="X862" s="18">
        <v>19.0</v>
      </c>
      <c r="Y862" s="18">
        <v>1.0</v>
      </c>
      <c r="Z862" s="18">
        <v>1.0</v>
      </c>
      <c r="AA862" s="18">
        <v>0.0</v>
      </c>
      <c r="AB862" s="15" t="s">
        <v>4750</v>
      </c>
      <c r="AC862" s="15" t="s">
        <v>4750</v>
      </c>
      <c r="AD862" s="16">
        <v>1.0</v>
      </c>
      <c r="AE862" s="16">
        <v>2.0</v>
      </c>
      <c r="AF862" s="16">
        <v>0.0</v>
      </c>
      <c r="AG862" s="15">
        <v>0.0</v>
      </c>
      <c r="AH862" s="11" t="s">
        <v>4751</v>
      </c>
      <c r="AI862" s="18">
        <v>1.0</v>
      </c>
      <c r="AJ862" s="18">
        <v>1.0</v>
      </c>
      <c r="AK862" s="18">
        <v>0.0</v>
      </c>
      <c r="AL862" s="11">
        <v>0.0</v>
      </c>
      <c r="AM862" s="19">
        <v>1.0</v>
      </c>
      <c r="AN862" s="27" t="s">
        <v>128</v>
      </c>
      <c r="AO862" s="15" t="s">
        <v>778</v>
      </c>
      <c r="AP862" s="15" t="s">
        <v>778</v>
      </c>
      <c r="AQ862" s="15">
        <v>165.0</v>
      </c>
      <c r="AR862" s="15">
        <v>87.0</v>
      </c>
      <c r="AS862" s="15">
        <v>64.0</v>
      </c>
      <c r="AT862" s="15">
        <v>91.0</v>
      </c>
      <c r="AU862" s="15">
        <v>-5.0</v>
      </c>
      <c r="AV862" s="15">
        <v>4.0</v>
      </c>
      <c r="AW862" s="18">
        <v>0.0</v>
      </c>
      <c r="AX862" s="18">
        <v>0.0</v>
      </c>
      <c r="AY862" s="18">
        <v>0.0</v>
      </c>
      <c r="AZ862" s="18">
        <v>1.0</v>
      </c>
      <c r="BA862" s="18">
        <v>0.0</v>
      </c>
      <c r="BB862" s="18">
        <v>0.0</v>
      </c>
      <c r="BC862" s="11">
        <v>0.0</v>
      </c>
      <c r="BD862" s="11">
        <v>0.0</v>
      </c>
      <c r="BE862" s="11">
        <v>0.0</v>
      </c>
      <c r="BF862" s="11">
        <v>0.0</v>
      </c>
      <c r="BG862" s="11">
        <v>0.0</v>
      </c>
      <c r="BH862" s="11">
        <v>0.0</v>
      </c>
      <c r="BI862" s="11">
        <v>0.0</v>
      </c>
      <c r="BJ862" s="11">
        <v>0.0</v>
      </c>
      <c r="BK862" s="11">
        <v>0.0</v>
      </c>
      <c r="BL862" s="11">
        <v>0.0</v>
      </c>
      <c r="BM862" s="11">
        <v>0.0</v>
      </c>
      <c r="BN862" s="11">
        <v>0.0</v>
      </c>
      <c r="BO862" s="11">
        <v>0.0</v>
      </c>
      <c r="BP862" s="11">
        <v>0.0</v>
      </c>
      <c r="BQ862" s="11">
        <v>0.0</v>
      </c>
      <c r="BR862" s="11">
        <v>0.0</v>
      </c>
      <c r="BS862" s="11">
        <v>0.0</v>
      </c>
      <c r="BT862" s="11">
        <v>0.0</v>
      </c>
      <c r="BU862" s="11">
        <v>0.0</v>
      </c>
      <c r="BV862" s="11" t="s">
        <v>124</v>
      </c>
      <c r="BW862" s="3" t="s">
        <v>146</v>
      </c>
      <c r="BX862" s="15">
        <v>0.0</v>
      </c>
      <c r="BY862" s="26">
        <v>192.0</v>
      </c>
      <c r="BZ862" s="16">
        <v>0.0</v>
      </c>
      <c r="CA862" s="26">
        <v>29.0</v>
      </c>
      <c r="CB862" s="26">
        <v>13.0</v>
      </c>
      <c r="CC862" s="15">
        <v>0.0</v>
      </c>
      <c r="CD862" s="15">
        <v>0.0</v>
      </c>
      <c r="CE862" s="15">
        <v>0.0</v>
      </c>
      <c r="CF862" s="15">
        <v>0.0</v>
      </c>
      <c r="CG862" s="16">
        <v>0.0</v>
      </c>
      <c r="CH862" s="16">
        <v>0.0</v>
      </c>
      <c r="CI862" s="16">
        <v>0.0</v>
      </c>
      <c r="CJ862" s="15">
        <f t="shared" si="3"/>
        <v>0</v>
      </c>
      <c r="CK862" s="29" t="s">
        <v>4752</v>
      </c>
      <c r="CL862" s="11" t="s">
        <v>4753</v>
      </c>
      <c r="CM862" s="11">
        <v>0.0</v>
      </c>
      <c r="CN862" s="11">
        <v>0.0</v>
      </c>
      <c r="CO862" s="18">
        <v>0.0</v>
      </c>
      <c r="CP862" s="18">
        <v>0.0</v>
      </c>
      <c r="CQ862" s="15">
        <v>0.0</v>
      </c>
      <c r="CR862" s="15" t="s">
        <v>124</v>
      </c>
      <c r="CS862" s="15">
        <v>0.0</v>
      </c>
      <c r="CT862" s="15" t="s">
        <v>124</v>
      </c>
      <c r="CU862" s="15">
        <v>0.0</v>
      </c>
      <c r="CV862" s="15" t="s">
        <v>124</v>
      </c>
      <c r="CW862" s="11">
        <v>0.0</v>
      </c>
      <c r="CX862" s="11">
        <v>0.0</v>
      </c>
      <c r="CY862" s="11" t="s">
        <v>124</v>
      </c>
      <c r="CZ862" s="11">
        <v>0.0</v>
      </c>
      <c r="DA862" s="11" t="s">
        <v>3161</v>
      </c>
      <c r="DB862" s="31"/>
    </row>
    <row r="863">
      <c r="A863" s="11" t="s">
        <v>4754</v>
      </c>
      <c r="B863" s="11" t="s">
        <v>4755</v>
      </c>
      <c r="C863" s="12">
        <v>36750.0</v>
      </c>
      <c r="D863" s="13">
        <v>2.0</v>
      </c>
      <c r="E863" s="18">
        <v>0.0</v>
      </c>
      <c r="F863" s="3">
        <v>3.0</v>
      </c>
      <c r="G863" s="3">
        <v>5.0</v>
      </c>
      <c r="H863" s="3">
        <v>5.0</v>
      </c>
      <c r="I863" s="14">
        <f t="shared" si="1"/>
        <v>4.333333333</v>
      </c>
      <c r="J863" s="14">
        <f t="shared" si="2"/>
        <v>1.333333333</v>
      </c>
      <c r="K863" s="11" t="s">
        <v>4756</v>
      </c>
      <c r="L863" s="11" t="s">
        <v>4729</v>
      </c>
      <c r="M863" s="15" t="s">
        <v>216</v>
      </c>
      <c r="N863" s="15" t="s">
        <v>4458</v>
      </c>
      <c r="O863" s="15" t="s">
        <v>2359</v>
      </c>
      <c r="P863" s="15" t="s">
        <v>3759</v>
      </c>
      <c r="Q863" s="17">
        <v>1.0</v>
      </c>
      <c r="R863" s="11" t="s">
        <v>124</v>
      </c>
      <c r="S863" s="11">
        <v>0.0</v>
      </c>
      <c r="T863" s="11">
        <v>0.0</v>
      </c>
      <c r="U863" s="11" t="s">
        <v>124</v>
      </c>
      <c r="V863" s="11">
        <v>0.0</v>
      </c>
      <c r="W863" s="11" t="s">
        <v>125</v>
      </c>
      <c r="X863" s="18">
        <v>21.0</v>
      </c>
      <c r="Y863" s="18">
        <v>1.0</v>
      </c>
      <c r="Z863" s="18">
        <v>0.0</v>
      </c>
      <c r="AA863" s="18">
        <v>1.0</v>
      </c>
      <c r="AB863" s="15" t="s">
        <v>4757</v>
      </c>
      <c r="AC863" s="15" t="s">
        <v>4757</v>
      </c>
      <c r="AD863" s="16">
        <v>1.0</v>
      </c>
      <c r="AE863" s="16">
        <v>0.0</v>
      </c>
      <c r="AF863" s="16">
        <v>0.0</v>
      </c>
      <c r="AG863" s="15">
        <v>0.0</v>
      </c>
      <c r="AH863" s="11" t="s">
        <v>4758</v>
      </c>
      <c r="AI863" s="18">
        <v>1.0</v>
      </c>
      <c r="AJ863" s="18">
        <v>0.0</v>
      </c>
      <c r="AK863" s="18">
        <v>0.0</v>
      </c>
      <c r="AL863" s="11">
        <v>0.0</v>
      </c>
      <c r="AM863" s="19">
        <v>1.0</v>
      </c>
      <c r="AN863" s="27" t="s">
        <v>128</v>
      </c>
      <c r="AO863" s="15" t="s">
        <v>1393</v>
      </c>
      <c r="AP863" s="15" t="s">
        <v>177</v>
      </c>
      <c r="AQ863" s="15">
        <v>119.0</v>
      </c>
      <c r="AR863" s="15">
        <v>44.0</v>
      </c>
      <c r="AS863" s="15">
        <v>75.0</v>
      </c>
      <c r="AT863" s="15">
        <v>27.0</v>
      </c>
      <c r="AU863" s="15">
        <v>-8.0</v>
      </c>
      <c r="AV863" s="15">
        <v>28.0</v>
      </c>
      <c r="AW863" s="18">
        <v>0.0</v>
      </c>
      <c r="AX863" s="18">
        <v>0.0</v>
      </c>
      <c r="AY863" s="18">
        <v>0.0</v>
      </c>
      <c r="AZ863" s="18">
        <v>1.0</v>
      </c>
      <c r="BA863" s="18">
        <v>1.0</v>
      </c>
      <c r="BB863" s="18">
        <v>0.0</v>
      </c>
      <c r="BC863" s="11">
        <v>0.0</v>
      </c>
      <c r="BD863" s="11">
        <v>0.0</v>
      </c>
      <c r="BE863" s="11">
        <v>0.0</v>
      </c>
      <c r="BF863" s="11">
        <v>0.0</v>
      </c>
      <c r="BG863" s="11">
        <v>0.0</v>
      </c>
      <c r="BH863" s="11">
        <v>0.0</v>
      </c>
      <c r="BI863" s="11">
        <v>0.0</v>
      </c>
      <c r="BJ863" s="11">
        <v>0.0</v>
      </c>
      <c r="BK863" s="11">
        <v>0.0</v>
      </c>
      <c r="BL863" s="11">
        <v>0.0</v>
      </c>
      <c r="BM863" s="11">
        <v>0.0</v>
      </c>
      <c r="BN863" s="11">
        <v>0.0</v>
      </c>
      <c r="BO863" s="11">
        <v>0.0</v>
      </c>
      <c r="BP863" s="11">
        <v>0.0</v>
      </c>
      <c r="BQ863" s="11">
        <v>0.0</v>
      </c>
      <c r="BR863" s="11">
        <v>0.0</v>
      </c>
      <c r="BS863" s="11">
        <v>0.0</v>
      </c>
      <c r="BT863" s="11">
        <v>0.0</v>
      </c>
      <c r="BU863" s="11">
        <v>0.0</v>
      </c>
      <c r="BV863" s="11" t="s">
        <v>124</v>
      </c>
      <c r="BW863" s="3" t="s">
        <v>146</v>
      </c>
      <c r="BX863" s="15">
        <v>0.0</v>
      </c>
      <c r="BY863" s="26">
        <v>274.0</v>
      </c>
      <c r="BZ863" s="16">
        <v>0.0</v>
      </c>
      <c r="CA863" s="26">
        <v>17.0</v>
      </c>
      <c r="CB863" s="26">
        <v>17.0</v>
      </c>
      <c r="CC863" s="15">
        <v>0.0</v>
      </c>
      <c r="CD863" s="15">
        <v>0.0</v>
      </c>
      <c r="CE863" s="15">
        <v>0.0</v>
      </c>
      <c r="CF863" s="15">
        <v>0.0</v>
      </c>
      <c r="CG863" s="16">
        <v>0.0</v>
      </c>
      <c r="CH863" s="16">
        <v>0.0</v>
      </c>
      <c r="CI863" s="16">
        <v>0.0</v>
      </c>
      <c r="CJ863" s="15">
        <f t="shared" si="3"/>
        <v>0</v>
      </c>
      <c r="CK863" s="29" t="s">
        <v>4759</v>
      </c>
      <c r="CL863" s="11" t="s">
        <v>158</v>
      </c>
      <c r="CM863" s="11">
        <v>0.0</v>
      </c>
      <c r="CN863" s="11">
        <v>0.0</v>
      </c>
      <c r="CO863" s="18">
        <v>0.0</v>
      </c>
      <c r="CP863" s="18">
        <v>0.0</v>
      </c>
      <c r="CQ863" s="15">
        <v>0.0</v>
      </c>
      <c r="CR863" s="15" t="s">
        <v>124</v>
      </c>
      <c r="CS863" s="15">
        <v>0.0</v>
      </c>
      <c r="CT863" s="15" t="s">
        <v>124</v>
      </c>
      <c r="CU863" s="15">
        <v>0.0</v>
      </c>
      <c r="CV863" s="15" t="s">
        <v>124</v>
      </c>
      <c r="CW863" s="11">
        <v>0.0</v>
      </c>
      <c r="CX863" s="11">
        <v>0.0</v>
      </c>
      <c r="CY863" s="11" t="s">
        <v>124</v>
      </c>
      <c r="CZ863" s="11">
        <v>0.0</v>
      </c>
      <c r="DA863" s="11" t="s">
        <v>235</v>
      </c>
      <c r="DB863" s="31"/>
    </row>
    <row r="864">
      <c r="A864" s="11" t="s">
        <v>4760</v>
      </c>
      <c r="B864" s="11" t="s">
        <v>3411</v>
      </c>
      <c r="C864" s="12">
        <v>36764.0</v>
      </c>
      <c r="D864" s="13">
        <v>3.0</v>
      </c>
      <c r="E864" s="18">
        <v>0.0</v>
      </c>
      <c r="F864" s="3">
        <v>5.0</v>
      </c>
      <c r="G864" s="3">
        <v>8.0</v>
      </c>
      <c r="H864" s="3">
        <v>6.0</v>
      </c>
      <c r="I864" s="14">
        <f t="shared" si="1"/>
        <v>6.333333333</v>
      </c>
      <c r="J864" s="14">
        <f t="shared" si="2"/>
        <v>2</v>
      </c>
      <c r="K864" s="11" t="s">
        <v>4761</v>
      </c>
      <c r="L864" s="11" t="s">
        <v>4729</v>
      </c>
      <c r="M864" s="15" t="s">
        <v>216</v>
      </c>
      <c r="N864" s="15" t="s">
        <v>2546</v>
      </c>
      <c r="O864" s="15" t="s">
        <v>3323</v>
      </c>
      <c r="P864" s="15" t="s">
        <v>4391</v>
      </c>
      <c r="Q864" s="17">
        <v>1.0</v>
      </c>
      <c r="R864" s="11" t="s">
        <v>124</v>
      </c>
      <c r="S864" s="11">
        <v>0.0</v>
      </c>
      <c r="T864" s="11">
        <v>0.0</v>
      </c>
      <c r="U864" s="11" t="s">
        <v>124</v>
      </c>
      <c r="V864" s="11">
        <v>0.0</v>
      </c>
      <c r="W864" s="11" t="s">
        <v>125</v>
      </c>
      <c r="X864" s="18">
        <v>34.0</v>
      </c>
      <c r="Y864" s="18">
        <v>0.0</v>
      </c>
      <c r="Z864" s="18">
        <v>0.0</v>
      </c>
      <c r="AA864" s="18">
        <v>1.0</v>
      </c>
      <c r="AB864" s="15" t="s">
        <v>3415</v>
      </c>
      <c r="AC864" s="15" t="s">
        <v>3415</v>
      </c>
      <c r="AD864" s="16">
        <v>2.0</v>
      </c>
      <c r="AE864" s="16">
        <v>0.0</v>
      </c>
      <c r="AF864" s="16">
        <v>1.0</v>
      </c>
      <c r="AG864" s="15">
        <v>0.0</v>
      </c>
      <c r="AH864" s="11" t="s">
        <v>3415</v>
      </c>
      <c r="AI864" s="18">
        <v>2.0</v>
      </c>
      <c r="AJ864" s="18">
        <v>1.0</v>
      </c>
      <c r="AK864" s="18">
        <v>1.0</v>
      </c>
      <c r="AL864" s="11">
        <v>0.0</v>
      </c>
      <c r="AM864" s="19">
        <v>1.0</v>
      </c>
      <c r="AN864" s="27" t="s">
        <v>128</v>
      </c>
      <c r="AO864" s="15" t="s">
        <v>4762</v>
      </c>
      <c r="AP864" s="15" t="s">
        <v>512</v>
      </c>
      <c r="AQ864" s="15">
        <v>99.0</v>
      </c>
      <c r="AR864" s="15">
        <v>80.0</v>
      </c>
      <c r="AS864" s="15">
        <v>77.0</v>
      </c>
      <c r="AT864" s="15">
        <v>80.0</v>
      </c>
      <c r="AU864" s="15">
        <v>-3.0</v>
      </c>
      <c r="AV864" s="15">
        <v>10.0</v>
      </c>
      <c r="AW864" s="18">
        <v>0.0</v>
      </c>
      <c r="AX864" s="18">
        <v>1.0</v>
      </c>
      <c r="AY864" s="18">
        <v>0.0</v>
      </c>
      <c r="AZ864" s="18">
        <v>0.0</v>
      </c>
      <c r="BA864" s="18">
        <v>0.0</v>
      </c>
      <c r="BB864" s="18">
        <v>0.0</v>
      </c>
      <c r="BC864" s="11">
        <v>0.0</v>
      </c>
      <c r="BD864" s="11">
        <v>0.0</v>
      </c>
      <c r="BE864" s="11">
        <v>0.0</v>
      </c>
      <c r="BF864" s="11">
        <v>0.0</v>
      </c>
      <c r="BG864" s="11">
        <v>0.0</v>
      </c>
      <c r="BH864" s="11">
        <v>0.0</v>
      </c>
      <c r="BI864" s="11">
        <v>0.0</v>
      </c>
      <c r="BJ864" s="11">
        <v>1.0</v>
      </c>
      <c r="BK864" s="11">
        <v>0.0</v>
      </c>
      <c r="BL864" s="11">
        <v>0.0</v>
      </c>
      <c r="BM864" s="11">
        <v>0.0</v>
      </c>
      <c r="BN864" s="11">
        <v>0.0</v>
      </c>
      <c r="BO864" s="11">
        <v>0.0</v>
      </c>
      <c r="BP864" s="11">
        <v>0.0</v>
      </c>
      <c r="BQ864" s="11">
        <v>0.0</v>
      </c>
      <c r="BR864" s="11">
        <v>0.0</v>
      </c>
      <c r="BS864" s="11">
        <v>0.0</v>
      </c>
      <c r="BT864" s="11">
        <v>0.0</v>
      </c>
      <c r="BU864" s="11">
        <v>0.0</v>
      </c>
      <c r="BV864" s="11" t="s">
        <v>124</v>
      </c>
      <c r="BW864" s="3" t="s">
        <v>1609</v>
      </c>
      <c r="BX864" s="15">
        <v>0.0</v>
      </c>
      <c r="BY864" s="26">
        <v>297.0</v>
      </c>
      <c r="BZ864" s="16">
        <v>0.0</v>
      </c>
      <c r="CA864" s="26">
        <v>22.0</v>
      </c>
      <c r="CB864" s="26">
        <v>22.0</v>
      </c>
      <c r="CC864" s="15">
        <v>0.0</v>
      </c>
      <c r="CD864" s="15">
        <v>0.0</v>
      </c>
      <c r="CE864" s="15">
        <v>0.0</v>
      </c>
      <c r="CF864" s="15">
        <v>0.0</v>
      </c>
      <c r="CG864" s="16">
        <v>0.0</v>
      </c>
      <c r="CH864" s="16">
        <v>0.0</v>
      </c>
      <c r="CI864" s="16">
        <v>0.0</v>
      </c>
      <c r="CJ864" s="15">
        <f t="shared" si="3"/>
        <v>0</v>
      </c>
      <c r="CK864" s="29" t="s">
        <v>4763</v>
      </c>
      <c r="CL864" s="11" t="s">
        <v>3349</v>
      </c>
      <c r="CM864" s="11">
        <v>0.0</v>
      </c>
      <c r="CN864" s="11">
        <v>0.0</v>
      </c>
      <c r="CO864" s="18">
        <v>0.0</v>
      </c>
      <c r="CP864" s="18">
        <v>0.0</v>
      </c>
      <c r="CQ864" s="15">
        <v>0.0</v>
      </c>
      <c r="CR864" s="15" t="s">
        <v>124</v>
      </c>
      <c r="CS864" s="15">
        <v>1.0</v>
      </c>
      <c r="CT864" s="15" t="s">
        <v>4764</v>
      </c>
      <c r="CU864" s="15">
        <v>0.0</v>
      </c>
      <c r="CV864" s="15" t="s">
        <v>124</v>
      </c>
      <c r="CW864" s="11">
        <v>0.0</v>
      </c>
      <c r="CX864" s="11">
        <v>0.0</v>
      </c>
      <c r="CY864" s="11" t="s">
        <v>124</v>
      </c>
      <c r="CZ864" s="11">
        <v>0.0</v>
      </c>
      <c r="DA864" s="11" t="s">
        <v>3248</v>
      </c>
      <c r="DB864" s="31"/>
    </row>
    <row r="865">
      <c r="A865" s="11" t="s">
        <v>4765</v>
      </c>
      <c r="B865" s="11" t="s">
        <v>3150</v>
      </c>
      <c r="C865" s="12">
        <v>36785.0</v>
      </c>
      <c r="D865" s="13">
        <v>4.0</v>
      </c>
      <c r="E865" s="18">
        <v>0.0</v>
      </c>
      <c r="F865" s="3">
        <v>4.0</v>
      </c>
      <c r="G865" s="3">
        <v>4.0</v>
      </c>
      <c r="H865" s="3">
        <v>7.0</v>
      </c>
      <c r="I865" s="14">
        <f t="shared" si="1"/>
        <v>5</v>
      </c>
      <c r="J865" s="14">
        <f t="shared" si="2"/>
        <v>2</v>
      </c>
      <c r="K865" s="11" t="s">
        <v>4346</v>
      </c>
      <c r="L865" s="11" t="s">
        <v>3903</v>
      </c>
      <c r="M865" s="15" t="s">
        <v>2631</v>
      </c>
      <c r="N865" s="15" t="s">
        <v>4766</v>
      </c>
      <c r="O865" s="15" t="s">
        <v>2906</v>
      </c>
      <c r="P865" s="15" t="s">
        <v>4767</v>
      </c>
      <c r="Q865" s="17">
        <v>1.0</v>
      </c>
      <c r="R865" s="11" t="s">
        <v>124</v>
      </c>
      <c r="S865" s="11">
        <v>0.0</v>
      </c>
      <c r="T865" s="11">
        <v>0.0</v>
      </c>
      <c r="U865" s="11" t="s">
        <v>124</v>
      </c>
      <c r="V865" s="11">
        <v>0.0</v>
      </c>
      <c r="W865" s="11" t="s">
        <v>125</v>
      </c>
      <c r="X865" s="18">
        <v>42.0</v>
      </c>
      <c r="Y865" s="18">
        <v>0.0</v>
      </c>
      <c r="Z865" s="18">
        <v>1.0</v>
      </c>
      <c r="AA865" s="18">
        <v>0.0</v>
      </c>
      <c r="AB865" s="15" t="s">
        <v>4768</v>
      </c>
      <c r="AC865" s="15" t="s">
        <v>4768</v>
      </c>
      <c r="AD865" s="16">
        <v>2.0</v>
      </c>
      <c r="AE865" s="16">
        <v>2.0</v>
      </c>
      <c r="AF865" s="16">
        <v>1.0</v>
      </c>
      <c r="AG865" s="15">
        <v>0.0</v>
      </c>
      <c r="AH865" s="11" t="s">
        <v>4768</v>
      </c>
      <c r="AI865" s="18">
        <v>2.0</v>
      </c>
      <c r="AJ865" s="18">
        <v>2.0</v>
      </c>
      <c r="AK865" s="18">
        <v>1.0</v>
      </c>
      <c r="AL865" s="11">
        <v>0.0</v>
      </c>
      <c r="AM865" s="19">
        <v>1.0</v>
      </c>
      <c r="AN865" s="27" t="s">
        <v>128</v>
      </c>
      <c r="AO865" s="15" t="s">
        <v>1840</v>
      </c>
      <c r="AP865" s="15" t="s">
        <v>1840</v>
      </c>
      <c r="AQ865" s="15">
        <v>120.0</v>
      </c>
      <c r="AR865" s="15">
        <v>80.0</v>
      </c>
      <c r="AS865" s="15">
        <v>74.0</v>
      </c>
      <c r="AT865" s="15">
        <v>87.0</v>
      </c>
      <c r="AU865" s="15">
        <v>-9.0</v>
      </c>
      <c r="AV865" s="15">
        <v>0.0</v>
      </c>
      <c r="AW865" s="18">
        <v>0.0</v>
      </c>
      <c r="AX865" s="18">
        <v>0.0</v>
      </c>
      <c r="AY865" s="18">
        <v>0.0</v>
      </c>
      <c r="AZ865" s="18">
        <v>0.0</v>
      </c>
      <c r="BA865" s="18">
        <v>0.0</v>
      </c>
      <c r="BB865" s="18">
        <v>0.0</v>
      </c>
      <c r="BC865" s="11">
        <v>0.0</v>
      </c>
      <c r="BD865" s="11">
        <v>0.0</v>
      </c>
      <c r="BE865" s="11">
        <v>0.0</v>
      </c>
      <c r="BF865" s="11">
        <v>0.0</v>
      </c>
      <c r="BG865" s="11">
        <v>0.0</v>
      </c>
      <c r="BH865" s="11">
        <v>0.0</v>
      </c>
      <c r="BI865" s="11">
        <v>0.0</v>
      </c>
      <c r="BJ865" s="11">
        <v>0.0</v>
      </c>
      <c r="BK865" s="11">
        <v>0.0</v>
      </c>
      <c r="BL865" s="11">
        <v>0.0</v>
      </c>
      <c r="BM865" s="11">
        <v>0.0</v>
      </c>
      <c r="BN865" s="11">
        <v>0.0</v>
      </c>
      <c r="BO865" s="11">
        <v>0.0</v>
      </c>
      <c r="BP865" s="11">
        <v>0.0</v>
      </c>
      <c r="BQ865" s="11">
        <v>0.0</v>
      </c>
      <c r="BR865" s="11">
        <v>0.0</v>
      </c>
      <c r="BS865" s="11">
        <v>0.0</v>
      </c>
      <c r="BT865" s="11">
        <v>0.0</v>
      </c>
      <c r="BU865" s="11">
        <v>0.0</v>
      </c>
      <c r="BV865" s="11" t="s">
        <v>124</v>
      </c>
      <c r="BW865" s="3" t="s">
        <v>319</v>
      </c>
      <c r="BX865" s="15">
        <v>0.0</v>
      </c>
      <c r="BY865" s="26">
        <v>225.0</v>
      </c>
      <c r="BZ865" s="16">
        <v>0.0</v>
      </c>
      <c r="CA865" s="26">
        <v>61.0</v>
      </c>
      <c r="CB865" s="26">
        <v>40.0</v>
      </c>
      <c r="CC865" s="15">
        <v>0.0</v>
      </c>
      <c r="CD865" s="15">
        <v>0.0</v>
      </c>
      <c r="CE865" s="15">
        <v>0.0</v>
      </c>
      <c r="CF865" s="15">
        <v>0.0</v>
      </c>
      <c r="CG865" s="16">
        <v>0.0</v>
      </c>
      <c r="CH865" s="16">
        <v>0.0</v>
      </c>
      <c r="CI865" s="16">
        <v>0.0</v>
      </c>
      <c r="CJ865" s="15">
        <f t="shared" si="3"/>
        <v>0</v>
      </c>
      <c r="CK865" s="29" t="s">
        <v>4769</v>
      </c>
      <c r="CL865" s="11" t="s">
        <v>403</v>
      </c>
      <c r="CM865" s="11">
        <v>0.0</v>
      </c>
      <c r="CN865" s="11">
        <v>1.0</v>
      </c>
      <c r="CO865" s="18">
        <v>0.0</v>
      </c>
      <c r="CP865" s="18">
        <v>0.0</v>
      </c>
      <c r="CQ865" s="15">
        <v>0.0</v>
      </c>
      <c r="CR865" s="15" t="s">
        <v>124</v>
      </c>
      <c r="CS865" s="15">
        <v>0.0</v>
      </c>
      <c r="CT865" s="15" t="s">
        <v>124</v>
      </c>
      <c r="CU865" s="15">
        <v>0.0</v>
      </c>
      <c r="CV865" s="15" t="s">
        <v>124</v>
      </c>
      <c r="CW865" s="11">
        <v>0.0</v>
      </c>
      <c r="CX865" s="11">
        <v>0.0</v>
      </c>
      <c r="CY865" s="11" t="s">
        <v>124</v>
      </c>
      <c r="CZ865" s="11">
        <v>0.0</v>
      </c>
      <c r="DA865" s="11" t="s">
        <v>235</v>
      </c>
      <c r="DB865" s="31"/>
    </row>
    <row r="866">
      <c r="A866" s="11" t="s">
        <v>4770</v>
      </c>
      <c r="B866" s="11" t="s">
        <v>4651</v>
      </c>
      <c r="C866" s="12">
        <v>36813.0</v>
      </c>
      <c r="D866" s="13">
        <v>4.0</v>
      </c>
      <c r="E866" s="18">
        <v>0.0</v>
      </c>
      <c r="F866" s="3">
        <v>8.0</v>
      </c>
      <c r="G866" s="3">
        <v>6.0</v>
      </c>
      <c r="H866" s="3">
        <v>6.0</v>
      </c>
      <c r="I866" s="14">
        <f t="shared" si="1"/>
        <v>6.666666667</v>
      </c>
      <c r="J866" s="14">
        <f t="shared" si="2"/>
        <v>1.333333333</v>
      </c>
      <c r="K866" s="11" t="s">
        <v>277</v>
      </c>
      <c r="L866" s="11" t="s">
        <v>2410</v>
      </c>
      <c r="M866" s="15" t="s">
        <v>137</v>
      </c>
      <c r="N866" s="15" t="s">
        <v>4771</v>
      </c>
      <c r="O866" s="15" t="s">
        <v>137</v>
      </c>
      <c r="P866" s="15" t="s">
        <v>138</v>
      </c>
      <c r="Q866" s="17">
        <v>1.0</v>
      </c>
      <c r="R866" s="11" t="s">
        <v>124</v>
      </c>
      <c r="S866" s="11">
        <v>0.0</v>
      </c>
      <c r="T866" s="11">
        <v>0.0</v>
      </c>
      <c r="U866" s="11" t="s">
        <v>124</v>
      </c>
      <c r="V866" s="11">
        <v>0.0</v>
      </c>
      <c r="W866" s="11" t="s">
        <v>125</v>
      </c>
      <c r="X866" s="18">
        <v>19.0</v>
      </c>
      <c r="Y866" s="18">
        <v>0.0</v>
      </c>
      <c r="Z866" s="18">
        <v>1.0</v>
      </c>
      <c r="AA866" s="18">
        <v>0.0</v>
      </c>
      <c r="AB866" s="15" t="s">
        <v>4772</v>
      </c>
      <c r="AC866" s="15" t="s">
        <v>4772</v>
      </c>
      <c r="AD866" s="16">
        <v>2.0</v>
      </c>
      <c r="AE866" s="16">
        <v>2.0</v>
      </c>
      <c r="AF866" s="16">
        <v>1.0</v>
      </c>
      <c r="AG866" s="15">
        <v>0.0</v>
      </c>
      <c r="AH866" s="11" t="s">
        <v>4773</v>
      </c>
      <c r="AI866" s="18">
        <v>1.0</v>
      </c>
      <c r="AJ866" s="18">
        <v>1.0</v>
      </c>
      <c r="AK866" s="18">
        <v>0.0</v>
      </c>
      <c r="AL866" s="11">
        <v>0.0</v>
      </c>
      <c r="AM866" s="19">
        <v>1.0</v>
      </c>
      <c r="AN866" s="27" t="s">
        <v>128</v>
      </c>
      <c r="AO866" s="15" t="s">
        <v>167</v>
      </c>
      <c r="AP866" s="15" t="s">
        <v>167</v>
      </c>
      <c r="AQ866" s="15">
        <v>119.0</v>
      </c>
      <c r="AR866" s="15">
        <v>92.0</v>
      </c>
      <c r="AS866" s="15">
        <v>83.0</v>
      </c>
      <c r="AT866" s="15">
        <v>78.0</v>
      </c>
      <c r="AU866" s="15">
        <v>-3.0</v>
      </c>
      <c r="AV866" s="15">
        <v>23.0</v>
      </c>
      <c r="AW866" s="18">
        <v>0.0</v>
      </c>
      <c r="AX866" s="18">
        <v>1.0</v>
      </c>
      <c r="AY866" s="18">
        <v>0.0</v>
      </c>
      <c r="AZ866" s="18">
        <v>1.0</v>
      </c>
      <c r="BA866" s="18">
        <v>1.0</v>
      </c>
      <c r="BB866" s="18">
        <v>1.0</v>
      </c>
      <c r="BC866" s="11">
        <v>0.0</v>
      </c>
      <c r="BD866" s="11">
        <v>0.0</v>
      </c>
      <c r="BE866" s="11">
        <v>0.0</v>
      </c>
      <c r="BF866" s="11">
        <v>0.0</v>
      </c>
      <c r="BG866" s="11">
        <v>0.0</v>
      </c>
      <c r="BH866" s="11">
        <v>1.0</v>
      </c>
      <c r="BI866" s="11">
        <v>0.0</v>
      </c>
      <c r="BJ866" s="11">
        <v>1.0</v>
      </c>
      <c r="BK866" s="11">
        <v>0.0</v>
      </c>
      <c r="BL866" s="11">
        <v>0.0</v>
      </c>
      <c r="BM866" s="11">
        <v>0.0</v>
      </c>
      <c r="BN866" s="11">
        <v>0.0</v>
      </c>
      <c r="BO866" s="11">
        <v>0.0</v>
      </c>
      <c r="BP866" s="11">
        <v>0.0</v>
      </c>
      <c r="BQ866" s="11">
        <v>0.0</v>
      </c>
      <c r="BR866" s="11">
        <v>0.0</v>
      </c>
      <c r="BS866" s="11">
        <v>0.0</v>
      </c>
      <c r="BT866" s="11">
        <v>0.0</v>
      </c>
      <c r="BU866" s="11">
        <v>0.0</v>
      </c>
      <c r="BV866" s="11" t="s">
        <v>124</v>
      </c>
      <c r="BW866" s="3" t="s">
        <v>3045</v>
      </c>
      <c r="BX866" s="15">
        <v>0.0</v>
      </c>
      <c r="BY866" s="26">
        <v>203.0</v>
      </c>
      <c r="BZ866" s="16">
        <v>0.0</v>
      </c>
      <c r="CA866" s="26">
        <v>0.0</v>
      </c>
      <c r="CB866" s="26">
        <v>16.0</v>
      </c>
      <c r="CC866" s="15">
        <v>1.0</v>
      </c>
      <c r="CD866" s="15">
        <v>0.0</v>
      </c>
      <c r="CE866" s="15">
        <v>0.0</v>
      </c>
      <c r="CF866" s="15">
        <v>0.0</v>
      </c>
      <c r="CG866" s="16">
        <v>0.0</v>
      </c>
      <c r="CH866" s="16">
        <v>0.0</v>
      </c>
      <c r="CI866" s="16">
        <v>0.0</v>
      </c>
      <c r="CJ866" s="15">
        <f t="shared" si="3"/>
        <v>0</v>
      </c>
      <c r="CK866" s="29" t="s">
        <v>4774</v>
      </c>
      <c r="CL866" s="11" t="s">
        <v>258</v>
      </c>
      <c r="CM866" s="11">
        <v>0.0</v>
      </c>
      <c r="CN866" s="11">
        <v>1.0</v>
      </c>
      <c r="CO866" s="18">
        <v>1.0</v>
      </c>
      <c r="CP866" s="18">
        <v>0.0</v>
      </c>
      <c r="CQ866" s="15">
        <v>0.0</v>
      </c>
      <c r="CR866" s="15" t="s">
        <v>124</v>
      </c>
      <c r="CS866" s="15">
        <v>0.0</v>
      </c>
      <c r="CT866" s="15" t="s">
        <v>124</v>
      </c>
      <c r="CU866" s="15">
        <v>0.0</v>
      </c>
      <c r="CV866" s="15" t="s">
        <v>124</v>
      </c>
      <c r="CW866" s="11">
        <v>0.0</v>
      </c>
      <c r="CX866" s="11">
        <v>0.0</v>
      </c>
      <c r="CY866" s="11" t="s">
        <v>124</v>
      </c>
      <c r="CZ866" s="11">
        <v>0.0</v>
      </c>
      <c r="DA866" s="11" t="s">
        <v>235</v>
      </c>
      <c r="DB866" s="31"/>
    </row>
    <row r="867">
      <c r="A867" s="11" t="s">
        <v>4775</v>
      </c>
      <c r="B867" s="11" t="s">
        <v>4651</v>
      </c>
      <c r="C867" s="12">
        <v>36841.0</v>
      </c>
      <c r="D867" s="13">
        <v>1.0</v>
      </c>
      <c r="E867" s="18">
        <v>0.0</v>
      </c>
      <c r="F867" s="3">
        <v>6.0</v>
      </c>
      <c r="G867" s="3">
        <v>4.0</v>
      </c>
      <c r="H867" s="3">
        <v>7.0</v>
      </c>
      <c r="I867" s="14">
        <f t="shared" si="1"/>
        <v>5.666666667</v>
      </c>
      <c r="J867" s="14">
        <f t="shared" si="2"/>
        <v>2</v>
      </c>
      <c r="K867" s="11" t="s">
        <v>4776</v>
      </c>
      <c r="L867" s="11" t="s">
        <v>4776</v>
      </c>
      <c r="M867" s="15" t="s">
        <v>122</v>
      </c>
      <c r="N867" s="15" t="s">
        <v>4736</v>
      </c>
      <c r="O867" s="15" t="s">
        <v>122</v>
      </c>
      <c r="P867" s="15" t="s">
        <v>4736</v>
      </c>
      <c r="Q867" s="17">
        <v>0.0</v>
      </c>
      <c r="R867" s="11" t="s">
        <v>124</v>
      </c>
      <c r="S867" s="11">
        <v>0.0</v>
      </c>
      <c r="T867" s="11">
        <v>0.0</v>
      </c>
      <c r="U867" s="11" t="s">
        <v>124</v>
      </c>
      <c r="V867" s="11">
        <v>0.0</v>
      </c>
      <c r="W867" s="11" t="s">
        <v>125</v>
      </c>
      <c r="X867" s="18">
        <v>27.0</v>
      </c>
      <c r="Y867" s="18">
        <v>1.0</v>
      </c>
      <c r="Z867" s="18">
        <v>1.0</v>
      </c>
      <c r="AA867" s="18">
        <v>0.0</v>
      </c>
      <c r="AB867" s="15" t="s">
        <v>4777</v>
      </c>
      <c r="AC867" s="15" t="s">
        <v>4777</v>
      </c>
      <c r="AD867" s="16">
        <v>1.0</v>
      </c>
      <c r="AE867" s="16">
        <v>1.0</v>
      </c>
      <c r="AF867" s="16">
        <v>1.0</v>
      </c>
      <c r="AG867" s="16">
        <v>1.0</v>
      </c>
      <c r="AH867" s="11" t="s">
        <v>4778</v>
      </c>
      <c r="AI867" s="18">
        <v>1.0</v>
      </c>
      <c r="AJ867" s="18">
        <v>1.0</v>
      </c>
      <c r="AK867" s="18">
        <v>0.0</v>
      </c>
      <c r="AL867" s="11">
        <v>0.0</v>
      </c>
      <c r="AM867" s="19">
        <v>0.0</v>
      </c>
      <c r="AN867" s="27" t="s">
        <v>128</v>
      </c>
      <c r="AO867" s="15" t="s">
        <v>129</v>
      </c>
      <c r="AP867" s="15" t="s">
        <v>129</v>
      </c>
      <c r="AQ867" s="15">
        <v>139.0</v>
      </c>
      <c r="AR867" s="15">
        <v>54.0</v>
      </c>
      <c r="AS867" s="15">
        <v>51.0</v>
      </c>
      <c r="AT867" s="15">
        <v>14.0</v>
      </c>
      <c r="AU867" s="15">
        <v>-8.0</v>
      </c>
      <c r="AV867" s="15">
        <v>0.0</v>
      </c>
      <c r="AW867" s="18">
        <v>0.0</v>
      </c>
      <c r="AX867" s="18">
        <v>0.0</v>
      </c>
      <c r="AY867" s="18">
        <v>1.0</v>
      </c>
      <c r="AZ867" s="18">
        <v>0.0</v>
      </c>
      <c r="BA867" s="18">
        <v>0.0</v>
      </c>
      <c r="BB867" s="18">
        <v>0.0</v>
      </c>
      <c r="BC867" s="11">
        <v>0.0</v>
      </c>
      <c r="BD867" s="11">
        <v>0.0</v>
      </c>
      <c r="BE867" s="11">
        <v>0.0</v>
      </c>
      <c r="BF867" s="11">
        <v>0.0</v>
      </c>
      <c r="BG867" s="11">
        <v>0.0</v>
      </c>
      <c r="BH867" s="11">
        <v>0.0</v>
      </c>
      <c r="BI867" s="11">
        <v>0.0</v>
      </c>
      <c r="BJ867" s="11">
        <v>0.0</v>
      </c>
      <c r="BK867" s="11">
        <v>0.0</v>
      </c>
      <c r="BL867" s="11">
        <v>0.0</v>
      </c>
      <c r="BM867" s="11">
        <v>0.0</v>
      </c>
      <c r="BN867" s="11">
        <v>0.0</v>
      </c>
      <c r="BO867" s="11">
        <v>0.0</v>
      </c>
      <c r="BP867" s="11">
        <v>0.0</v>
      </c>
      <c r="BQ867" s="11">
        <v>0.0</v>
      </c>
      <c r="BR867" s="11">
        <v>0.0</v>
      </c>
      <c r="BS867" s="11">
        <v>0.0</v>
      </c>
      <c r="BT867" s="11">
        <v>0.0</v>
      </c>
      <c r="BU867" s="11">
        <v>0.0</v>
      </c>
      <c r="BV867" s="11" t="s">
        <v>124</v>
      </c>
      <c r="BW867" s="3" t="s">
        <v>146</v>
      </c>
      <c r="BX867" s="15">
        <v>0.0</v>
      </c>
      <c r="BY867" s="26">
        <v>273.0</v>
      </c>
      <c r="BZ867" s="16">
        <v>0.0</v>
      </c>
      <c r="CA867" s="26">
        <v>60.0</v>
      </c>
      <c r="CB867" s="26">
        <v>17.0</v>
      </c>
      <c r="CC867" s="15">
        <v>0.0</v>
      </c>
      <c r="CD867" s="15">
        <v>0.0</v>
      </c>
      <c r="CE867" s="15">
        <v>0.0</v>
      </c>
      <c r="CF867" s="15">
        <v>0.0</v>
      </c>
      <c r="CG867" s="16">
        <v>0.0</v>
      </c>
      <c r="CH867" s="16">
        <v>0.0</v>
      </c>
      <c r="CI867" s="16">
        <v>0.0</v>
      </c>
      <c r="CJ867" s="15">
        <f t="shared" si="3"/>
        <v>0</v>
      </c>
      <c r="CK867" s="29" t="s">
        <v>4779</v>
      </c>
      <c r="CL867" s="11" t="s">
        <v>4780</v>
      </c>
      <c r="CM867" s="11">
        <v>0.0</v>
      </c>
      <c r="CN867" s="11">
        <v>0.0</v>
      </c>
      <c r="CO867" s="18">
        <v>0.0</v>
      </c>
      <c r="CP867" s="18">
        <v>0.0</v>
      </c>
      <c r="CQ867" s="15">
        <v>0.0</v>
      </c>
      <c r="CR867" s="15" t="s">
        <v>124</v>
      </c>
      <c r="CS867" s="15">
        <v>0.0</v>
      </c>
      <c r="CT867" s="15" t="s">
        <v>124</v>
      </c>
      <c r="CU867" s="15">
        <v>0.0</v>
      </c>
      <c r="CV867" s="15" t="s">
        <v>124</v>
      </c>
      <c r="CW867" s="11">
        <v>0.0</v>
      </c>
      <c r="CX867" s="11">
        <v>0.0</v>
      </c>
      <c r="CY867" s="11" t="s">
        <v>124</v>
      </c>
      <c r="CZ867" s="11">
        <v>0.0</v>
      </c>
      <c r="DA867" s="11" t="s">
        <v>3380</v>
      </c>
      <c r="DB867" s="31"/>
    </row>
    <row r="868">
      <c r="A868" s="11" t="s">
        <v>4781</v>
      </c>
      <c r="B868" s="11" t="s">
        <v>4639</v>
      </c>
      <c r="C868" s="12">
        <v>36848.0</v>
      </c>
      <c r="D868" s="13">
        <v>11.0</v>
      </c>
      <c r="E868" s="18">
        <v>0.0</v>
      </c>
      <c r="F868" s="3">
        <v>7.0</v>
      </c>
      <c r="G868" s="3">
        <v>8.0</v>
      </c>
      <c r="H868" s="3">
        <v>8.0</v>
      </c>
      <c r="I868" s="14">
        <f t="shared" si="1"/>
        <v>7.666666667</v>
      </c>
      <c r="J868" s="14">
        <f t="shared" si="2"/>
        <v>0.6666666667</v>
      </c>
      <c r="K868" s="11" t="s">
        <v>261</v>
      </c>
      <c r="L868" s="11" t="s">
        <v>3594</v>
      </c>
      <c r="M868" s="15" t="s">
        <v>216</v>
      </c>
      <c r="N868" s="15" t="s">
        <v>2546</v>
      </c>
      <c r="O868" s="15" t="s">
        <v>4782</v>
      </c>
      <c r="P868" s="15" t="s">
        <v>4783</v>
      </c>
      <c r="Q868" s="17">
        <v>0.0</v>
      </c>
      <c r="R868" s="11" t="s">
        <v>124</v>
      </c>
      <c r="S868" s="11">
        <v>1.0</v>
      </c>
      <c r="T868" s="11">
        <v>0.0</v>
      </c>
      <c r="U868" s="11" t="s">
        <v>124</v>
      </c>
      <c r="V868" s="11">
        <v>0.0</v>
      </c>
      <c r="W868" s="11" t="s">
        <v>125</v>
      </c>
      <c r="X868" s="18">
        <v>19.0</v>
      </c>
      <c r="Y868" s="18">
        <v>0.0</v>
      </c>
      <c r="Z868" s="18">
        <v>0.0</v>
      </c>
      <c r="AA868" s="18">
        <v>1.0</v>
      </c>
      <c r="AB868" s="15" t="s">
        <v>4784</v>
      </c>
      <c r="AC868" s="15" t="s">
        <v>4784</v>
      </c>
      <c r="AD868" s="16">
        <v>2.0</v>
      </c>
      <c r="AE868" s="16">
        <v>0.0</v>
      </c>
      <c r="AF868" s="16">
        <v>1.0</v>
      </c>
      <c r="AG868" s="16">
        <v>0.0</v>
      </c>
      <c r="AH868" s="11" t="s">
        <v>4784</v>
      </c>
      <c r="AI868" s="18">
        <v>2.0</v>
      </c>
      <c r="AJ868" s="18">
        <v>0.0</v>
      </c>
      <c r="AK868" s="18">
        <v>1.0</v>
      </c>
      <c r="AL868" s="18">
        <v>0.0</v>
      </c>
      <c r="AM868" s="19">
        <v>1.0</v>
      </c>
      <c r="AN868" s="27" t="s">
        <v>128</v>
      </c>
      <c r="AO868" s="15" t="s">
        <v>2224</v>
      </c>
      <c r="AP868" s="15" t="s">
        <v>2224</v>
      </c>
      <c r="AQ868" s="15">
        <v>98.0</v>
      </c>
      <c r="AR868" s="15">
        <v>59.0</v>
      </c>
      <c r="AS868" s="15">
        <v>67.0</v>
      </c>
      <c r="AT868" s="15">
        <v>93.0</v>
      </c>
      <c r="AU868" s="15">
        <v>-4.0</v>
      </c>
      <c r="AV868" s="15">
        <v>35.0</v>
      </c>
      <c r="AW868" s="18">
        <v>0.0</v>
      </c>
      <c r="AX868" s="18">
        <v>0.0</v>
      </c>
      <c r="AY868" s="18">
        <v>0.0</v>
      </c>
      <c r="AZ868" s="18">
        <v>0.0</v>
      </c>
      <c r="BA868" s="18">
        <v>1.0</v>
      </c>
      <c r="BB868" s="18">
        <v>0.0</v>
      </c>
      <c r="BC868" s="11">
        <v>0.0</v>
      </c>
      <c r="BD868" s="11">
        <v>0.0</v>
      </c>
      <c r="BE868" s="11">
        <v>0.0</v>
      </c>
      <c r="BF868" s="11">
        <v>0.0</v>
      </c>
      <c r="BG868" s="11">
        <v>0.0</v>
      </c>
      <c r="BH868" s="11">
        <v>0.0</v>
      </c>
      <c r="BI868" s="11">
        <v>0.0</v>
      </c>
      <c r="BJ868" s="11">
        <v>0.0</v>
      </c>
      <c r="BK868" s="11">
        <v>0.0</v>
      </c>
      <c r="BL868" s="11">
        <v>0.0</v>
      </c>
      <c r="BM868" s="11">
        <v>0.0</v>
      </c>
      <c r="BN868" s="11">
        <v>0.0</v>
      </c>
      <c r="BO868" s="11">
        <v>0.0</v>
      </c>
      <c r="BP868" s="11">
        <v>0.0</v>
      </c>
      <c r="BQ868" s="11">
        <v>0.0</v>
      </c>
      <c r="BR868" s="11">
        <v>0.0</v>
      </c>
      <c r="BS868" s="11">
        <v>0.0</v>
      </c>
      <c r="BT868" s="11">
        <v>0.0</v>
      </c>
      <c r="BU868" s="11">
        <v>0.0</v>
      </c>
      <c r="BV868" s="11" t="s">
        <v>124</v>
      </c>
      <c r="BW868" s="3" t="s">
        <v>3045</v>
      </c>
      <c r="BX868" s="15">
        <v>0.0</v>
      </c>
      <c r="BY868" s="26">
        <v>216.0</v>
      </c>
      <c r="BZ868" s="16">
        <v>0.0</v>
      </c>
      <c r="CA868" s="26">
        <v>12.0</v>
      </c>
      <c r="CB868" s="26">
        <v>19.0</v>
      </c>
      <c r="CC868" s="15">
        <v>1.0</v>
      </c>
      <c r="CD868" s="15">
        <v>0.0</v>
      </c>
      <c r="CE868" s="15">
        <v>0.0</v>
      </c>
      <c r="CF868" s="15">
        <v>0.0</v>
      </c>
      <c r="CG868" s="16">
        <v>0.0</v>
      </c>
      <c r="CH868" s="16">
        <v>0.0</v>
      </c>
      <c r="CI868" s="16">
        <v>0.0</v>
      </c>
      <c r="CJ868" s="15">
        <f t="shared" si="3"/>
        <v>0</v>
      </c>
      <c r="CK868" s="29" t="s">
        <v>4785</v>
      </c>
      <c r="CL868" s="11" t="s">
        <v>4786</v>
      </c>
      <c r="CM868" s="11">
        <v>0.0</v>
      </c>
      <c r="CN868" s="11">
        <v>1.0</v>
      </c>
      <c r="CO868" s="18">
        <v>0.0</v>
      </c>
      <c r="CP868" s="18">
        <v>0.0</v>
      </c>
      <c r="CQ868" s="15">
        <v>0.0</v>
      </c>
      <c r="CR868" s="15" t="s">
        <v>124</v>
      </c>
      <c r="CS868" s="15">
        <v>1.0</v>
      </c>
      <c r="CT868" s="15" t="s">
        <v>4787</v>
      </c>
      <c r="CU868" s="15">
        <v>0.0</v>
      </c>
      <c r="CV868" s="15" t="s">
        <v>124</v>
      </c>
      <c r="CW868" s="11">
        <v>0.0</v>
      </c>
      <c r="CX868" s="11">
        <v>0.0</v>
      </c>
      <c r="CY868" s="11" t="s">
        <v>124</v>
      </c>
      <c r="CZ868" s="11">
        <v>0.0</v>
      </c>
      <c r="DA868" s="11" t="s">
        <v>4165</v>
      </c>
      <c r="DB868" s="31"/>
    </row>
    <row r="869">
      <c r="A869" s="11" t="s">
        <v>4788</v>
      </c>
      <c r="B869" s="11" t="s">
        <v>4789</v>
      </c>
      <c r="C869" s="12">
        <v>36925.0</v>
      </c>
      <c r="D869" s="13">
        <v>2.0</v>
      </c>
      <c r="E869" s="18">
        <v>0.0</v>
      </c>
      <c r="F869" s="3">
        <v>5.0</v>
      </c>
      <c r="G869" s="3">
        <v>6.0</v>
      </c>
      <c r="H869" s="3">
        <v>8.0</v>
      </c>
      <c r="I869" s="14">
        <f t="shared" si="1"/>
        <v>6.333333333</v>
      </c>
      <c r="J869" s="14">
        <f t="shared" si="2"/>
        <v>2</v>
      </c>
      <c r="K869" s="11" t="s">
        <v>1283</v>
      </c>
      <c r="L869" s="11" t="s">
        <v>4729</v>
      </c>
      <c r="M869" s="15" t="s">
        <v>3478</v>
      </c>
      <c r="N869" s="15" t="s">
        <v>4240</v>
      </c>
      <c r="O869" s="15" t="s">
        <v>4790</v>
      </c>
      <c r="P869" s="15" t="s">
        <v>4240</v>
      </c>
      <c r="Q869" s="17">
        <v>1.5</v>
      </c>
      <c r="R869" s="11" t="s">
        <v>124</v>
      </c>
      <c r="S869" s="11">
        <v>1.0</v>
      </c>
      <c r="T869" s="11">
        <v>0.0</v>
      </c>
      <c r="U869" s="11" t="s">
        <v>124</v>
      </c>
      <c r="V869" s="11">
        <v>0.0</v>
      </c>
      <c r="W869" s="11" t="s">
        <v>2084</v>
      </c>
      <c r="X869" s="18">
        <v>33.0</v>
      </c>
      <c r="Y869" s="18">
        <v>1.0</v>
      </c>
      <c r="Z869" s="18">
        <v>0.0</v>
      </c>
      <c r="AA869" s="18">
        <v>1.0</v>
      </c>
      <c r="AB869" s="15" t="s">
        <v>4791</v>
      </c>
      <c r="AC869" s="15" t="s">
        <v>4792</v>
      </c>
      <c r="AD869" s="16">
        <v>1.0</v>
      </c>
      <c r="AE869" s="16">
        <v>2.0</v>
      </c>
      <c r="AF869" s="16">
        <v>1.0</v>
      </c>
      <c r="AG869" s="16">
        <v>0.0</v>
      </c>
      <c r="AH869" s="11" t="s">
        <v>4793</v>
      </c>
      <c r="AI869" s="18">
        <v>1.0</v>
      </c>
      <c r="AJ869" s="18">
        <v>0.0</v>
      </c>
      <c r="AK869" s="18">
        <v>0.0</v>
      </c>
      <c r="AL869" s="11">
        <v>0.0</v>
      </c>
      <c r="AM869" s="19">
        <v>1.0</v>
      </c>
      <c r="AN869" s="27" t="s">
        <v>128</v>
      </c>
      <c r="AO869" s="15" t="s">
        <v>129</v>
      </c>
      <c r="AP869" s="15" t="s">
        <v>129</v>
      </c>
      <c r="AQ869" s="15">
        <v>95.0</v>
      </c>
      <c r="AR869" s="15">
        <v>61.0</v>
      </c>
      <c r="AS869" s="15">
        <v>85.0</v>
      </c>
      <c r="AT869" s="15">
        <v>65.0</v>
      </c>
      <c r="AU869" s="15">
        <v>-5.0</v>
      </c>
      <c r="AV869" s="15">
        <v>6.0</v>
      </c>
      <c r="AW869" s="18">
        <v>0.0</v>
      </c>
      <c r="AX869" s="18">
        <v>0.0</v>
      </c>
      <c r="AY869" s="18">
        <v>1.0</v>
      </c>
      <c r="AZ869" s="18">
        <v>0.0</v>
      </c>
      <c r="BA869" s="18">
        <v>1.0</v>
      </c>
      <c r="BB869" s="18">
        <v>0.0</v>
      </c>
      <c r="BC869" s="11">
        <v>0.0</v>
      </c>
      <c r="BD869" s="11">
        <v>0.0</v>
      </c>
      <c r="BE869" s="11">
        <v>0.0</v>
      </c>
      <c r="BF869" s="11">
        <v>0.0</v>
      </c>
      <c r="BG869" s="11">
        <v>0.0</v>
      </c>
      <c r="BH869" s="11">
        <v>0.0</v>
      </c>
      <c r="BI869" s="11">
        <v>0.0</v>
      </c>
      <c r="BJ869" s="11">
        <v>0.0</v>
      </c>
      <c r="BK869" s="11">
        <v>0.0</v>
      </c>
      <c r="BL869" s="11">
        <v>0.0</v>
      </c>
      <c r="BM869" s="11">
        <v>0.0</v>
      </c>
      <c r="BN869" s="11">
        <v>0.0</v>
      </c>
      <c r="BO869" s="11">
        <v>0.0</v>
      </c>
      <c r="BP869" s="11">
        <v>0.0</v>
      </c>
      <c r="BQ869" s="11">
        <v>0.0</v>
      </c>
      <c r="BR869" s="11">
        <v>0.0</v>
      </c>
      <c r="BS869" s="11">
        <v>0.0</v>
      </c>
      <c r="BT869" s="11">
        <v>0.0</v>
      </c>
      <c r="BU869" s="11">
        <v>0.0</v>
      </c>
      <c r="BV869" s="11" t="s">
        <v>124</v>
      </c>
      <c r="BW869" s="3" t="s">
        <v>319</v>
      </c>
      <c r="BX869" s="15">
        <v>0.0</v>
      </c>
      <c r="BY869" s="26">
        <v>227.0</v>
      </c>
      <c r="BZ869" s="16">
        <v>0.0</v>
      </c>
      <c r="CA869" s="26">
        <v>23.0</v>
      </c>
      <c r="CB869" s="26">
        <v>20.0</v>
      </c>
      <c r="CC869" s="15">
        <v>0.0</v>
      </c>
      <c r="CD869" s="15">
        <v>0.0</v>
      </c>
      <c r="CE869" s="15">
        <v>1.0</v>
      </c>
      <c r="CF869" s="15">
        <v>0.0</v>
      </c>
      <c r="CG869" s="16">
        <v>0.0</v>
      </c>
      <c r="CH869" s="16">
        <v>1.0</v>
      </c>
      <c r="CI869" s="16">
        <v>0.0</v>
      </c>
      <c r="CJ869" s="15">
        <f t="shared" si="3"/>
        <v>1</v>
      </c>
      <c r="CK869" s="29" t="s">
        <v>4794</v>
      </c>
      <c r="CL869" s="11" t="s">
        <v>3430</v>
      </c>
      <c r="CM869" s="11">
        <v>0.0</v>
      </c>
      <c r="CN869" s="11">
        <v>0.0</v>
      </c>
      <c r="CO869" s="18">
        <v>1.0</v>
      </c>
      <c r="CP869" s="18">
        <v>0.0</v>
      </c>
      <c r="CQ869" s="15">
        <v>0.0</v>
      </c>
      <c r="CR869" s="15" t="s">
        <v>124</v>
      </c>
      <c r="CS869" s="15">
        <v>0.0</v>
      </c>
      <c r="CT869" s="15" t="s">
        <v>124</v>
      </c>
      <c r="CU869" s="15">
        <v>0.0</v>
      </c>
      <c r="CV869" s="15" t="s">
        <v>124</v>
      </c>
      <c r="CW869" s="11">
        <v>0.0</v>
      </c>
      <c r="CX869" s="11">
        <v>0.0</v>
      </c>
      <c r="CY869" s="11" t="s">
        <v>124</v>
      </c>
      <c r="CZ869" s="11">
        <v>0.0</v>
      </c>
      <c r="DA869" s="11" t="s">
        <v>133</v>
      </c>
      <c r="DB869" s="31"/>
    </row>
    <row r="870">
      <c r="A870" s="11" t="s">
        <v>4795</v>
      </c>
      <c r="B870" s="11" t="s">
        <v>4796</v>
      </c>
      <c r="C870" s="12">
        <v>36939.0</v>
      </c>
      <c r="D870" s="13">
        <v>1.0</v>
      </c>
      <c r="E870" s="18">
        <v>0.0</v>
      </c>
      <c r="F870" s="3">
        <v>9.0</v>
      </c>
      <c r="G870" s="3">
        <v>10.0</v>
      </c>
      <c r="H870" s="3">
        <v>7.0</v>
      </c>
      <c r="I870" s="14">
        <f t="shared" si="1"/>
        <v>8.666666667</v>
      </c>
      <c r="J870" s="14">
        <f t="shared" si="2"/>
        <v>2</v>
      </c>
      <c r="K870" s="11" t="s">
        <v>4339</v>
      </c>
      <c r="L870" s="11" t="s">
        <v>2410</v>
      </c>
      <c r="M870" s="15" t="s">
        <v>3478</v>
      </c>
      <c r="N870" s="15" t="s">
        <v>3478</v>
      </c>
      <c r="O870" s="15" t="s">
        <v>3478</v>
      </c>
      <c r="P870" s="15" t="s">
        <v>969</v>
      </c>
      <c r="Q870" s="17">
        <v>2.0</v>
      </c>
      <c r="R870" s="11" t="s">
        <v>124</v>
      </c>
      <c r="S870" s="11">
        <v>1.0</v>
      </c>
      <c r="T870" s="11">
        <v>0.0</v>
      </c>
      <c r="U870" s="11" t="s">
        <v>124</v>
      </c>
      <c r="V870" s="11">
        <v>0.0</v>
      </c>
      <c r="W870" s="11" t="s">
        <v>125</v>
      </c>
      <c r="X870" s="18">
        <f>(25+26)/2</f>
        <v>25.5</v>
      </c>
      <c r="Y870" s="18">
        <v>1.0</v>
      </c>
      <c r="Z870" s="18">
        <v>0.0</v>
      </c>
      <c r="AA870" s="18">
        <v>1.0</v>
      </c>
      <c r="AB870" s="15" t="s">
        <v>4797</v>
      </c>
      <c r="AC870" s="15" t="s">
        <v>4797</v>
      </c>
      <c r="AD870" s="16">
        <v>1.0</v>
      </c>
      <c r="AE870" s="16">
        <v>0.0</v>
      </c>
      <c r="AF870" s="16">
        <v>1.0</v>
      </c>
      <c r="AG870" s="16">
        <v>0.0</v>
      </c>
      <c r="AH870" s="11" t="s">
        <v>4797</v>
      </c>
      <c r="AI870" s="18">
        <v>1.0</v>
      </c>
      <c r="AJ870" s="18">
        <v>0.0</v>
      </c>
      <c r="AK870" s="18">
        <v>1.0</v>
      </c>
      <c r="AL870" s="18">
        <v>0.0</v>
      </c>
      <c r="AM870" s="19">
        <v>1.0</v>
      </c>
      <c r="AN870" s="27" t="s">
        <v>128</v>
      </c>
      <c r="AO870" s="15" t="s">
        <v>893</v>
      </c>
      <c r="AP870" s="15" t="s">
        <v>893</v>
      </c>
      <c r="AQ870" s="15">
        <v>95.0</v>
      </c>
      <c r="AR870" s="15">
        <v>83.0</v>
      </c>
      <c r="AS870" s="15">
        <v>83.0</v>
      </c>
      <c r="AT870" s="15">
        <v>68.0</v>
      </c>
      <c r="AU870" s="15">
        <v>-4.0</v>
      </c>
      <c r="AV870" s="15">
        <v>19.0</v>
      </c>
      <c r="AW870" s="18">
        <v>0.0</v>
      </c>
      <c r="AX870" s="18">
        <v>1.0</v>
      </c>
      <c r="AY870" s="18">
        <v>0.0</v>
      </c>
      <c r="AZ870" s="18">
        <v>1.0</v>
      </c>
      <c r="BA870" s="18">
        <v>0.0</v>
      </c>
      <c r="BB870" s="18">
        <v>0.0</v>
      </c>
      <c r="BC870" s="11">
        <v>0.0</v>
      </c>
      <c r="BD870" s="11">
        <v>0.0</v>
      </c>
      <c r="BE870" s="11">
        <v>0.0</v>
      </c>
      <c r="BF870" s="11">
        <v>0.0</v>
      </c>
      <c r="BG870" s="11">
        <v>0.0</v>
      </c>
      <c r="BH870" s="11">
        <v>1.0</v>
      </c>
      <c r="BI870" s="11">
        <v>0.0</v>
      </c>
      <c r="BJ870" s="11">
        <v>0.0</v>
      </c>
      <c r="BK870" s="11">
        <v>0.0</v>
      </c>
      <c r="BL870" s="11">
        <v>0.0</v>
      </c>
      <c r="BM870" s="11">
        <v>0.0</v>
      </c>
      <c r="BN870" s="11">
        <v>0.0</v>
      </c>
      <c r="BO870" s="11">
        <v>0.0</v>
      </c>
      <c r="BP870" s="11">
        <v>0.0</v>
      </c>
      <c r="BQ870" s="11">
        <v>0.0</v>
      </c>
      <c r="BR870" s="11">
        <v>0.0</v>
      </c>
      <c r="BS870" s="11">
        <v>0.0</v>
      </c>
      <c r="BT870" s="11">
        <v>0.0</v>
      </c>
      <c r="BU870" s="11">
        <v>0.0</v>
      </c>
      <c r="BV870" s="11" t="s">
        <v>124</v>
      </c>
      <c r="BW870" s="3" t="s">
        <v>319</v>
      </c>
      <c r="BX870" s="15">
        <v>0.0</v>
      </c>
      <c r="BY870" s="26">
        <v>238.0</v>
      </c>
      <c r="BZ870" s="16">
        <v>0.0</v>
      </c>
      <c r="CA870" s="26">
        <v>10.0</v>
      </c>
      <c r="CB870" s="26">
        <v>23.0</v>
      </c>
      <c r="CC870" s="15">
        <v>0.0</v>
      </c>
      <c r="CD870" s="15">
        <v>0.0</v>
      </c>
      <c r="CE870" s="15">
        <v>1.0</v>
      </c>
      <c r="CF870" s="15">
        <v>0.0</v>
      </c>
      <c r="CG870" s="16">
        <v>0.0</v>
      </c>
      <c r="CH870" s="16">
        <v>0.0</v>
      </c>
      <c r="CI870" s="16">
        <v>0.0</v>
      </c>
      <c r="CJ870" s="15">
        <f t="shared" si="3"/>
        <v>0</v>
      </c>
      <c r="CK870" s="29" t="s">
        <v>4798</v>
      </c>
      <c r="CL870" s="11" t="s">
        <v>1451</v>
      </c>
      <c r="CM870" s="11">
        <v>0.0</v>
      </c>
      <c r="CN870" s="11">
        <v>1.0</v>
      </c>
      <c r="CO870" s="18">
        <v>1.0</v>
      </c>
      <c r="CP870" s="18">
        <v>0.0</v>
      </c>
      <c r="CQ870" s="15">
        <v>0.0</v>
      </c>
      <c r="CR870" s="15" t="s">
        <v>124</v>
      </c>
      <c r="CS870" s="15">
        <v>0.0</v>
      </c>
      <c r="CT870" s="15" t="s">
        <v>124</v>
      </c>
      <c r="CU870" s="15">
        <v>0.0</v>
      </c>
      <c r="CV870" s="15" t="s">
        <v>124</v>
      </c>
      <c r="CW870" s="11">
        <v>0.0</v>
      </c>
      <c r="CX870" s="11">
        <v>0.0</v>
      </c>
      <c r="CY870" s="11" t="s">
        <v>124</v>
      </c>
      <c r="CZ870" s="11">
        <v>0.0</v>
      </c>
      <c r="DA870" s="11" t="s">
        <v>235</v>
      </c>
      <c r="DB870" s="31"/>
    </row>
    <row r="871">
      <c r="A871" s="11" t="s">
        <v>4799</v>
      </c>
      <c r="B871" s="11" t="s">
        <v>4800</v>
      </c>
      <c r="C871" s="12">
        <v>36946.0</v>
      </c>
      <c r="D871" s="13">
        <v>4.0</v>
      </c>
      <c r="E871" s="18">
        <v>0.0</v>
      </c>
      <c r="F871" s="3">
        <v>4.0</v>
      </c>
      <c r="G871" s="3">
        <v>3.0</v>
      </c>
      <c r="H871" s="3">
        <v>6.0</v>
      </c>
      <c r="I871" s="14">
        <f t="shared" si="1"/>
        <v>4.333333333</v>
      </c>
      <c r="J871" s="14">
        <f t="shared" si="2"/>
        <v>2</v>
      </c>
      <c r="K871" s="11" t="s">
        <v>3135</v>
      </c>
      <c r="L871" s="11" t="s">
        <v>3136</v>
      </c>
      <c r="M871" s="15" t="s">
        <v>3478</v>
      </c>
      <c r="N871" s="15" t="s">
        <v>2546</v>
      </c>
      <c r="O871" s="15" t="s">
        <v>4043</v>
      </c>
      <c r="P871" s="15" t="s">
        <v>4217</v>
      </c>
      <c r="Q871" s="17">
        <v>1.5</v>
      </c>
      <c r="R871" s="11" t="s">
        <v>4801</v>
      </c>
      <c r="S871" s="11">
        <v>1.0</v>
      </c>
      <c r="T871" s="11">
        <v>0.0</v>
      </c>
      <c r="U871" s="11" t="s">
        <v>124</v>
      </c>
      <c r="V871" s="11">
        <v>0.0</v>
      </c>
      <c r="W871" s="11" t="s">
        <v>125</v>
      </c>
      <c r="X871" s="18">
        <v>27.0</v>
      </c>
      <c r="Y871" s="18">
        <v>1.0</v>
      </c>
      <c r="Z871" s="18">
        <v>0.0</v>
      </c>
      <c r="AA871" s="18">
        <v>1.0</v>
      </c>
      <c r="AB871" s="15" t="s">
        <v>4802</v>
      </c>
      <c r="AC871" s="15" t="s">
        <v>4803</v>
      </c>
      <c r="AD871" s="16">
        <v>1.0</v>
      </c>
      <c r="AE871" s="16">
        <v>2.0</v>
      </c>
      <c r="AF871" s="16">
        <v>0.0</v>
      </c>
      <c r="AG871" s="15">
        <v>0.0</v>
      </c>
      <c r="AH871" s="11" t="s">
        <v>4804</v>
      </c>
      <c r="AI871" s="18">
        <v>1.0</v>
      </c>
      <c r="AJ871" s="18">
        <v>0.0</v>
      </c>
      <c r="AK871" s="18">
        <v>0.0</v>
      </c>
      <c r="AL871" s="11">
        <v>0.0</v>
      </c>
      <c r="AM871" s="19">
        <v>1.0</v>
      </c>
      <c r="AN871" s="27" t="s">
        <v>128</v>
      </c>
      <c r="AO871" s="15" t="s">
        <v>1780</v>
      </c>
      <c r="AP871" s="15" t="s">
        <v>1780</v>
      </c>
      <c r="AQ871" s="15">
        <v>90.0</v>
      </c>
      <c r="AR871" s="15">
        <v>76.0</v>
      </c>
      <c r="AS871" s="15">
        <v>77.0</v>
      </c>
      <c r="AT871" s="15">
        <v>68.0</v>
      </c>
      <c r="AU871" s="15">
        <v>-7.0</v>
      </c>
      <c r="AV871" s="15">
        <v>5.0</v>
      </c>
      <c r="AW871" s="18">
        <v>0.0</v>
      </c>
      <c r="AX871" s="18">
        <v>1.0</v>
      </c>
      <c r="AY871" s="18">
        <v>0.0</v>
      </c>
      <c r="AZ871" s="18">
        <v>0.0</v>
      </c>
      <c r="BA871" s="18">
        <v>1.0</v>
      </c>
      <c r="BB871" s="18">
        <v>0.0</v>
      </c>
      <c r="BC871" s="11">
        <v>0.0</v>
      </c>
      <c r="BD871" s="11">
        <v>0.0</v>
      </c>
      <c r="BE871" s="11">
        <v>0.0</v>
      </c>
      <c r="BF871" s="11">
        <v>0.0</v>
      </c>
      <c r="BG871" s="11">
        <v>0.0</v>
      </c>
      <c r="BH871" s="11">
        <v>0.0</v>
      </c>
      <c r="BI871" s="11">
        <v>0.0</v>
      </c>
      <c r="BJ871" s="11">
        <v>0.0</v>
      </c>
      <c r="BK871" s="11">
        <v>0.0</v>
      </c>
      <c r="BL871" s="11">
        <v>0.0</v>
      </c>
      <c r="BM871" s="11">
        <v>0.0</v>
      </c>
      <c r="BN871" s="11">
        <v>0.0</v>
      </c>
      <c r="BO871" s="11">
        <v>0.0</v>
      </c>
      <c r="BP871" s="11">
        <v>0.0</v>
      </c>
      <c r="BQ871" s="11">
        <v>0.0</v>
      </c>
      <c r="BR871" s="11">
        <v>0.0</v>
      </c>
      <c r="BS871" s="11">
        <v>0.0</v>
      </c>
      <c r="BT871" s="11">
        <v>0.0</v>
      </c>
      <c r="BU871" s="11">
        <v>0.0</v>
      </c>
      <c r="BV871" s="11" t="s">
        <v>124</v>
      </c>
      <c r="BW871" s="3" t="s">
        <v>3895</v>
      </c>
      <c r="BX871" s="15">
        <v>1.0</v>
      </c>
      <c r="BY871" s="26">
        <v>213.0</v>
      </c>
      <c r="BZ871" s="16">
        <v>0.0</v>
      </c>
      <c r="CA871" s="26">
        <v>0.0</v>
      </c>
      <c r="CB871" s="26">
        <v>16.0</v>
      </c>
      <c r="CC871" s="15">
        <v>0.0</v>
      </c>
      <c r="CD871" s="15">
        <v>0.0</v>
      </c>
      <c r="CE871" s="15">
        <v>0.0</v>
      </c>
      <c r="CF871" s="15">
        <v>0.0</v>
      </c>
      <c r="CG871" s="16">
        <v>0.0</v>
      </c>
      <c r="CH871" s="16">
        <v>1.0</v>
      </c>
      <c r="CI871" s="16">
        <v>0.0</v>
      </c>
      <c r="CJ871" s="15">
        <f t="shared" si="3"/>
        <v>1</v>
      </c>
      <c r="CK871" s="38" t="s">
        <v>4805</v>
      </c>
      <c r="CL871" s="11" t="s">
        <v>4708</v>
      </c>
      <c r="CM871" s="11">
        <v>0.0</v>
      </c>
      <c r="CN871" s="11">
        <v>0.0</v>
      </c>
      <c r="CO871" s="18">
        <v>1.0</v>
      </c>
      <c r="CP871" s="18">
        <v>0.0</v>
      </c>
      <c r="CQ871" s="15">
        <v>0.0</v>
      </c>
      <c r="CR871" s="15" t="s">
        <v>124</v>
      </c>
      <c r="CS871" s="15">
        <v>0.0</v>
      </c>
      <c r="CT871" s="15" t="s">
        <v>4806</v>
      </c>
      <c r="CU871" s="15">
        <v>0.0</v>
      </c>
      <c r="CV871" s="15" t="s">
        <v>124</v>
      </c>
      <c r="CW871" s="11">
        <v>0.0</v>
      </c>
      <c r="CX871" s="11">
        <v>0.0</v>
      </c>
      <c r="CY871" s="11" t="s">
        <v>124</v>
      </c>
      <c r="CZ871" s="11">
        <v>0.0</v>
      </c>
      <c r="DA871" s="11" t="s">
        <v>235</v>
      </c>
      <c r="DB871" s="31"/>
    </row>
    <row r="872">
      <c r="A872" s="11" t="s">
        <v>4807</v>
      </c>
      <c r="B872" s="11" t="s">
        <v>4808</v>
      </c>
      <c r="C872" s="12">
        <v>36974.0</v>
      </c>
      <c r="D872" s="13">
        <v>2.0</v>
      </c>
      <c r="E872" s="18">
        <v>1.0</v>
      </c>
      <c r="F872" s="3">
        <v>5.0</v>
      </c>
      <c r="G872" s="3">
        <v>6.0</v>
      </c>
      <c r="H872" s="3">
        <v>7.0</v>
      </c>
      <c r="I872" s="14">
        <f t="shared" si="1"/>
        <v>6</v>
      </c>
      <c r="J872" s="14">
        <f t="shared" si="2"/>
        <v>1.333333333</v>
      </c>
      <c r="K872" s="11" t="s">
        <v>261</v>
      </c>
      <c r="L872" s="11" t="s">
        <v>3594</v>
      </c>
      <c r="M872" s="15" t="s">
        <v>3478</v>
      </c>
      <c r="N872" s="15" t="s">
        <v>4809</v>
      </c>
      <c r="O872" s="15" t="s">
        <v>122</v>
      </c>
      <c r="P872" s="15" t="s">
        <v>4810</v>
      </c>
      <c r="Q872" s="17">
        <v>0.0</v>
      </c>
      <c r="R872" s="11" t="s">
        <v>124</v>
      </c>
      <c r="S872" s="11">
        <v>1.0</v>
      </c>
      <c r="T872" s="11">
        <v>0.0</v>
      </c>
      <c r="U872" s="11" t="s">
        <v>124</v>
      </c>
      <c r="V872" s="11">
        <v>0.0</v>
      </c>
      <c r="W872" s="11" t="s">
        <v>125</v>
      </c>
      <c r="X872" s="18">
        <f>(30+26)/2</f>
        <v>28</v>
      </c>
      <c r="Y872" s="18">
        <v>1.0</v>
      </c>
      <c r="Z872" s="18">
        <v>1.0</v>
      </c>
      <c r="AA872" s="18">
        <v>0.0</v>
      </c>
      <c r="AB872" s="15" t="s">
        <v>4811</v>
      </c>
      <c r="AC872" s="15" t="s">
        <v>4812</v>
      </c>
      <c r="AD872" s="16">
        <v>1.0</v>
      </c>
      <c r="AE872" s="16">
        <v>1.0</v>
      </c>
      <c r="AF872" s="16">
        <v>1.0</v>
      </c>
      <c r="AG872" s="16">
        <v>0.0</v>
      </c>
      <c r="AH872" s="11" t="s">
        <v>4813</v>
      </c>
      <c r="AI872" s="18">
        <v>1.0</v>
      </c>
      <c r="AJ872" s="18">
        <v>1.0</v>
      </c>
      <c r="AK872" s="18">
        <v>1.0</v>
      </c>
      <c r="AL872" s="18">
        <v>0.0</v>
      </c>
      <c r="AM872" s="19">
        <v>0.0</v>
      </c>
      <c r="AN872" s="27" t="s">
        <v>128</v>
      </c>
      <c r="AO872" s="15" t="s">
        <v>893</v>
      </c>
      <c r="AP872" s="15" t="s">
        <v>893</v>
      </c>
      <c r="AQ872" s="15">
        <v>104.0</v>
      </c>
      <c r="AR872" s="15">
        <v>73.0</v>
      </c>
      <c r="AS872" s="15">
        <v>73.0</v>
      </c>
      <c r="AT872" s="15">
        <v>68.0</v>
      </c>
      <c r="AU872" s="15">
        <v>-8.0</v>
      </c>
      <c r="AV872" s="15">
        <v>1.0</v>
      </c>
      <c r="AW872" s="18">
        <v>0.0</v>
      </c>
      <c r="AX872" s="18">
        <v>0.0</v>
      </c>
      <c r="AY872" s="18">
        <v>1.0</v>
      </c>
      <c r="AZ872" s="18">
        <v>0.0</v>
      </c>
      <c r="BA872" s="18">
        <v>0.0</v>
      </c>
      <c r="BB872" s="18">
        <v>0.0</v>
      </c>
      <c r="BC872" s="11">
        <v>0.0</v>
      </c>
      <c r="BD872" s="11">
        <v>0.0</v>
      </c>
      <c r="BE872" s="11">
        <v>0.0</v>
      </c>
      <c r="BF872" s="11">
        <v>0.0</v>
      </c>
      <c r="BG872" s="11">
        <v>0.0</v>
      </c>
      <c r="BH872" s="11">
        <v>0.0</v>
      </c>
      <c r="BI872" s="11">
        <v>0.0</v>
      </c>
      <c r="BJ872" s="11">
        <v>0.0</v>
      </c>
      <c r="BK872" s="11">
        <v>0.0</v>
      </c>
      <c r="BL872" s="11">
        <v>0.0</v>
      </c>
      <c r="BM872" s="11">
        <v>0.0</v>
      </c>
      <c r="BN872" s="11">
        <v>0.0</v>
      </c>
      <c r="BO872" s="11">
        <v>0.0</v>
      </c>
      <c r="BP872" s="11">
        <v>0.0</v>
      </c>
      <c r="BQ872" s="11">
        <v>0.0</v>
      </c>
      <c r="BR872" s="11">
        <v>0.0</v>
      </c>
      <c r="BS872" s="11">
        <v>0.0</v>
      </c>
      <c r="BT872" s="11">
        <v>0.0</v>
      </c>
      <c r="BU872" s="11">
        <v>0.0</v>
      </c>
      <c r="BV872" s="11" t="s">
        <v>124</v>
      </c>
      <c r="BW872" s="3" t="s">
        <v>319</v>
      </c>
      <c r="BX872" s="15">
        <v>0.0</v>
      </c>
      <c r="BY872" s="26">
        <v>215.0</v>
      </c>
      <c r="BZ872" s="16">
        <v>0.0</v>
      </c>
      <c r="CA872" s="26">
        <v>21.0</v>
      </c>
      <c r="CB872" s="26">
        <v>10.0</v>
      </c>
      <c r="CC872" s="15">
        <v>0.0</v>
      </c>
      <c r="CD872" s="15">
        <v>0.0</v>
      </c>
      <c r="CE872" s="15">
        <v>1.0</v>
      </c>
      <c r="CF872" s="15">
        <v>0.0</v>
      </c>
      <c r="CG872" s="16">
        <v>0.0</v>
      </c>
      <c r="CH872" s="16">
        <v>1.0</v>
      </c>
      <c r="CI872" s="16">
        <v>0.0</v>
      </c>
      <c r="CJ872" s="15">
        <f t="shared" si="3"/>
        <v>1</v>
      </c>
      <c r="CK872" s="29" t="s">
        <v>4814</v>
      </c>
      <c r="CL872" s="11" t="s">
        <v>258</v>
      </c>
      <c r="CM872" s="11">
        <v>0.0</v>
      </c>
      <c r="CN872" s="11">
        <v>0.0</v>
      </c>
      <c r="CO872" s="18">
        <v>1.0</v>
      </c>
      <c r="CP872" s="18">
        <v>0.0</v>
      </c>
      <c r="CQ872" s="15">
        <v>0.0</v>
      </c>
      <c r="CR872" s="15" t="s">
        <v>124</v>
      </c>
      <c r="CS872" s="15">
        <v>0.0</v>
      </c>
      <c r="CT872" s="15" t="s">
        <v>124</v>
      </c>
      <c r="CU872" s="15">
        <v>0.0</v>
      </c>
      <c r="CV872" s="15" t="s">
        <v>124</v>
      </c>
      <c r="CW872" s="11">
        <v>0.0</v>
      </c>
      <c r="CX872" s="11">
        <v>0.0</v>
      </c>
      <c r="CY872" s="11" t="s">
        <v>124</v>
      </c>
      <c r="CZ872" s="11">
        <v>0.0</v>
      </c>
      <c r="DA872" s="11" t="s">
        <v>4181</v>
      </c>
      <c r="DB872" s="31"/>
    </row>
    <row r="873">
      <c r="A873" s="11" t="s">
        <v>4815</v>
      </c>
      <c r="B873" s="11" t="s">
        <v>4816</v>
      </c>
      <c r="C873" s="12">
        <v>36981.0</v>
      </c>
      <c r="D873" s="13">
        <v>1.0</v>
      </c>
      <c r="E873" s="18">
        <v>0.0</v>
      </c>
      <c r="F873" s="3">
        <v>6.0</v>
      </c>
      <c r="G873" s="3">
        <v>7.0</v>
      </c>
      <c r="H873" s="3">
        <v>7.0</v>
      </c>
      <c r="I873" s="14">
        <f t="shared" si="1"/>
        <v>6.666666667</v>
      </c>
      <c r="J873" s="14">
        <f t="shared" si="2"/>
        <v>0.6666666667</v>
      </c>
      <c r="K873" s="11" t="s">
        <v>4817</v>
      </c>
      <c r="L873" s="11" t="s">
        <v>4729</v>
      </c>
      <c r="M873" s="15" t="s">
        <v>2038</v>
      </c>
      <c r="N873" s="15" t="s">
        <v>4240</v>
      </c>
      <c r="O873" s="15" t="s">
        <v>3478</v>
      </c>
      <c r="P873" s="15" t="s">
        <v>4818</v>
      </c>
      <c r="Q873" s="17">
        <v>1.5</v>
      </c>
      <c r="R873" s="11" t="s">
        <v>4819</v>
      </c>
      <c r="S873" s="11">
        <v>1.0</v>
      </c>
      <c r="T873" s="11">
        <v>0.0</v>
      </c>
      <c r="U873" s="11" t="s">
        <v>124</v>
      </c>
      <c r="V873" s="11">
        <v>0.0</v>
      </c>
      <c r="W873" s="11" t="s">
        <v>4820</v>
      </c>
      <c r="X873" s="18">
        <v>33.0</v>
      </c>
      <c r="Y873" s="18">
        <v>1.0</v>
      </c>
      <c r="Z873" s="18">
        <v>0.0</v>
      </c>
      <c r="AA873" s="18">
        <v>1.0</v>
      </c>
      <c r="AB873" s="15" t="s">
        <v>4821</v>
      </c>
      <c r="AC873" s="15" t="s">
        <v>124</v>
      </c>
      <c r="AD873" s="16">
        <v>1.0</v>
      </c>
      <c r="AE873" s="16">
        <v>2.0</v>
      </c>
      <c r="AF873" s="16">
        <v>0.0</v>
      </c>
      <c r="AG873" s="15">
        <v>0.0</v>
      </c>
      <c r="AH873" s="11" t="s">
        <v>4793</v>
      </c>
      <c r="AI873" s="18">
        <v>1.0</v>
      </c>
      <c r="AJ873" s="18">
        <v>0.0</v>
      </c>
      <c r="AK873" s="18">
        <v>0.0</v>
      </c>
      <c r="AL873" s="11">
        <v>0.0</v>
      </c>
      <c r="AM873" s="19">
        <v>0.0</v>
      </c>
      <c r="AN873" s="27" t="s">
        <v>128</v>
      </c>
      <c r="AO873" s="15" t="s">
        <v>367</v>
      </c>
      <c r="AP873" s="15" t="s">
        <v>367</v>
      </c>
      <c r="AQ873" s="15">
        <v>85.0</v>
      </c>
      <c r="AR873" s="15">
        <v>68.0</v>
      </c>
      <c r="AS873" s="15">
        <v>80.0</v>
      </c>
      <c r="AT873" s="15">
        <v>82.0</v>
      </c>
      <c r="AU873" s="15">
        <v>-6.0</v>
      </c>
      <c r="AV873" s="15">
        <v>13.0</v>
      </c>
      <c r="AW873" s="18">
        <v>0.0</v>
      </c>
      <c r="AX873" s="18">
        <v>0.0</v>
      </c>
      <c r="AY873" s="18">
        <v>1.0</v>
      </c>
      <c r="AZ873" s="18">
        <v>0.0</v>
      </c>
      <c r="BA873" s="18">
        <v>0.0</v>
      </c>
      <c r="BB873" s="18">
        <v>0.0</v>
      </c>
      <c r="BC873" s="11">
        <v>0.0</v>
      </c>
      <c r="BD873" s="11">
        <v>0.0</v>
      </c>
      <c r="BE873" s="11">
        <v>0.0</v>
      </c>
      <c r="BF873" s="11">
        <v>0.0</v>
      </c>
      <c r="BG873" s="11">
        <v>0.0</v>
      </c>
      <c r="BH873" s="11">
        <v>0.0</v>
      </c>
      <c r="BI873" s="11">
        <v>0.0</v>
      </c>
      <c r="BJ873" s="11">
        <v>0.0</v>
      </c>
      <c r="BK873" s="11">
        <v>0.0</v>
      </c>
      <c r="BL873" s="11">
        <v>0.0</v>
      </c>
      <c r="BM873" s="11">
        <v>0.0</v>
      </c>
      <c r="BN873" s="11">
        <v>0.0</v>
      </c>
      <c r="BO873" s="11">
        <v>0.0</v>
      </c>
      <c r="BP873" s="11">
        <v>0.0</v>
      </c>
      <c r="BQ873" s="11">
        <v>0.0</v>
      </c>
      <c r="BR873" s="11">
        <v>0.0</v>
      </c>
      <c r="BS873" s="11">
        <v>0.0</v>
      </c>
      <c r="BT873" s="11">
        <v>0.0</v>
      </c>
      <c r="BU873" s="11">
        <v>0.0</v>
      </c>
      <c r="BV873" s="11" t="s">
        <v>124</v>
      </c>
      <c r="BW873" s="3" t="s">
        <v>319</v>
      </c>
      <c r="BX873" s="15">
        <v>0.0</v>
      </c>
      <c r="BY873" s="26">
        <v>235.0</v>
      </c>
      <c r="BZ873" s="16">
        <v>0.0</v>
      </c>
      <c r="CA873" s="26">
        <v>8.0</v>
      </c>
      <c r="CB873" s="26">
        <v>24.0</v>
      </c>
      <c r="CC873" s="15">
        <v>0.0</v>
      </c>
      <c r="CD873" s="15">
        <v>0.0</v>
      </c>
      <c r="CE873" s="15">
        <v>0.0</v>
      </c>
      <c r="CF873" s="15">
        <v>0.0</v>
      </c>
      <c r="CG873" s="16">
        <v>0.0</v>
      </c>
      <c r="CH873" s="16">
        <v>1.0</v>
      </c>
      <c r="CI873" s="16">
        <v>1.0</v>
      </c>
      <c r="CJ873" s="15">
        <f t="shared" si="3"/>
        <v>1</v>
      </c>
      <c r="CK873" s="29" t="s">
        <v>4822</v>
      </c>
      <c r="CL873" s="11" t="s">
        <v>4823</v>
      </c>
      <c r="CM873" s="11">
        <v>0.0</v>
      </c>
      <c r="CN873" s="11">
        <v>0.0</v>
      </c>
      <c r="CO873" s="18">
        <v>1.0</v>
      </c>
      <c r="CP873" s="18">
        <v>0.0</v>
      </c>
      <c r="CQ873" s="15">
        <v>0.0</v>
      </c>
      <c r="CR873" s="15" t="s">
        <v>124</v>
      </c>
      <c r="CS873" s="15">
        <v>0.0</v>
      </c>
      <c r="CT873" s="15" t="s">
        <v>124</v>
      </c>
      <c r="CU873" s="15">
        <v>0.0</v>
      </c>
      <c r="CV873" s="15" t="s">
        <v>124</v>
      </c>
      <c r="CW873" s="11">
        <v>0.0</v>
      </c>
      <c r="CX873" s="11">
        <v>0.0</v>
      </c>
      <c r="CY873" s="11" t="s">
        <v>124</v>
      </c>
      <c r="CZ873" s="11">
        <v>0.0</v>
      </c>
      <c r="DA873" s="11" t="s">
        <v>133</v>
      </c>
      <c r="DB873" s="31"/>
    </row>
    <row r="874">
      <c r="A874" s="11" t="s">
        <v>4824</v>
      </c>
      <c r="B874" s="11" t="s">
        <v>3411</v>
      </c>
      <c r="C874" s="12">
        <v>36995.0</v>
      </c>
      <c r="D874" s="13">
        <v>7.0</v>
      </c>
      <c r="E874" s="18">
        <v>0.0</v>
      </c>
      <c r="F874" s="3">
        <v>7.0</v>
      </c>
      <c r="G874" s="3">
        <v>6.0</v>
      </c>
      <c r="H874" s="3">
        <v>8.0</v>
      </c>
      <c r="I874" s="14">
        <f t="shared" si="1"/>
        <v>7</v>
      </c>
      <c r="J874" s="14">
        <f t="shared" si="2"/>
        <v>1.333333333</v>
      </c>
      <c r="K874" s="11" t="s">
        <v>3062</v>
      </c>
      <c r="L874" s="11" t="s">
        <v>183</v>
      </c>
      <c r="M874" s="15" t="s">
        <v>216</v>
      </c>
      <c r="N874" s="15" t="s">
        <v>2011</v>
      </c>
      <c r="O874" s="15" t="s">
        <v>3323</v>
      </c>
      <c r="P874" s="15" t="s">
        <v>3927</v>
      </c>
      <c r="Q874" s="17">
        <v>1.0</v>
      </c>
      <c r="R874" s="11" t="s">
        <v>124</v>
      </c>
      <c r="S874" s="11">
        <v>0.0</v>
      </c>
      <c r="T874" s="11">
        <v>0.0</v>
      </c>
      <c r="U874" s="11" t="s">
        <v>124</v>
      </c>
      <c r="V874" s="11">
        <v>0.0</v>
      </c>
      <c r="W874" s="11" t="s">
        <v>125</v>
      </c>
      <c r="X874" s="18">
        <v>34.0</v>
      </c>
      <c r="Y874" s="18">
        <v>0.0</v>
      </c>
      <c r="Z874" s="18">
        <v>0.0</v>
      </c>
      <c r="AA874" s="18">
        <v>1.0</v>
      </c>
      <c r="AB874" s="15" t="s">
        <v>4825</v>
      </c>
      <c r="AC874" s="15" t="s">
        <v>4826</v>
      </c>
      <c r="AD874" s="16">
        <v>2.0</v>
      </c>
      <c r="AE874" s="16">
        <v>2.0</v>
      </c>
      <c r="AF874" s="16">
        <v>1.0</v>
      </c>
      <c r="AG874" s="15">
        <v>0.0</v>
      </c>
      <c r="AH874" s="11" t="s">
        <v>3415</v>
      </c>
      <c r="AI874" s="18">
        <v>1.0</v>
      </c>
      <c r="AJ874" s="18">
        <v>2.0</v>
      </c>
      <c r="AK874" s="18">
        <v>1.0</v>
      </c>
      <c r="AL874" s="11">
        <v>0.0</v>
      </c>
      <c r="AM874" s="19">
        <v>1.0</v>
      </c>
      <c r="AN874" s="27" t="s">
        <v>128</v>
      </c>
      <c r="AO874" s="15" t="s">
        <v>289</v>
      </c>
      <c r="AP874" s="15" t="s">
        <v>289</v>
      </c>
      <c r="AQ874" s="15">
        <v>114.0</v>
      </c>
      <c r="AR874" s="15">
        <v>88.0</v>
      </c>
      <c r="AS874" s="15">
        <v>77.0</v>
      </c>
      <c r="AT874" s="15">
        <v>78.0</v>
      </c>
      <c r="AU874" s="15">
        <v>-5.0</v>
      </c>
      <c r="AV874" s="15">
        <v>1.0</v>
      </c>
      <c r="AW874" s="18">
        <v>0.0</v>
      </c>
      <c r="AX874" s="18">
        <v>1.0</v>
      </c>
      <c r="AY874" s="18">
        <v>1.0</v>
      </c>
      <c r="AZ874" s="18">
        <v>0.0</v>
      </c>
      <c r="BA874" s="18">
        <v>0.0</v>
      </c>
      <c r="BB874" s="18">
        <v>0.0</v>
      </c>
      <c r="BC874" s="11">
        <v>0.0</v>
      </c>
      <c r="BD874" s="11">
        <v>0.0</v>
      </c>
      <c r="BE874" s="11">
        <v>0.0</v>
      </c>
      <c r="BF874" s="11">
        <v>0.0</v>
      </c>
      <c r="BG874" s="11">
        <v>0.0</v>
      </c>
      <c r="BH874" s="11">
        <v>1.0</v>
      </c>
      <c r="BI874" s="11">
        <v>0.0</v>
      </c>
      <c r="BJ874" s="11">
        <v>0.0</v>
      </c>
      <c r="BK874" s="11">
        <v>0.0</v>
      </c>
      <c r="BL874" s="11">
        <v>0.0</v>
      </c>
      <c r="BM874" s="11">
        <v>0.0</v>
      </c>
      <c r="BN874" s="11">
        <v>0.0</v>
      </c>
      <c r="BO874" s="11">
        <v>0.0</v>
      </c>
      <c r="BP874" s="11">
        <v>0.0</v>
      </c>
      <c r="BQ874" s="11">
        <v>0.0</v>
      </c>
      <c r="BR874" s="11">
        <v>0.0</v>
      </c>
      <c r="BS874" s="11">
        <v>0.0</v>
      </c>
      <c r="BT874" s="11">
        <v>0.0</v>
      </c>
      <c r="BU874" s="11">
        <v>0.0</v>
      </c>
      <c r="BV874" s="11" t="s">
        <v>124</v>
      </c>
      <c r="BW874" s="3" t="s">
        <v>1609</v>
      </c>
      <c r="BX874" s="15">
        <v>0.0</v>
      </c>
      <c r="BY874" s="26">
        <v>272.0</v>
      </c>
      <c r="BZ874" s="16">
        <v>0.0</v>
      </c>
      <c r="CA874" s="26">
        <v>27.0</v>
      </c>
      <c r="CB874" s="26">
        <v>44.0</v>
      </c>
      <c r="CC874" s="15">
        <v>1.0</v>
      </c>
      <c r="CD874" s="15">
        <v>0.0</v>
      </c>
      <c r="CE874" s="15">
        <v>0.0</v>
      </c>
      <c r="CF874" s="15">
        <v>0.0</v>
      </c>
      <c r="CG874" s="16">
        <v>0.0</v>
      </c>
      <c r="CH874" s="16">
        <v>1.0</v>
      </c>
      <c r="CI874" s="16">
        <v>0.0</v>
      </c>
      <c r="CJ874" s="15">
        <f t="shared" si="3"/>
        <v>1</v>
      </c>
      <c r="CK874" s="29" t="s">
        <v>4827</v>
      </c>
      <c r="CL874" s="11" t="s">
        <v>258</v>
      </c>
      <c r="CM874" s="11">
        <v>0.0</v>
      </c>
      <c r="CN874" s="11">
        <v>0.0</v>
      </c>
      <c r="CO874" s="18">
        <v>1.0</v>
      </c>
      <c r="CP874" s="18">
        <v>0.0</v>
      </c>
      <c r="CQ874" s="15">
        <v>0.0</v>
      </c>
      <c r="CR874" s="15" t="s">
        <v>124</v>
      </c>
      <c r="CS874" s="15">
        <v>0.0</v>
      </c>
      <c r="CT874" s="15" t="s">
        <v>124</v>
      </c>
      <c r="CU874" s="15">
        <v>0.0</v>
      </c>
      <c r="CV874" s="15" t="s">
        <v>124</v>
      </c>
      <c r="CW874" s="11">
        <v>0.0</v>
      </c>
      <c r="CX874" s="11">
        <v>0.0</v>
      </c>
      <c r="CY874" s="11" t="s">
        <v>124</v>
      </c>
      <c r="CZ874" s="11">
        <v>0.0</v>
      </c>
      <c r="DA874" s="11" t="s">
        <v>235</v>
      </c>
      <c r="DB874" s="31"/>
    </row>
    <row r="875">
      <c r="A875" s="11" t="s">
        <v>2158</v>
      </c>
      <c r="B875" s="11" t="s">
        <v>4828</v>
      </c>
      <c r="C875" s="12">
        <v>37044.0</v>
      </c>
      <c r="D875" s="13">
        <v>5.0</v>
      </c>
      <c r="E875" s="18">
        <v>0.0</v>
      </c>
      <c r="F875" s="3">
        <v>5.0</v>
      </c>
      <c r="G875" s="3">
        <v>7.0</v>
      </c>
      <c r="H875" s="3">
        <v>7.0</v>
      </c>
      <c r="I875" s="14">
        <f t="shared" si="1"/>
        <v>6.333333333</v>
      </c>
      <c r="J875" s="14">
        <f t="shared" si="2"/>
        <v>1.333333333</v>
      </c>
      <c r="K875" s="11" t="s">
        <v>4130</v>
      </c>
      <c r="L875" s="11" t="s">
        <v>4729</v>
      </c>
      <c r="M875" s="15" t="s">
        <v>216</v>
      </c>
      <c r="N875" s="15" t="s">
        <v>4829</v>
      </c>
      <c r="O875" s="15" t="s">
        <v>4830</v>
      </c>
      <c r="P875" s="15" t="s">
        <v>4831</v>
      </c>
      <c r="Q875" s="17">
        <v>0.0</v>
      </c>
      <c r="R875" s="11" t="s">
        <v>4832</v>
      </c>
      <c r="S875" s="11">
        <v>1.0</v>
      </c>
      <c r="T875" s="11">
        <v>0.0</v>
      </c>
      <c r="U875" s="11" t="s">
        <v>124</v>
      </c>
      <c r="V875" s="11">
        <v>0.0</v>
      </c>
      <c r="W875" s="11" t="s">
        <v>125</v>
      </c>
      <c r="X875" s="18">
        <f>(20+25+21+21)/4</f>
        <v>21.75</v>
      </c>
      <c r="Y875" s="18">
        <v>0.0</v>
      </c>
      <c r="Z875" s="18">
        <v>2.0</v>
      </c>
      <c r="AA875" s="18">
        <v>2.0</v>
      </c>
      <c r="AB875" s="15" t="s">
        <v>2154</v>
      </c>
      <c r="AC875" s="15" t="s">
        <v>2154</v>
      </c>
      <c r="AD875" s="16">
        <v>1.0</v>
      </c>
      <c r="AE875" s="16">
        <v>1.0</v>
      </c>
      <c r="AF875" s="16">
        <v>0.0</v>
      </c>
      <c r="AG875" s="15">
        <v>0.0</v>
      </c>
      <c r="AH875" s="11" t="s">
        <v>4833</v>
      </c>
      <c r="AI875" s="18">
        <v>2.0</v>
      </c>
      <c r="AJ875" s="18">
        <v>0.0</v>
      </c>
      <c r="AK875" s="18">
        <v>0.0</v>
      </c>
      <c r="AL875" s="11">
        <v>0.0</v>
      </c>
      <c r="AM875" s="19">
        <v>0.0</v>
      </c>
      <c r="AN875" s="27" t="s">
        <v>128</v>
      </c>
      <c r="AO875" s="15" t="s">
        <v>1456</v>
      </c>
      <c r="AP875" s="15" t="s">
        <v>1456</v>
      </c>
      <c r="AQ875" s="15">
        <v>110.0</v>
      </c>
      <c r="AR875" s="15">
        <v>80.0</v>
      </c>
      <c r="AS875" s="15">
        <v>76.0</v>
      </c>
      <c r="AT875" s="15">
        <v>65.0</v>
      </c>
      <c r="AU875" s="15">
        <v>-4.0</v>
      </c>
      <c r="AV875" s="15">
        <v>1.0</v>
      </c>
      <c r="AW875" s="18">
        <v>0.0</v>
      </c>
      <c r="AX875" s="18">
        <v>1.0</v>
      </c>
      <c r="AY875" s="18">
        <v>0.0</v>
      </c>
      <c r="AZ875" s="18">
        <v>0.0</v>
      </c>
      <c r="BA875" s="18">
        <v>0.0</v>
      </c>
      <c r="BB875" s="18">
        <v>0.0</v>
      </c>
      <c r="BC875" s="11">
        <v>0.0</v>
      </c>
      <c r="BD875" s="11">
        <v>0.0</v>
      </c>
      <c r="BE875" s="11">
        <v>0.0</v>
      </c>
      <c r="BF875" s="11">
        <v>0.0</v>
      </c>
      <c r="BG875" s="11">
        <v>0.0</v>
      </c>
      <c r="BH875" s="11">
        <v>0.0</v>
      </c>
      <c r="BI875" s="11">
        <v>0.0</v>
      </c>
      <c r="BJ875" s="11">
        <v>0.0</v>
      </c>
      <c r="BK875" s="11">
        <v>0.0</v>
      </c>
      <c r="BL875" s="11">
        <v>0.0</v>
      </c>
      <c r="BM875" s="11">
        <v>0.0</v>
      </c>
      <c r="BN875" s="11">
        <v>0.0</v>
      </c>
      <c r="BO875" s="11">
        <v>0.0</v>
      </c>
      <c r="BP875" s="11">
        <v>0.0</v>
      </c>
      <c r="BQ875" s="11">
        <v>0.0</v>
      </c>
      <c r="BR875" s="11">
        <v>0.0</v>
      </c>
      <c r="BS875" s="11">
        <v>0.0</v>
      </c>
      <c r="BT875" s="11">
        <v>0.0</v>
      </c>
      <c r="BU875" s="11">
        <v>0.0</v>
      </c>
      <c r="BV875" s="11" t="s">
        <v>124</v>
      </c>
      <c r="BW875" s="3" t="s">
        <v>4834</v>
      </c>
      <c r="BX875" s="15">
        <v>1.0</v>
      </c>
      <c r="BY875" s="26">
        <v>264.0</v>
      </c>
      <c r="BZ875" s="16">
        <v>0.0</v>
      </c>
      <c r="CA875" s="26">
        <v>3.0</v>
      </c>
      <c r="CB875" s="26">
        <v>13.0</v>
      </c>
      <c r="CC875" s="15">
        <v>0.0</v>
      </c>
      <c r="CD875" s="15">
        <v>0.0</v>
      </c>
      <c r="CE875" s="15">
        <v>0.0</v>
      </c>
      <c r="CF875" s="15">
        <v>0.0</v>
      </c>
      <c r="CG875" s="16">
        <v>1.0</v>
      </c>
      <c r="CH875" s="16">
        <v>0.0</v>
      </c>
      <c r="CI875" s="16">
        <v>0.0</v>
      </c>
      <c r="CJ875" s="15">
        <f t="shared" si="3"/>
        <v>1</v>
      </c>
      <c r="CK875" s="38" t="s">
        <v>4835</v>
      </c>
      <c r="CL875" s="11" t="s">
        <v>258</v>
      </c>
      <c r="CM875" s="11">
        <v>0.0</v>
      </c>
      <c r="CN875" s="11">
        <v>0.0</v>
      </c>
      <c r="CO875" s="18">
        <v>1.0</v>
      </c>
      <c r="CP875" s="18">
        <v>1.0</v>
      </c>
      <c r="CQ875" s="15">
        <v>0.0</v>
      </c>
      <c r="CR875" s="15" t="s">
        <v>124</v>
      </c>
      <c r="CS875" s="15">
        <v>0.0</v>
      </c>
      <c r="CT875" s="15" t="s">
        <v>4836</v>
      </c>
      <c r="CU875" s="15">
        <v>0.0</v>
      </c>
      <c r="CV875" s="15" t="s">
        <v>124</v>
      </c>
      <c r="CW875" s="11">
        <v>0.0</v>
      </c>
      <c r="CX875" s="11">
        <v>1.0</v>
      </c>
      <c r="CY875" s="11" t="s">
        <v>124</v>
      </c>
      <c r="CZ875" s="11">
        <v>0.0</v>
      </c>
      <c r="DA875" s="11" t="s">
        <v>133</v>
      </c>
      <c r="DB875" s="31"/>
    </row>
    <row r="876">
      <c r="A876" s="11" t="s">
        <v>4837</v>
      </c>
      <c r="B876" s="11" t="s">
        <v>4530</v>
      </c>
      <c r="C876" s="12">
        <v>37079.0</v>
      </c>
      <c r="D876" s="13">
        <v>4.0</v>
      </c>
      <c r="E876" s="18">
        <v>0.0</v>
      </c>
      <c r="F876" s="3">
        <v>4.0</v>
      </c>
      <c r="G876" s="3">
        <v>4.0</v>
      </c>
      <c r="H876" s="3">
        <v>9.0</v>
      </c>
      <c r="I876" s="14">
        <f t="shared" si="1"/>
        <v>5.666666667</v>
      </c>
      <c r="J876" s="14">
        <f t="shared" si="2"/>
        <v>3.333333333</v>
      </c>
      <c r="K876" s="11" t="s">
        <v>2265</v>
      </c>
      <c r="L876" s="11" t="s">
        <v>2410</v>
      </c>
      <c r="M876" s="15" t="s">
        <v>216</v>
      </c>
      <c r="N876" s="15" t="s">
        <v>2546</v>
      </c>
      <c r="O876" s="15" t="s">
        <v>3478</v>
      </c>
      <c r="P876" s="15" t="s">
        <v>4217</v>
      </c>
      <c r="Q876" s="17">
        <v>1.0</v>
      </c>
      <c r="R876" s="11" t="s">
        <v>124</v>
      </c>
      <c r="S876" s="11">
        <v>0.0</v>
      </c>
      <c r="T876" s="11">
        <v>0.0</v>
      </c>
      <c r="U876" s="11" t="s">
        <v>124</v>
      </c>
      <c r="V876" s="11">
        <v>0.0</v>
      </c>
      <c r="W876" s="11" t="s">
        <v>125</v>
      </c>
      <c r="X876" s="18">
        <v>22.0</v>
      </c>
      <c r="Y876" s="18">
        <v>1.0</v>
      </c>
      <c r="Z876" s="18">
        <v>0.0</v>
      </c>
      <c r="AA876" s="18">
        <v>1.0</v>
      </c>
      <c r="AB876" s="15" t="s">
        <v>4838</v>
      </c>
      <c r="AC876" s="15" t="s">
        <v>4838</v>
      </c>
      <c r="AD876" s="16">
        <v>2.0</v>
      </c>
      <c r="AE876" s="16">
        <v>0.0</v>
      </c>
      <c r="AF876" s="16">
        <v>0.0</v>
      </c>
      <c r="AG876" s="15">
        <v>0.0</v>
      </c>
      <c r="AH876" s="11" t="s">
        <v>4839</v>
      </c>
      <c r="AI876" s="18">
        <v>1.0</v>
      </c>
      <c r="AJ876" s="18">
        <v>0.0</v>
      </c>
      <c r="AK876" s="18">
        <v>0.0</v>
      </c>
      <c r="AL876" s="11">
        <v>0.0</v>
      </c>
      <c r="AM876" s="19">
        <v>1.0</v>
      </c>
      <c r="AN876" s="27" t="s">
        <v>128</v>
      </c>
      <c r="AO876" s="15" t="s">
        <v>367</v>
      </c>
      <c r="AP876" s="15" t="s">
        <v>367</v>
      </c>
      <c r="AQ876" s="15">
        <v>94.0</v>
      </c>
      <c r="AR876" s="15">
        <v>63.0</v>
      </c>
      <c r="AS876" s="15">
        <v>66.0</v>
      </c>
      <c r="AT876" s="15">
        <v>73.0</v>
      </c>
      <c r="AU876" s="15">
        <v>-5.0</v>
      </c>
      <c r="AV876" s="15">
        <v>19.0</v>
      </c>
      <c r="AW876" s="18">
        <v>0.0</v>
      </c>
      <c r="AX876" s="18">
        <v>0.0</v>
      </c>
      <c r="AY876" s="18">
        <v>0.0</v>
      </c>
      <c r="AZ876" s="18">
        <v>1.0</v>
      </c>
      <c r="BA876" s="18">
        <v>0.0</v>
      </c>
      <c r="BB876" s="18">
        <v>0.0</v>
      </c>
      <c r="BC876" s="11">
        <v>0.0</v>
      </c>
      <c r="BD876" s="11">
        <v>0.0</v>
      </c>
      <c r="BE876" s="11">
        <v>0.0</v>
      </c>
      <c r="BF876" s="11">
        <v>0.0</v>
      </c>
      <c r="BG876" s="11">
        <v>0.0</v>
      </c>
      <c r="BH876" s="11">
        <v>0.0</v>
      </c>
      <c r="BI876" s="11">
        <v>0.0</v>
      </c>
      <c r="BJ876" s="11">
        <v>0.0</v>
      </c>
      <c r="BK876" s="11">
        <v>0.0</v>
      </c>
      <c r="BL876" s="11">
        <v>0.0</v>
      </c>
      <c r="BM876" s="11">
        <v>0.0</v>
      </c>
      <c r="BN876" s="11">
        <v>0.0</v>
      </c>
      <c r="BO876" s="11">
        <v>0.0</v>
      </c>
      <c r="BP876" s="11">
        <v>0.0</v>
      </c>
      <c r="BQ876" s="11">
        <v>0.0</v>
      </c>
      <c r="BR876" s="11">
        <v>0.0</v>
      </c>
      <c r="BS876" s="11">
        <v>0.0</v>
      </c>
      <c r="BT876" s="11">
        <v>0.0</v>
      </c>
      <c r="BU876" s="11">
        <v>0.0</v>
      </c>
      <c r="BV876" s="11" t="s">
        <v>124</v>
      </c>
      <c r="BW876" s="3" t="s">
        <v>146</v>
      </c>
      <c r="BX876" s="15">
        <v>0.0</v>
      </c>
      <c r="BY876" s="26">
        <v>266.0</v>
      </c>
      <c r="BZ876" s="16">
        <v>0.0</v>
      </c>
      <c r="CA876" s="26">
        <v>0.0</v>
      </c>
      <c r="CB876" s="26">
        <v>11.0</v>
      </c>
      <c r="CC876" s="15">
        <v>0.0</v>
      </c>
      <c r="CD876" s="15">
        <v>0.0</v>
      </c>
      <c r="CE876" s="15">
        <v>0.0</v>
      </c>
      <c r="CF876" s="15">
        <v>0.0</v>
      </c>
      <c r="CG876" s="16">
        <v>0.0</v>
      </c>
      <c r="CH876" s="16">
        <v>1.0</v>
      </c>
      <c r="CI876" s="16">
        <v>0.0</v>
      </c>
      <c r="CJ876" s="15">
        <f t="shared" si="3"/>
        <v>1</v>
      </c>
      <c r="CK876" s="29" t="s">
        <v>4840</v>
      </c>
      <c r="CL876" s="11" t="s">
        <v>4841</v>
      </c>
      <c r="CM876" s="11">
        <v>0.0</v>
      </c>
      <c r="CN876" s="11">
        <v>1.0</v>
      </c>
      <c r="CO876" s="18">
        <v>1.0</v>
      </c>
      <c r="CP876" s="18">
        <v>0.0</v>
      </c>
      <c r="CQ876" s="15">
        <v>0.0</v>
      </c>
      <c r="CR876" s="15" t="s">
        <v>124</v>
      </c>
      <c r="CS876" s="15">
        <v>0.0</v>
      </c>
      <c r="CT876" s="15" t="s">
        <v>124</v>
      </c>
      <c r="CU876" s="15">
        <v>0.0</v>
      </c>
      <c r="CV876" s="15" t="s">
        <v>124</v>
      </c>
      <c r="CW876" s="11">
        <v>0.0</v>
      </c>
      <c r="CX876" s="11">
        <v>0.0</v>
      </c>
      <c r="CY876" s="11" t="s">
        <v>124</v>
      </c>
      <c r="CZ876" s="11">
        <v>0.0</v>
      </c>
      <c r="DA876" s="11" t="s">
        <v>235</v>
      </c>
      <c r="DB876" s="31"/>
    </row>
    <row r="877">
      <c r="A877" s="11" t="s">
        <v>4842</v>
      </c>
      <c r="B877" s="11" t="s">
        <v>4639</v>
      </c>
      <c r="C877" s="12">
        <v>37107.0</v>
      </c>
      <c r="D877" s="13">
        <v>2.0</v>
      </c>
      <c r="E877" s="18">
        <v>0.0</v>
      </c>
      <c r="F877" s="3">
        <v>5.0</v>
      </c>
      <c r="G877" s="3">
        <v>5.0</v>
      </c>
      <c r="H877" s="3">
        <v>7.0</v>
      </c>
      <c r="I877" s="14">
        <f t="shared" si="1"/>
        <v>5.666666667</v>
      </c>
      <c r="J877" s="14">
        <f t="shared" si="2"/>
        <v>1.333333333</v>
      </c>
      <c r="K877" s="11" t="s">
        <v>261</v>
      </c>
      <c r="L877" s="11" t="s">
        <v>3594</v>
      </c>
      <c r="M877" s="15" t="s">
        <v>216</v>
      </c>
      <c r="N877" s="15" t="s">
        <v>2546</v>
      </c>
      <c r="O877" s="15" t="s">
        <v>3323</v>
      </c>
      <c r="P877" s="15" t="s">
        <v>4662</v>
      </c>
      <c r="Q877" s="17">
        <v>0.0</v>
      </c>
      <c r="R877" s="11" t="s">
        <v>124</v>
      </c>
      <c r="S877" s="11">
        <v>1.0</v>
      </c>
      <c r="T877" s="11">
        <v>0.0</v>
      </c>
      <c r="U877" s="11" t="s">
        <v>124</v>
      </c>
      <c r="V877" s="11">
        <v>0.0</v>
      </c>
      <c r="W877" s="11" t="s">
        <v>125</v>
      </c>
      <c r="X877" s="18">
        <v>19.0</v>
      </c>
      <c r="Y877" s="18">
        <v>0.0</v>
      </c>
      <c r="Z877" s="18">
        <v>0.0</v>
      </c>
      <c r="AA877" s="18">
        <v>1.0</v>
      </c>
      <c r="AB877" s="15" t="s">
        <v>4843</v>
      </c>
      <c r="AC877" s="15" t="s">
        <v>4844</v>
      </c>
      <c r="AD877" s="16">
        <v>2.0</v>
      </c>
      <c r="AE877" s="16">
        <v>2.0</v>
      </c>
      <c r="AF877" s="16">
        <v>1.0</v>
      </c>
      <c r="AG877" s="16">
        <v>0.0</v>
      </c>
      <c r="AH877" s="11" t="s">
        <v>4845</v>
      </c>
      <c r="AI877" s="18">
        <v>2.0</v>
      </c>
      <c r="AJ877" s="18">
        <v>2.0</v>
      </c>
      <c r="AK877" s="18">
        <v>1.0</v>
      </c>
      <c r="AL877" s="18">
        <v>0.0</v>
      </c>
      <c r="AM877" s="19">
        <v>1.0</v>
      </c>
      <c r="AN877" s="27" t="s">
        <v>128</v>
      </c>
      <c r="AO877" s="15" t="s">
        <v>1155</v>
      </c>
      <c r="AP877" s="15" t="s">
        <v>1155</v>
      </c>
      <c r="AQ877" s="15">
        <v>103.0</v>
      </c>
      <c r="AR877" s="15">
        <v>84.0</v>
      </c>
      <c r="AS877" s="15">
        <v>84.0</v>
      </c>
      <c r="AT877" s="15">
        <v>64.0</v>
      </c>
      <c r="AU877" s="15">
        <v>-4.0</v>
      </c>
      <c r="AV877" s="15">
        <v>0.0</v>
      </c>
      <c r="AW877" s="18">
        <v>0.0</v>
      </c>
      <c r="AX877" s="18">
        <v>0.0</v>
      </c>
      <c r="AY877" s="18">
        <v>1.0</v>
      </c>
      <c r="AZ877" s="18">
        <v>0.0</v>
      </c>
      <c r="BA877" s="18">
        <v>0.0</v>
      </c>
      <c r="BB877" s="18">
        <v>0.0</v>
      </c>
      <c r="BC877" s="11">
        <v>0.0</v>
      </c>
      <c r="BD877" s="11">
        <v>0.0</v>
      </c>
      <c r="BE877" s="11">
        <v>0.0</v>
      </c>
      <c r="BF877" s="11">
        <v>0.0</v>
      </c>
      <c r="BG877" s="11">
        <v>0.0</v>
      </c>
      <c r="BH877" s="11">
        <v>0.0</v>
      </c>
      <c r="BI877" s="11">
        <v>0.0</v>
      </c>
      <c r="BJ877" s="11">
        <v>0.0</v>
      </c>
      <c r="BK877" s="11">
        <v>0.0</v>
      </c>
      <c r="BL877" s="11">
        <v>0.0</v>
      </c>
      <c r="BM877" s="11">
        <v>0.0</v>
      </c>
      <c r="BN877" s="11">
        <v>0.0</v>
      </c>
      <c r="BO877" s="11">
        <v>0.0</v>
      </c>
      <c r="BP877" s="11">
        <v>0.0</v>
      </c>
      <c r="BQ877" s="11">
        <v>0.0</v>
      </c>
      <c r="BR877" s="11">
        <v>0.0</v>
      </c>
      <c r="BS877" s="11">
        <v>0.0</v>
      </c>
      <c r="BT877" s="11">
        <v>0.0</v>
      </c>
      <c r="BU877" s="11">
        <v>0.0</v>
      </c>
      <c r="BV877" s="11" t="s">
        <v>124</v>
      </c>
      <c r="BW877" s="3" t="s">
        <v>146</v>
      </c>
      <c r="BX877" s="15">
        <v>0.0</v>
      </c>
      <c r="BY877" s="26">
        <v>207.0</v>
      </c>
      <c r="BZ877" s="16">
        <v>0.0</v>
      </c>
      <c r="CA877" s="26">
        <v>10.0</v>
      </c>
      <c r="CB877" s="26">
        <v>19.0</v>
      </c>
      <c r="CC877" s="15">
        <v>1.0</v>
      </c>
      <c r="CD877" s="15">
        <v>0.0</v>
      </c>
      <c r="CE877" s="15">
        <v>0.0</v>
      </c>
      <c r="CF877" s="15">
        <v>0.0</v>
      </c>
      <c r="CG877" s="16">
        <v>0.0</v>
      </c>
      <c r="CH877" s="16">
        <v>1.0</v>
      </c>
      <c r="CI877" s="16">
        <v>0.0</v>
      </c>
      <c r="CJ877" s="15">
        <f t="shared" si="3"/>
        <v>1</v>
      </c>
      <c r="CK877" s="29" t="s">
        <v>4846</v>
      </c>
      <c r="CL877" s="11" t="s">
        <v>4847</v>
      </c>
      <c r="CM877" s="11">
        <v>0.0</v>
      </c>
      <c r="CN877" s="11">
        <v>0.0</v>
      </c>
      <c r="CO877" s="18">
        <v>1.0</v>
      </c>
      <c r="CP877" s="18">
        <v>0.0</v>
      </c>
      <c r="CQ877" s="15">
        <v>0.0</v>
      </c>
      <c r="CR877" s="15" t="s">
        <v>124</v>
      </c>
      <c r="CS877" s="15">
        <v>0.0</v>
      </c>
      <c r="CT877" s="15" t="s">
        <v>124</v>
      </c>
      <c r="CU877" s="15">
        <v>0.0</v>
      </c>
      <c r="CV877" s="15" t="s">
        <v>124</v>
      </c>
      <c r="CW877" s="11">
        <v>0.0</v>
      </c>
      <c r="CX877" s="11">
        <v>0.0</v>
      </c>
      <c r="CY877" s="11" t="s">
        <v>124</v>
      </c>
      <c r="CZ877" s="11">
        <v>0.0</v>
      </c>
      <c r="DA877" s="11" t="s">
        <v>235</v>
      </c>
      <c r="DB877" s="31"/>
    </row>
    <row r="878">
      <c r="A878" s="11" t="s">
        <v>4848</v>
      </c>
      <c r="B878" s="11" t="s">
        <v>4849</v>
      </c>
      <c r="C878" s="12">
        <v>37121.0</v>
      </c>
      <c r="D878" s="13">
        <v>6.0</v>
      </c>
      <c r="E878" s="18">
        <v>1.0</v>
      </c>
      <c r="F878" s="3">
        <v>8.0</v>
      </c>
      <c r="G878" s="3">
        <v>7.0</v>
      </c>
      <c r="H878" s="3">
        <v>8.0</v>
      </c>
      <c r="I878" s="14">
        <f t="shared" si="1"/>
        <v>7.666666667</v>
      </c>
      <c r="J878" s="14">
        <f t="shared" si="2"/>
        <v>0.6666666667</v>
      </c>
      <c r="K878" s="11" t="s">
        <v>4850</v>
      </c>
      <c r="L878" s="11" t="s">
        <v>4850</v>
      </c>
      <c r="M878" s="15" t="s">
        <v>216</v>
      </c>
      <c r="N878" s="15" t="s">
        <v>635</v>
      </c>
      <c r="O878" s="15" t="s">
        <v>4851</v>
      </c>
      <c r="P878" s="15" t="s">
        <v>701</v>
      </c>
      <c r="Q878" s="17">
        <v>1.0</v>
      </c>
      <c r="R878" s="11" t="s">
        <v>124</v>
      </c>
      <c r="S878" s="11">
        <v>0.0</v>
      </c>
      <c r="T878" s="11">
        <v>0.0</v>
      </c>
      <c r="U878" s="11" t="s">
        <v>124</v>
      </c>
      <c r="V878" s="11">
        <v>0.0</v>
      </c>
      <c r="W878" s="11" t="s">
        <v>125</v>
      </c>
      <c r="X878" s="18">
        <v>20.0</v>
      </c>
      <c r="Y878" s="18">
        <v>0.0</v>
      </c>
      <c r="Z878" s="18">
        <v>0.0</v>
      </c>
      <c r="AA878" s="18">
        <v>1.0</v>
      </c>
      <c r="AB878" s="15" t="s">
        <v>4849</v>
      </c>
      <c r="AC878" s="15" t="s">
        <v>4849</v>
      </c>
      <c r="AD878" s="16">
        <v>0.0</v>
      </c>
      <c r="AE878" s="16">
        <v>0.0</v>
      </c>
      <c r="AF878" s="16">
        <v>1.0</v>
      </c>
      <c r="AG878" s="15">
        <v>1.0</v>
      </c>
      <c r="AH878" s="11" t="s">
        <v>4849</v>
      </c>
      <c r="AI878" s="18">
        <v>0.0</v>
      </c>
      <c r="AJ878" s="18">
        <v>0.0</v>
      </c>
      <c r="AK878" s="18">
        <v>1.0</v>
      </c>
      <c r="AL878" s="11">
        <v>1.0</v>
      </c>
      <c r="AM878" s="19">
        <v>1.0</v>
      </c>
      <c r="AN878" s="27" t="s">
        <v>198</v>
      </c>
      <c r="AO878" s="15" t="s">
        <v>570</v>
      </c>
      <c r="AP878" s="15" t="s">
        <v>570</v>
      </c>
      <c r="AQ878" s="15">
        <v>96.0</v>
      </c>
      <c r="AR878" s="15">
        <v>61.0</v>
      </c>
      <c r="AS878" s="15">
        <v>65.0</v>
      </c>
      <c r="AT878" s="15">
        <v>48.0</v>
      </c>
      <c r="AU878" s="15">
        <v>-8.0</v>
      </c>
      <c r="AV878" s="15">
        <v>26.0</v>
      </c>
      <c r="AW878" s="18">
        <v>0.0</v>
      </c>
      <c r="AX878" s="18">
        <v>0.0</v>
      </c>
      <c r="AY878" s="18">
        <v>0.0</v>
      </c>
      <c r="AZ878" s="18">
        <v>1.0</v>
      </c>
      <c r="BA878" s="18">
        <v>1.0</v>
      </c>
      <c r="BB878" s="18">
        <v>0.0</v>
      </c>
      <c r="BC878" s="11">
        <v>0.0</v>
      </c>
      <c r="BD878" s="11">
        <v>0.0</v>
      </c>
      <c r="BE878" s="11">
        <v>0.0</v>
      </c>
      <c r="BF878" s="11">
        <v>0.0</v>
      </c>
      <c r="BG878" s="11">
        <v>0.0</v>
      </c>
      <c r="BH878" s="11">
        <v>0.0</v>
      </c>
      <c r="BI878" s="11">
        <v>0.0</v>
      </c>
      <c r="BJ878" s="11">
        <v>0.0</v>
      </c>
      <c r="BK878" s="11">
        <v>0.0</v>
      </c>
      <c r="BL878" s="11">
        <v>0.0</v>
      </c>
      <c r="BM878" s="11">
        <v>0.0</v>
      </c>
      <c r="BN878" s="11">
        <v>0.0</v>
      </c>
      <c r="BO878" s="11">
        <v>0.0</v>
      </c>
      <c r="BP878" s="11">
        <v>0.0</v>
      </c>
      <c r="BQ878" s="11">
        <v>0.0</v>
      </c>
      <c r="BR878" s="11">
        <v>0.0</v>
      </c>
      <c r="BS878" s="11">
        <v>0.0</v>
      </c>
      <c r="BT878" s="11">
        <v>0.0</v>
      </c>
      <c r="BU878" s="11">
        <v>0.0</v>
      </c>
      <c r="BV878" s="11" t="s">
        <v>124</v>
      </c>
      <c r="BW878" s="3" t="s">
        <v>146</v>
      </c>
      <c r="BX878" s="15">
        <v>0.0</v>
      </c>
      <c r="BY878" s="26">
        <v>195.0</v>
      </c>
      <c r="BZ878" s="16">
        <v>0.0</v>
      </c>
      <c r="CA878" s="26">
        <v>24.0</v>
      </c>
      <c r="CB878" s="26">
        <v>17.0</v>
      </c>
      <c r="CC878" s="15">
        <v>1.0</v>
      </c>
      <c r="CD878" s="15">
        <v>1.0</v>
      </c>
      <c r="CE878" s="15">
        <v>0.0</v>
      </c>
      <c r="CF878" s="15">
        <v>0.0</v>
      </c>
      <c r="CG878" s="16">
        <v>0.0</v>
      </c>
      <c r="CH878" s="16">
        <v>0.0</v>
      </c>
      <c r="CI878" s="16">
        <v>0.0</v>
      </c>
      <c r="CJ878" s="15">
        <f t="shared" si="3"/>
        <v>0</v>
      </c>
      <c r="CK878" s="29" t="s">
        <v>4852</v>
      </c>
      <c r="CL878" s="11" t="s">
        <v>1061</v>
      </c>
      <c r="CM878" s="11">
        <v>0.0</v>
      </c>
      <c r="CN878" s="11">
        <v>0.0</v>
      </c>
      <c r="CO878" s="18">
        <v>0.0</v>
      </c>
      <c r="CP878" s="18">
        <v>0.0</v>
      </c>
      <c r="CQ878" s="15">
        <v>0.0</v>
      </c>
      <c r="CR878" s="15" t="s">
        <v>124</v>
      </c>
      <c r="CS878" s="15">
        <v>0.0</v>
      </c>
      <c r="CT878" s="15" t="s">
        <v>124</v>
      </c>
      <c r="CU878" s="15">
        <v>0.0</v>
      </c>
      <c r="CV878" s="15" t="s">
        <v>124</v>
      </c>
      <c r="CW878" s="11">
        <v>0.0</v>
      </c>
      <c r="CX878" s="11">
        <v>0.0</v>
      </c>
      <c r="CY878" s="11" t="s">
        <v>124</v>
      </c>
      <c r="CZ878" s="11">
        <v>0.0</v>
      </c>
      <c r="DA878" s="11" t="s">
        <v>235</v>
      </c>
      <c r="DB878" s="31"/>
    </row>
    <row r="879">
      <c r="A879" s="11" t="s">
        <v>4853</v>
      </c>
      <c r="B879" s="11" t="s">
        <v>4854</v>
      </c>
      <c r="C879" s="12">
        <v>37142.0</v>
      </c>
      <c r="D879" s="13">
        <v>5.0</v>
      </c>
      <c r="E879" s="18">
        <v>1.0</v>
      </c>
      <c r="F879" s="3">
        <v>3.0</v>
      </c>
      <c r="G879" s="3">
        <v>4.0</v>
      </c>
      <c r="H879" s="3">
        <v>9.0</v>
      </c>
      <c r="I879" s="14">
        <f t="shared" si="1"/>
        <v>5.333333333</v>
      </c>
      <c r="J879" s="14">
        <f t="shared" si="2"/>
        <v>4</v>
      </c>
      <c r="K879" s="11" t="s">
        <v>645</v>
      </c>
      <c r="L879" s="11" t="s">
        <v>3594</v>
      </c>
      <c r="M879" s="15" t="s">
        <v>216</v>
      </c>
      <c r="N879" s="15" t="s">
        <v>2546</v>
      </c>
      <c r="O879" s="15" t="s">
        <v>3944</v>
      </c>
      <c r="P879" s="15" t="s">
        <v>4855</v>
      </c>
      <c r="Q879" s="17">
        <v>1.5</v>
      </c>
      <c r="R879" s="11" t="s">
        <v>124</v>
      </c>
      <c r="S879" s="11">
        <v>1.0</v>
      </c>
      <c r="T879" s="11">
        <v>0.0</v>
      </c>
      <c r="U879" s="11" t="s">
        <v>124</v>
      </c>
      <c r="V879" s="11">
        <v>0.0</v>
      </c>
      <c r="W879" s="11" t="s">
        <v>125</v>
      </c>
      <c r="X879" s="18">
        <f>(32+25)/2</f>
        <v>28.5</v>
      </c>
      <c r="Y879" s="18">
        <v>2.0</v>
      </c>
      <c r="Z879" s="18">
        <v>0.0</v>
      </c>
      <c r="AA879" s="18">
        <v>2.0</v>
      </c>
      <c r="AB879" s="15" t="s">
        <v>4856</v>
      </c>
      <c r="AC879" s="15" t="s">
        <v>4856</v>
      </c>
      <c r="AD879" s="16">
        <v>1.0</v>
      </c>
      <c r="AE879" s="16">
        <v>0.0</v>
      </c>
      <c r="AF879" s="16">
        <v>1.0</v>
      </c>
      <c r="AG879" s="16">
        <v>0.0</v>
      </c>
      <c r="AH879" s="11" t="s">
        <v>4857</v>
      </c>
      <c r="AI879" s="18">
        <v>1.0</v>
      </c>
      <c r="AJ879" s="18">
        <v>0.0</v>
      </c>
      <c r="AK879" s="18">
        <v>0.0</v>
      </c>
      <c r="AL879" s="11">
        <v>0.0</v>
      </c>
      <c r="AM879" s="19">
        <v>1.0</v>
      </c>
      <c r="AN879" s="27" t="s">
        <v>128</v>
      </c>
      <c r="AO879" s="15" t="s">
        <v>413</v>
      </c>
      <c r="AP879" s="15" t="s">
        <v>413</v>
      </c>
      <c r="AQ879" s="15">
        <v>83.0</v>
      </c>
      <c r="AR879" s="15">
        <v>59.0</v>
      </c>
      <c r="AS879" s="15">
        <v>71.0</v>
      </c>
      <c r="AT879" s="15">
        <v>55.0</v>
      </c>
      <c r="AU879" s="15">
        <v>-8.0</v>
      </c>
      <c r="AV879" s="15">
        <v>27.0</v>
      </c>
      <c r="AW879" s="18">
        <v>0.0</v>
      </c>
      <c r="AX879" s="18">
        <v>1.0</v>
      </c>
      <c r="AY879" s="18">
        <v>0.0</v>
      </c>
      <c r="AZ879" s="18">
        <v>0.0</v>
      </c>
      <c r="BA879" s="18">
        <v>1.0</v>
      </c>
      <c r="BB879" s="18">
        <v>1.0</v>
      </c>
      <c r="BC879" s="11">
        <v>0.0</v>
      </c>
      <c r="BD879" s="11">
        <v>0.0</v>
      </c>
      <c r="BE879" s="11">
        <v>0.0</v>
      </c>
      <c r="BF879" s="11">
        <v>0.0</v>
      </c>
      <c r="BG879" s="11">
        <v>0.0</v>
      </c>
      <c r="BH879" s="11">
        <v>0.0</v>
      </c>
      <c r="BI879" s="11">
        <v>0.0</v>
      </c>
      <c r="BJ879" s="11">
        <v>0.0</v>
      </c>
      <c r="BK879" s="11">
        <v>0.0</v>
      </c>
      <c r="BL879" s="11">
        <v>0.0</v>
      </c>
      <c r="BM879" s="11">
        <v>0.0</v>
      </c>
      <c r="BN879" s="11">
        <v>0.0</v>
      </c>
      <c r="BO879" s="11">
        <v>0.0</v>
      </c>
      <c r="BP879" s="11">
        <v>0.0</v>
      </c>
      <c r="BQ879" s="11">
        <v>0.0</v>
      </c>
      <c r="BR879" s="11">
        <v>0.0</v>
      </c>
      <c r="BS879" s="11">
        <v>0.0</v>
      </c>
      <c r="BT879" s="11">
        <v>0.0</v>
      </c>
      <c r="BU879" s="11">
        <v>0.0</v>
      </c>
      <c r="BV879" s="11" t="s">
        <v>124</v>
      </c>
      <c r="BW879" s="3" t="s">
        <v>487</v>
      </c>
      <c r="BX879" s="15">
        <v>0.0</v>
      </c>
      <c r="BY879" s="26">
        <v>266.0</v>
      </c>
      <c r="BZ879" s="16">
        <v>0.0</v>
      </c>
      <c r="CA879" s="26">
        <v>43.0</v>
      </c>
      <c r="CB879" s="26">
        <v>25.0</v>
      </c>
      <c r="CC879" s="15">
        <v>1.0</v>
      </c>
      <c r="CD879" s="15">
        <v>0.0</v>
      </c>
      <c r="CE879" s="15">
        <v>1.0</v>
      </c>
      <c r="CF879" s="15">
        <v>0.0</v>
      </c>
      <c r="CG879" s="16">
        <v>0.0</v>
      </c>
      <c r="CH879" s="16">
        <v>1.0</v>
      </c>
      <c r="CI879" s="16">
        <v>0.0</v>
      </c>
      <c r="CJ879" s="15">
        <f t="shared" si="3"/>
        <v>1</v>
      </c>
      <c r="CK879" s="29" t="s">
        <v>4858</v>
      </c>
      <c r="CL879" s="11" t="s">
        <v>258</v>
      </c>
      <c r="CM879" s="11">
        <v>0.0</v>
      </c>
      <c r="CN879" s="11">
        <v>0.0</v>
      </c>
      <c r="CO879" s="18">
        <v>1.0</v>
      </c>
      <c r="CP879" s="18">
        <v>0.0</v>
      </c>
      <c r="CQ879" s="15">
        <v>0.0</v>
      </c>
      <c r="CR879" s="15" t="s">
        <v>124</v>
      </c>
      <c r="CS879" s="15">
        <v>0.0</v>
      </c>
      <c r="CT879" s="15" t="s">
        <v>124</v>
      </c>
      <c r="CU879" s="15">
        <v>0.0</v>
      </c>
      <c r="CV879" s="15" t="s">
        <v>124</v>
      </c>
      <c r="CW879" s="11">
        <v>0.0</v>
      </c>
      <c r="CX879" s="11">
        <v>0.0</v>
      </c>
      <c r="CY879" s="11" t="s">
        <v>124</v>
      </c>
      <c r="CZ879" s="11">
        <v>0.0</v>
      </c>
      <c r="DA879" s="11" t="s">
        <v>235</v>
      </c>
      <c r="DB879" s="31"/>
    </row>
    <row r="880">
      <c r="A880" s="11" t="s">
        <v>1664</v>
      </c>
      <c r="B880" s="11" t="s">
        <v>4859</v>
      </c>
      <c r="C880" s="12">
        <v>37198.0</v>
      </c>
      <c r="D880" s="13">
        <v>6.0</v>
      </c>
      <c r="E880" s="18">
        <v>0.0</v>
      </c>
      <c r="F880" s="3">
        <v>8.0</v>
      </c>
      <c r="G880" s="3">
        <v>8.0</v>
      </c>
      <c r="H880" s="3">
        <v>7.0</v>
      </c>
      <c r="I880" s="14">
        <f t="shared" si="1"/>
        <v>7.666666667</v>
      </c>
      <c r="J880" s="14">
        <f t="shared" si="2"/>
        <v>0.6666666667</v>
      </c>
      <c r="K880" s="11" t="s">
        <v>1283</v>
      </c>
      <c r="L880" s="11" t="s">
        <v>4729</v>
      </c>
      <c r="M880" s="15" t="s">
        <v>3478</v>
      </c>
      <c r="N880" s="15" t="s">
        <v>2546</v>
      </c>
      <c r="O880" s="15" t="s">
        <v>3478</v>
      </c>
      <c r="P880" s="15" t="s">
        <v>4217</v>
      </c>
      <c r="Q880" s="17">
        <v>1.0</v>
      </c>
      <c r="R880" s="11" t="s">
        <v>124</v>
      </c>
      <c r="S880" s="11">
        <v>0.0</v>
      </c>
      <c r="T880" s="11">
        <v>0.0</v>
      </c>
      <c r="U880" s="11" t="s">
        <v>124</v>
      </c>
      <c r="V880" s="11">
        <v>0.0</v>
      </c>
      <c r="W880" s="11" t="s">
        <v>125</v>
      </c>
      <c r="X880" s="18">
        <v>30.0</v>
      </c>
      <c r="Y880" s="18">
        <v>0.0</v>
      </c>
      <c r="Z880" s="18">
        <v>0.0</v>
      </c>
      <c r="AA880" s="18">
        <v>1.0</v>
      </c>
      <c r="AB880" s="15" t="s">
        <v>4860</v>
      </c>
      <c r="AC880" s="15" t="s">
        <v>4860</v>
      </c>
      <c r="AD880" s="16">
        <v>2.0</v>
      </c>
      <c r="AE880" s="16">
        <v>0.0</v>
      </c>
      <c r="AF880" s="16">
        <v>1.0</v>
      </c>
      <c r="AG880" s="15">
        <v>0.0</v>
      </c>
      <c r="AH880" s="11" t="s">
        <v>4861</v>
      </c>
      <c r="AI880" s="18">
        <v>1.0</v>
      </c>
      <c r="AJ880" s="18">
        <v>0.0</v>
      </c>
      <c r="AK880" s="18">
        <v>0.0</v>
      </c>
      <c r="AL880" s="11">
        <v>0.0</v>
      </c>
      <c r="AM880" s="19">
        <v>1.0</v>
      </c>
      <c r="AN880" s="27" t="s">
        <v>128</v>
      </c>
      <c r="AO880" s="15" t="s">
        <v>554</v>
      </c>
      <c r="AP880" s="15" t="s">
        <v>554</v>
      </c>
      <c r="AQ880" s="15">
        <v>93.0</v>
      </c>
      <c r="AR880" s="15">
        <v>56.0</v>
      </c>
      <c r="AS880" s="15">
        <v>93.0</v>
      </c>
      <c r="AT880" s="15">
        <v>98.0</v>
      </c>
      <c r="AU880" s="15">
        <v>-2.0</v>
      </c>
      <c r="AV880" s="15">
        <v>15.0</v>
      </c>
      <c r="AW880" s="18">
        <v>0.0</v>
      </c>
      <c r="AX880" s="18">
        <v>1.0</v>
      </c>
      <c r="AY880" s="18">
        <v>0.0</v>
      </c>
      <c r="AZ880" s="18">
        <v>0.0</v>
      </c>
      <c r="BA880" s="18">
        <v>1.0</v>
      </c>
      <c r="BB880" s="18">
        <v>0.0</v>
      </c>
      <c r="BC880" s="11">
        <v>0.0</v>
      </c>
      <c r="BD880" s="11">
        <v>0.0</v>
      </c>
      <c r="BE880" s="11">
        <v>0.0</v>
      </c>
      <c r="BF880" s="11">
        <v>0.0</v>
      </c>
      <c r="BG880" s="11">
        <v>0.0</v>
      </c>
      <c r="BH880" s="11">
        <v>0.0</v>
      </c>
      <c r="BI880" s="11">
        <v>0.0</v>
      </c>
      <c r="BJ880" s="11">
        <v>0.0</v>
      </c>
      <c r="BK880" s="11">
        <v>0.0</v>
      </c>
      <c r="BL880" s="11">
        <v>0.0</v>
      </c>
      <c r="BM880" s="11">
        <v>0.0</v>
      </c>
      <c r="BN880" s="11">
        <v>0.0</v>
      </c>
      <c r="BO880" s="11">
        <v>0.0</v>
      </c>
      <c r="BP880" s="11">
        <v>0.0</v>
      </c>
      <c r="BQ880" s="11">
        <v>0.0</v>
      </c>
      <c r="BR880" s="11">
        <v>0.0</v>
      </c>
      <c r="BS880" s="11">
        <v>0.0</v>
      </c>
      <c r="BT880" s="11">
        <v>0.0</v>
      </c>
      <c r="BU880" s="11">
        <v>0.0</v>
      </c>
      <c r="BV880" s="11" t="s">
        <v>124</v>
      </c>
      <c r="BW880" s="3" t="s">
        <v>146</v>
      </c>
      <c r="BX880" s="15">
        <v>0.0</v>
      </c>
      <c r="BY880" s="26">
        <v>244.0</v>
      </c>
      <c r="BZ880" s="16">
        <v>0.0</v>
      </c>
      <c r="CA880" s="26">
        <v>21.0</v>
      </c>
      <c r="CB880" s="26">
        <v>21.0</v>
      </c>
      <c r="CC880" s="15">
        <v>0.0</v>
      </c>
      <c r="CD880" s="15">
        <v>0.0</v>
      </c>
      <c r="CE880" s="15">
        <v>1.0</v>
      </c>
      <c r="CF880" s="15">
        <v>0.0</v>
      </c>
      <c r="CG880" s="16">
        <v>0.0</v>
      </c>
      <c r="CH880" s="16">
        <v>0.0</v>
      </c>
      <c r="CI880" s="16">
        <v>0.0</v>
      </c>
      <c r="CJ880" s="15">
        <f t="shared" si="3"/>
        <v>0</v>
      </c>
      <c r="CK880" s="29" t="s">
        <v>4862</v>
      </c>
      <c r="CL880" s="11" t="s">
        <v>681</v>
      </c>
      <c r="CM880" s="11">
        <v>0.0</v>
      </c>
      <c r="CN880" s="11">
        <v>0.0</v>
      </c>
      <c r="CO880" s="18">
        <v>1.0</v>
      </c>
      <c r="CP880" s="18">
        <v>0.0</v>
      </c>
      <c r="CQ880" s="15">
        <v>0.0</v>
      </c>
      <c r="CR880" s="15" t="s">
        <v>124</v>
      </c>
      <c r="CS880" s="15">
        <v>0.0</v>
      </c>
      <c r="CT880" s="15" t="s">
        <v>124</v>
      </c>
      <c r="CU880" s="15">
        <v>0.0</v>
      </c>
      <c r="CV880" s="15" t="s">
        <v>124</v>
      </c>
      <c r="CW880" s="11">
        <v>0.0</v>
      </c>
      <c r="CX880" s="11">
        <v>0.0</v>
      </c>
      <c r="CY880" s="11" t="s">
        <v>124</v>
      </c>
      <c r="CZ880" s="11">
        <v>0.0</v>
      </c>
      <c r="DA880" s="11" t="s">
        <v>235</v>
      </c>
      <c r="DB880" s="31"/>
    </row>
    <row r="881">
      <c r="A881" s="11" t="s">
        <v>4863</v>
      </c>
      <c r="B881" s="11" t="s">
        <v>4530</v>
      </c>
      <c r="C881" s="12">
        <v>37240.0</v>
      </c>
      <c r="D881" s="13">
        <v>6.0</v>
      </c>
      <c r="E881" s="18">
        <v>0.0</v>
      </c>
      <c r="F881" s="3">
        <v>6.0</v>
      </c>
      <c r="G881" s="3">
        <v>5.0</v>
      </c>
      <c r="H881" s="3">
        <v>8.0</v>
      </c>
      <c r="I881" s="14">
        <f t="shared" si="1"/>
        <v>6.333333333</v>
      </c>
      <c r="J881" s="14">
        <f t="shared" si="2"/>
        <v>2</v>
      </c>
      <c r="K881" s="11" t="s">
        <v>2265</v>
      </c>
      <c r="L881" s="11" t="s">
        <v>2410</v>
      </c>
      <c r="M881" s="15" t="s">
        <v>216</v>
      </c>
      <c r="N881" s="15" t="s">
        <v>2546</v>
      </c>
      <c r="O881" s="15" t="s">
        <v>3412</v>
      </c>
      <c r="P881" s="15" t="s">
        <v>4340</v>
      </c>
      <c r="Q881" s="17">
        <v>1.0</v>
      </c>
      <c r="R881" s="11" t="s">
        <v>124</v>
      </c>
      <c r="S881" s="11">
        <v>0.0</v>
      </c>
      <c r="T881" s="11">
        <v>0.0</v>
      </c>
      <c r="U881" s="11" t="s">
        <v>124</v>
      </c>
      <c r="V881" s="11">
        <v>0.0</v>
      </c>
      <c r="W881" s="11" t="s">
        <v>125</v>
      </c>
      <c r="X881" s="18">
        <v>23.0</v>
      </c>
      <c r="Y881" s="18">
        <v>1.0</v>
      </c>
      <c r="Z881" s="18">
        <v>0.0</v>
      </c>
      <c r="AA881" s="18">
        <v>1.0</v>
      </c>
      <c r="AB881" s="15" t="s">
        <v>4864</v>
      </c>
      <c r="AC881" s="15" t="s">
        <v>4864</v>
      </c>
      <c r="AD881" s="16">
        <v>1.0</v>
      </c>
      <c r="AE881" s="16">
        <v>0.0</v>
      </c>
      <c r="AF881" s="16">
        <v>1.0</v>
      </c>
      <c r="AG881" s="15">
        <v>0.0</v>
      </c>
      <c r="AH881" s="11" t="s">
        <v>4197</v>
      </c>
      <c r="AI881" s="18">
        <v>1.0</v>
      </c>
      <c r="AJ881" s="18">
        <v>0.0</v>
      </c>
      <c r="AK881" s="18">
        <v>0.0</v>
      </c>
      <c r="AL881" s="11">
        <v>0.0</v>
      </c>
      <c r="AM881" s="19">
        <v>1.0</v>
      </c>
      <c r="AN881" s="27" t="s">
        <v>128</v>
      </c>
      <c r="AO881" s="15" t="s">
        <v>243</v>
      </c>
      <c r="AP881" s="15" t="s">
        <v>243</v>
      </c>
      <c r="AQ881" s="15">
        <v>124.0</v>
      </c>
      <c r="AR881" s="15">
        <v>50.0</v>
      </c>
      <c r="AS881" s="15">
        <v>82.0</v>
      </c>
      <c r="AT881" s="15">
        <v>65.0</v>
      </c>
      <c r="AU881" s="15">
        <v>-5.0</v>
      </c>
      <c r="AV881" s="15">
        <v>2.0</v>
      </c>
      <c r="AW881" s="18">
        <v>0.0</v>
      </c>
      <c r="AX881" s="18">
        <v>1.0</v>
      </c>
      <c r="AY881" s="18">
        <v>1.0</v>
      </c>
      <c r="AZ881" s="18">
        <v>0.0</v>
      </c>
      <c r="BA881" s="18">
        <v>0.0</v>
      </c>
      <c r="BB881" s="18">
        <v>0.0</v>
      </c>
      <c r="BC881" s="11">
        <v>0.0</v>
      </c>
      <c r="BD881" s="11">
        <v>0.0</v>
      </c>
      <c r="BE881" s="11">
        <v>0.0</v>
      </c>
      <c r="BF881" s="11">
        <v>0.0</v>
      </c>
      <c r="BG881" s="11">
        <v>0.0</v>
      </c>
      <c r="BH881" s="11">
        <v>1.0</v>
      </c>
      <c r="BI881" s="11">
        <v>0.0</v>
      </c>
      <c r="BJ881" s="11">
        <v>0.0</v>
      </c>
      <c r="BK881" s="11">
        <v>0.0</v>
      </c>
      <c r="BL881" s="11">
        <v>0.0</v>
      </c>
      <c r="BM881" s="11">
        <v>0.0</v>
      </c>
      <c r="BN881" s="11">
        <v>0.0</v>
      </c>
      <c r="BO881" s="11">
        <v>0.0</v>
      </c>
      <c r="BP881" s="11">
        <v>0.0</v>
      </c>
      <c r="BQ881" s="11">
        <v>0.0</v>
      </c>
      <c r="BR881" s="11">
        <v>0.0</v>
      </c>
      <c r="BS881" s="11">
        <v>0.0</v>
      </c>
      <c r="BT881" s="11">
        <v>0.0</v>
      </c>
      <c r="BU881" s="11">
        <v>0.0</v>
      </c>
      <c r="BV881" s="11" t="s">
        <v>2717</v>
      </c>
      <c r="BW881" s="3" t="s">
        <v>487</v>
      </c>
      <c r="BX881" s="15">
        <v>0.0</v>
      </c>
      <c r="BY881" s="26">
        <v>247.0</v>
      </c>
      <c r="BZ881" s="16">
        <v>0.0</v>
      </c>
      <c r="CA881" s="26">
        <v>61.0</v>
      </c>
      <c r="CB881" s="26">
        <v>31.0</v>
      </c>
      <c r="CC881" s="15">
        <v>0.0</v>
      </c>
      <c r="CD881" s="15">
        <v>0.0</v>
      </c>
      <c r="CE881" s="15">
        <v>1.0</v>
      </c>
      <c r="CF881" s="15">
        <v>0.0</v>
      </c>
      <c r="CG881" s="16">
        <v>0.0</v>
      </c>
      <c r="CH881" s="16">
        <v>0.0</v>
      </c>
      <c r="CI881" s="16">
        <v>0.0</v>
      </c>
      <c r="CJ881" s="15">
        <f t="shared" si="3"/>
        <v>0</v>
      </c>
      <c r="CK881" s="29" t="s">
        <v>4865</v>
      </c>
      <c r="CL881" s="11" t="s">
        <v>132</v>
      </c>
      <c r="CM881" s="11">
        <v>0.0</v>
      </c>
      <c r="CN881" s="11">
        <v>0.0</v>
      </c>
      <c r="CO881" s="18">
        <v>1.0</v>
      </c>
      <c r="CP881" s="18">
        <v>0.0</v>
      </c>
      <c r="CQ881" s="15">
        <v>0.0</v>
      </c>
      <c r="CR881" s="15" t="s">
        <v>124</v>
      </c>
      <c r="CS881" s="15">
        <v>0.0</v>
      </c>
      <c r="CT881" s="15" t="s">
        <v>124</v>
      </c>
      <c r="CU881" s="15">
        <v>0.0</v>
      </c>
      <c r="CV881" s="15" t="s">
        <v>124</v>
      </c>
      <c r="CW881" s="11">
        <v>0.0</v>
      </c>
      <c r="CX881" s="11">
        <v>0.0</v>
      </c>
      <c r="CY881" s="11" t="s">
        <v>124</v>
      </c>
      <c r="CZ881" s="11">
        <v>0.0</v>
      </c>
      <c r="DA881" s="11" t="s">
        <v>235</v>
      </c>
      <c r="DB881" s="31"/>
    </row>
    <row r="882">
      <c r="A882" s="11" t="s">
        <v>4866</v>
      </c>
      <c r="B882" s="11" t="s">
        <v>4867</v>
      </c>
      <c r="C882" s="12">
        <v>37247.0</v>
      </c>
      <c r="D882" s="13">
        <v>4.0</v>
      </c>
      <c r="E882" s="18">
        <v>0.0</v>
      </c>
      <c r="F882" s="3">
        <v>6.0</v>
      </c>
      <c r="G882" s="3">
        <v>5.0</v>
      </c>
      <c r="H882" s="3">
        <v>8.0</v>
      </c>
      <c r="I882" s="14">
        <f t="shared" si="1"/>
        <v>6.333333333</v>
      </c>
      <c r="J882" s="14">
        <f t="shared" si="2"/>
        <v>2</v>
      </c>
      <c r="K882" s="11" t="s">
        <v>4868</v>
      </c>
      <c r="L882" s="11" t="s">
        <v>4729</v>
      </c>
      <c r="M882" s="15" t="s">
        <v>122</v>
      </c>
      <c r="N882" s="15" t="s">
        <v>4736</v>
      </c>
      <c r="O882" s="15" t="s">
        <v>122</v>
      </c>
      <c r="P882" s="15" t="s">
        <v>373</v>
      </c>
      <c r="Q882" s="17">
        <v>0.0</v>
      </c>
      <c r="R882" s="11" t="s">
        <v>124</v>
      </c>
      <c r="S882" s="11">
        <v>0.0</v>
      </c>
      <c r="T882" s="11">
        <v>0.0</v>
      </c>
      <c r="U882" s="11" t="s">
        <v>124</v>
      </c>
      <c r="V882" s="11">
        <v>0.0</v>
      </c>
      <c r="W882" s="11" t="s">
        <v>273</v>
      </c>
      <c r="X882" s="18">
        <v>27.0</v>
      </c>
      <c r="Y882" s="18">
        <v>1.0</v>
      </c>
      <c r="Z882" s="18">
        <v>1.0</v>
      </c>
      <c r="AA882" s="18">
        <v>0.0</v>
      </c>
      <c r="AB882" s="15" t="s">
        <v>4869</v>
      </c>
      <c r="AC882" s="15" t="s">
        <v>4869</v>
      </c>
      <c r="AD882" s="16">
        <v>1.0</v>
      </c>
      <c r="AE882" s="16">
        <v>1.0</v>
      </c>
      <c r="AF882" s="16">
        <v>1.0</v>
      </c>
      <c r="AG882" s="16">
        <v>1.0</v>
      </c>
      <c r="AH882" s="11" t="s">
        <v>4870</v>
      </c>
      <c r="AI882" s="18">
        <v>1.0</v>
      </c>
      <c r="AJ882" s="18">
        <v>0.0</v>
      </c>
      <c r="AK882" s="18">
        <v>1.0</v>
      </c>
      <c r="AL882" s="11">
        <v>0.0</v>
      </c>
      <c r="AM882" s="19">
        <v>1.0</v>
      </c>
      <c r="AN882" s="27" t="s">
        <v>128</v>
      </c>
      <c r="AO882" s="15" t="s">
        <v>1840</v>
      </c>
      <c r="AP882" s="15" t="s">
        <v>1840</v>
      </c>
      <c r="AQ882" s="15">
        <v>172.0</v>
      </c>
      <c r="AR882" s="15">
        <v>76.0</v>
      </c>
      <c r="AS882" s="15">
        <v>45.0</v>
      </c>
      <c r="AT882" s="15">
        <v>54.0</v>
      </c>
      <c r="AU882" s="15">
        <v>-5.0</v>
      </c>
      <c r="AV882" s="15">
        <v>0.0</v>
      </c>
      <c r="AW882" s="18">
        <v>0.0</v>
      </c>
      <c r="AX882" s="18">
        <v>0.0</v>
      </c>
      <c r="AY882" s="18">
        <v>1.0</v>
      </c>
      <c r="AZ882" s="18">
        <v>0.0</v>
      </c>
      <c r="BA882" s="18">
        <v>0.0</v>
      </c>
      <c r="BB882" s="18">
        <v>0.0</v>
      </c>
      <c r="BC882" s="11">
        <v>0.0</v>
      </c>
      <c r="BD882" s="11">
        <v>0.0</v>
      </c>
      <c r="BE882" s="11">
        <v>0.0</v>
      </c>
      <c r="BF882" s="11">
        <v>0.0</v>
      </c>
      <c r="BG882" s="11">
        <v>0.0</v>
      </c>
      <c r="BH882" s="11">
        <v>0.0</v>
      </c>
      <c r="BI882" s="11">
        <v>0.0</v>
      </c>
      <c r="BJ882" s="11">
        <v>0.0</v>
      </c>
      <c r="BK882" s="11">
        <v>0.0</v>
      </c>
      <c r="BL882" s="11">
        <v>0.0</v>
      </c>
      <c r="BM882" s="11">
        <v>0.0</v>
      </c>
      <c r="BN882" s="11">
        <v>0.0</v>
      </c>
      <c r="BO882" s="11">
        <v>0.0</v>
      </c>
      <c r="BP882" s="11">
        <v>0.0</v>
      </c>
      <c r="BQ882" s="11">
        <v>0.0</v>
      </c>
      <c r="BR882" s="11">
        <v>0.0</v>
      </c>
      <c r="BS882" s="11">
        <v>0.0</v>
      </c>
      <c r="BT882" s="11">
        <v>0.0</v>
      </c>
      <c r="BU882" s="11">
        <v>0.0</v>
      </c>
      <c r="BV882" s="11" t="s">
        <v>124</v>
      </c>
      <c r="BW882" s="3" t="s">
        <v>3564</v>
      </c>
      <c r="BX882" s="15">
        <v>0.0</v>
      </c>
      <c r="BY882" s="26">
        <v>223.0</v>
      </c>
      <c r="BZ882" s="16">
        <v>0.0</v>
      </c>
      <c r="CA882" s="26">
        <v>23.0</v>
      </c>
      <c r="CB882" s="26">
        <v>0.0</v>
      </c>
      <c r="CC882" s="15">
        <v>0.0</v>
      </c>
      <c r="CD882" s="15">
        <v>0.0</v>
      </c>
      <c r="CE882" s="15">
        <v>1.0</v>
      </c>
      <c r="CF882" s="15">
        <v>0.0</v>
      </c>
      <c r="CG882" s="16">
        <v>0.0</v>
      </c>
      <c r="CH882" s="16">
        <v>0.0</v>
      </c>
      <c r="CI882" s="16">
        <v>0.0</v>
      </c>
      <c r="CJ882" s="15">
        <f t="shared" si="3"/>
        <v>0</v>
      </c>
      <c r="CK882" s="29" t="s">
        <v>4871</v>
      </c>
      <c r="CL882" s="11" t="s">
        <v>132</v>
      </c>
      <c r="CM882" s="11">
        <v>0.0</v>
      </c>
      <c r="CN882" s="11">
        <v>0.0</v>
      </c>
      <c r="CO882" s="18">
        <v>1.0</v>
      </c>
      <c r="CP882" s="18">
        <v>0.0</v>
      </c>
      <c r="CQ882" s="15">
        <v>0.0</v>
      </c>
      <c r="CR882" s="15" t="s">
        <v>124</v>
      </c>
      <c r="CS882" s="15">
        <v>0.0</v>
      </c>
      <c r="CT882" s="15" t="s">
        <v>124</v>
      </c>
      <c r="CU882" s="15">
        <v>0.0</v>
      </c>
      <c r="CV882" s="15" t="s">
        <v>124</v>
      </c>
      <c r="CW882" s="11">
        <v>0.0</v>
      </c>
      <c r="CX882" s="11">
        <v>0.0</v>
      </c>
      <c r="CY882" s="11" t="s">
        <v>124</v>
      </c>
      <c r="CZ882" s="11">
        <v>0.0</v>
      </c>
      <c r="DA882" s="11" t="s">
        <v>3248</v>
      </c>
      <c r="DB882" s="31"/>
    </row>
    <row r="883">
      <c r="A883" s="11" t="s">
        <v>4872</v>
      </c>
      <c r="B883" s="11" t="s">
        <v>4873</v>
      </c>
      <c r="C883" s="12">
        <v>37310.0</v>
      </c>
      <c r="D883" s="13">
        <v>2.0</v>
      </c>
      <c r="E883" s="18">
        <v>0.0</v>
      </c>
      <c r="F883" s="3">
        <v>6.0</v>
      </c>
      <c r="G883" s="3">
        <v>5.0</v>
      </c>
      <c r="H883" s="3">
        <v>8.0</v>
      </c>
      <c r="I883" s="14">
        <f t="shared" si="1"/>
        <v>6.333333333</v>
      </c>
      <c r="J883" s="14">
        <f t="shared" si="2"/>
        <v>2</v>
      </c>
      <c r="K883" s="11" t="s">
        <v>4874</v>
      </c>
      <c r="L883" s="11" t="s">
        <v>4729</v>
      </c>
      <c r="M883" s="15" t="s">
        <v>3478</v>
      </c>
      <c r="N883" s="15" t="s">
        <v>4875</v>
      </c>
      <c r="O883" s="15" t="s">
        <v>3478</v>
      </c>
      <c r="P883" s="15" t="s">
        <v>4217</v>
      </c>
      <c r="Q883" s="17">
        <v>1.5</v>
      </c>
      <c r="R883" s="11" t="s">
        <v>4876</v>
      </c>
      <c r="S883" s="11">
        <v>1.0</v>
      </c>
      <c r="T883" s="11">
        <v>0.0</v>
      </c>
      <c r="U883" s="11" t="s">
        <v>124</v>
      </c>
      <c r="V883" s="11">
        <v>0.0</v>
      </c>
      <c r="W883" s="11" t="s">
        <v>125</v>
      </c>
      <c r="X883" s="18">
        <f>(25+21)/2</f>
        <v>23</v>
      </c>
      <c r="Y883" s="18">
        <v>2.0</v>
      </c>
      <c r="Z883" s="18">
        <v>0.0</v>
      </c>
      <c r="AA883" s="18">
        <v>1.0</v>
      </c>
      <c r="AB883" s="15" t="s">
        <v>4877</v>
      </c>
      <c r="AC883" s="15" t="s">
        <v>4877</v>
      </c>
      <c r="AD883" s="16">
        <v>1.0</v>
      </c>
      <c r="AE883" s="16">
        <v>0.0</v>
      </c>
      <c r="AF883" s="16">
        <v>1.0</v>
      </c>
      <c r="AG883" s="16">
        <v>0.0</v>
      </c>
      <c r="AH883" s="11" t="s">
        <v>4878</v>
      </c>
      <c r="AI883" s="18">
        <v>1.0</v>
      </c>
      <c r="AJ883" s="18">
        <v>0.0</v>
      </c>
      <c r="AK883" s="18">
        <v>0.0</v>
      </c>
      <c r="AL883" s="11">
        <v>0.0</v>
      </c>
      <c r="AM883" s="19">
        <v>1.0</v>
      </c>
      <c r="AN883" s="27" t="s">
        <v>128</v>
      </c>
      <c r="AO883" s="15" t="s">
        <v>778</v>
      </c>
      <c r="AP883" s="15" t="s">
        <v>778</v>
      </c>
      <c r="AQ883" s="15">
        <v>97.0</v>
      </c>
      <c r="AR883" s="15">
        <v>71.0</v>
      </c>
      <c r="AS883" s="15">
        <v>84.0</v>
      </c>
      <c r="AT883" s="15">
        <v>84.0</v>
      </c>
      <c r="AU883" s="15">
        <v>-6.0</v>
      </c>
      <c r="AV883" s="15">
        <v>21.0</v>
      </c>
      <c r="AW883" s="18">
        <v>0.0</v>
      </c>
      <c r="AX883" s="18">
        <v>0.0</v>
      </c>
      <c r="AY883" s="18">
        <v>1.0</v>
      </c>
      <c r="AZ883" s="18">
        <v>0.0</v>
      </c>
      <c r="BA883" s="18">
        <v>1.0</v>
      </c>
      <c r="BB883" s="18">
        <v>0.0</v>
      </c>
      <c r="BC883" s="11">
        <v>0.0</v>
      </c>
      <c r="BD883" s="11">
        <v>0.0</v>
      </c>
      <c r="BE883" s="11">
        <v>0.0</v>
      </c>
      <c r="BF883" s="11">
        <v>0.0</v>
      </c>
      <c r="BG883" s="11">
        <v>0.0</v>
      </c>
      <c r="BH883" s="11">
        <v>0.0</v>
      </c>
      <c r="BI883" s="11">
        <v>0.0</v>
      </c>
      <c r="BJ883" s="11">
        <v>0.0</v>
      </c>
      <c r="BK883" s="11">
        <v>0.0</v>
      </c>
      <c r="BL883" s="11">
        <v>0.0</v>
      </c>
      <c r="BM883" s="11">
        <v>0.0</v>
      </c>
      <c r="BN883" s="11">
        <v>0.0</v>
      </c>
      <c r="BO883" s="11">
        <v>0.0</v>
      </c>
      <c r="BP883" s="11">
        <v>0.0</v>
      </c>
      <c r="BQ883" s="11">
        <v>0.0</v>
      </c>
      <c r="BR883" s="11">
        <v>0.0</v>
      </c>
      <c r="BS883" s="11">
        <v>0.0</v>
      </c>
      <c r="BT883" s="11">
        <v>0.0</v>
      </c>
      <c r="BU883" s="11">
        <v>0.0</v>
      </c>
      <c r="BV883" s="11" t="s">
        <v>124</v>
      </c>
      <c r="BW883" s="3" t="s">
        <v>319</v>
      </c>
      <c r="BX883" s="15">
        <v>0.0</v>
      </c>
      <c r="BY883" s="26">
        <v>245.0</v>
      </c>
      <c r="BZ883" s="16">
        <v>0.0</v>
      </c>
      <c r="CA883" s="26">
        <v>2.0</v>
      </c>
      <c r="CB883" s="26">
        <v>22.0</v>
      </c>
      <c r="CC883" s="15">
        <v>1.0</v>
      </c>
      <c r="CD883" s="15">
        <v>0.0</v>
      </c>
      <c r="CE883" s="15">
        <v>0.0</v>
      </c>
      <c r="CF883" s="15">
        <v>0.0</v>
      </c>
      <c r="CG883" s="16">
        <v>0.0</v>
      </c>
      <c r="CH883" s="16">
        <v>0.0</v>
      </c>
      <c r="CI883" s="16">
        <v>0.0</v>
      </c>
      <c r="CJ883" s="15">
        <f t="shared" si="3"/>
        <v>0</v>
      </c>
      <c r="CK883" s="29" t="s">
        <v>4879</v>
      </c>
      <c r="CL883" s="11" t="s">
        <v>258</v>
      </c>
      <c r="CM883" s="11">
        <v>0.0</v>
      </c>
      <c r="CN883" s="11">
        <v>0.0</v>
      </c>
      <c r="CO883" s="18">
        <v>1.0</v>
      </c>
      <c r="CP883" s="18">
        <v>0.0</v>
      </c>
      <c r="CQ883" s="15">
        <v>0.0</v>
      </c>
      <c r="CR883" s="15" t="s">
        <v>124</v>
      </c>
      <c r="CS883" s="15">
        <v>0.0</v>
      </c>
      <c r="CT883" s="15" t="s">
        <v>124</v>
      </c>
      <c r="CU883" s="15">
        <v>0.0</v>
      </c>
      <c r="CV883" s="15" t="s">
        <v>124</v>
      </c>
      <c r="CW883" s="11">
        <v>0.0</v>
      </c>
      <c r="CX883" s="11">
        <v>0.0</v>
      </c>
      <c r="CY883" s="11" t="s">
        <v>124</v>
      </c>
      <c r="CZ883" s="11">
        <v>0.0</v>
      </c>
      <c r="DA883" s="11" t="s">
        <v>133</v>
      </c>
      <c r="DB883" s="31"/>
    </row>
    <row r="884">
      <c r="A884" s="11" t="s">
        <v>4880</v>
      </c>
      <c r="B884" s="11" t="s">
        <v>4881</v>
      </c>
      <c r="C884" s="12">
        <v>37324.0</v>
      </c>
      <c r="D884" s="13">
        <v>6.0</v>
      </c>
      <c r="E884" s="18">
        <v>0.0</v>
      </c>
      <c r="F884" s="3">
        <v>4.0</v>
      </c>
      <c r="G884" s="3">
        <v>4.0</v>
      </c>
      <c r="H884" s="3">
        <v>6.0</v>
      </c>
      <c r="I884" s="14">
        <f t="shared" si="1"/>
        <v>4.666666667</v>
      </c>
      <c r="J884" s="14">
        <f t="shared" si="2"/>
        <v>1.333333333</v>
      </c>
      <c r="K884" s="11" t="s">
        <v>645</v>
      </c>
      <c r="L884" s="11" t="s">
        <v>3594</v>
      </c>
      <c r="M884" s="15" t="s">
        <v>3478</v>
      </c>
      <c r="N884" s="15" t="s">
        <v>4875</v>
      </c>
      <c r="O884" s="15" t="s">
        <v>4882</v>
      </c>
      <c r="P884" s="15" t="s">
        <v>4883</v>
      </c>
      <c r="Q884" s="17">
        <v>1.5</v>
      </c>
      <c r="R884" s="11" t="s">
        <v>4884</v>
      </c>
      <c r="S884" s="11">
        <v>1.0</v>
      </c>
      <c r="T884" s="11">
        <v>0.0</v>
      </c>
      <c r="U884" s="11" t="s">
        <v>124</v>
      </c>
      <c r="V884" s="11">
        <v>0.0</v>
      </c>
      <c r="W884" s="11" t="s">
        <v>125</v>
      </c>
      <c r="X884" s="18">
        <f>(32+26)/2</f>
        <v>29</v>
      </c>
      <c r="Y884" s="18">
        <v>2.0</v>
      </c>
      <c r="Z884" s="18">
        <v>0.0</v>
      </c>
      <c r="AA884" s="18">
        <v>2.0</v>
      </c>
      <c r="AB884" s="15" t="s">
        <v>4885</v>
      </c>
      <c r="AC884" s="15" t="s">
        <v>4886</v>
      </c>
      <c r="AD884" s="16">
        <v>2.0</v>
      </c>
      <c r="AE884" s="16">
        <v>0.0</v>
      </c>
      <c r="AF884" s="16">
        <v>1.0</v>
      </c>
      <c r="AG884" s="16">
        <v>0.0</v>
      </c>
      <c r="AH884" s="11" t="s">
        <v>4887</v>
      </c>
      <c r="AI884" s="18">
        <v>1.0</v>
      </c>
      <c r="AJ884" s="18">
        <v>0.0</v>
      </c>
      <c r="AK884" s="18">
        <v>0.0</v>
      </c>
      <c r="AL884" s="11">
        <v>0.0</v>
      </c>
      <c r="AM884" s="19">
        <v>1.0</v>
      </c>
      <c r="AN884" s="27" t="s">
        <v>128</v>
      </c>
      <c r="AO884" s="15" t="s">
        <v>1840</v>
      </c>
      <c r="AP884" s="15" t="s">
        <v>1840</v>
      </c>
      <c r="AQ884" s="15">
        <v>89.0</v>
      </c>
      <c r="AR884" s="15">
        <v>74.0</v>
      </c>
      <c r="AS884" s="15">
        <v>78.0</v>
      </c>
      <c r="AT884" s="15">
        <v>79.0</v>
      </c>
      <c r="AU884" s="15">
        <v>-3.0</v>
      </c>
      <c r="AV884" s="15">
        <v>38.0</v>
      </c>
      <c r="AW884" s="18">
        <v>0.0</v>
      </c>
      <c r="AX884" s="18">
        <v>0.0</v>
      </c>
      <c r="AY884" s="18">
        <v>0.0</v>
      </c>
      <c r="AZ884" s="18">
        <v>0.0</v>
      </c>
      <c r="BA884" s="18">
        <v>1.0</v>
      </c>
      <c r="BB884" s="18">
        <v>0.0</v>
      </c>
      <c r="BC884" s="11">
        <v>0.0</v>
      </c>
      <c r="BD884" s="11">
        <v>0.0</v>
      </c>
      <c r="BE884" s="11">
        <v>0.0</v>
      </c>
      <c r="BF884" s="11">
        <v>0.0</v>
      </c>
      <c r="BG884" s="11">
        <v>0.0</v>
      </c>
      <c r="BH884" s="11">
        <v>0.0</v>
      </c>
      <c r="BI884" s="11">
        <v>0.0</v>
      </c>
      <c r="BJ884" s="11">
        <v>0.0</v>
      </c>
      <c r="BK884" s="11">
        <v>0.0</v>
      </c>
      <c r="BL884" s="11">
        <v>0.0</v>
      </c>
      <c r="BM884" s="11">
        <v>0.0</v>
      </c>
      <c r="BN884" s="11">
        <v>0.0</v>
      </c>
      <c r="BO884" s="11">
        <v>0.0</v>
      </c>
      <c r="BP884" s="11">
        <v>0.0</v>
      </c>
      <c r="BQ884" s="11">
        <v>0.0</v>
      </c>
      <c r="BR884" s="11">
        <v>0.0</v>
      </c>
      <c r="BS884" s="11">
        <v>0.0</v>
      </c>
      <c r="BT884" s="11">
        <v>0.0</v>
      </c>
      <c r="BU884" s="11">
        <v>0.0</v>
      </c>
      <c r="BV884" s="11" t="s">
        <v>124</v>
      </c>
      <c r="BW884" s="3" t="s">
        <v>4834</v>
      </c>
      <c r="BX884" s="15">
        <v>1.0</v>
      </c>
      <c r="BY884" s="26">
        <v>231.0</v>
      </c>
      <c r="BZ884" s="16">
        <v>0.0</v>
      </c>
      <c r="CA884" s="26">
        <v>34.0</v>
      </c>
      <c r="CB884" s="26">
        <v>29.0</v>
      </c>
      <c r="CC884" s="15">
        <v>1.0</v>
      </c>
      <c r="CD884" s="15">
        <v>0.0</v>
      </c>
      <c r="CE884" s="15">
        <v>1.0</v>
      </c>
      <c r="CF884" s="15">
        <v>0.0</v>
      </c>
      <c r="CG884" s="16">
        <v>0.0</v>
      </c>
      <c r="CH884" s="16">
        <v>1.0</v>
      </c>
      <c r="CI884" s="16">
        <v>0.0</v>
      </c>
      <c r="CJ884" s="15">
        <f t="shared" si="3"/>
        <v>1</v>
      </c>
      <c r="CK884" s="38" t="s">
        <v>4888</v>
      </c>
      <c r="CL884" s="11" t="s">
        <v>4052</v>
      </c>
      <c r="CM884" s="11">
        <v>0.0</v>
      </c>
      <c r="CN884" s="11">
        <v>0.0</v>
      </c>
      <c r="CO884" s="18">
        <v>1.0</v>
      </c>
      <c r="CP884" s="18">
        <v>0.0</v>
      </c>
      <c r="CQ884" s="15">
        <v>0.0</v>
      </c>
      <c r="CR884" s="15" t="s">
        <v>124</v>
      </c>
      <c r="CS884" s="15">
        <v>0.0</v>
      </c>
      <c r="CT884" s="15" t="s">
        <v>124</v>
      </c>
      <c r="CU884" s="15">
        <v>0.0</v>
      </c>
      <c r="CV884" s="15" t="s">
        <v>124</v>
      </c>
      <c r="CW884" s="11">
        <v>0.0</v>
      </c>
      <c r="CX884" s="11">
        <v>0.0</v>
      </c>
      <c r="CY884" s="11" t="s">
        <v>124</v>
      </c>
      <c r="CZ884" s="11">
        <v>0.0</v>
      </c>
      <c r="DA884" s="11" t="s">
        <v>235</v>
      </c>
      <c r="DB884" s="31"/>
    </row>
    <row r="885">
      <c r="A885" s="11" t="s">
        <v>4889</v>
      </c>
      <c r="B885" s="11" t="s">
        <v>4890</v>
      </c>
      <c r="C885" s="12">
        <v>37366.0</v>
      </c>
      <c r="D885" s="13">
        <v>10.0</v>
      </c>
      <c r="E885" s="18">
        <v>0.0</v>
      </c>
      <c r="F885" s="3">
        <v>6.0</v>
      </c>
      <c r="G885" s="3">
        <v>7.0</v>
      </c>
      <c r="H885" s="3">
        <v>6.0</v>
      </c>
      <c r="I885" s="14">
        <f t="shared" si="1"/>
        <v>6.333333333</v>
      </c>
      <c r="J885" s="14">
        <f t="shared" si="2"/>
        <v>0.6666666667</v>
      </c>
      <c r="K885" s="11" t="s">
        <v>4874</v>
      </c>
      <c r="L885" s="11" t="s">
        <v>4729</v>
      </c>
      <c r="M885" s="15" t="s">
        <v>216</v>
      </c>
      <c r="N885" s="15" t="s">
        <v>2546</v>
      </c>
      <c r="O885" s="15" t="s">
        <v>216</v>
      </c>
      <c r="P885" s="15" t="s">
        <v>635</v>
      </c>
      <c r="Q885" s="17">
        <v>1.0</v>
      </c>
      <c r="R885" s="11" t="s">
        <v>124</v>
      </c>
      <c r="S885" s="11">
        <v>0.0</v>
      </c>
      <c r="T885" s="11">
        <v>0.0</v>
      </c>
      <c r="U885" s="11" t="s">
        <v>124</v>
      </c>
      <c r="V885" s="11">
        <v>0.0</v>
      </c>
      <c r="W885" s="11" t="s">
        <v>125</v>
      </c>
      <c r="X885" s="18">
        <v>21.0</v>
      </c>
      <c r="Y885" s="18">
        <v>0.0</v>
      </c>
      <c r="Z885" s="18">
        <v>0.0</v>
      </c>
      <c r="AA885" s="18">
        <v>1.0</v>
      </c>
      <c r="AB885" s="15" t="s">
        <v>4891</v>
      </c>
      <c r="AC885" s="15" t="s">
        <v>4892</v>
      </c>
      <c r="AD885" s="16">
        <v>2.0</v>
      </c>
      <c r="AE885" s="16">
        <v>0.0</v>
      </c>
      <c r="AF885" s="16">
        <v>1.0</v>
      </c>
      <c r="AG885" s="15">
        <v>0.0</v>
      </c>
      <c r="AH885" s="11" t="s">
        <v>4893</v>
      </c>
      <c r="AI885" s="18">
        <v>1.0</v>
      </c>
      <c r="AJ885" s="18">
        <v>0.0</v>
      </c>
      <c r="AK885" s="18">
        <v>0.0</v>
      </c>
      <c r="AL885" s="11">
        <v>0.0</v>
      </c>
      <c r="AM885" s="19">
        <v>1.0</v>
      </c>
      <c r="AN885" s="27" t="s">
        <v>128</v>
      </c>
      <c r="AO885" s="15" t="s">
        <v>129</v>
      </c>
      <c r="AP885" s="15" t="s">
        <v>129</v>
      </c>
      <c r="AQ885" s="15">
        <v>90.0</v>
      </c>
      <c r="AR885" s="15">
        <v>70.0</v>
      </c>
      <c r="AS885" s="15">
        <v>67.0</v>
      </c>
      <c r="AT885" s="15">
        <v>71.0</v>
      </c>
      <c r="AU885" s="15">
        <v>-6.0</v>
      </c>
      <c r="AV885" s="15">
        <v>35.0</v>
      </c>
      <c r="AW885" s="18">
        <v>0.0</v>
      </c>
      <c r="AX885" s="18">
        <v>1.0</v>
      </c>
      <c r="AY885" s="18">
        <v>0.0</v>
      </c>
      <c r="AZ885" s="18">
        <v>1.0</v>
      </c>
      <c r="BA885" s="18">
        <v>0.0</v>
      </c>
      <c r="BB885" s="18">
        <v>0.0</v>
      </c>
      <c r="BC885" s="11">
        <v>0.0</v>
      </c>
      <c r="BD885" s="11">
        <v>0.0</v>
      </c>
      <c r="BE885" s="11">
        <v>0.0</v>
      </c>
      <c r="BF885" s="11">
        <v>0.0</v>
      </c>
      <c r="BG885" s="11">
        <v>0.0</v>
      </c>
      <c r="BH885" s="11">
        <v>1.0</v>
      </c>
      <c r="BI885" s="11">
        <v>0.0</v>
      </c>
      <c r="BJ885" s="11">
        <v>0.0</v>
      </c>
      <c r="BK885" s="11">
        <v>0.0</v>
      </c>
      <c r="BL885" s="11">
        <v>0.0</v>
      </c>
      <c r="BM885" s="11">
        <v>0.0</v>
      </c>
      <c r="BN885" s="11">
        <v>0.0</v>
      </c>
      <c r="BO885" s="11">
        <v>0.0</v>
      </c>
      <c r="BP885" s="11">
        <v>0.0</v>
      </c>
      <c r="BQ885" s="11">
        <v>0.0</v>
      </c>
      <c r="BR885" s="11">
        <v>0.0</v>
      </c>
      <c r="BS885" s="11">
        <v>0.0</v>
      </c>
      <c r="BT885" s="11">
        <v>0.0</v>
      </c>
      <c r="BU885" s="11">
        <v>0.0</v>
      </c>
      <c r="BV885" s="11" t="s">
        <v>124</v>
      </c>
      <c r="BW885" s="3" t="s">
        <v>319</v>
      </c>
      <c r="BX885" s="15">
        <v>0.0</v>
      </c>
      <c r="BY885" s="26">
        <v>227.0</v>
      </c>
      <c r="BZ885" s="16">
        <v>0.0</v>
      </c>
      <c r="CA885" s="26">
        <v>34.0</v>
      </c>
      <c r="CB885" s="26">
        <v>12.0</v>
      </c>
      <c r="CC885" s="15">
        <v>1.0</v>
      </c>
      <c r="CD885" s="15">
        <v>0.0</v>
      </c>
      <c r="CE885" s="15">
        <v>1.0</v>
      </c>
      <c r="CF885" s="15">
        <v>0.0</v>
      </c>
      <c r="CG885" s="16">
        <v>0.0</v>
      </c>
      <c r="CH885" s="16">
        <v>1.0</v>
      </c>
      <c r="CI885" s="16">
        <v>0.0</v>
      </c>
      <c r="CJ885" s="15">
        <f t="shared" si="3"/>
        <v>1</v>
      </c>
      <c r="CK885" s="29" t="s">
        <v>4894</v>
      </c>
      <c r="CL885" s="11" t="s">
        <v>1183</v>
      </c>
      <c r="CM885" s="11">
        <v>0.0</v>
      </c>
      <c r="CN885" s="11">
        <v>0.0</v>
      </c>
      <c r="CO885" s="18">
        <v>1.0</v>
      </c>
      <c r="CP885" s="18">
        <v>0.0</v>
      </c>
      <c r="CQ885" s="15">
        <v>0.0</v>
      </c>
      <c r="CR885" s="15" t="s">
        <v>124</v>
      </c>
      <c r="CS885" s="15">
        <v>0.0</v>
      </c>
      <c r="CT885" s="15" t="s">
        <v>124</v>
      </c>
      <c r="CU885" s="15">
        <v>0.0</v>
      </c>
      <c r="CV885" s="15" t="s">
        <v>124</v>
      </c>
      <c r="CW885" s="11">
        <v>0.0</v>
      </c>
      <c r="CX885" s="11">
        <v>0.0</v>
      </c>
      <c r="CY885" s="11" t="s">
        <v>124</v>
      </c>
      <c r="CZ885" s="11">
        <v>0.0</v>
      </c>
      <c r="DA885" s="11" t="s">
        <v>235</v>
      </c>
      <c r="DB885" s="31"/>
    </row>
    <row r="886">
      <c r="A886" s="11" t="s">
        <v>4895</v>
      </c>
      <c r="B886" s="11" t="s">
        <v>4896</v>
      </c>
      <c r="C886" s="12">
        <v>37436.0</v>
      </c>
      <c r="D886" s="13">
        <v>7.0</v>
      </c>
      <c r="E886" s="18">
        <v>0.0</v>
      </c>
      <c r="F886" s="3">
        <v>9.0</v>
      </c>
      <c r="G886" s="3">
        <v>8.0</v>
      </c>
      <c r="H886" s="3">
        <v>8.0</v>
      </c>
      <c r="I886" s="14">
        <f t="shared" si="1"/>
        <v>8.333333333</v>
      </c>
      <c r="J886" s="14">
        <f t="shared" si="2"/>
        <v>0.6666666667</v>
      </c>
      <c r="K886" s="11" t="s">
        <v>4897</v>
      </c>
      <c r="L886" s="11" t="s">
        <v>4729</v>
      </c>
      <c r="M886" s="15" t="s">
        <v>3478</v>
      </c>
      <c r="N886" s="15" t="s">
        <v>4898</v>
      </c>
      <c r="O886" s="15" t="s">
        <v>3478</v>
      </c>
      <c r="P886" s="15" t="s">
        <v>3742</v>
      </c>
      <c r="Q886" s="17">
        <v>1.0</v>
      </c>
      <c r="R886" s="11" t="s">
        <v>124</v>
      </c>
      <c r="S886" s="11">
        <v>1.0</v>
      </c>
      <c r="T886" s="11">
        <v>0.0</v>
      </c>
      <c r="U886" s="11" t="s">
        <v>124</v>
      </c>
      <c r="V886" s="11">
        <v>0.0</v>
      </c>
      <c r="W886" s="11" t="s">
        <v>125</v>
      </c>
      <c r="X886" s="18">
        <v>27.0</v>
      </c>
      <c r="Y886" s="18">
        <v>1.0</v>
      </c>
      <c r="Z886" s="18">
        <v>0.0</v>
      </c>
      <c r="AA886" s="18">
        <v>1.0</v>
      </c>
      <c r="AB886" s="15" t="s">
        <v>4899</v>
      </c>
      <c r="AC886" s="15" t="s">
        <v>4900</v>
      </c>
      <c r="AD886" s="16">
        <v>1.0</v>
      </c>
      <c r="AE886" s="16">
        <v>0.0</v>
      </c>
      <c r="AF886" s="16">
        <v>1.0</v>
      </c>
      <c r="AG886" s="15">
        <v>0.0</v>
      </c>
      <c r="AH886" s="11" t="s">
        <v>4901</v>
      </c>
      <c r="AI886" s="18">
        <v>1.0</v>
      </c>
      <c r="AJ886" s="18">
        <v>0.0</v>
      </c>
      <c r="AK886" s="18">
        <v>0.0</v>
      </c>
      <c r="AL886" s="11">
        <v>0.0</v>
      </c>
      <c r="AM886" s="19">
        <v>1.0</v>
      </c>
      <c r="AN886" s="27" t="s">
        <v>128</v>
      </c>
      <c r="AO886" s="15" t="s">
        <v>570</v>
      </c>
      <c r="AP886" s="15" t="s">
        <v>570</v>
      </c>
      <c r="AQ886" s="15">
        <v>107.0</v>
      </c>
      <c r="AR886" s="15">
        <v>75.0</v>
      </c>
      <c r="AS886" s="15">
        <v>96.0</v>
      </c>
      <c r="AT886" s="15">
        <v>91.0</v>
      </c>
      <c r="AU886" s="15">
        <v>-5.0</v>
      </c>
      <c r="AV886" s="15">
        <v>21.0</v>
      </c>
      <c r="AW886" s="18">
        <v>0.0</v>
      </c>
      <c r="AX886" s="18">
        <v>1.0</v>
      </c>
      <c r="AY886" s="18">
        <v>1.0</v>
      </c>
      <c r="AZ886" s="18">
        <v>1.0</v>
      </c>
      <c r="BA886" s="18">
        <v>0.0</v>
      </c>
      <c r="BB886" s="18">
        <v>0.0</v>
      </c>
      <c r="BC886" s="11">
        <v>0.0</v>
      </c>
      <c r="BD886" s="11">
        <v>0.0</v>
      </c>
      <c r="BE886" s="11">
        <v>0.0</v>
      </c>
      <c r="BF886" s="11">
        <v>0.0</v>
      </c>
      <c r="BG886" s="11">
        <v>0.0</v>
      </c>
      <c r="BH886" s="11">
        <v>0.0</v>
      </c>
      <c r="BI886" s="11">
        <v>0.0</v>
      </c>
      <c r="BJ886" s="11">
        <v>0.0</v>
      </c>
      <c r="BK886" s="11">
        <v>0.0</v>
      </c>
      <c r="BL886" s="11">
        <v>0.0</v>
      </c>
      <c r="BM886" s="11">
        <v>0.0</v>
      </c>
      <c r="BN886" s="11">
        <v>0.0</v>
      </c>
      <c r="BO886" s="11">
        <v>0.0</v>
      </c>
      <c r="BP886" s="11">
        <v>0.0</v>
      </c>
      <c r="BQ886" s="11">
        <v>0.0</v>
      </c>
      <c r="BR886" s="11">
        <v>0.0</v>
      </c>
      <c r="BS886" s="11">
        <v>0.0</v>
      </c>
      <c r="BT886" s="11">
        <v>0.0</v>
      </c>
      <c r="BU886" s="11">
        <v>0.0</v>
      </c>
      <c r="BV886" s="11" t="s">
        <v>124</v>
      </c>
      <c r="BW886" s="3" t="s">
        <v>146</v>
      </c>
      <c r="BX886" s="15">
        <v>0.0</v>
      </c>
      <c r="BY886" s="26">
        <v>228.0</v>
      </c>
      <c r="BZ886" s="16">
        <v>0.0</v>
      </c>
      <c r="CA886" s="26">
        <v>14.0</v>
      </c>
      <c r="CB886" s="26">
        <v>29.0</v>
      </c>
      <c r="CC886" s="15">
        <v>1.0</v>
      </c>
      <c r="CD886" s="15">
        <v>0.0</v>
      </c>
      <c r="CE886" s="15">
        <v>0.0</v>
      </c>
      <c r="CF886" s="15">
        <v>0.0</v>
      </c>
      <c r="CG886" s="16">
        <v>0.0</v>
      </c>
      <c r="CH886" s="16">
        <v>0.0</v>
      </c>
      <c r="CI886" s="16">
        <v>1.0</v>
      </c>
      <c r="CJ886" s="15">
        <f t="shared" si="3"/>
        <v>1</v>
      </c>
      <c r="CK886" s="29" t="s">
        <v>4902</v>
      </c>
      <c r="CL886" s="11" t="s">
        <v>258</v>
      </c>
      <c r="CM886" s="11">
        <v>0.0</v>
      </c>
      <c r="CN886" s="11">
        <v>0.0</v>
      </c>
      <c r="CO886" s="18">
        <v>1.0</v>
      </c>
      <c r="CP886" s="18">
        <v>0.0</v>
      </c>
      <c r="CQ886" s="15">
        <v>0.0</v>
      </c>
      <c r="CR886" s="15" t="s">
        <v>124</v>
      </c>
      <c r="CS886" s="15">
        <v>0.0</v>
      </c>
      <c r="CT886" s="15" t="s">
        <v>124</v>
      </c>
      <c r="CU886" s="15">
        <v>0.0</v>
      </c>
      <c r="CV886" s="15" t="s">
        <v>124</v>
      </c>
      <c r="CW886" s="11">
        <v>0.0</v>
      </c>
      <c r="CX886" s="11">
        <v>0.0</v>
      </c>
      <c r="CY886" s="11" t="s">
        <v>124</v>
      </c>
      <c r="CZ886" s="11">
        <v>0.0</v>
      </c>
      <c r="DA886" s="11" t="s">
        <v>235</v>
      </c>
      <c r="DB886" s="31"/>
    </row>
    <row r="887">
      <c r="A887" s="11" t="s">
        <v>4903</v>
      </c>
      <c r="B887" s="11" t="s">
        <v>4904</v>
      </c>
      <c r="C887" s="12">
        <v>37485.0</v>
      </c>
      <c r="D887" s="13">
        <v>10.0</v>
      </c>
      <c r="E887" s="18">
        <v>1.0</v>
      </c>
      <c r="F887" s="3">
        <v>6.0</v>
      </c>
      <c r="G887" s="3">
        <v>6.0</v>
      </c>
      <c r="H887" s="3">
        <v>8.0</v>
      </c>
      <c r="I887" s="14">
        <f t="shared" si="1"/>
        <v>6.666666667</v>
      </c>
      <c r="J887" s="14">
        <f t="shared" si="2"/>
        <v>1.333333333</v>
      </c>
      <c r="K887" s="11" t="s">
        <v>4897</v>
      </c>
      <c r="L887" s="11" t="s">
        <v>4729</v>
      </c>
      <c r="M887" s="15" t="s">
        <v>216</v>
      </c>
      <c r="N887" s="15" t="s">
        <v>2546</v>
      </c>
      <c r="O887" s="15" t="s">
        <v>3944</v>
      </c>
      <c r="P887" s="15" t="s">
        <v>4905</v>
      </c>
      <c r="Q887" s="17">
        <v>1.5</v>
      </c>
      <c r="R887" s="11" t="s">
        <v>4906</v>
      </c>
      <c r="S887" s="11">
        <v>1.0</v>
      </c>
      <c r="T887" s="11">
        <v>0.0</v>
      </c>
      <c r="U887" s="11" t="s">
        <v>124</v>
      </c>
      <c r="V887" s="11">
        <v>0.0</v>
      </c>
      <c r="W887" s="11" t="s">
        <v>125</v>
      </c>
      <c r="X887" s="18">
        <f>(27+21)/2</f>
        <v>24</v>
      </c>
      <c r="Y887" s="18">
        <v>2.0</v>
      </c>
      <c r="Z887" s="18">
        <v>0.0</v>
      </c>
      <c r="AA887" s="18">
        <v>1.0</v>
      </c>
      <c r="AB887" s="15" t="s">
        <v>4907</v>
      </c>
      <c r="AC887" s="15" t="s">
        <v>4908</v>
      </c>
      <c r="AD887" s="16">
        <v>1.0</v>
      </c>
      <c r="AE887" s="16">
        <v>0.0</v>
      </c>
      <c r="AF887" s="16">
        <v>1.0</v>
      </c>
      <c r="AG887" s="16">
        <v>0.0</v>
      </c>
      <c r="AH887" s="11" t="s">
        <v>4909</v>
      </c>
      <c r="AI887" s="18">
        <v>1.0</v>
      </c>
      <c r="AJ887" s="18">
        <v>0.0</v>
      </c>
      <c r="AK887" s="18">
        <v>0.0</v>
      </c>
      <c r="AL887" s="11">
        <v>0.0</v>
      </c>
      <c r="AM887" s="19">
        <v>0.0</v>
      </c>
      <c r="AN887" s="27" t="s">
        <v>128</v>
      </c>
      <c r="AO887" s="15" t="s">
        <v>318</v>
      </c>
      <c r="AP887" s="15" t="s">
        <v>318</v>
      </c>
      <c r="AQ887" s="15">
        <v>168.0</v>
      </c>
      <c r="AR887" s="15">
        <v>55.0</v>
      </c>
      <c r="AS887" s="15">
        <v>73.0</v>
      </c>
      <c r="AT887" s="15">
        <v>61.0</v>
      </c>
      <c r="AU887" s="15">
        <v>-8.0</v>
      </c>
      <c r="AV887" s="15">
        <v>23.0</v>
      </c>
      <c r="AW887" s="18">
        <v>0.0</v>
      </c>
      <c r="AX887" s="18">
        <v>1.0</v>
      </c>
      <c r="AY887" s="18">
        <v>0.0</v>
      </c>
      <c r="AZ887" s="18">
        <v>1.0</v>
      </c>
      <c r="BA887" s="18">
        <v>1.0</v>
      </c>
      <c r="BB887" s="18">
        <v>0.0</v>
      </c>
      <c r="BC887" s="11">
        <v>0.0</v>
      </c>
      <c r="BD887" s="11">
        <v>0.0</v>
      </c>
      <c r="BE887" s="11">
        <v>0.0</v>
      </c>
      <c r="BF887" s="11">
        <v>0.0</v>
      </c>
      <c r="BG887" s="11">
        <v>0.0</v>
      </c>
      <c r="BH887" s="11">
        <v>0.0</v>
      </c>
      <c r="BI887" s="11">
        <v>0.0</v>
      </c>
      <c r="BJ887" s="11">
        <v>0.0</v>
      </c>
      <c r="BK887" s="11">
        <v>0.0</v>
      </c>
      <c r="BL887" s="11">
        <v>0.0</v>
      </c>
      <c r="BM887" s="11">
        <v>0.0</v>
      </c>
      <c r="BN887" s="11">
        <v>0.0</v>
      </c>
      <c r="BO887" s="11">
        <v>0.0</v>
      </c>
      <c r="BP887" s="11">
        <v>0.0</v>
      </c>
      <c r="BQ887" s="11">
        <v>0.0</v>
      </c>
      <c r="BR887" s="11">
        <v>0.0</v>
      </c>
      <c r="BS887" s="11">
        <v>0.0</v>
      </c>
      <c r="BT887" s="11">
        <v>0.0</v>
      </c>
      <c r="BU887" s="11">
        <v>0.0</v>
      </c>
      <c r="BV887" s="11" t="s">
        <v>124</v>
      </c>
      <c r="BW887" s="3" t="s">
        <v>146</v>
      </c>
      <c r="BX887" s="15">
        <v>0.0</v>
      </c>
      <c r="BY887" s="26">
        <v>289.0</v>
      </c>
      <c r="BZ887" s="16">
        <v>0.0</v>
      </c>
      <c r="CA887" s="26">
        <v>18.0</v>
      </c>
      <c r="CB887" s="26">
        <v>45.0</v>
      </c>
      <c r="CC887" s="15">
        <v>1.0</v>
      </c>
      <c r="CD887" s="15">
        <v>0.0</v>
      </c>
      <c r="CE887" s="15">
        <v>1.0</v>
      </c>
      <c r="CF887" s="15">
        <v>0.0</v>
      </c>
      <c r="CG887" s="16">
        <v>0.0</v>
      </c>
      <c r="CH887" s="16">
        <v>1.0</v>
      </c>
      <c r="CI887" s="16">
        <v>0.0</v>
      </c>
      <c r="CJ887" s="15">
        <f t="shared" si="3"/>
        <v>1</v>
      </c>
      <c r="CK887" s="29" t="s">
        <v>4910</v>
      </c>
      <c r="CL887" s="11" t="s">
        <v>4911</v>
      </c>
      <c r="CM887" s="11">
        <v>0.0</v>
      </c>
      <c r="CN887" s="11">
        <v>0.0</v>
      </c>
      <c r="CO887" s="18">
        <v>1.0</v>
      </c>
      <c r="CP887" s="18">
        <v>0.0</v>
      </c>
      <c r="CQ887" s="15">
        <v>0.0</v>
      </c>
      <c r="CR887" s="15" t="s">
        <v>124</v>
      </c>
      <c r="CS887" s="15">
        <v>0.0</v>
      </c>
      <c r="CT887" s="15" t="s">
        <v>124</v>
      </c>
      <c r="CU887" s="15">
        <v>0.0</v>
      </c>
      <c r="CV887" s="15" t="s">
        <v>124</v>
      </c>
      <c r="CW887" s="11">
        <v>0.0</v>
      </c>
      <c r="CX887" s="11">
        <v>0.0</v>
      </c>
      <c r="CY887" s="11" t="s">
        <v>124</v>
      </c>
      <c r="CZ887" s="11">
        <v>0.0</v>
      </c>
      <c r="DA887" s="11" t="s">
        <v>133</v>
      </c>
      <c r="DB887" s="31"/>
    </row>
    <row r="888">
      <c r="A888" s="11" t="s">
        <v>4912</v>
      </c>
      <c r="B888" s="11" t="s">
        <v>4913</v>
      </c>
      <c r="C888" s="12">
        <v>37534.0</v>
      </c>
      <c r="D888" s="13">
        <v>2.0</v>
      </c>
      <c r="E888" s="18">
        <v>0.0</v>
      </c>
      <c r="F888" s="3">
        <v>7.0</v>
      </c>
      <c r="G888" s="3">
        <v>6.0</v>
      </c>
      <c r="H888" s="3">
        <v>5.0</v>
      </c>
      <c r="I888" s="14">
        <f t="shared" si="1"/>
        <v>6</v>
      </c>
      <c r="J888" s="14">
        <f t="shared" si="2"/>
        <v>1.333333333</v>
      </c>
      <c r="K888" s="11" t="s">
        <v>277</v>
      </c>
      <c r="L888" s="11" t="s">
        <v>2410</v>
      </c>
      <c r="M888" s="15" t="s">
        <v>137</v>
      </c>
      <c r="N888" s="15" t="s">
        <v>196</v>
      </c>
      <c r="O888" s="15" t="s">
        <v>137</v>
      </c>
      <c r="P888" s="15" t="s">
        <v>969</v>
      </c>
      <c r="Q888" s="17">
        <v>1.0</v>
      </c>
      <c r="R888" s="11" t="s">
        <v>124</v>
      </c>
      <c r="S888" s="11">
        <v>0.0</v>
      </c>
      <c r="T888" s="11">
        <v>0.0</v>
      </c>
      <c r="U888" s="11" t="s">
        <v>4914</v>
      </c>
      <c r="V888" s="11">
        <v>0.0</v>
      </c>
      <c r="W888" s="11" t="s">
        <v>125</v>
      </c>
      <c r="X888" s="18">
        <v>20.0</v>
      </c>
      <c r="Y888" s="18">
        <v>0.0</v>
      </c>
      <c r="Z888" s="18">
        <v>1.0</v>
      </c>
      <c r="AA888" s="18">
        <v>0.0</v>
      </c>
      <c r="AB888" s="15" t="s">
        <v>4915</v>
      </c>
      <c r="AC888" s="15" t="s">
        <v>4915</v>
      </c>
      <c r="AD888" s="16">
        <v>1.0</v>
      </c>
      <c r="AE888" s="16">
        <v>1.0</v>
      </c>
      <c r="AF888" s="16">
        <v>0.0</v>
      </c>
      <c r="AG888" s="15">
        <v>0.0</v>
      </c>
      <c r="AH888" s="11" t="s">
        <v>4916</v>
      </c>
      <c r="AI888" s="18">
        <v>1.0</v>
      </c>
      <c r="AJ888" s="18">
        <v>1.0</v>
      </c>
      <c r="AK888" s="18">
        <v>0.0</v>
      </c>
      <c r="AL888" s="11">
        <v>0.0</v>
      </c>
      <c r="AM888" s="19">
        <v>0.0</v>
      </c>
      <c r="AN888" s="27" t="s">
        <v>128</v>
      </c>
      <c r="AO888" s="15" t="s">
        <v>4917</v>
      </c>
      <c r="AP888" s="15" t="s">
        <v>200</v>
      </c>
      <c r="AQ888" s="15">
        <v>145.0</v>
      </c>
      <c r="AR888" s="15">
        <v>57.0</v>
      </c>
      <c r="AS888" s="15">
        <v>41.0</v>
      </c>
      <c r="AT888" s="15">
        <v>16.0</v>
      </c>
      <c r="AU888" s="15">
        <v>-4.0</v>
      </c>
      <c r="AV888" s="15">
        <v>16.0</v>
      </c>
      <c r="AW888" s="18">
        <v>0.0</v>
      </c>
      <c r="AX888" s="18">
        <v>0.0</v>
      </c>
      <c r="AY888" s="18">
        <v>1.0</v>
      </c>
      <c r="AZ888" s="18">
        <v>0.0</v>
      </c>
      <c r="BA888" s="18">
        <v>1.0</v>
      </c>
      <c r="BB888" s="18">
        <v>0.0</v>
      </c>
      <c r="BC888" s="11">
        <v>0.0</v>
      </c>
      <c r="BD888" s="11">
        <v>0.0</v>
      </c>
      <c r="BE888" s="11">
        <v>0.0</v>
      </c>
      <c r="BF888" s="11">
        <v>0.0</v>
      </c>
      <c r="BG888" s="11">
        <v>0.0</v>
      </c>
      <c r="BH888" s="11">
        <v>0.0</v>
      </c>
      <c r="BI888" s="11">
        <v>0.0</v>
      </c>
      <c r="BJ888" s="11">
        <v>0.0</v>
      </c>
      <c r="BK888" s="11">
        <v>0.0</v>
      </c>
      <c r="BL888" s="11">
        <v>0.0</v>
      </c>
      <c r="BM888" s="11">
        <v>0.0</v>
      </c>
      <c r="BN888" s="11">
        <v>0.0</v>
      </c>
      <c r="BO888" s="11">
        <v>0.0</v>
      </c>
      <c r="BP888" s="11">
        <v>0.0</v>
      </c>
      <c r="BQ888" s="11">
        <v>0.0</v>
      </c>
      <c r="BR888" s="11">
        <v>0.0</v>
      </c>
      <c r="BS888" s="11">
        <v>0.0</v>
      </c>
      <c r="BT888" s="11">
        <v>0.0</v>
      </c>
      <c r="BU888" s="11">
        <v>0.0</v>
      </c>
      <c r="BV888" s="11" t="s">
        <v>124</v>
      </c>
      <c r="BW888" s="3" t="s">
        <v>146</v>
      </c>
      <c r="BX888" s="15">
        <v>0.0</v>
      </c>
      <c r="BY888" s="26">
        <v>228.0</v>
      </c>
      <c r="BZ888" s="16">
        <v>0.0</v>
      </c>
      <c r="CA888" s="26">
        <v>13.0</v>
      </c>
      <c r="CB888" s="26">
        <v>8.0</v>
      </c>
      <c r="CC888" s="15">
        <v>0.0</v>
      </c>
      <c r="CD888" s="15">
        <v>0.0</v>
      </c>
      <c r="CE888" s="15">
        <v>0.0</v>
      </c>
      <c r="CF888" s="15">
        <v>0.0</v>
      </c>
      <c r="CG888" s="16">
        <v>0.0</v>
      </c>
      <c r="CH888" s="16">
        <v>0.0</v>
      </c>
      <c r="CI888" s="16">
        <v>0.0</v>
      </c>
      <c r="CJ888" s="15">
        <f t="shared" si="3"/>
        <v>0</v>
      </c>
      <c r="CK888" s="29" t="s">
        <v>4918</v>
      </c>
      <c r="CL888" s="11" t="s">
        <v>4919</v>
      </c>
      <c r="CM888" s="11">
        <v>0.0</v>
      </c>
      <c r="CN888" s="11">
        <v>0.0</v>
      </c>
      <c r="CO888" s="18">
        <v>0.0</v>
      </c>
      <c r="CP888" s="18">
        <v>0.0</v>
      </c>
      <c r="CQ888" s="15">
        <v>0.0</v>
      </c>
      <c r="CR888" s="15" t="s">
        <v>124</v>
      </c>
      <c r="CS888" s="15">
        <v>0.0</v>
      </c>
      <c r="CT888" s="15" t="s">
        <v>124</v>
      </c>
      <c r="CU888" s="15">
        <v>0.0</v>
      </c>
      <c r="CV888" s="15" t="s">
        <v>124</v>
      </c>
      <c r="CW888" s="11">
        <v>0.0</v>
      </c>
      <c r="CX888" s="11">
        <v>0.0</v>
      </c>
      <c r="CY888" s="11" t="s">
        <v>4920</v>
      </c>
      <c r="CZ888" s="11">
        <v>0.0</v>
      </c>
      <c r="DA888" s="11" t="s">
        <v>133</v>
      </c>
      <c r="DB888" s="31"/>
    </row>
    <row r="889">
      <c r="A889" s="11" t="s">
        <v>4921</v>
      </c>
      <c r="B889" s="11" t="s">
        <v>4922</v>
      </c>
      <c r="C889" s="12">
        <v>37569.0</v>
      </c>
      <c r="D889" s="13">
        <v>12.0</v>
      </c>
      <c r="E889" s="18">
        <v>0.0</v>
      </c>
      <c r="F889" s="3">
        <v>10.0</v>
      </c>
      <c r="G889" s="3">
        <v>10.0</v>
      </c>
      <c r="H889" s="3">
        <v>10.0</v>
      </c>
      <c r="I889" s="14">
        <f t="shared" si="1"/>
        <v>10</v>
      </c>
      <c r="J889" s="14">
        <f t="shared" si="2"/>
        <v>0</v>
      </c>
      <c r="K889" s="11" t="s">
        <v>4923</v>
      </c>
      <c r="L889" s="11" t="s">
        <v>4729</v>
      </c>
      <c r="M889" s="15" t="s">
        <v>3478</v>
      </c>
      <c r="N889" s="15" t="s">
        <v>3478</v>
      </c>
      <c r="O889" s="15" t="s">
        <v>3478</v>
      </c>
      <c r="P889" s="15" t="s">
        <v>3742</v>
      </c>
      <c r="Q889" s="17">
        <v>1.0</v>
      </c>
      <c r="R889" s="11" t="s">
        <v>124</v>
      </c>
      <c r="S889" s="11">
        <v>0.0</v>
      </c>
      <c r="T889" s="11">
        <v>0.0</v>
      </c>
      <c r="U889" s="11" t="s">
        <v>124</v>
      </c>
      <c r="V889" s="11">
        <v>0.0</v>
      </c>
      <c r="W889" s="11" t="s">
        <v>125</v>
      </c>
      <c r="X889" s="18">
        <v>30.0</v>
      </c>
      <c r="Y889" s="18">
        <v>1.0</v>
      </c>
      <c r="Z889" s="18">
        <v>1.0</v>
      </c>
      <c r="AA889" s="18">
        <v>0.0</v>
      </c>
      <c r="AB889" s="15" t="s">
        <v>4924</v>
      </c>
      <c r="AC889" s="15" t="s">
        <v>4924</v>
      </c>
      <c r="AD889" s="16">
        <v>1.0</v>
      </c>
      <c r="AE889" s="16">
        <v>2.0</v>
      </c>
      <c r="AF889" s="16">
        <v>1.0</v>
      </c>
      <c r="AG889" s="15">
        <v>0.0</v>
      </c>
      <c r="AH889" s="11" t="s">
        <v>4925</v>
      </c>
      <c r="AI889" s="18">
        <v>1.0</v>
      </c>
      <c r="AJ889" s="18">
        <v>1.0</v>
      </c>
      <c r="AK889" s="18">
        <v>1.0</v>
      </c>
      <c r="AL889" s="11">
        <v>0.0</v>
      </c>
      <c r="AM889" s="19">
        <v>1.0</v>
      </c>
      <c r="AN889" s="27" t="s">
        <v>128</v>
      </c>
      <c r="AO889" s="15" t="s">
        <v>1456</v>
      </c>
      <c r="AP889" s="15" t="s">
        <v>1456</v>
      </c>
      <c r="AQ889" s="15">
        <v>171.0</v>
      </c>
      <c r="AR889" s="15">
        <v>74.0</v>
      </c>
      <c r="AS889" s="15">
        <v>69.0</v>
      </c>
      <c r="AT889" s="15">
        <v>6.0</v>
      </c>
      <c r="AU889" s="15">
        <v>-5.0</v>
      </c>
      <c r="AV889" s="15">
        <v>1.0</v>
      </c>
      <c r="AW889" s="18">
        <v>0.0</v>
      </c>
      <c r="AX889" s="18">
        <v>0.0</v>
      </c>
      <c r="AY889" s="18">
        <v>1.0</v>
      </c>
      <c r="AZ889" s="18">
        <v>1.0</v>
      </c>
      <c r="BA889" s="18">
        <v>1.0</v>
      </c>
      <c r="BB889" s="18">
        <v>0.0</v>
      </c>
      <c r="BC889" s="11">
        <v>0.0</v>
      </c>
      <c r="BD889" s="11">
        <v>0.0</v>
      </c>
      <c r="BE889" s="11">
        <v>0.0</v>
      </c>
      <c r="BF889" s="11">
        <v>0.0</v>
      </c>
      <c r="BG889" s="11">
        <v>0.0</v>
      </c>
      <c r="BH889" s="11">
        <v>0.0</v>
      </c>
      <c r="BI889" s="11">
        <v>0.0</v>
      </c>
      <c r="BJ889" s="11">
        <v>0.0</v>
      </c>
      <c r="BK889" s="11">
        <v>0.0</v>
      </c>
      <c r="BL889" s="11">
        <v>0.0</v>
      </c>
      <c r="BM889" s="11">
        <v>0.0</v>
      </c>
      <c r="BN889" s="11">
        <v>0.0</v>
      </c>
      <c r="BO889" s="11">
        <v>0.0</v>
      </c>
      <c r="BP889" s="11">
        <v>0.0</v>
      </c>
      <c r="BQ889" s="11">
        <v>0.0</v>
      </c>
      <c r="BR889" s="11">
        <v>0.0</v>
      </c>
      <c r="BS889" s="11">
        <v>0.0</v>
      </c>
      <c r="BT889" s="11">
        <v>0.0</v>
      </c>
      <c r="BU889" s="11">
        <v>0.0</v>
      </c>
      <c r="BV889" s="11" t="s">
        <v>124</v>
      </c>
      <c r="BW889" s="3" t="s">
        <v>487</v>
      </c>
      <c r="BX889" s="15">
        <v>0.0</v>
      </c>
      <c r="BY889" s="26">
        <v>321.0</v>
      </c>
      <c r="BZ889" s="16">
        <v>0.0</v>
      </c>
      <c r="CA889" s="26">
        <v>68.0</v>
      </c>
      <c r="CB889" s="26">
        <v>53.0</v>
      </c>
      <c r="CC889" s="15">
        <v>1.0</v>
      </c>
      <c r="CD889" s="15">
        <v>0.0</v>
      </c>
      <c r="CE889" s="15">
        <v>1.0</v>
      </c>
      <c r="CF889" s="15">
        <v>0.0</v>
      </c>
      <c r="CG889" s="16">
        <v>0.0</v>
      </c>
      <c r="CH889" s="16">
        <v>0.0</v>
      </c>
      <c r="CI889" s="16">
        <v>0.0</v>
      </c>
      <c r="CJ889" s="15">
        <f t="shared" si="3"/>
        <v>0</v>
      </c>
      <c r="CK889" s="29" t="s">
        <v>4926</v>
      </c>
      <c r="CL889" s="11" t="s">
        <v>4927</v>
      </c>
      <c r="CM889" s="11">
        <v>0.0</v>
      </c>
      <c r="CN889" s="11">
        <v>1.0</v>
      </c>
      <c r="CO889" s="18">
        <v>1.0</v>
      </c>
      <c r="CP889" s="18">
        <v>0.0</v>
      </c>
      <c r="CQ889" s="15">
        <v>0.0</v>
      </c>
      <c r="CR889" s="15" t="s">
        <v>124</v>
      </c>
      <c r="CS889" s="15">
        <v>1.0</v>
      </c>
      <c r="CT889" s="15" t="s">
        <v>4928</v>
      </c>
      <c r="CU889" s="15">
        <v>0.0</v>
      </c>
      <c r="CV889" s="15" t="s">
        <v>124</v>
      </c>
      <c r="CW889" s="11">
        <v>0.0</v>
      </c>
      <c r="CX889" s="11">
        <v>0.0</v>
      </c>
      <c r="CY889" s="11" t="s">
        <v>124</v>
      </c>
      <c r="CZ889" s="11">
        <v>0.0</v>
      </c>
      <c r="DA889" s="11" t="s">
        <v>133</v>
      </c>
      <c r="DB889" s="31"/>
    </row>
    <row r="890">
      <c r="A890" s="11" t="s">
        <v>4929</v>
      </c>
      <c r="B890" s="11" t="s">
        <v>4930</v>
      </c>
      <c r="C890" s="12">
        <v>37653.0</v>
      </c>
      <c r="D890" s="13">
        <v>1.0</v>
      </c>
      <c r="E890" s="18">
        <v>0.0</v>
      </c>
      <c r="F890" s="3">
        <v>4.0</v>
      </c>
      <c r="G890" s="3">
        <v>3.0</v>
      </c>
      <c r="H890" s="3">
        <v>5.0</v>
      </c>
      <c r="I890" s="14">
        <f t="shared" si="1"/>
        <v>4</v>
      </c>
      <c r="J890" s="14">
        <f t="shared" si="2"/>
        <v>1.333333333</v>
      </c>
      <c r="K890" s="11" t="s">
        <v>4931</v>
      </c>
      <c r="L890" s="11" t="s">
        <v>4729</v>
      </c>
      <c r="M890" s="15" t="s">
        <v>3478</v>
      </c>
      <c r="N890" s="15" t="s">
        <v>2546</v>
      </c>
      <c r="O890" s="15" t="s">
        <v>3478</v>
      </c>
      <c r="P890" s="15" t="s">
        <v>4217</v>
      </c>
      <c r="Q890" s="17">
        <v>0.5</v>
      </c>
      <c r="R890" s="11" t="s">
        <v>4932</v>
      </c>
      <c r="S890" s="11">
        <v>1.0</v>
      </c>
      <c r="T890" s="11">
        <v>0.0</v>
      </c>
      <c r="U890" s="11" t="s">
        <v>124</v>
      </c>
      <c r="V890" s="11">
        <v>0.0</v>
      </c>
      <c r="W890" s="11" t="s">
        <v>125</v>
      </c>
      <c r="X890" s="18">
        <f>(18+33)/2</f>
        <v>25.5</v>
      </c>
      <c r="Y890" s="18">
        <v>1.0</v>
      </c>
      <c r="Z890" s="18">
        <v>0.0</v>
      </c>
      <c r="AA890" s="18">
        <v>1.0</v>
      </c>
      <c r="AB890" s="15" t="s">
        <v>4933</v>
      </c>
      <c r="AC890" s="15" t="s">
        <v>4933</v>
      </c>
      <c r="AD890" s="16">
        <v>1.0</v>
      </c>
      <c r="AE890" s="16">
        <v>0.0</v>
      </c>
      <c r="AF890" s="16">
        <v>0.0</v>
      </c>
      <c r="AG890" s="15">
        <v>0.0</v>
      </c>
      <c r="AH890" s="11" t="s">
        <v>4934</v>
      </c>
      <c r="AI890" s="18">
        <v>1.0</v>
      </c>
      <c r="AJ890" s="18">
        <v>0.0</v>
      </c>
      <c r="AK890" s="18">
        <v>1.0</v>
      </c>
      <c r="AL890" s="11">
        <v>0.0</v>
      </c>
      <c r="AM890" s="19">
        <v>1.0</v>
      </c>
      <c r="AN890" s="27" t="s">
        <v>128</v>
      </c>
      <c r="AO890" s="15" t="s">
        <v>1624</v>
      </c>
      <c r="AP890" s="15" t="s">
        <v>1624</v>
      </c>
      <c r="AQ890" s="15">
        <v>95.0</v>
      </c>
      <c r="AR890" s="15">
        <v>68.0</v>
      </c>
      <c r="AS890" s="15">
        <v>83.0</v>
      </c>
      <c r="AT890" s="15">
        <v>89.0</v>
      </c>
      <c r="AU890" s="15">
        <v>-6.0</v>
      </c>
      <c r="AV890" s="15">
        <v>10.0</v>
      </c>
      <c r="AW890" s="18">
        <v>0.0</v>
      </c>
      <c r="AX890" s="18">
        <v>0.0</v>
      </c>
      <c r="AY890" s="18">
        <v>1.0</v>
      </c>
      <c r="AZ890" s="18">
        <v>0.0</v>
      </c>
      <c r="BA890" s="18">
        <v>1.0</v>
      </c>
      <c r="BB890" s="18">
        <v>0.0</v>
      </c>
      <c r="BC890" s="11">
        <v>0.0</v>
      </c>
      <c r="BD890" s="11">
        <v>0.0</v>
      </c>
      <c r="BE890" s="11">
        <v>0.0</v>
      </c>
      <c r="BF890" s="11">
        <v>0.0</v>
      </c>
      <c r="BG890" s="11">
        <v>0.0</v>
      </c>
      <c r="BH890" s="11">
        <v>0.0</v>
      </c>
      <c r="BI890" s="11">
        <v>0.0</v>
      </c>
      <c r="BJ890" s="11">
        <v>0.0</v>
      </c>
      <c r="BK890" s="11">
        <v>0.0</v>
      </c>
      <c r="BL890" s="11">
        <v>0.0</v>
      </c>
      <c r="BM890" s="11">
        <v>0.0</v>
      </c>
      <c r="BN890" s="11">
        <v>0.0</v>
      </c>
      <c r="BO890" s="11">
        <v>0.0</v>
      </c>
      <c r="BP890" s="11">
        <v>0.0</v>
      </c>
      <c r="BQ890" s="11">
        <v>0.0</v>
      </c>
      <c r="BR890" s="11">
        <v>0.0</v>
      </c>
      <c r="BS890" s="11">
        <v>0.0</v>
      </c>
      <c r="BT890" s="11">
        <v>0.0</v>
      </c>
      <c r="BU890" s="11">
        <v>0.0</v>
      </c>
      <c r="BV890" s="11" t="s">
        <v>124</v>
      </c>
      <c r="BW890" s="16" t="s">
        <v>3895</v>
      </c>
      <c r="BX890" s="15">
        <v>1.0</v>
      </c>
      <c r="BY890" s="26">
        <v>282.0</v>
      </c>
      <c r="BZ890" s="16">
        <v>0.0</v>
      </c>
      <c r="CA890" s="26">
        <v>0.0</v>
      </c>
      <c r="CB890" s="26">
        <v>20.0</v>
      </c>
      <c r="CC890" s="15">
        <v>0.0</v>
      </c>
      <c r="CD890" s="15">
        <v>0.0</v>
      </c>
      <c r="CE890" s="15">
        <v>1.0</v>
      </c>
      <c r="CF890" s="15">
        <v>0.0</v>
      </c>
      <c r="CG890" s="16">
        <v>0.0</v>
      </c>
      <c r="CH890" s="16">
        <v>0.0</v>
      </c>
      <c r="CI890" s="16">
        <v>1.0</v>
      </c>
      <c r="CJ890" s="15">
        <f t="shared" si="3"/>
        <v>1</v>
      </c>
      <c r="CK890" s="38" t="s">
        <v>4935</v>
      </c>
      <c r="CL890" s="11" t="s">
        <v>258</v>
      </c>
      <c r="CM890" s="11">
        <v>0.0</v>
      </c>
      <c r="CN890" s="11">
        <v>1.0</v>
      </c>
      <c r="CO890" s="18">
        <v>1.0</v>
      </c>
      <c r="CP890" s="18">
        <v>0.0</v>
      </c>
      <c r="CQ890" s="15">
        <v>0.0</v>
      </c>
      <c r="CR890" s="15" t="s">
        <v>124</v>
      </c>
      <c r="CS890" s="15">
        <v>0.0</v>
      </c>
      <c r="CT890" s="15" t="s">
        <v>124</v>
      </c>
      <c r="CU890" s="15">
        <v>0.0</v>
      </c>
      <c r="CV890" s="15" t="s">
        <v>124</v>
      </c>
      <c r="CW890" s="11">
        <v>0.0</v>
      </c>
      <c r="CX890" s="11">
        <v>0.0</v>
      </c>
      <c r="CY890" s="11" t="s">
        <v>124</v>
      </c>
      <c r="CZ890" s="11">
        <v>0.0</v>
      </c>
      <c r="DA890" s="11" t="s">
        <v>507</v>
      </c>
      <c r="DB890" s="31"/>
    </row>
    <row r="891">
      <c r="A891" s="11" t="s">
        <v>4936</v>
      </c>
      <c r="B891" s="11" t="s">
        <v>4937</v>
      </c>
      <c r="C891" s="12">
        <v>37660.0</v>
      </c>
      <c r="D891" s="13">
        <v>4.0</v>
      </c>
      <c r="E891" s="18">
        <v>0.0</v>
      </c>
      <c r="F891" s="3">
        <v>4.0</v>
      </c>
      <c r="G891" s="3">
        <v>6.0</v>
      </c>
      <c r="H891" s="3">
        <v>5.0</v>
      </c>
      <c r="I891" s="14">
        <f t="shared" si="1"/>
        <v>5</v>
      </c>
      <c r="J891" s="14">
        <f t="shared" si="2"/>
        <v>1.333333333</v>
      </c>
      <c r="K891" s="11" t="s">
        <v>645</v>
      </c>
      <c r="L891" s="11" t="s">
        <v>3594</v>
      </c>
      <c r="M891" s="15" t="s">
        <v>216</v>
      </c>
      <c r="N891" s="15" t="s">
        <v>4875</v>
      </c>
      <c r="O891" s="15" t="s">
        <v>3323</v>
      </c>
      <c r="P891" s="15" t="s">
        <v>4938</v>
      </c>
      <c r="Q891" s="17">
        <v>1.5</v>
      </c>
      <c r="R891" s="11" t="s">
        <v>124</v>
      </c>
      <c r="S891" s="11">
        <v>1.0</v>
      </c>
      <c r="T891" s="11">
        <v>0.0</v>
      </c>
      <c r="U891" s="11" t="s">
        <v>124</v>
      </c>
      <c r="V891" s="11">
        <v>0.0</v>
      </c>
      <c r="W891" s="11" t="s">
        <v>125</v>
      </c>
      <c r="X891" s="18">
        <f>(32+35)/2</f>
        <v>33.5</v>
      </c>
      <c r="Y891" s="18">
        <v>2.0</v>
      </c>
      <c r="Z891" s="18">
        <v>0.0</v>
      </c>
      <c r="AA891" s="18"/>
      <c r="AB891" s="15" t="s">
        <v>4939</v>
      </c>
      <c r="AC891" s="15" t="s">
        <v>4940</v>
      </c>
      <c r="AD891" s="16">
        <v>2.0</v>
      </c>
      <c r="AE891" s="16">
        <v>2.0</v>
      </c>
      <c r="AF891" s="16">
        <v>1.0</v>
      </c>
      <c r="AG891" s="16">
        <v>0.0</v>
      </c>
      <c r="AH891" s="11" t="s">
        <v>4941</v>
      </c>
      <c r="AI891" s="18">
        <v>1.0</v>
      </c>
      <c r="AJ891" s="18">
        <v>2.0</v>
      </c>
      <c r="AK891" s="18">
        <v>0.0</v>
      </c>
      <c r="AL891" s="11">
        <v>0.0</v>
      </c>
      <c r="AM891" s="19">
        <v>1.0</v>
      </c>
      <c r="AN891" s="27" t="s">
        <v>128</v>
      </c>
      <c r="AO891" s="15" t="s">
        <v>243</v>
      </c>
      <c r="AP891" s="15" t="s">
        <v>129</v>
      </c>
      <c r="AQ891" s="15">
        <v>83.0</v>
      </c>
      <c r="AR891" s="15">
        <v>67.0</v>
      </c>
      <c r="AS891" s="15">
        <v>70.0</v>
      </c>
      <c r="AT891" s="15">
        <v>47.0</v>
      </c>
      <c r="AU891" s="15">
        <v>-5.0</v>
      </c>
      <c r="AV891" s="15">
        <v>27.0</v>
      </c>
      <c r="AW891" s="18">
        <v>0.0</v>
      </c>
      <c r="AX891" s="18">
        <v>1.0</v>
      </c>
      <c r="AY891" s="18">
        <v>0.0</v>
      </c>
      <c r="AZ891" s="18">
        <v>0.0</v>
      </c>
      <c r="BA891" s="18">
        <v>0.0</v>
      </c>
      <c r="BB891" s="18">
        <v>0.0</v>
      </c>
      <c r="BC891" s="11">
        <v>0.0</v>
      </c>
      <c r="BD891" s="11">
        <v>0.0</v>
      </c>
      <c r="BE891" s="11">
        <v>0.0</v>
      </c>
      <c r="BF891" s="11">
        <v>0.0</v>
      </c>
      <c r="BG891" s="11">
        <v>0.0</v>
      </c>
      <c r="BH891" s="11">
        <v>1.0</v>
      </c>
      <c r="BI891" s="11">
        <v>0.0</v>
      </c>
      <c r="BJ891" s="11">
        <v>0.0</v>
      </c>
      <c r="BK891" s="11">
        <v>0.0</v>
      </c>
      <c r="BL891" s="11">
        <v>0.0</v>
      </c>
      <c r="BM891" s="11">
        <v>0.0</v>
      </c>
      <c r="BN891" s="11">
        <v>0.0</v>
      </c>
      <c r="BO891" s="11">
        <v>0.0</v>
      </c>
      <c r="BP891" s="11">
        <v>0.0</v>
      </c>
      <c r="BQ891" s="11">
        <v>0.0</v>
      </c>
      <c r="BR891" s="11">
        <v>0.0</v>
      </c>
      <c r="BS891" s="11">
        <v>0.0</v>
      </c>
      <c r="BT891" s="11">
        <v>0.0</v>
      </c>
      <c r="BU891" s="11">
        <v>0.0</v>
      </c>
      <c r="BV891" s="11" t="s">
        <v>124</v>
      </c>
      <c r="BW891" s="3" t="s">
        <v>487</v>
      </c>
      <c r="BX891" s="15">
        <v>0.0</v>
      </c>
      <c r="BY891" s="26">
        <v>254.0</v>
      </c>
      <c r="BZ891" s="16">
        <v>0.0</v>
      </c>
      <c r="CA891" s="26">
        <v>18.0</v>
      </c>
      <c r="CB891" s="26">
        <v>32.0</v>
      </c>
      <c r="CC891" s="15">
        <v>1.0</v>
      </c>
      <c r="CD891" s="15">
        <v>0.0</v>
      </c>
      <c r="CE891" s="15">
        <v>0.0</v>
      </c>
      <c r="CF891" s="15">
        <v>0.0</v>
      </c>
      <c r="CG891" s="16">
        <v>0.0</v>
      </c>
      <c r="CH891" s="16">
        <v>1.0</v>
      </c>
      <c r="CI891" s="16">
        <v>0.0</v>
      </c>
      <c r="CJ891" s="15">
        <f t="shared" si="3"/>
        <v>1</v>
      </c>
      <c r="CK891" s="29" t="s">
        <v>4942</v>
      </c>
      <c r="CL891" s="11" t="s">
        <v>132</v>
      </c>
      <c r="CM891" s="11">
        <v>0.0</v>
      </c>
      <c r="CN891" s="11">
        <v>1.0</v>
      </c>
      <c r="CO891" s="18">
        <v>1.0</v>
      </c>
      <c r="CP891" s="18">
        <v>0.0</v>
      </c>
      <c r="CQ891" s="15">
        <v>0.0</v>
      </c>
      <c r="CR891" s="15" t="s">
        <v>124</v>
      </c>
      <c r="CS891" s="15">
        <v>0.0</v>
      </c>
      <c r="CT891" s="15" t="s">
        <v>124</v>
      </c>
      <c r="CU891" s="15">
        <v>0.0</v>
      </c>
      <c r="CV891" s="15" t="s">
        <v>124</v>
      </c>
      <c r="CW891" s="11">
        <v>0.0</v>
      </c>
      <c r="CX891" s="11">
        <v>0.0</v>
      </c>
      <c r="CY891" s="11" t="s">
        <v>124</v>
      </c>
      <c r="CZ891" s="11">
        <v>0.0</v>
      </c>
      <c r="DA891" s="11" t="s">
        <v>133</v>
      </c>
      <c r="DB891" s="31"/>
    </row>
    <row r="892">
      <c r="A892" s="11" t="s">
        <v>4943</v>
      </c>
      <c r="B892" s="11" t="s">
        <v>4944</v>
      </c>
      <c r="C892" s="12">
        <v>37688.0</v>
      </c>
      <c r="D892" s="13">
        <v>9.0</v>
      </c>
      <c r="E892" s="18">
        <v>0.0</v>
      </c>
      <c r="F892" s="3">
        <v>9.0</v>
      </c>
      <c r="G892" s="3">
        <v>9.0</v>
      </c>
      <c r="H892" s="3">
        <v>10.0</v>
      </c>
      <c r="I892" s="14">
        <f t="shared" si="1"/>
        <v>9.333333333</v>
      </c>
      <c r="J892" s="14">
        <f t="shared" si="2"/>
        <v>0.6666666667</v>
      </c>
      <c r="K892" s="11" t="s">
        <v>4945</v>
      </c>
      <c r="L892" s="11" t="s">
        <v>4729</v>
      </c>
      <c r="M892" s="15" t="s">
        <v>3478</v>
      </c>
      <c r="N892" s="15" t="s">
        <v>3478</v>
      </c>
      <c r="O892" s="15" t="s">
        <v>3478</v>
      </c>
      <c r="P892" s="15" t="s">
        <v>4382</v>
      </c>
      <c r="Q892" s="17">
        <v>1.0</v>
      </c>
      <c r="R892" s="11" t="s">
        <v>124</v>
      </c>
      <c r="S892" s="11">
        <v>0.0</v>
      </c>
      <c r="T892" s="11">
        <v>0.0</v>
      </c>
      <c r="U892" s="11" t="s">
        <v>124</v>
      </c>
      <c r="V892" s="11">
        <v>0.0</v>
      </c>
      <c r="W892" s="11" t="s">
        <v>125</v>
      </c>
      <c r="X892" s="18">
        <v>27.0</v>
      </c>
      <c r="Y892" s="18">
        <v>1.0</v>
      </c>
      <c r="Z892" s="18">
        <v>0.0</v>
      </c>
      <c r="AA892" s="18">
        <v>1.0</v>
      </c>
      <c r="AB892" s="15" t="s">
        <v>4946</v>
      </c>
      <c r="AC892" s="15" t="s">
        <v>4947</v>
      </c>
      <c r="AD892" s="16">
        <v>1.0</v>
      </c>
      <c r="AE892" s="16">
        <v>0.0</v>
      </c>
      <c r="AF892" s="16">
        <v>1.0</v>
      </c>
      <c r="AG892" s="15">
        <v>0.0</v>
      </c>
      <c r="AH892" s="11" t="s">
        <v>4948</v>
      </c>
      <c r="AI892" s="18">
        <v>1.0</v>
      </c>
      <c r="AJ892" s="18">
        <v>0.0</v>
      </c>
      <c r="AK892" s="18">
        <v>0.0</v>
      </c>
      <c r="AL892" s="11">
        <v>0.0</v>
      </c>
      <c r="AM892" s="19">
        <v>1.0</v>
      </c>
      <c r="AN892" s="27" t="s">
        <v>128</v>
      </c>
      <c r="AO892" s="15" t="s">
        <v>2224</v>
      </c>
      <c r="AP892" s="15" t="s">
        <v>2224</v>
      </c>
      <c r="AQ892" s="15">
        <v>90.0</v>
      </c>
      <c r="AR892" s="15">
        <v>72.0</v>
      </c>
      <c r="AS892" s="15">
        <v>90.0</v>
      </c>
      <c r="AT892" s="15">
        <v>81.0</v>
      </c>
      <c r="AU892" s="15">
        <v>-3.0</v>
      </c>
      <c r="AV892" s="15">
        <v>26.0</v>
      </c>
      <c r="AW892" s="18">
        <v>0.0</v>
      </c>
      <c r="AX892" s="18">
        <v>1.0</v>
      </c>
      <c r="AY892" s="18">
        <v>0.0</v>
      </c>
      <c r="AZ892" s="18">
        <v>0.0</v>
      </c>
      <c r="BA892" s="18">
        <v>1.0</v>
      </c>
      <c r="BB892" s="18">
        <v>1.0</v>
      </c>
      <c r="BC892" s="11">
        <v>0.0</v>
      </c>
      <c r="BD892" s="11">
        <v>0.0</v>
      </c>
      <c r="BE892" s="11">
        <v>0.0</v>
      </c>
      <c r="BF892" s="11">
        <v>0.0</v>
      </c>
      <c r="BG892" s="11">
        <v>0.0</v>
      </c>
      <c r="BH892" s="11">
        <v>0.0</v>
      </c>
      <c r="BI892" s="11">
        <v>0.0</v>
      </c>
      <c r="BJ892" s="11">
        <v>1.0</v>
      </c>
      <c r="BK892" s="11">
        <v>0.0</v>
      </c>
      <c r="BL892" s="11">
        <v>0.0</v>
      </c>
      <c r="BM892" s="11">
        <v>0.0</v>
      </c>
      <c r="BN892" s="11">
        <v>0.0</v>
      </c>
      <c r="BO892" s="11">
        <v>0.0</v>
      </c>
      <c r="BP892" s="11">
        <v>0.0</v>
      </c>
      <c r="BQ892" s="11">
        <v>0.0</v>
      </c>
      <c r="BR892" s="11">
        <v>0.0</v>
      </c>
      <c r="BS892" s="11">
        <v>0.0</v>
      </c>
      <c r="BT892" s="11">
        <v>0.0</v>
      </c>
      <c r="BU892" s="11">
        <v>0.0</v>
      </c>
      <c r="BV892" s="11" t="s">
        <v>124</v>
      </c>
      <c r="BW892" s="3" t="s">
        <v>146</v>
      </c>
      <c r="BX892" s="15">
        <v>0.0</v>
      </c>
      <c r="BY892" s="26">
        <v>193.0</v>
      </c>
      <c r="BZ892" s="16">
        <v>0.0</v>
      </c>
      <c r="CA892" s="26">
        <v>17.0</v>
      </c>
      <c r="CB892" s="26">
        <v>15.0</v>
      </c>
      <c r="CC892" s="15">
        <v>1.0</v>
      </c>
      <c r="CD892" s="15">
        <v>0.0</v>
      </c>
      <c r="CE892" s="15">
        <v>1.0</v>
      </c>
      <c r="CF892" s="15">
        <v>0.0</v>
      </c>
      <c r="CG892" s="16">
        <v>0.0</v>
      </c>
      <c r="CH892" s="16">
        <v>0.0</v>
      </c>
      <c r="CI892" s="16">
        <v>0.0</v>
      </c>
      <c r="CJ892" s="15">
        <f t="shared" si="3"/>
        <v>0</v>
      </c>
      <c r="CK892" s="29" t="s">
        <v>4949</v>
      </c>
      <c r="CL892" s="11" t="s">
        <v>4950</v>
      </c>
      <c r="CM892" s="11">
        <v>0.0</v>
      </c>
      <c r="CN892" s="11">
        <v>1.0</v>
      </c>
      <c r="CO892" s="18">
        <v>1.0</v>
      </c>
      <c r="CP892" s="18">
        <v>0.0</v>
      </c>
      <c r="CQ892" s="15">
        <v>0.0</v>
      </c>
      <c r="CR892" s="15" t="s">
        <v>124</v>
      </c>
      <c r="CS892" s="15">
        <v>0.0</v>
      </c>
      <c r="CT892" s="15" t="s">
        <v>124</v>
      </c>
      <c r="CU892" s="15">
        <v>0.0</v>
      </c>
      <c r="CV892" s="15" t="s">
        <v>124</v>
      </c>
      <c r="CW892" s="11">
        <v>0.0</v>
      </c>
      <c r="CX892" s="11">
        <v>0.0</v>
      </c>
      <c r="CY892" s="11" t="s">
        <v>124</v>
      </c>
      <c r="CZ892" s="11">
        <v>0.0</v>
      </c>
      <c r="DA892" s="11" t="s">
        <v>235</v>
      </c>
      <c r="DB892" s="31"/>
    </row>
    <row r="893">
      <c r="A893" s="11" t="s">
        <v>4951</v>
      </c>
      <c r="B893" s="11" t="s">
        <v>4952</v>
      </c>
      <c r="C893" s="12">
        <v>37751.0</v>
      </c>
      <c r="D893" s="13">
        <v>3.0</v>
      </c>
      <c r="E893" s="18">
        <v>0.0</v>
      </c>
      <c r="F893" s="3">
        <v>6.0</v>
      </c>
      <c r="G893" s="3">
        <v>6.0</v>
      </c>
      <c r="H893" s="3">
        <v>8.0</v>
      </c>
      <c r="I893" s="14">
        <f t="shared" si="1"/>
        <v>6.666666667</v>
      </c>
      <c r="J893" s="14">
        <f t="shared" si="2"/>
        <v>1.333333333</v>
      </c>
      <c r="K893" s="11" t="s">
        <v>4953</v>
      </c>
      <c r="L893" s="11" t="s">
        <v>3903</v>
      </c>
      <c r="M893" s="15" t="s">
        <v>2038</v>
      </c>
      <c r="N893" s="15" t="s">
        <v>4954</v>
      </c>
      <c r="O893" s="15" t="s">
        <v>2038</v>
      </c>
      <c r="P893" s="15" t="s">
        <v>4954</v>
      </c>
      <c r="Q893" s="17">
        <v>1.0</v>
      </c>
      <c r="R893" s="11" t="s">
        <v>124</v>
      </c>
      <c r="S893" s="11">
        <v>0.0</v>
      </c>
      <c r="T893" s="11">
        <v>0.0</v>
      </c>
      <c r="U893" s="11" t="s">
        <v>124</v>
      </c>
      <c r="V893" s="11">
        <v>0.0</v>
      </c>
      <c r="W893" s="11" t="s">
        <v>2084</v>
      </c>
      <c r="X893" s="18">
        <v>30.0</v>
      </c>
      <c r="Y893" s="18">
        <v>1.0</v>
      </c>
      <c r="Z893" s="18">
        <v>0.0</v>
      </c>
      <c r="AA893" s="18"/>
      <c r="AB893" s="15" t="s">
        <v>4955</v>
      </c>
      <c r="AC893" s="15" t="s">
        <v>4955</v>
      </c>
      <c r="AD893" s="16">
        <v>1.0</v>
      </c>
      <c r="AE893" s="16">
        <v>0.0</v>
      </c>
      <c r="AF893" s="16">
        <v>1.0</v>
      </c>
      <c r="AG893" s="15">
        <v>0.0</v>
      </c>
      <c r="AH893" s="11" t="s">
        <v>4956</v>
      </c>
      <c r="AI893" s="18">
        <v>1.0</v>
      </c>
      <c r="AJ893" s="18">
        <v>0.0</v>
      </c>
      <c r="AK893" s="18">
        <v>0.0</v>
      </c>
      <c r="AL893" s="11">
        <v>0.0</v>
      </c>
      <c r="AM893" s="19">
        <v>1.0</v>
      </c>
      <c r="AN893" s="27" t="s">
        <v>128</v>
      </c>
      <c r="AO893" s="15" t="s">
        <v>512</v>
      </c>
      <c r="AP893" s="15" t="s">
        <v>512</v>
      </c>
      <c r="AQ893" s="15">
        <v>100.0</v>
      </c>
      <c r="AR893" s="15">
        <v>82.0</v>
      </c>
      <c r="AS893" s="15">
        <v>74.0</v>
      </c>
      <c r="AT893" s="15">
        <v>73.0</v>
      </c>
      <c r="AU893" s="15">
        <v>-4.0</v>
      </c>
      <c r="AV893" s="15">
        <v>62.0</v>
      </c>
      <c r="AW893" s="18">
        <v>0.0</v>
      </c>
      <c r="AX893" s="18">
        <v>1.0</v>
      </c>
      <c r="AY893" s="18">
        <v>0.0</v>
      </c>
      <c r="AZ893" s="18">
        <v>0.0</v>
      </c>
      <c r="BA893" s="18">
        <v>0.0</v>
      </c>
      <c r="BB893" s="18">
        <v>0.0</v>
      </c>
      <c r="BC893" s="11">
        <v>0.0</v>
      </c>
      <c r="BD893" s="11">
        <v>0.0</v>
      </c>
      <c r="BE893" s="11">
        <v>0.0</v>
      </c>
      <c r="BF893" s="11">
        <v>0.0</v>
      </c>
      <c r="BG893" s="11">
        <v>0.0</v>
      </c>
      <c r="BH893" s="11">
        <v>0.0</v>
      </c>
      <c r="BI893" s="11">
        <v>0.0</v>
      </c>
      <c r="BJ893" s="11">
        <v>1.0</v>
      </c>
      <c r="BK893" s="11">
        <v>0.0</v>
      </c>
      <c r="BL893" s="11">
        <v>0.0</v>
      </c>
      <c r="BM893" s="11">
        <v>0.0</v>
      </c>
      <c r="BN893" s="11">
        <v>0.0</v>
      </c>
      <c r="BO893" s="11">
        <v>0.0</v>
      </c>
      <c r="BP893" s="11">
        <v>0.0</v>
      </c>
      <c r="BQ893" s="11">
        <v>0.0</v>
      </c>
      <c r="BR893" s="11">
        <v>0.0</v>
      </c>
      <c r="BS893" s="11">
        <v>0.0</v>
      </c>
      <c r="BT893" s="11">
        <v>0.0</v>
      </c>
      <c r="BU893" s="11">
        <v>0.0</v>
      </c>
      <c r="BV893" s="11" t="s">
        <v>124</v>
      </c>
      <c r="BW893" s="3" t="s">
        <v>146</v>
      </c>
      <c r="BX893" s="15">
        <v>0.0</v>
      </c>
      <c r="BY893" s="26">
        <v>211.0</v>
      </c>
      <c r="BZ893" s="16">
        <v>0.0</v>
      </c>
      <c r="CA893" s="26">
        <v>0.0</v>
      </c>
      <c r="CB893" s="26">
        <v>10.0</v>
      </c>
      <c r="CC893" s="15">
        <v>0.0</v>
      </c>
      <c r="CD893" s="15">
        <v>0.0</v>
      </c>
      <c r="CE893" s="15">
        <v>1.0</v>
      </c>
      <c r="CF893" s="15">
        <v>0.0</v>
      </c>
      <c r="CG893" s="16">
        <v>0.0</v>
      </c>
      <c r="CH893" s="16">
        <v>1.0</v>
      </c>
      <c r="CI893" s="16">
        <v>0.0</v>
      </c>
      <c r="CJ893" s="15">
        <f t="shared" si="3"/>
        <v>1</v>
      </c>
      <c r="CK893" s="29" t="s">
        <v>4957</v>
      </c>
      <c r="CL893" s="11" t="s">
        <v>2538</v>
      </c>
      <c r="CM893" s="11">
        <v>0.0</v>
      </c>
      <c r="CN893" s="11">
        <v>0.0</v>
      </c>
      <c r="CO893" s="18">
        <v>1.0</v>
      </c>
      <c r="CP893" s="18">
        <v>0.0</v>
      </c>
      <c r="CQ893" s="15">
        <v>0.0</v>
      </c>
      <c r="CR893" s="15" t="s">
        <v>124</v>
      </c>
      <c r="CS893" s="15">
        <v>0.0</v>
      </c>
      <c r="CT893" s="15" t="s">
        <v>124</v>
      </c>
      <c r="CU893" s="15">
        <v>0.0</v>
      </c>
      <c r="CV893" s="15" t="s">
        <v>124</v>
      </c>
      <c r="CW893" s="11">
        <v>0.0</v>
      </c>
      <c r="CX893" s="11">
        <v>0.0</v>
      </c>
      <c r="CY893" s="11" t="s">
        <v>124</v>
      </c>
      <c r="CZ893" s="11">
        <v>0.0</v>
      </c>
      <c r="DA893" s="11" t="s">
        <v>133</v>
      </c>
      <c r="DB893" s="31"/>
    </row>
    <row r="894">
      <c r="A894" s="11" t="s">
        <v>4958</v>
      </c>
      <c r="B894" s="11" t="s">
        <v>4959</v>
      </c>
      <c r="C894" s="12">
        <v>37772.0</v>
      </c>
      <c r="D894" s="13">
        <v>4.0</v>
      </c>
      <c r="E894" s="18">
        <v>0.0</v>
      </c>
      <c r="F894" s="3">
        <v>6.0</v>
      </c>
      <c r="G894" s="3">
        <v>9.0</v>
      </c>
      <c r="H894" s="3">
        <v>9.0</v>
      </c>
      <c r="I894" s="14">
        <f t="shared" si="1"/>
        <v>8</v>
      </c>
      <c r="J894" s="14">
        <f t="shared" si="2"/>
        <v>2</v>
      </c>
      <c r="K894" s="11" t="s">
        <v>4945</v>
      </c>
      <c r="L894" s="11" t="s">
        <v>4729</v>
      </c>
      <c r="M894" s="15" t="s">
        <v>3478</v>
      </c>
      <c r="N894" s="15" t="s">
        <v>4960</v>
      </c>
      <c r="O894" s="15" t="s">
        <v>3478</v>
      </c>
      <c r="P894" s="15" t="s">
        <v>4382</v>
      </c>
      <c r="Q894" s="17">
        <v>1.5</v>
      </c>
      <c r="R894" s="11" t="s">
        <v>4961</v>
      </c>
      <c r="S894" s="11">
        <v>1.0</v>
      </c>
      <c r="T894" s="11">
        <v>0.0</v>
      </c>
      <c r="U894" s="11" t="s">
        <v>124</v>
      </c>
      <c r="V894" s="11">
        <v>0.0</v>
      </c>
      <c r="W894" s="11" t="s">
        <v>125</v>
      </c>
      <c r="X894" s="18">
        <f>(27+33)/2</f>
        <v>30</v>
      </c>
      <c r="Y894" s="18">
        <v>1.0</v>
      </c>
      <c r="Z894" s="18">
        <v>0.0</v>
      </c>
      <c r="AA894" s="18">
        <v>1.0</v>
      </c>
      <c r="AB894" s="15" t="s">
        <v>4962</v>
      </c>
      <c r="AC894" s="15" t="s">
        <v>4944</v>
      </c>
      <c r="AD894" s="16">
        <v>2.0</v>
      </c>
      <c r="AE894" s="16">
        <v>0.0</v>
      </c>
      <c r="AF894" s="16">
        <v>1.0</v>
      </c>
      <c r="AG894" s="16">
        <v>0.0</v>
      </c>
      <c r="AH894" s="11" t="s">
        <v>4963</v>
      </c>
      <c r="AI894" s="18">
        <v>1.0</v>
      </c>
      <c r="AJ894" s="18">
        <v>2.0</v>
      </c>
      <c r="AK894" s="18">
        <v>0.0</v>
      </c>
      <c r="AL894" s="11">
        <v>0.0</v>
      </c>
      <c r="AM894" s="19">
        <v>0.0</v>
      </c>
      <c r="AN894" s="27" t="s">
        <v>128</v>
      </c>
      <c r="AO894" s="15" t="s">
        <v>2224</v>
      </c>
      <c r="AP894" s="15" t="s">
        <v>2224</v>
      </c>
      <c r="AQ894" s="15">
        <v>90.0</v>
      </c>
      <c r="AR894" s="15">
        <v>81.0</v>
      </c>
      <c r="AS894" s="15">
        <v>58.0</v>
      </c>
      <c r="AT894" s="15">
        <v>91.0</v>
      </c>
      <c r="AU894" s="15">
        <v>-4.0</v>
      </c>
      <c r="AV894" s="15">
        <v>35.0</v>
      </c>
      <c r="AW894" s="18">
        <v>0.0</v>
      </c>
      <c r="AX894" s="18">
        <v>0.0</v>
      </c>
      <c r="AY894" s="18">
        <v>1.0</v>
      </c>
      <c r="AZ894" s="18">
        <v>0.0</v>
      </c>
      <c r="BA894" s="18">
        <v>0.0</v>
      </c>
      <c r="BB894" s="18">
        <v>0.0</v>
      </c>
      <c r="BC894" s="11">
        <v>0.0</v>
      </c>
      <c r="BD894" s="11">
        <v>0.0</v>
      </c>
      <c r="BE894" s="11">
        <v>0.0</v>
      </c>
      <c r="BF894" s="11">
        <v>0.0</v>
      </c>
      <c r="BG894" s="11">
        <v>0.0</v>
      </c>
      <c r="BH894" s="11">
        <v>0.0</v>
      </c>
      <c r="BI894" s="11">
        <v>0.0</v>
      </c>
      <c r="BJ894" s="11">
        <v>0.0</v>
      </c>
      <c r="BK894" s="11">
        <v>0.0</v>
      </c>
      <c r="BL894" s="11">
        <v>0.0</v>
      </c>
      <c r="BM894" s="11">
        <v>0.0</v>
      </c>
      <c r="BN894" s="11">
        <v>0.0</v>
      </c>
      <c r="BO894" s="11">
        <v>0.0</v>
      </c>
      <c r="BP894" s="11">
        <v>0.0</v>
      </c>
      <c r="BQ894" s="11">
        <v>0.0</v>
      </c>
      <c r="BR894" s="11">
        <v>0.0</v>
      </c>
      <c r="BS894" s="11">
        <v>0.0</v>
      </c>
      <c r="BT894" s="11">
        <v>0.0</v>
      </c>
      <c r="BU894" s="11">
        <v>0.0</v>
      </c>
      <c r="BV894" s="11" t="s">
        <v>124</v>
      </c>
      <c r="BW894" s="3" t="s">
        <v>146</v>
      </c>
      <c r="BX894" s="15">
        <v>0.0</v>
      </c>
      <c r="BY894" s="26">
        <v>224.0</v>
      </c>
      <c r="BZ894" s="16">
        <v>0.0</v>
      </c>
      <c r="CA894" s="26">
        <v>30.0</v>
      </c>
      <c r="CB894" s="26">
        <v>17.0</v>
      </c>
      <c r="CC894" s="15">
        <v>1.0</v>
      </c>
      <c r="CD894" s="15">
        <v>0.0</v>
      </c>
      <c r="CE894" s="15">
        <v>1.0</v>
      </c>
      <c r="CF894" s="15">
        <v>0.0</v>
      </c>
      <c r="CG894" s="16">
        <v>0.0</v>
      </c>
      <c r="CH894" s="16">
        <v>1.0</v>
      </c>
      <c r="CI894" s="16">
        <v>0.0</v>
      </c>
      <c r="CJ894" s="15">
        <f t="shared" si="3"/>
        <v>1</v>
      </c>
      <c r="CK894" s="29" t="s">
        <v>4964</v>
      </c>
      <c r="CL894" s="11" t="s">
        <v>844</v>
      </c>
      <c r="CM894" s="11">
        <v>0.0</v>
      </c>
      <c r="CN894" s="11">
        <v>1.0</v>
      </c>
      <c r="CO894" s="18">
        <v>1.0</v>
      </c>
      <c r="CP894" s="18">
        <v>0.0</v>
      </c>
      <c r="CQ894" s="15">
        <v>0.0</v>
      </c>
      <c r="CR894" s="15" t="s">
        <v>124</v>
      </c>
      <c r="CS894" s="15">
        <v>0.0</v>
      </c>
      <c r="CT894" s="15" t="s">
        <v>124</v>
      </c>
      <c r="CU894" s="15">
        <v>0.0</v>
      </c>
      <c r="CV894" s="15" t="s">
        <v>124</v>
      </c>
      <c r="CW894" s="11">
        <v>0.0</v>
      </c>
      <c r="CX894" s="11">
        <v>0.0</v>
      </c>
      <c r="CY894" s="11" t="s">
        <v>124</v>
      </c>
      <c r="CZ894" s="11">
        <v>0.0</v>
      </c>
      <c r="DA894" s="11" t="s">
        <v>235</v>
      </c>
      <c r="DB894" s="31"/>
    </row>
    <row r="895">
      <c r="A895" s="11" t="s">
        <v>4965</v>
      </c>
      <c r="B895" s="11" t="s">
        <v>4966</v>
      </c>
      <c r="C895" s="12">
        <v>37800.0</v>
      </c>
      <c r="D895" s="13">
        <v>2.0</v>
      </c>
      <c r="E895" s="18">
        <v>0.0</v>
      </c>
      <c r="F895" s="3">
        <v>3.0</v>
      </c>
      <c r="G895" s="3">
        <v>4.0</v>
      </c>
      <c r="H895" s="3">
        <v>1.0</v>
      </c>
      <c r="I895" s="14">
        <f t="shared" si="1"/>
        <v>2.666666667</v>
      </c>
      <c r="J895" s="14">
        <f t="shared" si="2"/>
        <v>2</v>
      </c>
      <c r="K895" s="11" t="s">
        <v>277</v>
      </c>
      <c r="L895" s="11" t="s">
        <v>2410</v>
      </c>
      <c r="M895" s="15" t="s">
        <v>137</v>
      </c>
      <c r="N895" s="15" t="s">
        <v>196</v>
      </c>
      <c r="O895" s="15" t="s">
        <v>137</v>
      </c>
      <c r="P895" s="15" t="s">
        <v>138</v>
      </c>
      <c r="Q895" s="17">
        <v>1.0</v>
      </c>
      <c r="R895" s="11" t="s">
        <v>124</v>
      </c>
      <c r="S895" s="11">
        <v>0.0</v>
      </c>
      <c r="T895" s="11">
        <v>0.0</v>
      </c>
      <c r="U895" s="11" t="s">
        <v>4914</v>
      </c>
      <c r="V895" s="11">
        <v>0.0</v>
      </c>
      <c r="W895" s="11" t="s">
        <v>125</v>
      </c>
      <c r="X895" s="18">
        <v>24.0</v>
      </c>
      <c r="Y895" s="18">
        <v>1.0</v>
      </c>
      <c r="Z895" s="18">
        <v>1.0</v>
      </c>
      <c r="AA895" s="18">
        <v>0.0</v>
      </c>
      <c r="AB895" s="15" t="s">
        <v>4946</v>
      </c>
      <c r="AC895" s="15" t="s">
        <v>4946</v>
      </c>
      <c r="AD895" s="16">
        <v>1.0</v>
      </c>
      <c r="AE895" s="16">
        <v>1.0</v>
      </c>
      <c r="AF895" s="16">
        <v>0.0</v>
      </c>
      <c r="AG895" s="15">
        <v>0.0</v>
      </c>
      <c r="AH895" s="11" t="s">
        <v>4967</v>
      </c>
      <c r="AI895" s="18">
        <v>1.0</v>
      </c>
      <c r="AJ895" s="18">
        <v>1.0</v>
      </c>
      <c r="AK895" s="18">
        <v>0.0</v>
      </c>
      <c r="AL895" s="11">
        <v>0.0</v>
      </c>
      <c r="AM895" s="19">
        <v>0.0</v>
      </c>
      <c r="AN895" s="27" t="s">
        <v>128</v>
      </c>
      <c r="AO895" s="15" t="s">
        <v>1574</v>
      </c>
      <c r="AP895" s="15" t="s">
        <v>189</v>
      </c>
      <c r="AQ895" s="15">
        <v>99.0</v>
      </c>
      <c r="AR895" s="15">
        <v>56.0</v>
      </c>
      <c r="AS895" s="15">
        <v>53.0</v>
      </c>
      <c r="AT895" s="15">
        <v>37.0</v>
      </c>
      <c r="AU895" s="15">
        <v>-8.0</v>
      </c>
      <c r="AV895" s="15">
        <v>15.0</v>
      </c>
      <c r="AW895" s="18">
        <v>0.0</v>
      </c>
      <c r="AX895" s="18">
        <v>0.0</v>
      </c>
      <c r="AY895" s="18">
        <v>0.0</v>
      </c>
      <c r="AZ895" s="18">
        <v>1.0</v>
      </c>
      <c r="BA895" s="18">
        <v>1.0</v>
      </c>
      <c r="BB895" s="18">
        <v>0.0</v>
      </c>
      <c r="BC895" s="11">
        <v>0.0</v>
      </c>
      <c r="BD895" s="11">
        <v>0.0</v>
      </c>
      <c r="BE895" s="11">
        <v>0.0</v>
      </c>
      <c r="BF895" s="11">
        <v>0.0</v>
      </c>
      <c r="BG895" s="11">
        <v>0.0</v>
      </c>
      <c r="BH895" s="11">
        <v>1.0</v>
      </c>
      <c r="BI895" s="11">
        <v>0.0</v>
      </c>
      <c r="BJ895" s="11">
        <v>0.0</v>
      </c>
      <c r="BK895" s="11">
        <v>0.0</v>
      </c>
      <c r="BL895" s="11">
        <v>0.0</v>
      </c>
      <c r="BM895" s="11">
        <v>0.0</v>
      </c>
      <c r="BN895" s="11">
        <v>0.0</v>
      </c>
      <c r="BO895" s="11">
        <v>0.0</v>
      </c>
      <c r="BP895" s="11">
        <v>0.0</v>
      </c>
      <c r="BQ895" s="11">
        <v>0.0</v>
      </c>
      <c r="BR895" s="11">
        <v>0.0</v>
      </c>
      <c r="BS895" s="11">
        <v>0.0</v>
      </c>
      <c r="BT895" s="11">
        <v>0.0</v>
      </c>
      <c r="BU895" s="11">
        <v>0.0</v>
      </c>
      <c r="BV895" s="11" t="s">
        <v>124</v>
      </c>
      <c r="BW895" s="3" t="s">
        <v>146</v>
      </c>
      <c r="BX895" s="15">
        <v>0.0</v>
      </c>
      <c r="BY895" s="26">
        <v>212.0</v>
      </c>
      <c r="BZ895" s="16">
        <v>0.0</v>
      </c>
      <c r="CA895" s="26">
        <v>13.0</v>
      </c>
      <c r="CB895" s="26">
        <v>9.0</v>
      </c>
      <c r="CC895" s="15">
        <v>0.0</v>
      </c>
      <c r="CD895" s="15">
        <v>0.0</v>
      </c>
      <c r="CE895" s="15">
        <v>0.0</v>
      </c>
      <c r="CF895" s="15">
        <v>0.0</v>
      </c>
      <c r="CG895" s="16">
        <v>0.0</v>
      </c>
      <c r="CH895" s="16">
        <v>0.0</v>
      </c>
      <c r="CI895" s="16">
        <v>0.0</v>
      </c>
      <c r="CJ895" s="15">
        <f t="shared" si="3"/>
        <v>0</v>
      </c>
      <c r="CK895" s="29" t="s">
        <v>4968</v>
      </c>
      <c r="CL895" s="11" t="s">
        <v>170</v>
      </c>
      <c r="CM895" s="11">
        <v>0.0</v>
      </c>
      <c r="CN895" s="11">
        <v>0.0</v>
      </c>
      <c r="CO895" s="18">
        <v>0.0</v>
      </c>
      <c r="CP895" s="18">
        <v>0.0</v>
      </c>
      <c r="CQ895" s="15">
        <v>0.0</v>
      </c>
      <c r="CR895" s="15" t="s">
        <v>124</v>
      </c>
      <c r="CS895" s="15">
        <v>0.0</v>
      </c>
      <c r="CT895" s="15" t="s">
        <v>124</v>
      </c>
      <c r="CU895" s="15">
        <v>0.0</v>
      </c>
      <c r="CV895" s="15" t="s">
        <v>124</v>
      </c>
      <c r="CW895" s="11">
        <v>0.0</v>
      </c>
      <c r="CX895" s="11">
        <v>0.0</v>
      </c>
      <c r="CY895" s="11" t="s">
        <v>124</v>
      </c>
      <c r="CZ895" s="11">
        <v>0.0</v>
      </c>
      <c r="DA895" s="11" t="s">
        <v>235</v>
      </c>
      <c r="DB895" s="31"/>
    </row>
    <row r="896">
      <c r="A896" s="11" t="s">
        <v>4969</v>
      </c>
      <c r="B896" s="11" t="s">
        <v>4970</v>
      </c>
      <c r="C896" s="12">
        <v>37814.0</v>
      </c>
      <c r="D896" s="13">
        <v>8.0</v>
      </c>
      <c r="E896" s="18">
        <v>0.0</v>
      </c>
      <c r="F896" s="3">
        <v>9.0</v>
      </c>
      <c r="G896" s="3">
        <v>10.0</v>
      </c>
      <c r="H896" s="3">
        <v>7.0</v>
      </c>
      <c r="I896" s="14">
        <f t="shared" si="1"/>
        <v>8.666666667</v>
      </c>
      <c r="J896" s="14">
        <f t="shared" si="2"/>
        <v>2</v>
      </c>
      <c r="K896" s="11" t="s">
        <v>261</v>
      </c>
      <c r="L896" s="11" t="s">
        <v>3594</v>
      </c>
      <c r="M896" s="15" t="s">
        <v>216</v>
      </c>
      <c r="N896" s="15" t="s">
        <v>4971</v>
      </c>
      <c r="O896" s="15" t="s">
        <v>3478</v>
      </c>
      <c r="P896" s="15" t="s">
        <v>4217</v>
      </c>
      <c r="Q896" s="17">
        <v>1.5</v>
      </c>
      <c r="R896" s="11" t="s">
        <v>4668</v>
      </c>
      <c r="S896" s="11">
        <v>1.0</v>
      </c>
      <c r="T896" s="11">
        <v>0.0</v>
      </c>
      <c r="U896" s="11" t="s">
        <v>124</v>
      </c>
      <c r="V896" s="11">
        <v>0.0</v>
      </c>
      <c r="W896" s="11" t="s">
        <v>125</v>
      </c>
      <c r="X896" s="18">
        <f>(21+33)/2</f>
        <v>27</v>
      </c>
      <c r="Y896" s="18">
        <v>2.0</v>
      </c>
      <c r="Z896" s="18">
        <v>0.0</v>
      </c>
      <c r="AA896" s="18"/>
      <c r="AB896" s="15" t="s">
        <v>4972</v>
      </c>
      <c r="AC896" s="15" t="s">
        <v>4973</v>
      </c>
      <c r="AD896" s="16">
        <v>2.0</v>
      </c>
      <c r="AE896" s="16">
        <v>0.0</v>
      </c>
      <c r="AF896" s="16">
        <v>1.0</v>
      </c>
      <c r="AG896" s="16">
        <v>0.0</v>
      </c>
      <c r="AH896" s="11" t="s">
        <v>4974</v>
      </c>
      <c r="AI896" s="18">
        <v>2.0</v>
      </c>
      <c r="AJ896" s="18">
        <v>0.0</v>
      </c>
      <c r="AK896" s="18">
        <v>1.0</v>
      </c>
      <c r="AL896" s="18">
        <v>0.0</v>
      </c>
      <c r="AM896" s="19">
        <v>1.0</v>
      </c>
      <c r="AN896" s="27" t="s">
        <v>128</v>
      </c>
      <c r="AO896" s="15" t="s">
        <v>1456</v>
      </c>
      <c r="AP896" s="15" t="s">
        <v>1456</v>
      </c>
      <c r="AQ896" s="15">
        <v>99.0</v>
      </c>
      <c r="AR896" s="15">
        <v>77.0</v>
      </c>
      <c r="AS896" s="15">
        <v>65.0</v>
      </c>
      <c r="AT896" s="15">
        <v>68.0</v>
      </c>
      <c r="AU896" s="15">
        <v>-7.0</v>
      </c>
      <c r="AV896" s="15">
        <v>0.0</v>
      </c>
      <c r="AW896" s="18">
        <v>0.0</v>
      </c>
      <c r="AX896" s="18">
        <v>1.0</v>
      </c>
      <c r="AY896" s="18">
        <v>0.0</v>
      </c>
      <c r="AZ896" s="18">
        <v>0.0</v>
      </c>
      <c r="BA896" s="18">
        <v>0.0</v>
      </c>
      <c r="BB896" s="18">
        <v>1.0</v>
      </c>
      <c r="BC896" s="11">
        <v>0.0</v>
      </c>
      <c r="BD896" s="11">
        <v>0.0</v>
      </c>
      <c r="BE896" s="11">
        <v>0.0</v>
      </c>
      <c r="BF896" s="11">
        <v>0.0</v>
      </c>
      <c r="BG896" s="11">
        <v>0.0</v>
      </c>
      <c r="BH896" s="11">
        <v>0.0</v>
      </c>
      <c r="BI896" s="11">
        <v>0.0</v>
      </c>
      <c r="BJ896" s="11">
        <v>0.0</v>
      </c>
      <c r="BK896" s="11">
        <v>0.0</v>
      </c>
      <c r="BL896" s="11">
        <v>0.0</v>
      </c>
      <c r="BM896" s="11">
        <v>0.0</v>
      </c>
      <c r="BN896" s="11">
        <v>0.0</v>
      </c>
      <c r="BO896" s="11">
        <v>0.0</v>
      </c>
      <c r="BP896" s="11">
        <v>0.0</v>
      </c>
      <c r="BQ896" s="11">
        <v>0.0</v>
      </c>
      <c r="BR896" s="11">
        <v>0.0</v>
      </c>
      <c r="BS896" s="11">
        <v>0.0</v>
      </c>
      <c r="BT896" s="11">
        <v>0.0</v>
      </c>
      <c r="BU896" s="11">
        <v>0.0</v>
      </c>
      <c r="BV896" s="11" t="s">
        <v>124</v>
      </c>
      <c r="BW896" s="3" t="s">
        <v>4834</v>
      </c>
      <c r="BX896" s="15">
        <v>1.0</v>
      </c>
      <c r="BY896" s="26">
        <v>236.0</v>
      </c>
      <c r="BZ896" s="16">
        <v>0.0</v>
      </c>
      <c r="CA896" s="26">
        <v>2.0</v>
      </c>
      <c r="CB896" s="26">
        <v>30.0</v>
      </c>
      <c r="CC896" s="15">
        <v>1.0</v>
      </c>
      <c r="CD896" s="15">
        <v>0.0</v>
      </c>
      <c r="CE896" s="15">
        <v>0.0</v>
      </c>
      <c r="CF896" s="15">
        <v>0.0</v>
      </c>
      <c r="CG896" s="16">
        <v>0.0</v>
      </c>
      <c r="CH896" s="16">
        <v>1.0</v>
      </c>
      <c r="CI896" s="16">
        <v>0.0</v>
      </c>
      <c r="CJ896" s="15">
        <f t="shared" si="3"/>
        <v>1</v>
      </c>
      <c r="CK896" s="38" t="s">
        <v>4975</v>
      </c>
      <c r="CL896" s="11" t="s">
        <v>1183</v>
      </c>
      <c r="CM896" s="11">
        <v>0.0</v>
      </c>
      <c r="CN896" s="11">
        <v>1.0</v>
      </c>
      <c r="CO896" s="13">
        <v>0.0</v>
      </c>
      <c r="CP896" s="18">
        <v>0.0</v>
      </c>
      <c r="CQ896" s="15">
        <v>0.0</v>
      </c>
      <c r="CR896" s="15" t="s">
        <v>124</v>
      </c>
      <c r="CS896" s="15">
        <v>0.0</v>
      </c>
      <c r="CT896" s="15" t="s">
        <v>124</v>
      </c>
      <c r="CU896" s="15">
        <v>0.0</v>
      </c>
      <c r="CV896" s="15" t="s">
        <v>124</v>
      </c>
      <c r="CW896" s="11">
        <v>0.0</v>
      </c>
      <c r="CX896" s="11">
        <v>0.0</v>
      </c>
      <c r="CY896" s="11" t="s">
        <v>124</v>
      </c>
      <c r="CZ896" s="11">
        <v>0.0</v>
      </c>
      <c r="DA896" s="11" t="s">
        <v>235</v>
      </c>
      <c r="DB896" s="31"/>
    </row>
    <row r="897">
      <c r="A897" s="11" t="s">
        <v>4976</v>
      </c>
      <c r="B897" s="11" t="s">
        <v>4977</v>
      </c>
      <c r="C897" s="12">
        <v>37870.0</v>
      </c>
      <c r="D897" s="13">
        <v>4.0</v>
      </c>
      <c r="E897" s="18">
        <v>0.0</v>
      </c>
      <c r="F897" s="3">
        <v>5.0</v>
      </c>
      <c r="G897" s="3">
        <v>2.0</v>
      </c>
      <c r="H897" s="3">
        <v>8.0</v>
      </c>
      <c r="I897" s="14">
        <f t="shared" si="1"/>
        <v>5</v>
      </c>
      <c r="J897" s="14">
        <f t="shared" si="2"/>
        <v>4</v>
      </c>
      <c r="K897" s="11" t="s">
        <v>4472</v>
      </c>
      <c r="L897" s="11" t="s">
        <v>2410</v>
      </c>
      <c r="M897" s="15" t="s">
        <v>3478</v>
      </c>
      <c r="N897" s="15" t="s">
        <v>3478</v>
      </c>
      <c r="O897" s="15" t="s">
        <v>3478</v>
      </c>
      <c r="P897" s="15" t="s">
        <v>4978</v>
      </c>
      <c r="Q897" s="17">
        <v>0.0</v>
      </c>
      <c r="R897" s="11" t="s">
        <v>124</v>
      </c>
      <c r="S897" s="11">
        <v>1.0</v>
      </c>
      <c r="T897" s="11">
        <v>0.0</v>
      </c>
      <c r="U897" s="11" t="s">
        <v>124</v>
      </c>
      <c r="V897" s="11">
        <v>0.0</v>
      </c>
      <c r="W897" s="11" t="s">
        <v>125</v>
      </c>
      <c r="X897" s="18">
        <f>(28+33)/2</f>
        <v>30.5</v>
      </c>
      <c r="Y897" s="18">
        <v>1.0</v>
      </c>
      <c r="Z897" s="18">
        <v>0.0</v>
      </c>
      <c r="AA897" s="18"/>
      <c r="AB897" s="15" t="s">
        <v>4979</v>
      </c>
      <c r="AC897" s="15" t="s">
        <v>4979</v>
      </c>
      <c r="AD897" s="16">
        <v>1.0</v>
      </c>
      <c r="AE897" s="16">
        <v>0.0</v>
      </c>
      <c r="AF897" s="16">
        <v>1.0</v>
      </c>
      <c r="AG897" s="16">
        <v>0.0</v>
      </c>
      <c r="AH897" s="11" t="s">
        <v>4980</v>
      </c>
      <c r="AI897" s="18">
        <v>1.0</v>
      </c>
      <c r="AJ897" s="18">
        <v>0.0</v>
      </c>
      <c r="AK897" s="18">
        <v>1.0</v>
      </c>
      <c r="AL897" s="18">
        <v>0.0</v>
      </c>
      <c r="AM897" s="19">
        <v>1.0</v>
      </c>
      <c r="AN897" s="27" t="s">
        <v>154</v>
      </c>
      <c r="AO897" s="15" t="s">
        <v>512</v>
      </c>
      <c r="AP897" s="15" t="s">
        <v>512</v>
      </c>
      <c r="AQ897" s="15">
        <v>88.0</v>
      </c>
      <c r="AR897" s="15">
        <v>71.0</v>
      </c>
      <c r="AS897" s="15">
        <v>78.0</v>
      </c>
      <c r="AT897" s="15">
        <v>90.0</v>
      </c>
      <c r="AU897" s="15">
        <v>-7.0</v>
      </c>
      <c r="AV897" s="15">
        <v>13.0</v>
      </c>
      <c r="AW897" s="18">
        <v>1.0</v>
      </c>
      <c r="AX897" s="18">
        <v>1.0</v>
      </c>
      <c r="AY897" s="18">
        <v>1.0</v>
      </c>
      <c r="AZ897" s="18">
        <v>0.0</v>
      </c>
      <c r="BA897" s="18">
        <v>0.0</v>
      </c>
      <c r="BB897" s="18">
        <v>1.0</v>
      </c>
      <c r="BC897" s="11">
        <v>0.0</v>
      </c>
      <c r="BD897" s="11">
        <v>0.0</v>
      </c>
      <c r="BE897" s="11">
        <v>0.0</v>
      </c>
      <c r="BF897" s="11">
        <v>0.0</v>
      </c>
      <c r="BG897" s="11">
        <v>0.0</v>
      </c>
      <c r="BH897" s="11">
        <v>0.0</v>
      </c>
      <c r="BI897" s="11">
        <v>0.0</v>
      </c>
      <c r="BJ897" s="11">
        <v>0.0</v>
      </c>
      <c r="BK897" s="11">
        <v>0.0</v>
      </c>
      <c r="BL897" s="11">
        <v>0.0</v>
      </c>
      <c r="BM897" s="11">
        <v>0.0</v>
      </c>
      <c r="BN897" s="11">
        <v>0.0</v>
      </c>
      <c r="BO897" s="11">
        <v>0.0</v>
      </c>
      <c r="BP897" s="11">
        <v>0.0</v>
      </c>
      <c r="BQ897" s="11">
        <v>0.0</v>
      </c>
      <c r="BR897" s="11">
        <v>0.0</v>
      </c>
      <c r="BS897" s="11">
        <v>0.0</v>
      </c>
      <c r="BT897" s="11">
        <v>0.0</v>
      </c>
      <c r="BU897" s="11">
        <v>0.0</v>
      </c>
      <c r="BV897" s="11" t="s">
        <v>4981</v>
      </c>
      <c r="BW897" s="3" t="s">
        <v>146</v>
      </c>
      <c r="BX897" s="15">
        <v>0.0</v>
      </c>
      <c r="BY897" s="26">
        <v>295.0</v>
      </c>
      <c r="BZ897" s="16">
        <v>0.0</v>
      </c>
      <c r="CA897" s="26">
        <v>5.0</v>
      </c>
      <c r="CB897" s="26">
        <v>36.0</v>
      </c>
      <c r="CC897" s="15">
        <v>0.0</v>
      </c>
      <c r="CD897" s="15">
        <v>0.0</v>
      </c>
      <c r="CE897" s="15">
        <v>1.0</v>
      </c>
      <c r="CF897" s="15">
        <v>0.0</v>
      </c>
      <c r="CG897" s="16">
        <v>0.0</v>
      </c>
      <c r="CH897" s="16">
        <v>0.0</v>
      </c>
      <c r="CI897" s="16">
        <v>1.0</v>
      </c>
      <c r="CJ897" s="15">
        <f t="shared" si="3"/>
        <v>1</v>
      </c>
      <c r="CK897" s="29" t="s">
        <v>4982</v>
      </c>
      <c r="CL897" s="11" t="s">
        <v>2538</v>
      </c>
      <c r="CM897" s="11">
        <v>0.0</v>
      </c>
      <c r="CN897" s="11">
        <v>0.0</v>
      </c>
      <c r="CO897" s="18">
        <v>1.0</v>
      </c>
      <c r="CP897" s="18">
        <v>0.0</v>
      </c>
      <c r="CQ897" s="15">
        <v>0.0</v>
      </c>
      <c r="CR897" s="15" t="s">
        <v>124</v>
      </c>
      <c r="CS897" s="15">
        <v>1.0</v>
      </c>
      <c r="CT897" s="15" t="s">
        <v>4983</v>
      </c>
      <c r="CU897" s="15">
        <v>0.0</v>
      </c>
      <c r="CV897" s="15" t="s">
        <v>124</v>
      </c>
      <c r="CW897" s="11">
        <v>0.0</v>
      </c>
      <c r="CX897" s="11">
        <v>0.0</v>
      </c>
      <c r="CY897" s="11" t="s">
        <v>124</v>
      </c>
      <c r="CZ897" s="11">
        <v>0.0</v>
      </c>
      <c r="DA897" s="11" t="s">
        <v>235</v>
      </c>
      <c r="DB897" s="31"/>
    </row>
    <row r="898">
      <c r="A898" s="11" t="s">
        <v>4984</v>
      </c>
      <c r="B898" s="11" t="s">
        <v>4985</v>
      </c>
      <c r="C898" s="12">
        <v>37898.0</v>
      </c>
      <c r="D898" s="13">
        <v>9.0</v>
      </c>
      <c r="E898" s="18">
        <v>0.0</v>
      </c>
      <c r="F898" s="3">
        <v>6.0</v>
      </c>
      <c r="G898" s="3">
        <v>5.0</v>
      </c>
      <c r="H898" s="3">
        <v>6.0</v>
      </c>
      <c r="I898" s="14">
        <f t="shared" si="1"/>
        <v>5.666666667</v>
      </c>
      <c r="J898" s="14">
        <f t="shared" si="2"/>
        <v>0.6666666667</v>
      </c>
      <c r="K898" s="11" t="s">
        <v>261</v>
      </c>
      <c r="L898" s="11" t="s">
        <v>3594</v>
      </c>
      <c r="M898" s="15" t="s">
        <v>4986</v>
      </c>
      <c r="N898" s="15" t="s">
        <v>4240</v>
      </c>
      <c r="O898" s="15" t="s">
        <v>3412</v>
      </c>
      <c r="P898" s="15" t="s">
        <v>4217</v>
      </c>
      <c r="Q898" s="17">
        <v>1.5</v>
      </c>
      <c r="R898" s="11" t="s">
        <v>4987</v>
      </c>
      <c r="S898" s="11">
        <v>1.0</v>
      </c>
      <c r="T898" s="11">
        <v>0.0</v>
      </c>
      <c r="U898" s="11" t="s">
        <v>124</v>
      </c>
      <c r="V898" s="11">
        <v>0.0</v>
      </c>
      <c r="W898" s="11" t="s">
        <v>4988</v>
      </c>
      <c r="X898" s="18">
        <f>(30+22)/2</f>
        <v>26</v>
      </c>
      <c r="Y898" s="18">
        <v>2.0</v>
      </c>
      <c r="Z898" s="18">
        <v>0.0</v>
      </c>
      <c r="AA898" s="18"/>
      <c r="AB898" s="15" t="s">
        <v>4989</v>
      </c>
      <c r="AC898" s="15" t="s">
        <v>4989</v>
      </c>
      <c r="AD898" s="16">
        <v>2.0</v>
      </c>
      <c r="AE898" s="16">
        <v>2.0</v>
      </c>
      <c r="AF898" s="16">
        <v>1.0</v>
      </c>
      <c r="AG898" s="16">
        <v>0.0</v>
      </c>
      <c r="AH898" s="11" t="s">
        <v>4990</v>
      </c>
      <c r="AI898" s="18">
        <v>2.0</v>
      </c>
      <c r="AJ898" s="18">
        <v>1.0</v>
      </c>
      <c r="AK898" s="18">
        <v>1.0</v>
      </c>
      <c r="AL898" s="18">
        <v>0.0</v>
      </c>
      <c r="AM898" s="19">
        <v>1.0</v>
      </c>
      <c r="AN898" s="27" t="s">
        <v>128</v>
      </c>
      <c r="AO898" s="15" t="s">
        <v>778</v>
      </c>
      <c r="AP898" s="15" t="s">
        <v>778</v>
      </c>
      <c r="AQ898" s="15">
        <v>91.0</v>
      </c>
      <c r="AR898" s="15">
        <v>49.0</v>
      </c>
      <c r="AS898" s="15">
        <v>66.0</v>
      </c>
      <c r="AT898" s="15">
        <v>79.0</v>
      </c>
      <c r="AU898" s="15">
        <v>-9.0</v>
      </c>
      <c r="AV898" s="15">
        <v>8.0</v>
      </c>
      <c r="AW898" s="18">
        <v>0.0</v>
      </c>
      <c r="AX898" s="18">
        <v>1.0</v>
      </c>
      <c r="AY898" s="18">
        <v>0.0</v>
      </c>
      <c r="AZ898" s="18">
        <v>0.0</v>
      </c>
      <c r="BA898" s="18">
        <v>1.0</v>
      </c>
      <c r="BB898" s="18">
        <v>1.0</v>
      </c>
      <c r="BC898" s="11">
        <v>0.0</v>
      </c>
      <c r="BD898" s="11">
        <v>0.0</v>
      </c>
      <c r="BE898" s="11">
        <v>0.0</v>
      </c>
      <c r="BF898" s="11">
        <v>0.0</v>
      </c>
      <c r="BG898" s="11">
        <v>0.0</v>
      </c>
      <c r="BH898" s="11">
        <v>0.0</v>
      </c>
      <c r="BI898" s="11">
        <v>0.0</v>
      </c>
      <c r="BJ898" s="11">
        <v>1.0</v>
      </c>
      <c r="BK898" s="11">
        <v>0.0</v>
      </c>
      <c r="BL898" s="11">
        <v>0.0</v>
      </c>
      <c r="BM898" s="11">
        <v>0.0</v>
      </c>
      <c r="BN898" s="11">
        <v>0.0</v>
      </c>
      <c r="BO898" s="11">
        <v>0.0</v>
      </c>
      <c r="BP898" s="11">
        <v>0.0</v>
      </c>
      <c r="BQ898" s="11">
        <v>0.0</v>
      </c>
      <c r="BR898" s="11">
        <v>1.0</v>
      </c>
      <c r="BS898" s="11">
        <v>0.0</v>
      </c>
      <c r="BT898" s="11">
        <v>0.0</v>
      </c>
      <c r="BU898" s="11">
        <v>0.0</v>
      </c>
      <c r="BV898" s="11" t="s">
        <v>124</v>
      </c>
      <c r="BW898" s="3" t="s">
        <v>4834</v>
      </c>
      <c r="BX898" s="15">
        <v>1.0</v>
      </c>
      <c r="BY898" s="26">
        <v>244.0</v>
      </c>
      <c r="BZ898" s="16">
        <v>0.0</v>
      </c>
      <c r="CA898" s="26">
        <v>13.0</v>
      </c>
      <c r="CB898" s="26">
        <v>21.0</v>
      </c>
      <c r="CC898" s="15">
        <v>0.0</v>
      </c>
      <c r="CD898" s="15">
        <v>0.0</v>
      </c>
      <c r="CE898" s="15">
        <v>0.0</v>
      </c>
      <c r="CF898" s="15">
        <v>0.0</v>
      </c>
      <c r="CG898" s="16">
        <v>0.0</v>
      </c>
      <c r="CH898" s="16">
        <v>0.0</v>
      </c>
      <c r="CI898" s="16">
        <v>0.0</v>
      </c>
      <c r="CJ898" s="15">
        <f t="shared" si="3"/>
        <v>0</v>
      </c>
      <c r="CK898" s="38" t="s">
        <v>4991</v>
      </c>
      <c r="CL898" s="11" t="s">
        <v>258</v>
      </c>
      <c r="CM898" s="11">
        <v>0.0</v>
      </c>
      <c r="CN898" s="11">
        <v>0.0</v>
      </c>
      <c r="CO898" s="18">
        <v>0.0</v>
      </c>
      <c r="CP898" s="18">
        <v>0.0</v>
      </c>
      <c r="CQ898" s="15">
        <v>0.0</v>
      </c>
      <c r="CR898" s="15" t="s">
        <v>124</v>
      </c>
      <c r="CS898" s="15">
        <v>0.0</v>
      </c>
      <c r="CT898" s="15" t="s">
        <v>124</v>
      </c>
      <c r="CU898" s="15">
        <v>0.0</v>
      </c>
      <c r="CV898" s="15" t="s">
        <v>124</v>
      </c>
      <c r="CW898" s="11">
        <v>0.0</v>
      </c>
      <c r="CX898" s="11">
        <v>0.0</v>
      </c>
      <c r="CY898" s="11" t="s">
        <v>124</v>
      </c>
      <c r="CZ898" s="11">
        <v>0.0</v>
      </c>
      <c r="DA898" s="11" t="s">
        <v>235</v>
      </c>
      <c r="DB898" s="31"/>
    </row>
    <row r="899">
      <c r="A899" s="11" t="s">
        <v>4992</v>
      </c>
      <c r="B899" s="11" t="s">
        <v>4993</v>
      </c>
      <c r="C899" s="12">
        <v>37961.0</v>
      </c>
      <c r="D899" s="13">
        <v>1.0</v>
      </c>
      <c r="E899" s="18">
        <v>0.0</v>
      </c>
      <c r="F899" s="3">
        <v>4.0</v>
      </c>
      <c r="G899" s="3">
        <v>5.0</v>
      </c>
      <c r="H899" s="3">
        <v>8.0</v>
      </c>
      <c r="I899" s="14">
        <f t="shared" si="1"/>
        <v>5.666666667</v>
      </c>
      <c r="J899" s="14">
        <f t="shared" si="2"/>
        <v>2.666666667</v>
      </c>
      <c r="K899" s="11" t="s">
        <v>4994</v>
      </c>
      <c r="L899" s="11" t="s">
        <v>4729</v>
      </c>
      <c r="M899" s="15" t="s">
        <v>3478</v>
      </c>
      <c r="N899" s="15" t="s">
        <v>3478</v>
      </c>
      <c r="O899" s="15" t="s">
        <v>3478</v>
      </c>
      <c r="P899" s="15" t="s">
        <v>969</v>
      </c>
      <c r="Q899" s="17">
        <v>1.5</v>
      </c>
      <c r="R899" s="11" t="s">
        <v>4995</v>
      </c>
      <c r="S899" s="11">
        <v>1.0</v>
      </c>
      <c r="T899" s="11">
        <v>0.0</v>
      </c>
      <c r="U899" s="11" t="s">
        <v>124</v>
      </c>
      <c r="V899" s="11">
        <v>0.0</v>
      </c>
      <c r="W899" s="11" t="s">
        <v>125</v>
      </c>
      <c r="X899" s="18">
        <f>(26+25)/2</f>
        <v>25.5</v>
      </c>
      <c r="Y899" s="18">
        <v>2.0</v>
      </c>
      <c r="Z899" s="18">
        <v>0.0</v>
      </c>
      <c r="AA899" s="18">
        <v>1.0</v>
      </c>
      <c r="AB899" s="15" t="s">
        <v>4996</v>
      </c>
      <c r="AC899" s="15" t="s">
        <v>4996</v>
      </c>
      <c r="AD899" s="16">
        <v>1.0</v>
      </c>
      <c r="AE899" s="16">
        <v>0.0</v>
      </c>
      <c r="AF899" s="16">
        <v>1.0</v>
      </c>
      <c r="AG899" s="16">
        <v>0.0</v>
      </c>
      <c r="AH899" s="11" t="s">
        <v>4996</v>
      </c>
      <c r="AI899" s="18">
        <v>1.0</v>
      </c>
      <c r="AJ899" s="18">
        <v>0.0</v>
      </c>
      <c r="AK899" s="18">
        <v>1.0</v>
      </c>
      <c r="AL899" s="18">
        <v>0.0</v>
      </c>
      <c r="AM899" s="19">
        <v>1.0</v>
      </c>
      <c r="AN899" s="27" t="s">
        <v>128</v>
      </c>
      <c r="AO899" s="15" t="s">
        <v>1155</v>
      </c>
      <c r="AP899" s="15" t="s">
        <v>1155</v>
      </c>
      <c r="AQ899" s="15">
        <v>99.0</v>
      </c>
      <c r="AR899" s="15">
        <v>84.0</v>
      </c>
      <c r="AS899" s="15">
        <v>75.0</v>
      </c>
      <c r="AT899" s="15">
        <v>80.0</v>
      </c>
      <c r="AU899" s="15">
        <v>-5.0</v>
      </c>
      <c r="AV899" s="15">
        <v>37.0</v>
      </c>
      <c r="AW899" s="18">
        <v>0.0</v>
      </c>
      <c r="AX899" s="18">
        <v>1.0</v>
      </c>
      <c r="AY899" s="18">
        <v>0.0</v>
      </c>
      <c r="AZ899" s="18">
        <v>0.0</v>
      </c>
      <c r="BA899" s="18">
        <v>1.0</v>
      </c>
      <c r="BB899" s="18">
        <v>0.0</v>
      </c>
      <c r="BC899" s="11">
        <v>0.0</v>
      </c>
      <c r="BD899" s="11">
        <v>0.0</v>
      </c>
      <c r="BE899" s="11">
        <v>0.0</v>
      </c>
      <c r="BF899" s="11">
        <v>0.0</v>
      </c>
      <c r="BG899" s="11">
        <v>0.0</v>
      </c>
      <c r="BH899" s="11">
        <v>0.0</v>
      </c>
      <c r="BI899" s="11">
        <v>0.0</v>
      </c>
      <c r="BJ899" s="11">
        <v>0.0</v>
      </c>
      <c r="BK899" s="11">
        <v>0.0</v>
      </c>
      <c r="BL899" s="11">
        <v>0.0</v>
      </c>
      <c r="BM899" s="11">
        <v>0.0</v>
      </c>
      <c r="BN899" s="11">
        <v>0.0</v>
      </c>
      <c r="BO899" s="11">
        <v>0.0</v>
      </c>
      <c r="BP899" s="11">
        <v>0.0</v>
      </c>
      <c r="BQ899" s="11">
        <v>0.0</v>
      </c>
      <c r="BR899" s="11">
        <v>0.0</v>
      </c>
      <c r="BS899" s="11">
        <v>0.0</v>
      </c>
      <c r="BT899" s="11">
        <v>0.0</v>
      </c>
      <c r="BU899" s="11">
        <v>0.0</v>
      </c>
      <c r="BV899" s="11" t="s">
        <v>124</v>
      </c>
      <c r="BW899" s="3" t="s">
        <v>319</v>
      </c>
      <c r="BX899" s="15">
        <v>0.0</v>
      </c>
      <c r="BY899" s="26">
        <v>213.0</v>
      </c>
      <c r="BZ899" s="16">
        <v>0.0</v>
      </c>
      <c r="CA899" s="26">
        <v>0.0</v>
      </c>
      <c r="CB899" s="26">
        <v>11.0</v>
      </c>
      <c r="CC899" s="15">
        <v>1.0</v>
      </c>
      <c r="CD899" s="15">
        <v>0.0</v>
      </c>
      <c r="CE899" s="15">
        <v>0.0</v>
      </c>
      <c r="CF899" s="15">
        <v>0.0</v>
      </c>
      <c r="CG899" s="16">
        <v>0.0</v>
      </c>
      <c r="CH899" s="16">
        <v>0.0</v>
      </c>
      <c r="CI899" s="16">
        <v>0.0</v>
      </c>
      <c r="CJ899" s="15">
        <f t="shared" si="3"/>
        <v>0</v>
      </c>
      <c r="CK899" s="38" t="s">
        <v>4997</v>
      </c>
      <c r="CL899" s="11" t="s">
        <v>4998</v>
      </c>
      <c r="CM899" s="11">
        <v>0.0</v>
      </c>
      <c r="CN899" s="11">
        <v>0.0</v>
      </c>
      <c r="CO899" s="18">
        <v>1.0</v>
      </c>
      <c r="CP899" s="18">
        <v>0.0</v>
      </c>
      <c r="CQ899" s="15">
        <v>0.0</v>
      </c>
      <c r="CR899" s="15" t="s">
        <v>124</v>
      </c>
      <c r="CS899" s="15">
        <v>0.0</v>
      </c>
      <c r="CT899" s="15" t="s">
        <v>124</v>
      </c>
      <c r="CU899" s="15">
        <v>0.0</v>
      </c>
      <c r="CV899" s="15" t="s">
        <v>124</v>
      </c>
      <c r="CW899" s="11">
        <v>0.0</v>
      </c>
      <c r="CX899" s="11">
        <v>0.0</v>
      </c>
      <c r="CY899" s="11" t="s">
        <v>124</v>
      </c>
      <c r="CZ899" s="11">
        <v>0.0</v>
      </c>
      <c r="DA899" s="11" t="s">
        <v>133</v>
      </c>
      <c r="DB899" s="31"/>
    </row>
    <row r="900">
      <c r="A900" s="11" t="s">
        <v>4999</v>
      </c>
      <c r="B900" s="11" t="s">
        <v>4796</v>
      </c>
      <c r="C900" s="12">
        <v>37968.0</v>
      </c>
      <c r="D900" s="13">
        <v>9.0</v>
      </c>
      <c r="E900" s="18">
        <v>0.0</v>
      </c>
      <c r="F900" s="3">
        <v>10.0</v>
      </c>
      <c r="G900" s="3">
        <v>10.0</v>
      </c>
      <c r="H900" s="3">
        <v>8.0</v>
      </c>
      <c r="I900" s="14">
        <f t="shared" si="1"/>
        <v>9.333333333</v>
      </c>
      <c r="J900" s="14">
        <f t="shared" si="2"/>
        <v>1.333333333</v>
      </c>
      <c r="K900" s="11" t="s">
        <v>2265</v>
      </c>
      <c r="L900" s="11" t="s">
        <v>2410</v>
      </c>
      <c r="M900" s="15" t="s">
        <v>216</v>
      </c>
      <c r="N900" s="15" t="s">
        <v>4971</v>
      </c>
      <c r="O900" s="15" t="s">
        <v>3323</v>
      </c>
      <c r="P900" s="15" t="s">
        <v>5000</v>
      </c>
      <c r="Q900" s="17">
        <v>2.0</v>
      </c>
      <c r="R900" s="11" t="s">
        <v>124</v>
      </c>
      <c r="S900" s="11">
        <v>0.0</v>
      </c>
      <c r="T900" s="11">
        <v>0.0</v>
      </c>
      <c r="U900" s="11" t="s">
        <v>124</v>
      </c>
      <c r="V900" s="11">
        <v>0.0</v>
      </c>
      <c r="W900" s="11" t="s">
        <v>125</v>
      </c>
      <c r="X900" s="18">
        <v>28.0</v>
      </c>
      <c r="Y900" s="18">
        <v>1.0</v>
      </c>
      <c r="Z900" s="18">
        <v>0.0</v>
      </c>
      <c r="AA900" s="18">
        <v>1.0</v>
      </c>
      <c r="AB900" s="15" t="s">
        <v>5001</v>
      </c>
      <c r="AC900" s="15" t="s">
        <v>5001</v>
      </c>
      <c r="AD900" s="16">
        <v>1.0</v>
      </c>
      <c r="AE900" s="16">
        <v>0.0</v>
      </c>
      <c r="AF900" s="16">
        <v>1.0</v>
      </c>
      <c r="AG900" s="15">
        <v>1.0</v>
      </c>
      <c r="AH900" s="11" t="s">
        <v>5002</v>
      </c>
      <c r="AI900" s="18">
        <v>1.0</v>
      </c>
      <c r="AJ900" s="18">
        <v>0.0</v>
      </c>
      <c r="AK900" s="18">
        <v>1.0</v>
      </c>
      <c r="AL900" s="18">
        <v>0.0</v>
      </c>
      <c r="AM900" s="19">
        <v>1.0</v>
      </c>
      <c r="AN900" s="15" t="s">
        <v>2091</v>
      </c>
      <c r="AO900" s="15" t="s">
        <v>570</v>
      </c>
      <c r="AP900" s="15" t="s">
        <v>570</v>
      </c>
      <c r="AQ900" s="15">
        <v>80.0</v>
      </c>
      <c r="AR900" s="15">
        <v>97.0</v>
      </c>
      <c r="AS900" s="15">
        <v>73.0</v>
      </c>
      <c r="AT900" s="15">
        <v>97.0</v>
      </c>
      <c r="AU900" s="15">
        <v>-2.0</v>
      </c>
      <c r="AV900" s="15">
        <v>10.0</v>
      </c>
      <c r="AW900" s="18">
        <v>0.0</v>
      </c>
      <c r="AX900" s="18">
        <v>1.0</v>
      </c>
      <c r="AY900" s="18">
        <v>1.0</v>
      </c>
      <c r="AZ900" s="18">
        <v>0.0</v>
      </c>
      <c r="BA900" s="18">
        <v>0.0</v>
      </c>
      <c r="BB900" s="18">
        <v>0.0</v>
      </c>
      <c r="BC900" s="11">
        <v>0.0</v>
      </c>
      <c r="BD900" s="11">
        <v>0.0</v>
      </c>
      <c r="BE900" s="11">
        <v>0.0</v>
      </c>
      <c r="BF900" s="11">
        <v>0.0</v>
      </c>
      <c r="BG900" s="11">
        <v>0.0</v>
      </c>
      <c r="BH900" s="11">
        <v>1.0</v>
      </c>
      <c r="BI900" s="11">
        <v>0.0</v>
      </c>
      <c r="BJ900" s="11">
        <v>1.0</v>
      </c>
      <c r="BK900" s="11">
        <v>0.0</v>
      </c>
      <c r="BL900" s="11">
        <v>0.0</v>
      </c>
      <c r="BM900" s="11">
        <v>0.0</v>
      </c>
      <c r="BN900" s="11">
        <v>0.0</v>
      </c>
      <c r="BO900" s="11">
        <v>0.0</v>
      </c>
      <c r="BP900" s="11">
        <v>0.0</v>
      </c>
      <c r="BQ900" s="11">
        <v>0.0</v>
      </c>
      <c r="BR900" s="11">
        <v>0.0</v>
      </c>
      <c r="BS900" s="11">
        <v>0.0</v>
      </c>
      <c r="BT900" s="11">
        <v>0.0</v>
      </c>
      <c r="BU900" s="11">
        <v>0.0</v>
      </c>
      <c r="BV900" s="11" t="s">
        <v>124</v>
      </c>
      <c r="BW900" s="3" t="s">
        <v>146</v>
      </c>
      <c r="BX900" s="15">
        <v>0.0</v>
      </c>
      <c r="BY900" s="26">
        <v>235.0</v>
      </c>
      <c r="BZ900" s="16">
        <v>0.0</v>
      </c>
      <c r="CA900" s="26">
        <v>8.0</v>
      </c>
      <c r="CB900" s="26">
        <v>1.0</v>
      </c>
      <c r="CC900" s="15">
        <v>0.0</v>
      </c>
      <c r="CD900" s="15">
        <v>0.0</v>
      </c>
      <c r="CE900" s="15">
        <v>1.0</v>
      </c>
      <c r="CF900" s="15">
        <v>0.0</v>
      </c>
      <c r="CG900" s="16">
        <v>0.0</v>
      </c>
      <c r="CH900" s="16">
        <v>0.0</v>
      </c>
      <c r="CI900" s="16">
        <v>0.0</v>
      </c>
      <c r="CJ900" s="15">
        <f t="shared" si="3"/>
        <v>0</v>
      </c>
      <c r="CK900" s="38" t="s">
        <v>5003</v>
      </c>
      <c r="CL900" s="11" t="s">
        <v>5004</v>
      </c>
      <c r="CM900" s="11">
        <v>0.0</v>
      </c>
      <c r="CN900" s="11">
        <v>1.0</v>
      </c>
      <c r="CO900" s="18">
        <v>1.0</v>
      </c>
      <c r="CP900" s="18">
        <v>0.0</v>
      </c>
      <c r="CQ900" s="15">
        <v>0.0</v>
      </c>
      <c r="CR900" s="15" t="s">
        <v>124</v>
      </c>
      <c r="CS900" s="15">
        <v>0.0</v>
      </c>
      <c r="CT900" s="15" t="s">
        <v>124</v>
      </c>
      <c r="CU900" s="15">
        <v>0.0</v>
      </c>
      <c r="CV900" s="15" t="s">
        <v>124</v>
      </c>
      <c r="CW900" s="11">
        <v>0.0</v>
      </c>
      <c r="CX900" s="11">
        <v>0.0</v>
      </c>
      <c r="CY900" s="11" t="s">
        <v>124</v>
      </c>
      <c r="CZ900" s="11">
        <v>0.0</v>
      </c>
      <c r="DA900" s="11" t="s">
        <v>235</v>
      </c>
      <c r="DB900" s="31"/>
    </row>
    <row r="901">
      <c r="A901" s="11" t="s">
        <v>5005</v>
      </c>
      <c r="B901" s="11" t="s">
        <v>5006</v>
      </c>
      <c r="C901" s="12">
        <v>38031.0</v>
      </c>
      <c r="D901" s="13">
        <v>1.0</v>
      </c>
      <c r="E901" s="18">
        <v>0.0</v>
      </c>
      <c r="F901" s="3">
        <v>7.0</v>
      </c>
      <c r="G901" s="3">
        <v>8.0</v>
      </c>
      <c r="H901" s="3">
        <v>9.0</v>
      </c>
      <c r="I901" s="14">
        <f t="shared" si="1"/>
        <v>8</v>
      </c>
      <c r="J901" s="14">
        <f t="shared" si="2"/>
        <v>1.333333333</v>
      </c>
      <c r="K901" s="11" t="s">
        <v>2265</v>
      </c>
      <c r="L901" s="11" t="s">
        <v>2410</v>
      </c>
      <c r="M901" s="15" t="s">
        <v>216</v>
      </c>
      <c r="N901" s="15" t="s">
        <v>4875</v>
      </c>
      <c r="O901" s="15" t="s">
        <v>3478</v>
      </c>
      <c r="P901" s="15" t="s">
        <v>969</v>
      </c>
      <c r="Q901" s="17">
        <v>2.5</v>
      </c>
      <c r="R901" s="11" t="s">
        <v>5007</v>
      </c>
      <c r="S901" s="11">
        <v>1.0</v>
      </c>
      <c r="T901" s="11">
        <v>0.0</v>
      </c>
      <c r="U901" s="11" t="s">
        <v>124</v>
      </c>
      <c r="V901" s="11">
        <v>0.0</v>
      </c>
      <c r="W901" s="11" t="s">
        <v>125</v>
      </c>
      <c r="X901" s="18">
        <f>(28+29)/2</f>
        <v>28.5</v>
      </c>
      <c r="Y901" s="18">
        <v>1.0</v>
      </c>
      <c r="Z901" s="18">
        <v>0.0</v>
      </c>
      <c r="AA901" s="18">
        <v>1.0</v>
      </c>
      <c r="AB901" s="15" t="s">
        <v>5008</v>
      </c>
      <c r="AC901" s="15" t="s">
        <v>5008</v>
      </c>
      <c r="AD901" s="16">
        <v>1.0</v>
      </c>
      <c r="AE901" s="16">
        <v>0.0</v>
      </c>
      <c r="AF901" s="16">
        <v>1.0</v>
      </c>
      <c r="AG901" s="16">
        <v>0.0</v>
      </c>
      <c r="AH901" s="11" t="s">
        <v>5009</v>
      </c>
      <c r="AI901" s="18">
        <v>1.0</v>
      </c>
      <c r="AJ901" s="18">
        <v>0.0</v>
      </c>
      <c r="AK901" s="18">
        <v>1.0</v>
      </c>
      <c r="AL901" s="18">
        <v>0.0</v>
      </c>
      <c r="AM901" s="19">
        <v>1.0</v>
      </c>
      <c r="AN901" s="27" t="s">
        <v>128</v>
      </c>
      <c r="AO901" s="15" t="s">
        <v>512</v>
      </c>
      <c r="AP901" s="15" t="s">
        <v>512</v>
      </c>
      <c r="AQ901" s="15">
        <v>126.0</v>
      </c>
      <c r="AR901" s="15">
        <v>60.0</v>
      </c>
      <c r="AS901" s="15">
        <v>87.0</v>
      </c>
      <c r="AT901" s="15">
        <v>64.0</v>
      </c>
      <c r="AU901" s="15">
        <v>-5.0</v>
      </c>
      <c r="AV901" s="15">
        <v>13.0</v>
      </c>
      <c r="AW901" s="18">
        <v>0.0</v>
      </c>
      <c r="AX901" s="18">
        <v>1.0</v>
      </c>
      <c r="AY901" s="18">
        <v>0.0</v>
      </c>
      <c r="AZ901" s="18">
        <v>0.0</v>
      </c>
      <c r="BA901" s="18">
        <v>0.0</v>
      </c>
      <c r="BB901" s="18">
        <v>1.0</v>
      </c>
      <c r="BC901" s="11">
        <v>0.0</v>
      </c>
      <c r="BD901" s="11">
        <v>0.0</v>
      </c>
      <c r="BE901" s="11">
        <v>0.0</v>
      </c>
      <c r="BF901" s="11">
        <v>0.0</v>
      </c>
      <c r="BG901" s="11">
        <v>0.0</v>
      </c>
      <c r="BH901" s="11">
        <v>1.0</v>
      </c>
      <c r="BI901" s="11">
        <v>0.0</v>
      </c>
      <c r="BJ901" s="11">
        <v>0.0</v>
      </c>
      <c r="BK901" s="11">
        <v>0.0</v>
      </c>
      <c r="BL901" s="11">
        <v>0.0</v>
      </c>
      <c r="BM901" s="11">
        <v>0.0</v>
      </c>
      <c r="BN901" s="11">
        <v>0.0</v>
      </c>
      <c r="BO901" s="11">
        <v>0.0</v>
      </c>
      <c r="BP901" s="11">
        <v>0.0</v>
      </c>
      <c r="BQ901" s="11">
        <v>0.0</v>
      </c>
      <c r="BR901" s="11">
        <v>0.0</v>
      </c>
      <c r="BS901" s="11">
        <v>0.0</v>
      </c>
      <c r="BT901" s="11">
        <v>0.0</v>
      </c>
      <c r="BU901" s="11">
        <v>0.0</v>
      </c>
      <c r="BV901" s="11" t="s">
        <v>124</v>
      </c>
      <c r="BW901" s="3" t="s">
        <v>146</v>
      </c>
      <c r="BX901" s="15">
        <v>0.0</v>
      </c>
      <c r="BY901" s="26">
        <v>234.0</v>
      </c>
      <c r="BZ901" s="16">
        <v>0.0</v>
      </c>
      <c r="CA901" s="26">
        <v>17.0</v>
      </c>
      <c r="CB901" s="26">
        <v>17.0</v>
      </c>
      <c r="CC901" s="15">
        <v>0.0</v>
      </c>
      <c r="CD901" s="15">
        <v>0.0</v>
      </c>
      <c r="CE901" s="15">
        <v>1.0</v>
      </c>
      <c r="CF901" s="15">
        <v>0.0</v>
      </c>
      <c r="CG901" s="16">
        <v>0.0</v>
      </c>
      <c r="CH901" s="16">
        <v>0.0</v>
      </c>
      <c r="CI901" s="16">
        <v>0.0</v>
      </c>
      <c r="CJ901" s="15">
        <f t="shared" si="3"/>
        <v>0</v>
      </c>
      <c r="CK901" s="29" t="s">
        <v>5010</v>
      </c>
      <c r="CL901" s="11" t="s">
        <v>2538</v>
      </c>
      <c r="CM901" s="11">
        <v>0.0</v>
      </c>
      <c r="CN901" s="11">
        <v>0.0</v>
      </c>
      <c r="CO901" s="18">
        <v>1.0</v>
      </c>
      <c r="CP901" s="18">
        <v>0.0</v>
      </c>
      <c r="CQ901" s="15">
        <v>0.0</v>
      </c>
      <c r="CR901" s="15" t="s">
        <v>124</v>
      </c>
      <c r="CS901" s="15">
        <v>0.0</v>
      </c>
      <c r="CT901" s="15" t="s">
        <v>124</v>
      </c>
      <c r="CU901" s="15">
        <v>0.0</v>
      </c>
      <c r="CV901" s="15" t="s">
        <v>124</v>
      </c>
      <c r="CW901" s="11">
        <v>0.0</v>
      </c>
      <c r="CX901" s="11">
        <v>0.0</v>
      </c>
      <c r="CY901" s="11" t="s">
        <v>124</v>
      </c>
      <c r="CZ901" s="11">
        <v>0.0</v>
      </c>
      <c r="DA901" s="11" t="s">
        <v>133</v>
      </c>
      <c r="DB901" s="31"/>
    </row>
    <row r="902">
      <c r="A902" s="11" t="s">
        <v>5011</v>
      </c>
      <c r="B902" s="11" t="s">
        <v>5012</v>
      </c>
      <c r="C902" s="12">
        <v>38038.0</v>
      </c>
      <c r="D902" s="13">
        <v>1.0</v>
      </c>
      <c r="E902" s="18">
        <v>0.0</v>
      </c>
      <c r="F902" s="3">
        <v>7.0</v>
      </c>
      <c r="G902" s="3">
        <v>8.0</v>
      </c>
      <c r="H902" s="3">
        <v>7.0</v>
      </c>
      <c r="I902" s="14">
        <f t="shared" si="1"/>
        <v>7.333333333</v>
      </c>
      <c r="J902" s="14">
        <f t="shared" si="2"/>
        <v>0.6666666667</v>
      </c>
      <c r="K902" s="11" t="s">
        <v>303</v>
      </c>
      <c r="L902" s="11" t="s">
        <v>355</v>
      </c>
      <c r="M902" s="15" t="s">
        <v>216</v>
      </c>
      <c r="N902" s="15" t="s">
        <v>4875</v>
      </c>
      <c r="O902" s="15" t="s">
        <v>3478</v>
      </c>
      <c r="P902" s="15" t="s">
        <v>4217</v>
      </c>
      <c r="Q902" s="17">
        <v>1.5</v>
      </c>
      <c r="R902" s="11" t="s">
        <v>5013</v>
      </c>
      <c r="S902" s="11">
        <v>1.0</v>
      </c>
      <c r="T902" s="11">
        <v>0.0</v>
      </c>
      <c r="U902" s="11" t="s">
        <v>124</v>
      </c>
      <c r="V902" s="11">
        <v>0.0</v>
      </c>
      <c r="W902" s="11" t="s">
        <v>125</v>
      </c>
      <c r="X902" s="18">
        <f>(30+26+36)/3</f>
        <v>30.66666667</v>
      </c>
      <c r="Y902" s="18">
        <v>1.0</v>
      </c>
      <c r="Z902" s="18">
        <v>0.0</v>
      </c>
      <c r="AA902" s="18">
        <v>1.0</v>
      </c>
      <c r="AB902" s="15" t="s">
        <v>5014</v>
      </c>
      <c r="AC902" s="15" t="s">
        <v>5015</v>
      </c>
      <c r="AD902" s="16">
        <v>1.0</v>
      </c>
      <c r="AE902" s="16">
        <v>2.0</v>
      </c>
      <c r="AF902" s="16">
        <v>1.0</v>
      </c>
      <c r="AG902" s="16">
        <v>0.0</v>
      </c>
      <c r="AH902" s="11" t="s">
        <v>5016</v>
      </c>
      <c r="AI902" s="18">
        <v>1.0</v>
      </c>
      <c r="AJ902" s="18">
        <v>0.0</v>
      </c>
      <c r="AK902" s="18">
        <v>1.0</v>
      </c>
      <c r="AL902" s="18">
        <v>1.0</v>
      </c>
      <c r="AM902" s="19">
        <v>1.0</v>
      </c>
      <c r="AN902" s="27" t="s">
        <v>128</v>
      </c>
      <c r="AO902" s="15" t="s">
        <v>1456</v>
      </c>
      <c r="AP902" s="15" t="s">
        <v>1456</v>
      </c>
      <c r="AQ902" s="15">
        <v>145.0</v>
      </c>
      <c r="AR902" s="15">
        <v>76.0</v>
      </c>
      <c r="AS902" s="15">
        <v>56.0</v>
      </c>
      <c r="AT902" s="15">
        <v>60.0</v>
      </c>
      <c r="AU902" s="15">
        <v>-7.0</v>
      </c>
      <c r="AV902" s="15">
        <v>37.0</v>
      </c>
      <c r="AW902" s="18">
        <v>1.0</v>
      </c>
      <c r="AX902" s="18">
        <v>1.0</v>
      </c>
      <c r="AY902" s="18">
        <v>0.0</v>
      </c>
      <c r="AZ902" s="18">
        <v>1.0</v>
      </c>
      <c r="BA902" s="18">
        <v>0.0</v>
      </c>
      <c r="BB902" s="18">
        <v>0.0</v>
      </c>
      <c r="BC902" s="11">
        <v>0.0</v>
      </c>
      <c r="BD902" s="11">
        <v>0.0</v>
      </c>
      <c r="BE902" s="11">
        <v>0.0</v>
      </c>
      <c r="BF902" s="11">
        <v>0.0</v>
      </c>
      <c r="BG902" s="11">
        <v>0.0</v>
      </c>
      <c r="BH902" s="11">
        <v>0.0</v>
      </c>
      <c r="BI902" s="11">
        <v>0.0</v>
      </c>
      <c r="BJ902" s="11">
        <v>0.0</v>
      </c>
      <c r="BK902" s="11">
        <v>0.0</v>
      </c>
      <c r="BL902" s="11">
        <v>0.0</v>
      </c>
      <c r="BM902" s="11">
        <v>0.0</v>
      </c>
      <c r="BN902" s="11">
        <v>0.0</v>
      </c>
      <c r="BO902" s="11">
        <v>0.0</v>
      </c>
      <c r="BP902" s="11">
        <v>0.0</v>
      </c>
      <c r="BQ902" s="11">
        <v>0.0</v>
      </c>
      <c r="BR902" s="11">
        <v>0.0</v>
      </c>
      <c r="BS902" s="11">
        <v>0.0</v>
      </c>
      <c r="BT902" s="11">
        <v>0.0</v>
      </c>
      <c r="BU902" s="11">
        <v>0.0</v>
      </c>
      <c r="BV902" s="11" t="s">
        <v>124</v>
      </c>
      <c r="BW902" s="3" t="s">
        <v>319</v>
      </c>
      <c r="BX902" s="15">
        <v>0.0</v>
      </c>
      <c r="BY902" s="26">
        <v>212.0</v>
      </c>
      <c r="BZ902" s="16">
        <v>0.0</v>
      </c>
      <c r="CA902" s="26">
        <v>0.0</v>
      </c>
      <c r="CB902" s="26">
        <v>6.0</v>
      </c>
      <c r="CC902" s="15">
        <v>0.0</v>
      </c>
      <c r="CD902" s="15">
        <v>0.0</v>
      </c>
      <c r="CE902" s="15">
        <v>1.0</v>
      </c>
      <c r="CF902" s="15">
        <v>0.0</v>
      </c>
      <c r="CG902" s="16">
        <v>0.0</v>
      </c>
      <c r="CH902" s="16">
        <v>1.0</v>
      </c>
      <c r="CI902" s="16">
        <v>0.0</v>
      </c>
      <c r="CJ902" s="15">
        <f t="shared" si="3"/>
        <v>1</v>
      </c>
      <c r="CK902" s="29" t="s">
        <v>5017</v>
      </c>
      <c r="CL902" s="11" t="s">
        <v>258</v>
      </c>
      <c r="CM902" s="11">
        <v>0.0</v>
      </c>
      <c r="CN902" s="11">
        <v>1.0</v>
      </c>
      <c r="CO902" s="18">
        <v>1.0</v>
      </c>
      <c r="CP902" s="18">
        <v>0.0</v>
      </c>
      <c r="CQ902" s="15">
        <v>0.0</v>
      </c>
      <c r="CR902" s="15" t="s">
        <v>124</v>
      </c>
      <c r="CS902" s="15">
        <v>0.0</v>
      </c>
      <c r="CT902" s="15" t="s">
        <v>124</v>
      </c>
      <c r="CU902" s="15">
        <v>0.0</v>
      </c>
      <c r="CV902" s="15" t="s">
        <v>124</v>
      </c>
      <c r="CW902" s="11">
        <v>0.0</v>
      </c>
      <c r="CX902" s="11">
        <v>0.0</v>
      </c>
      <c r="CY902" s="11" t="s">
        <v>124</v>
      </c>
      <c r="CZ902" s="11">
        <v>0.0</v>
      </c>
      <c r="DA902" s="11" t="s">
        <v>1049</v>
      </c>
      <c r="DB902" s="31"/>
    </row>
    <row r="903">
      <c r="A903" s="11" t="s">
        <v>5018</v>
      </c>
      <c r="B903" s="11" t="s">
        <v>5019</v>
      </c>
      <c r="C903" s="12">
        <v>38045.0</v>
      </c>
      <c r="D903" s="13">
        <v>12.0</v>
      </c>
      <c r="E903" s="18">
        <v>0.0</v>
      </c>
      <c r="F903" s="3">
        <v>9.0</v>
      </c>
      <c r="G903" s="3">
        <v>9.0</v>
      </c>
      <c r="H903" s="3">
        <v>10.0</v>
      </c>
      <c r="I903" s="14">
        <f t="shared" si="1"/>
        <v>9.333333333</v>
      </c>
      <c r="J903" s="14">
        <f t="shared" si="2"/>
        <v>0.6666666667</v>
      </c>
      <c r="K903" s="11" t="s">
        <v>2265</v>
      </c>
      <c r="L903" s="11" t="s">
        <v>2410</v>
      </c>
      <c r="M903" s="15" t="s">
        <v>3478</v>
      </c>
      <c r="N903" s="15" t="s">
        <v>5020</v>
      </c>
      <c r="O903" s="15" t="s">
        <v>4043</v>
      </c>
      <c r="P903" s="15" t="s">
        <v>969</v>
      </c>
      <c r="Q903" s="17">
        <v>1.5</v>
      </c>
      <c r="R903" s="11" t="s">
        <v>5021</v>
      </c>
      <c r="S903" s="11">
        <v>1.0</v>
      </c>
      <c r="T903" s="11">
        <v>0.0</v>
      </c>
      <c r="U903" s="11" t="s">
        <v>124</v>
      </c>
      <c r="V903" s="11">
        <v>0.0</v>
      </c>
      <c r="W903" s="11" t="s">
        <v>125</v>
      </c>
      <c r="X903" s="18">
        <f>(32+26+33)/2</f>
        <v>45.5</v>
      </c>
      <c r="Y903" s="18">
        <v>1.0</v>
      </c>
      <c r="Z903" s="18">
        <v>0.0</v>
      </c>
      <c r="AA903" s="18">
        <v>1.0</v>
      </c>
      <c r="AB903" s="15" t="s">
        <v>5022</v>
      </c>
      <c r="AC903" s="15" t="s">
        <v>5022</v>
      </c>
      <c r="AD903" s="16">
        <v>1.0</v>
      </c>
      <c r="AE903" s="16">
        <v>0.0</v>
      </c>
      <c r="AF903" s="16">
        <v>1.0</v>
      </c>
      <c r="AG903" s="16">
        <v>0.0</v>
      </c>
      <c r="AH903" s="11" t="s">
        <v>5023</v>
      </c>
      <c r="AI903" s="18">
        <v>1.0</v>
      </c>
      <c r="AJ903" s="18">
        <v>0.0</v>
      </c>
      <c r="AK903" s="18">
        <v>1.0</v>
      </c>
      <c r="AL903" s="18">
        <v>1.0</v>
      </c>
      <c r="AM903" s="19">
        <v>1.0</v>
      </c>
      <c r="AN903" s="27" t="s">
        <v>128</v>
      </c>
      <c r="AO903" s="15" t="s">
        <v>1840</v>
      </c>
      <c r="AP903" s="15" t="s">
        <v>1840</v>
      </c>
      <c r="AQ903" s="15">
        <v>105.0</v>
      </c>
      <c r="AR903" s="15">
        <v>79.0</v>
      </c>
      <c r="AS903" s="15">
        <v>89.0</v>
      </c>
      <c r="AT903" s="15">
        <v>58.0</v>
      </c>
      <c r="AU903" s="15">
        <v>-5.0</v>
      </c>
      <c r="AV903" s="15">
        <v>2.0</v>
      </c>
      <c r="AW903" s="18">
        <v>0.0</v>
      </c>
      <c r="AX903" s="18">
        <v>1.0</v>
      </c>
      <c r="AY903" s="18">
        <v>0.0</v>
      </c>
      <c r="AZ903" s="18">
        <v>0.0</v>
      </c>
      <c r="BA903" s="18">
        <v>0.0</v>
      </c>
      <c r="BB903" s="18">
        <v>0.0</v>
      </c>
      <c r="BC903" s="11">
        <v>0.0</v>
      </c>
      <c r="BD903" s="11">
        <v>0.0</v>
      </c>
      <c r="BE903" s="11">
        <v>0.0</v>
      </c>
      <c r="BF903" s="11">
        <v>0.0</v>
      </c>
      <c r="BG903" s="11">
        <v>0.0</v>
      </c>
      <c r="BH903" s="11">
        <v>1.0</v>
      </c>
      <c r="BI903" s="11">
        <v>0.0</v>
      </c>
      <c r="BJ903" s="11">
        <v>0.0</v>
      </c>
      <c r="BK903" s="11">
        <v>0.0</v>
      </c>
      <c r="BL903" s="11">
        <v>1.0</v>
      </c>
      <c r="BM903" s="11">
        <v>0.0</v>
      </c>
      <c r="BN903" s="11">
        <v>0.0</v>
      </c>
      <c r="BO903" s="11">
        <v>0.0</v>
      </c>
      <c r="BP903" s="11">
        <v>0.0</v>
      </c>
      <c r="BQ903" s="11">
        <v>0.0</v>
      </c>
      <c r="BR903" s="11">
        <v>0.0</v>
      </c>
      <c r="BS903" s="11">
        <v>0.0</v>
      </c>
      <c r="BT903" s="11">
        <v>0.0</v>
      </c>
      <c r="BU903" s="11">
        <v>0.0</v>
      </c>
      <c r="BV903" s="11" t="s">
        <v>124</v>
      </c>
      <c r="BW903" s="3" t="s">
        <v>3895</v>
      </c>
      <c r="BX903" s="15">
        <v>0.0</v>
      </c>
      <c r="BY903" s="26">
        <v>250.0</v>
      </c>
      <c r="BZ903" s="16">
        <v>0.0</v>
      </c>
      <c r="CA903" s="26">
        <v>20.0</v>
      </c>
      <c r="CB903" s="26">
        <v>19.0</v>
      </c>
      <c r="CC903" s="15">
        <v>0.0</v>
      </c>
      <c r="CD903" s="15">
        <v>0.0</v>
      </c>
      <c r="CE903" s="15">
        <v>0.0</v>
      </c>
      <c r="CF903" s="15">
        <v>0.0</v>
      </c>
      <c r="CG903" s="16">
        <v>0.0</v>
      </c>
      <c r="CH903" s="16">
        <v>0.0</v>
      </c>
      <c r="CI903" s="16">
        <v>1.0</v>
      </c>
      <c r="CJ903" s="15">
        <f t="shared" si="3"/>
        <v>1</v>
      </c>
      <c r="CK903" s="29" t="s">
        <v>5024</v>
      </c>
      <c r="CL903" s="11" t="s">
        <v>2538</v>
      </c>
      <c r="CM903" s="11">
        <v>1.0</v>
      </c>
      <c r="CN903" s="11">
        <v>0.0</v>
      </c>
      <c r="CO903" s="18">
        <v>1.0</v>
      </c>
      <c r="CP903" s="18">
        <v>0.0</v>
      </c>
      <c r="CQ903" s="15">
        <v>0.0</v>
      </c>
      <c r="CR903" s="15" t="s">
        <v>124</v>
      </c>
      <c r="CS903" s="15">
        <v>0.0</v>
      </c>
      <c r="CT903" s="15" t="s">
        <v>124</v>
      </c>
      <c r="CU903" s="15">
        <v>0.0</v>
      </c>
      <c r="CV903" s="15" t="s">
        <v>124</v>
      </c>
      <c r="CW903" s="11">
        <v>0.0</v>
      </c>
      <c r="CX903" s="11">
        <v>0.0</v>
      </c>
      <c r="CY903" s="11" t="s">
        <v>124</v>
      </c>
      <c r="CZ903" s="11">
        <v>0.0</v>
      </c>
      <c r="DA903" s="11" t="s">
        <v>133</v>
      </c>
      <c r="DB903" s="31"/>
    </row>
    <row r="904">
      <c r="A904" s="11" t="s">
        <v>5025</v>
      </c>
      <c r="B904" s="11" t="s">
        <v>4530</v>
      </c>
      <c r="C904" s="12">
        <v>38129.0</v>
      </c>
      <c r="D904" s="13">
        <v>8.0</v>
      </c>
      <c r="E904" s="18">
        <v>1.0</v>
      </c>
      <c r="F904" s="3">
        <v>7.0</v>
      </c>
      <c r="G904" s="3">
        <v>7.0</v>
      </c>
      <c r="H904" s="3">
        <v>8.0</v>
      </c>
      <c r="I904" s="14">
        <f t="shared" si="1"/>
        <v>7.333333333</v>
      </c>
      <c r="J904" s="14">
        <f t="shared" si="2"/>
        <v>0.6666666667</v>
      </c>
      <c r="K904" s="11" t="s">
        <v>2265</v>
      </c>
      <c r="L904" s="11" t="s">
        <v>2410</v>
      </c>
      <c r="M904" s="15" t="s">
        <v>216</v>
      </c>
      <c r="N904" s="15" t="s">
        <v>2546</v>
      </c>
      <c r="O904" s="15" t="s">
        <v>3323</v>
      </c>
      <c r="P904" s="15" t="s">
        <v>4391</v>
      </c>
      <c r="Q904" s="17">
        <v>1.0</v>
      </c>
      <c r="R904" s="11" t="s">
        <v>124</v>
      </c>
      <c r="S904" s="11">
        <v>0.0</v>
      </c>
      <c r="T904" s="11">
        <v>0.0</v>
      </c>
      <c r="U904" s="11" t="s">
        <v>124</v>
      </c>
      <c r="V904" s="11">
        <v>0.0</v>
      </c>
      <c r="W904" s="11" t="s">
        <v>125</v>
      </c>
      <c r="X904" s="18">
        <v>25.0</v>
      </c>
      <c r="Y904" s="18">
        <v>1.0</v>
      </c>
      <c r="Z904" s="18">
        <v>0.0</v>
      </c>
      <c r="AA904" s="18">
        <v>1.0</v>
      </c>
      <c r="AB904" s="15" t="s">
        <v>4864</v>
      </c>
      <c r="AC904" s="15" t="s">
        <v>4864</v>
      </c>
      <c r="AD904" s="16">
        <v>1.0</v>
      </c>
      <c r="AE904" s="16">
        <v>0.0</v>
      </c>
      <c r="AF904" s="16">
        <v>1.0</v>
      </c>
      <c r="AG904" s="15">
        <v>0.0</v>
      </c>
      <c r="AH904" s="11" t="s">
        <v>5026</v>
      </c>
      <c r="AI904" s="46">
        <v>1.0</v>
      </c>
      <c r="AJ904" s="46">
        <v>0.0</v>
      </c>
      <c r="AK904" s="18">
        <v>0.0</v>
      </c>
      <c r="AL904" s="11">
        <v>0.0</v>
      </c>
      <c r="AM904" s="19">
        <v>1.0</v>
      </c>
      <c r="AN904" s="27" t="s">
        <v>128</v>
      </c>
      <c r="AO904" s="15" t="s">
        <v>243</v>
      </c>
      <c r="AP904" s="15" t="s">
        <v>243</v>
      </c>
      <c r="AQ904" s="15">
        <v>120.0</v>
      </c>
      <c r="AR904" s="15">
        <v>48.0</v>
      </c>
      <c r="AS904" s="15">
        <v>80.0</v>
      </c>
      <c r="AT904" s="15">
        <v>69.0</v>
      </c>
      <c r="AU904" s="15">
        <v>-7.0</v>
      </c>
      <c r="AV904" s="15">
        <v>31.0</v>
      </c>
      <c r="AW904" s="18">
        <v>0.0</v>
      </c>
      <c r="AX904" s="18">
        <v>0.0</v>
      </c>
      <c r="AY904" s="18">
        <v>0.0</v>
      </c>
      <c r="AZ904" s="18">
        <v>1.0</v>
      </c>
      <c r="BA904" s="18">
        <v>0.0</v>
      </c>
      <c r="BB904" s="18">
        <v>0.0</v>
      </c>
      <c r="BC904" s="11">
        <v>0.0</v>
      </c>
      <c r="BD904" s="11">
        <v>0.0</v>
      </c>
      <c r="BE904" s="11">
        <v>0.0</v>
      </c>
      <c r="BF904" s="11">
        <v>0.0</v>
      </c>
      <c r="BG904" s="11">
        <v>0.0</v>
      </c>
      <c r="BH904" s="11">
        <v>1.0</v>
      </c>
      <c r="BI904" s="11">
        <v>0.0</v>
      </c>
      <c r="BJ904" s="11">
        <v>0.0</v>
      </c>
      <c r="BK904" s="11">
        <v>0.0</v>
      </c>
      <c r="BL904" s="11">
        <v>0.0</v>
      </c>
      <c r="BM904" s="11">
        <v>0.0</v>
      </c>
      <c r="BN904" s="11">
        <v>0.0</v>
      </c>
      <c r="BO904" s="11">
        <v>0.0</v>
      </c>
      <c r="BP904" s="11">
        <v>0.0</v>
      </c>
      <c r="BQ904" s="11">
        <v>0.0</v>
      </c>
      <c r="BR904" s="11">
        <v>0.0</v>
      </c>
      <c r="BS904" s="11">
        <v>0.0</v>
      </c>
      <c r="BT904" s="11">
        <v>0.0</v>
      </c>
      <c r="BU904" s="11">
        <v>0.0</v>
      </c>
      <c r="BV904" s="11" t="s">
        <v>124</v>
      </c>
      <c r="BW904" s="3" t="s">
        <v>319</v>
      </c>
      <c r="BX904" s="15">
        <v>0.0</v>
      </c>
      <c r="BY904" s="26">
        <v>256.0</v>
      </c>
      <c r="BZ904" s="16">
        <v>0.0</v>
      </c>
      <c r="CA904" s="26">
        <v>41.0</v>
      </c>
      <c r="CB904" s="26">
        <v>36.0</v>
      </c>
      <c r="CC904" s="15">
        <v>1.0</v>
      </c>
      <c r="CD904" s="15">
        <v>0.0</v>
      </c>
      <c r="CE904" s="15">
        <v>1.0</v>
      </c>
      <c r="CF904" s="15">
        <v>0.0</v>
      </c>
      <c r="CG904" s="16">
        <v>0.0</v>
      </c>
      <c r="CH904" s="16">
        <v>0.0</v>
      </c>
      <c r="CI904" s="16">
        <v>0.0</v>
      </c>
      <c r="CJ904" s="15">
        <f t="shared" si="3"/>
        <v>0</v>
      </c>
      <c r="CK904" s="29" t="s">
        <v>5027</v>
      </c>
      <c r="CL904" s="11" t="s">
        <v>444</v>
      </c>
      <c r="CM904" s="11">
        <v>0.0</v>
      </c>
      <c r="CN904" s="11">
        <v>1.0</v>
      </c>
      <c r="CO904" s="18">
        <v>0.0</v>
      </c>
      <c r="CP904" s="18">
        <v>0.0</v>
      </c>
      <c r="CQ904" s="15">
        <v>0.0</v>
      </c>
      <c r="CR904" s="15" t="s">
        <v>124</v>
      </c>
      <c r="CS904" s="15">
        <v>0.0</v>
      </c>
      <c r="CT904" s="15" t="s">
        <v>124</v>
      </c>
      <c r="CU904" s="15">
        <v>0.0</v>
      </c>
      <c r="CV904" s="15" t="s">
        <v>124</v>
      </c>
      <c r="CW904" s="11">
        <v>0.0</v>
      </c>
      <c r="CX904" s="11">
        <v>0.0</v>
      </c>
      <c r="CY904" s="11" t="s">
        <v>124</v>
      </c>
      <c r="CZ904" s="11">
        <v>0.0</v>
      </c>
      <c r="DA904" s="11" t="s">
        <v>235</v>
      </c>
      <c r="DB904" s="31"/>
    </row>
    <row r="905">
      <c r="A905" s="11" t="s">
        <v>5028</v>
      </c>
      <c r="B905" s="11" t="s">
        <v>5029</v>
      </c>
      <c r="C905" s="12">
        <v>38178.0</v>
      </c>
      <c r="D905" s="13">
        <v>1.0</v>
      </c>
      <c r="E905" s="18">
        <v>0.0</v>
      </c>
      <c r="F905" s="3">
        <v>4.0</v>
      </c>
      <c r="G905" s="3">
        <v>4.0</v>
      </c>
      <c r="H905" s="3">
        <v>8.0</v>
      </c>
      <c r="I905" s="14">
        <f t="shared" si="1"/>
        <v>5.333333333</v>
      </c>
      <c r="J905" s="14">
        <f t="shared" si="2"/>
        <v>2.666666667</v>
      </c>
      <c r="K905" s="11" t="s">
        <v>5030</v>
      </c>
      <c r="L905" s="11" t="s">
        <v>2410</v>
      </c>
      <c r="M905" s="15" t="s">
        <v>137</v>
      </c>
      <c r="N905" s="15" t="s">
        <v>196</v>
      </c>
      <c r="O905" s="15" t="s">
        <v>216</v>
      </c>
      <c r="P905" s="15" t="s">
        <v>4217</v>
      </c>
      <c r="Q905" s="17">
        <v>1.0</v>
      </c>
      <c r="R905" s="11" t="s">
        <v>124</v>
      </c>
      <c r="S905" s="11">
        <v>0.0</v>
      </c>
      <c r="T905" s="11">
        <v>0.0</v>
      </c>
      <c r="U905" s="11" t="s">
        <v>4914</v>
      </c>
      <c r="V905" s="11">
        <v>0.0</v>
      </c>
      <c r="W905" s="11" t="s">
        <v>125</v>
      </c>
      <c r="X905" s="18">
        <v>20.0</v>
      </c>
      <c r="Y905" s="18">
        <v>0.0</v>
      </c>
      <c r="Z905" s="18">
        <v>0.0</v>
      </c>
      <c r="AA905" s="18">
        <v>1.0</v>
      </c>
      <c r="AB905" s="15" t="s">
        <v>5031</v>
      </c>
      <c r="AC905" s="15" t="s">
        <v>5031</v>
      </c>
      <c r="AD905" s="16">
        <v>2.0</v>
      </c>
      <c r="AE905" s="16">
        <v>2.0</v>
      </c>
      <c r="AF905" s="16">
        <v>0.0</v>
      </c>
      <c r="AG905" s="15">
        <v>0.0</v>
      </c>
      <c r="AH905" s="11" t="s">
        <v>5032</v>
      </c>
      <c r="AI905" s="18">
        <v>1.0</v>
      </c>
      <c r="AJ905" s="18">
        <v>1.0</v>
      </c>
      <c r="AK905" s="18">
        <v>0.0</v>
      </c>
      <c r="AL905" s="11">
        <v>0.0</v>
      </c>
      <c r="AM905" s="19">
        <v>1.0</v>
      </c>
      <c r="AN905" s="27" t="s">
        <v>128</v>
      </c>
      <c r="AO905" s="15" t="s">
        <v>210</v>
      </c>
      <c r="AP905" s="15" t="s">
        <v>210</v>
      </c>
      <c r="AQ905" s="15">
        <v>134.0</v>
      </c>
      <c r="AR905" s="15">
        <v>45.0</v>
      </c>
      <c r="AS905" s="15">
        <v>53.0</v>
      </c>
      <c r="AT905" s="15">
        <v>13.0</v>
      </c>
      <c r="AU905" s="15">
        <v>-9.0</v>
      </c>
      <c r="AV905" s="15">
        <v>0.0</v>
      </c>
      <c r="AW905" s="18">
        <v>0.0</v>
      </c>
      <c r="AX905" s="18">
        <v>0.0</v>
      </c>
      <c r="AY905" s="18">
        <v>0.0</v>
      </c>
      <c r="AZ905" s="18">
        <v>1.0</v>
      </c>
      <c r="BA905" s="18">
        <v>1.0</v>
      </c>
      <c r="BB905" s="18">
        <v>0.0</v>
      </c>
      <c r="BC905" s="11">
        <v>0.0</v>
      </c>
      <c r="BD905" s="11">
        <v>0.0</v>
      </c>
      <c r="BE905" s="11">
        <v>0.0</v>
      </c>
      <c r="BF905" s="11">
        <v>0.0</v>
      </c>
      <c r="BG905" s="11">
        <v>0.0</v>
      </c>
      <c r="BH905" s="11">
        <v>0.0</v>
      </c>
      <c r="BI905" s="11">
        <v>0.0</v>
      </c>
      <c r="BJ905" s="11">
        <v>0.0</v>
      </c>
      <c r="BK905" s="11">
        <v>0.0</v>
      </c>
      <c r="BL905" s="11">
        <v>0.0</v>
      </c>
      <c r="BM905" s="11">
        <v>0.0</v>
      </c>
      <c r="BN905" s="11">
        <v>0.0</v>
      </c>
      <c r="BO905" s="11">
        <v>0.0</v>
      </c>
      <c r="BP905" s="11">
        <v>0.0</v>
      </c>
      <c r="BQ905" s="11">
        <v>0.0</v>
      </c>
      <c r="BR905" s="11">
        <v>0.0</v>
      </c>
      <c r="BS905" s="11">
        <v>0.0</v>
      </c>
      <c r="BT905" s="11">
        <v>0.0</v>
      </c>
      <c r="BU905" s="11">
        <v>0.0</v>
      </c>
      <c r="BV905" s="11" t="s">
        <v>124</v>
      </c>
      <c r="BW905" s="3" t="s">
        <v>1609</v>
      </c>
      <c r="BX905" s="15">
        <v>0.0</v>
      </c>
      <c r="BY905" s="26">
        <v>300.0</v>
      </c>
      <c r="BZ905" s="16">
        <v>0.0</v>
      </c>
      <c r="CA905" s="26">
        <v>21.0</v>
      </c>
      <c r="CB905" s="26">
        <v>15.0</v>
      </c>
      <c r="CC905" s="15">
        <v>0.0</v>
      </c>
      <c r="CD905" s="15">
        <v>0.0</v>
      </c>
      <c r="CE905" s="15">
        <v>1.0</v>
      </c>
      <c r="CF905" s="15">
        <v>0.0</v>
      </c>
      <c r="CG905" s="16">
        <v>0.0</v>
      </c>
      <c r="CH905" s="16">
        <v>0.0</v>
      </c>
      <c r="CI905" s="16">
        <v>0.0</v>
      </c>
      <c r="CJ905" s="15">
        <f t="shared" si="3"/>
        <v>0</v>
      </c>
      <c r="CK905" s="29" t="s">
        <v>5033</v>
      </c>
      <c r="CL905" s="11" t="s">
        <v>4919</v>
      </c>
      <c r="CM905" s="11">
        <v>0.0</v>
      </c>
      <c r="CN905" s="11">
        <v>0.0</v>
      </c>
      <c r="CO905" s="18">
        <v>0.0</v>
      </c>
      <c r="CP905" s="18">
        <v>0.0</v>
      </c>
      <c r="CQ905" s="15">
        <v>0.0</v>
      </c>
      <c r="CR905" s="15" t="s">
        <v>124</v>
      </c>
      <c r="CS905" s="15">
        <v>0.0</v>
      </c>
      <c r="CT905" s="15" t="s">
        <v>124</v>
      </c>
      <c r="CU905" s="15">
        <v>0.0</v>
      </c>
      <c r="CV905" s="15" t="s">
        <v>124</v>
      </c>
      <c r="CW905" s="11">
        <v>0.0</v>
      </c>
      <c r="CX905" s="11">
        <v>0.0</v>
      </c>
      <c r="CY905" s="11" t="s">
        <v>124</v>
      </c>
      <c r="CZ905" s="11">
        <v>0.0</v>
      </c>
      <c r="DA905" s="11" t="s">
        <v>235</v>
      </c>
      <c r="DB905" s="31"/>
    </row>
    <row r="906">
      <c r="A906" s="11" t="s">
        <v>5034</v>
      </c>
      <c r="B906" s="11" t="s">
        <v>4530</v>
      </c>
      <c r="C906" s="12">
        <v>38192.0</v>
      </c>
      <c r="D906" s="13">
        <v>2.0</v>
      </c>
      <c r="E906" s="18">
        <v>0.0</v>
      </c>
      <c r="F906" s="3">
        <v>5.0</v>
      </c>
      <c r="G906" s="3">
        <v>8.0</v>
      </c>
      <c r="H906" s="3">
        <v>8.0</v>
      </c>
      <c r="I906" s="14">
        <f t="shared" si="1"/>
        <v>7</v>
      </c>
      <c r="J906" s="14">
        <f t="shared" si="2"/>
        <v>2</v>
      </c>
      <c r="K906" s="11" t="s">
        <v>2265</v>
      </c>
      <c r="L906" s="11" t="s">
        <v>2410</v>
      </c>
      <c r="M906" s="15" t="s">
        <v>216</v>
      </c>
      <c r="N906" s="15" t="s">
        <v>2546</v>
      </c>
      <c r="O906" s="15" t="s">
        <v>216</v>
      </c>
      <c r="P906" s="15" t="s">
        <v>4217</v>
      </c>
      <c r="Q906" s="17">
        <v>1.0</v>
      </c>
      <c r="R906" s="11" t="s">
        <v>124</v>
      </c>
      <c r="S906" s="11">
        <v>0.0</v>
      </c>
      <c r="T906" s="11">
        <v>0.0</v>
      </c>
      <c r="U906" s="11" t="s">
        <v>124</v>
      </c>
      <c r="V906" s="11">
        <v>0.0</v>
      </c>
      <c r="W906" s="11" t="s">
        <v>125</v>
      </c>
      <c r="X906" s="18">
        <v>25.0</v>
      </c>
      <c r="Y906" s="18">
        <v>1.0</v>
      </c>
      <c r="Z906" s="18">
        <v>0.0</v>
      </c>
      <c r="AA906" s="18">
        <v>1.0</v>
      </c>
      <c r="AB906" s="15" t="s">
        <v>4864</v>
      </c>
      <c r="AC906" s="15" t="s">
        <v>4864</v>
      </c>
      <c r="AD906" s="16">
        <v>1.0</v>
      </c>
      <c r="AE906" s="16">
        <v>0.0</v>
      </c>
      <c r="AF906" s="16">
        <v>1.0</v>
      </c>
      <c r="AG906" s="15">
        <v>0.0</v>
      </c>
      <c r="AH906" s="11" t="s">
        <v>5026</v>
      </c>
      <c r="AI906" s="46">
        <v>1.0</v>
      </c>
      <c r="AJ906" s="46">
        <v>0.0</v>
      </c>
      <c r="AK906" s="18">
        <v>0.0</v>
      </c>
      <c r="AL906" s="11">
        <v>0.0</v>
      </c>
      <c r="AM906" s="19">
        <v>1.0</v>
      </c>
      <c r="AN906" s="27" t="s">
        <v>128</v>
      </c>
      <c r="AO906" s="15" t="s">
        <v>210</v>
      </c>
      <c r="AP906" s="15" t="s">
        <v>210</v>
      </c>
      <c r="AQ906" s="15">
        <v>138.0</v>
      </c>
      <c r="AR906" s="15">
        <v>47.0</v>
      </c>
      <c r="AS906" s="15">
        <v>85.0</v>
      </c>
      <c r="AT906" s="15">
        <v>70.0</v>
      </c>
      <c r="AU906" s="15">
        <v>-8.0</v>
      </c>
      <c r="AV906" s="15">
        <v>6.0</v>
      </c>
      <c r="AW906" s="18">
        <v>0.0</v>
      </c>
      <c r="AX906" s="18">
        <v>0.0</v>
      </c>
      <c r="AY906" s="18">
        <v>1.0</v>
      </c>
      <c r="AZ906" s="18">
        <v>1.0</v>
      </c>
      <c r="BA906" s="18">
        <v>0.0</v>
      </c>
      <c r="BB906" s="18">
        <v>0.0</v>
      </c>
      <c r="BC906" s="11">
        <v>0.0</v>
      </c>
      <c r="BD906" s="11">
        <v>0.0</v>
      </c>
      <c r="BE906" s="11">
        <v>0.0</v>
      </c>
      <c r="BF906" s="11">
        <v>0.0</v>
      </c>
      <c r="BG906" s="11">
        <v>0.0</v>
      </c>
      <c r="BH906" s="11">
        <v>1.0</v>
      </c>
      <c r="BI906" s="11">
        <v>0.0</v>
      </c>
      <c r="BJ906" s="11">
        <v>0.0</v>
      </c>
      <c r="BK906" s="11">
        <v>0.0</v>
      </c>
      <c r="BL906" s="11">
        <v>0.0</v>
      </c>
      <c r="BM906" s="11">
        <v>0.0</v>
      </c>
      <c r="BN906" s="11">
        <v>0.0</v>
      </c>
      <c r="BO906" s="11">
        <v>0.0</v>
      </c>
      <c r="BP906" s="11">
        <v>0.0</v>
      </c>
      <c r="BQ906" s="11">
        <v>0.0</v>
      </c>
      <c r="BR906" s="11">
        <v>0.0</v>
      </c>
      <c r="BS906" s="11">
        <v>0.0</v>
      </c>
      <c r="BT906" s="11">
        <v>0.0</v>
      </c>
      <c r="BU906" s="11">
        <v>0.0</v>
      </c>
      <c r="BV906" s="11" t="s">
        <v>124</v>
      </c>
      <c r="BW906" s="3" t="s">
        <v>146</v>
      </c>
      <c r="BX906" s="15">
        <v>0.0</v>
      </c>
      <c r="BY906" s="26">
        <v>211.0</v>
      </c>
      <c r="BZ906" s="16">
        <v>0.0</v>
      </c>
      <c r="CA906" s="26">
        <v>16.0</v>
      </c>
      <c r="CB906" s="26">
        <v>13.0</v>
      </c>
      <c r="CC906" s="15">
        <v>0.0</v>
      </c>
      <c r="CD906" s="15">
        <v>0.0</v>
      </c>
      <c r="CE906" s="15">
        <v>1.0</v>
      </c>
      <c r="CF906" s="15">
        <v>0.0</v>
      </c>
      <c r="CG906" s="16">
        <v>0.0</v>
      </c>
      <c r="CH906" s="16">
        <v>0.0</v>
      </c>
      <c r="CI906" s="16">
        <v>0.0</v>
      </c>
      <c r="CJ906" s="15">
        <f t="shared" si="3"/>
        <v>0</v>
      </c>
      <c r="CK906" s="29" t="s">
        <v>5035</v>
      </c>
      <c r="CL906" s="11" t="s">
        <v>3430</v>
      </c>
      <c r="CM906" s="11">
        <v>1.0</v>
      </c>
      <c r="CN906" s="11">
        <v>1.0</v>
      </c>
      <c r="CO906" s="18">
        <v>0.0</v>
      </c>
      <c r="CP906" s="18">
        <v>0.0</v>
      </c>
      <c r="CQ906" s="15">
        <v>0.0</v>
      </c>
      <c r="CR906" s="15" t="s">
        <v>124</v>
      </c>
      <c r="CS906" s="15">
        <v>0.0</v>
      </c>
      <c r="CT906" s="15" t="s">
        <v>124</v>
      </c>
      <c r="CU906" s="15">
        <v>0.0</v>
      </c>
      <c r="CV906" s="15" t="s">
        <v>124</v>
      </c>
      <c r="CW906" s="11">
        <v>0.0</v>
      </c>
      <c r="CX906" s="11">
        <v>0.0</v>
      </c>
      <c r="CY906" s="11" t="s">
        <v>124</v>
      </c>
      <c r="CZ906" s="11">
        <v>0.0</v>
      </c>
      <c r="DA906" s="11" t="s">
        <v>235</v>
      </c>
      <c r="DB906" s="31"/>
    </row>
    <row r="907">
      <c r="A907" s="11" t="s">
        <v>5036</v>
      </c>
      <c r="B907" s="11" t="s">
        <v>5037</v>
      </c>
      <c r="C907" s="12">
        <v>38206.0</v>
      </c>
      <c r="D907" s="13">
        <v>2.0</v>
      </c>
      <c r="E907" s="18">
        <v>0.0</v>
      </c>
      <c r="F907" s="3">
        <v>3.0</v>
      </c>
      <c r="G907" s="3">
        <v>6.0</v>
      </c>
      <c r="H907" s="3">
        <v>7.0</v>
      </c>
      <c r="I907" s="14">
        <f t="shared" si="1"/>
        <v>5.333333333</v>
      </c>
      <c r="J907" s="14">
        <f t="shared" si="2"/>
        <v>2.666666667</v>
      </c>
      <c r="K907" s="11" t="s">
        <v>5038</v>
      </c>
      <c r="L907" s="11" t="s">
        <v>4729</v>
      </c>
      <c r="M907" s="15" t="s">
        <v>3478</v>
      </c>
      <c r="N907" s="15" t="s">
        <v>3478</v>
      </c>
      <c r="O907" s="15" t="s">
        <v>3478</v>
      </c>
      <c r="P907" s="15" t="s">
        <v>969</v>
      </c>
      <c r="Q907" s="17">
        <v>1.5</v>
      </c>
      <c r="R907" s="11" t="s">
        <v>124</v>
      </c>
      <c r="S907" s="11">
        <v>1.0</v>
      </c>
      <c r="T907" s="11">
        <v>0.0</v>
      </c>
      <c r="U907" s="11" t="s">
        <v>124</v>
      </c>
      <c r="V907" s="11">
        <v>1.0</v>
      </c>
      <c r="W907" s="11" t="s">
        <v>125</v>
      </c>
      <c r="X907" s="18">
        <f>(29+26)/2</f>
        <v>27.5</v>
      </c>
      <c r="Y907" s="18">
        <v>1.0</v>
      </c>
      <c r="Z907" s="18">
        <v>0.0</v>
      </c>
      <c r="AA907" s="18">
        <v>1.0</v>
      </c>
      <c r="AB907" s="15" t="s">
        <v>5039</v>
      </c>
      <c r="AC907" s="15" t="s">
        <v>5039</v>
      </c>
      <c r="AD907" s="16">
        <v>1.0</v>
      </c>
      <c r="AE907" s="16">
        <v>0.0</v>
      </c>
      <c r="AF907" s="16">
        <v>1.0</v>
      </c>
      <c r="AG907" s="15">
        <v>1.0</v>
      </c>
      <c r="AH907" s="11" t="s">
        <v>5040</v>
      </c>
      <c r="AI907" s="18">
        <v>1.0</v>
      </c>
      <c r="AJ907" s="18">
        <v>0.0</v>
      </c>
      <c r="AK907" s="18">
        <v>0.0</v>
      </c>
      <c r="AL907" s="11">
        <v>0.0</v>
      </c>
      <c r="AM907" s="19">
        <v>0.0</v>
      </c>
      <c r="AN907" s="27" t="s">
        <v>128</v>
      </c>
      <c r="AO907" s="15" t="s">
        <v>778</v>
      </c>
      <c r="AP907" s="15" t="s">
        <v>778</v>
      </c>
      <c r="AQ907" s="15">
        <v>173.0</v>
      </c>
      <c r="AR907" s="15">
        <v>73.0</v>
      </c>
      <c r="AS907" s="15">
        <v>71.0</v>
      </c>
      <c r="AT907" s="15">
        <v>89.0</v>
      </c>
      <c r="AU907" s="15">
        <v>-5.0</v>
      </c>
      <c r="AV907" s="15">
        <v>55.0</v>
      </c>
      <c r="AW907" s="18">
        <v>0.0</v>
      </c>
      <c r="AX907" s="18">
        <v>0.0</v>
      </c>
      <c r="AY907" s="18">
        <v>1.0</v>
      </c>
      <c r="AZ907" s="18">
        <v>0.0</v>
      </c>
      <c r="BA907" s="18">
        <v>0.0</v>
      </c>
      <c r="BB907" s="18">
        <v>1.0</v>
      </c>
      <c r="BC907" s="11">
        <v>0.0</v>
      </c>
      <c r="BD907" s="11">
        <v>0.0</v>
      </c>
      <c r="BE907" s="11">
        <v>0.0</v>
      </c>
      <c r="BF907" s="11">
        <v>0.0</v>
      </c>
      <c r="BG907" s="11">
        <v>0.0</v>
      </c>
      <c r="BH907" s="11">
        <v>0.0</v>
      </c>
      <c r="BI907" s="11">
        <v>0.0</v>
      </c>
      <c r="BJ907" s="11">
        <v>0.0</v>
      </c>
      <c r="BK907" s="11">
        <v>0.0</v>
      </c>
      <c r="BL907" s="11">
        <v>0.0</v>
      </c>
      <c r="BM907" s="11">
        <v>0.0</v>
      </c>
      <c r="BN907" s="11">
        <v>0.0</v>
      </c>
      <c r="BO907" s="11">
        <v>0.0</v>
      </c>
      <c r="BP907" s="11">
        <v>0.0</v>
      </c>
      <c r="BQ907" s="11">
        <v>0.0</v>
      </c>
      <c r="BR907" s="11">
        <v>0.0</v>
      </c>
      <c r="BS907" s="11">
        <v>0.0</v>
      </c>
      <c r="BT907" s="11">
        <v>0.0</v>
      </c>
      <c r="BU907" s="11">
        <v>0.0</v>
      </c>
      <c r="BV907" s="11" t="s">
        <v>124</v>
      </c>
      <c r="BW907" s="3" t="s">
        <v>319</v>
      </c>
      <c r="BX907" s="15">
        <v>0.0</v>
      </c>
      <c r="BY907" s="26">
        <v>248.0</v>
      </c>
      <c r="BZ907" s="16">
        <v>0.0</v>
      </c>
      <c r="CA907" s="26">
        <v>0.0</v>
      </c>
      <c r="CB907" s="26">
        <v>32.0</v>
      </c>
      <c r="CC907" s="15">
        <v>0.0</v>
      </c>
      <c r="CD907" s="15">
        <v>0.0</v>
      </c>
      <c r="CE907" s="15">
        <v>0.0</v>
      </c>
      <c r="CF907" s="15">
        <v>0.0</v>
      </c>
      <c r="CG907" s="16">
        <v>0.0</v>
      </c>
      <c r="CH907" s="16">
        <v>0.0</v>
      </c>
      <c r="CI907" s="16">
        <v>0.0</v>
      </c>
      <c r="CJ907" s="15">
        <f t="shared" si="3"/>
        <v>0</v>
      </c>
      <c r="CK907" s="29" t="s">
        <v>5041</v>
      </c>
      <c r="CL907" s="11" t="s">
        <v>258</v>
      </c>
      <c r="CM907" s="11">
        <v>0.0</v>
      </c>
      <c r="CN907" s="11">
        <v>0.0</v>
      </c>
      <c r="CO907" s="18">
        <v>1.0</v>
      </c>
      <c r="CP907" s="18">
        <v>0.0</v>
      </c>
      <c r="CQ907" s="15">
        <v>0.0</v>
      </c>
      <c r="CR907" s="15" t="s">
        <v>124</v>
      </c>
      <c r="CS907" s="15">
        <v>0.0</v>
      </c>
      <c r="CT907" s="15" t="s">
        <v>124</v>
      </c>
      <c r="CU907" s="15">
        <v>0.0</v>
      </c>
      <c r="CV907" s="15" t="s">
        <v>124</v>
      </c>
      <c r="CW907" s="11">
        <v>0.0</v>
      </c>
      <c r="CX907" s="11">
        <v>0.0</v>
      </c>
      <c r="CY907" s="11" t="s">
        <v>124</v>
      </c>
      <c r="CZ907" s="11">
        <v>0.0</v>
      </c>
      <c r="DA907" s="11" t="s">
        <v>133</v>
      </c>
      <c r="DB907" s="31"/>
    </row>
    <row r="908">
      <c r="A908" s="11" t="s">
        <v>5042</v>
      </c>
      <c r="B908" s="11" t="s">
        <v>5043</v>
      </c>
      <c r="C908" s="12">
        <v>38220.0</v>
      </c>
      <c r="D908" s="13">
        <v>3.0</v>
      </c>
      <c r="E908" s="18">
        <v>0.0</v>
      </c>
      <c r="F908" s="3">
        <v>6.0</v>
      </c>
      <c r="G908" s="3">
        <v>5.0</v>
      </c>
      <c r="H908" s="3">
        <v>8.0</v>
      </c>
      <c r="I908" s="14">
        <f t="shared" si="1"/>
        <v>6.333333333</v>
      </c>
      <c r="J908" s="14">
        <f t="shared" si="2"/>
        <v>2</v>
      </c>
      <c r="K908" s="11" t="s">
        <v>5044</v>
      </c>
      <c r="L908" s="11" t="s">
        <v>4729</v>
      </c>
      <c r="M908" s="15" t="s">
        <v>3478</v>
      </c>
      <c r="N908" s="15" t="s">
        <v>3478</v>
      </c>
      <c r="O908" s="15" t="s">
        <v>3478</v>
      </c>
      <c r="P908" s="15" t="s">
        <v>969</v>
      </c>
      <c r="Q908" s="17">
        <v>0.0</v>
      </c>
      <c r="R908" s="11" t="s">
        <v>124</v>
      </c>
      <c r="S908" s="11">
        <v>1.0</v>
      </c>
      <c r="T908" s="11">
        <v>0.0</v>
      </c>
      <c r="U908" s="11" t="s">
        <v>124</v>
      </c>
      <c r="V908" s="11">
        <v>0.0</v>
      </c>
      <c r="W908" s="11" t="s">
        <v>125</v>
      </c>
      <c r="X908" s="18">
        <v>34.0</v>
      </c>
      <c r="Y908" s="18">
        <v>2.0</v>
      </c>
      <c r="Z908" s="18">
        <v>0.0</v>
      </c>
      <c r="AA908" s="18"/>
      <c r="AB908" s="15" t="s">
        <v>5045</v>
      </c>
      <c r="AC908" s="15" t="s">
        <v>5045</v>
      </c>
      <c r="AD908" s="16">
        <v>2.0</v>
      </c>
      <c r="AE908" s="16">
        <v>2.0</v>
      </c>
      <c r="AF908" s="16">
        <v>1.0</v>
      </c>
      <c r="AG908" s="16">
        <v>0.0</v>
      </c>
      <c r="AH908" s="11" t="s">
        <v>5046</v>
      </c>
      <c r="AI908" s="18">
        <v>1.0</v>
      </c>
      <c r="AJ908" s="18">
        <v>1.0</v>
      </c>
      <c r="AK908" s="18">
        <v>0.0</v>
      </c>
      <c r="AL908" s="11">
        <v>0.0</v>
      </c>
      <c r="AM908" s="19">
        <v>1.0</v>
      </c>
      <c r="AN908" s="27" t="s">
        <v>128</v>
      </c>
      <c r="AO908" s="15" t="s">
        <v>1624</v>
      </c>
      <c r="AP908" s="15" t="s">
        <v>1624</v>
      </c>
      <c r="AQ908" s="15">
        <v>95.0</v>
      </c>
      <c r="AR908" s="15">
        <v>92.0</v>
      </c>
      <c r="AS908" s="15">
        <v>78.0</v>
      </c>
      <c r="AT908" s="15">
        <v>70.0</v>
      </c>
      <c r="AU908" s="15">
        <v>-3.0</v>
      </c>
      <c r="AV908" s="15">
        <v>11.0</v>
      </c>
      <c r="AW908" s="18">
        <v>0.0</v>
      </c>
      <c r="AX908" s="18">
        <v>1.0</v>
      </c>
      <c r="AY908" s="18">
        <v>0.0</v>
      </c>
      <c r="AZ908" s="18">
        <v>0.0</v>
      </c>
      <c r="BA908" s="18">
        <v>0.0</v>
      </c>
      <c r="BB908" s="18">
        <v>0.0</v>
      </c>
      <c r="BC908" s="11">
        <v>0.0</v>
      </c>
      <c r="BD908" s="11">
        <v>0.0</v>
      </c>
      <c r="BE908" s="11">
        <v>0.0</v>
      </c>
      <c r="BF908" s="11">
        <v>0.0</v>
      </c>
      <c r="BG908" s="11">
        <v>0.0</v>
      </c>
      <c r="BH908" s="11">
        <v>0.0</v>
      </c>
      <c r="BI908" s="11">
        <v>0.0</v>
      </c>
      <c r="BJ908" s="11">
        <v>0.0</v>
      </c>
      <c r="BK908" s="11">
        <v>0.0</v>
      </c>
      <c r="BL908" s="11">
        <v>0.0</v>
      </c>
      <c r="BM908" s="11">
        <v>0.0</v>
      </c>
      <c r="BN908" s="11">
        <v>0.0</v>
      </c>
      <c r="BO908" s="11">
        <v>0.0</v>
      </c>
      <c r="BP908" s="11">
        <v>0.0</v>
      </c>
      <c r="BQ908" s="11">
        <v>0.0</v>
      </c>
      <c r="BR908" s="11">
        <v>0.0</v>
      </c>
      <c r="BS908" s="11">
        <v>0.0</v>
      </c>
      <c r="BT908" s="11">
        <v>0.0</v>
      </c>
      <c r="BU908" s="11">
        <v>0.0</v>
      </c>
      <c r="BV908" s="11" t="s">
        <v>124</v>
      </c>
      <c r="BW908" s="3" t="s">
        <v>319</v>
      </c>
      <c r="BX908" s="15">
        <v>0.0</v>
      </c>
      <c r="BY908" s="26">
        <v>247.0</v>
      </c>
      <c r="BZ908" s="16">
        <v>0.0</v>
      </c>
      <c r="CA908" s="26">
        <v>20.0</v>
      </c>
      <c r="CB908" s="26">
        <v>30.0</v>
      </c>
      <c r="CC908" s="15">
        <v>1.0</v>
      </c>
      <c r="CD908" s="15">
        <v>0.0</v>
      </c>
      <c r="CE908" s="15">
        <v>0.0</v>
      </c>
      <c r="CF908" s="15">
        <v>0.0</v>
      </c>
      <c r="CG908" s="16">
        <v>0.0</v>
      </c>
      <c r="CH908" s="16">
        <v>0.0</v>
      </c>
      <c r="CI908" s="16">
        <v>1.0</v>
      </c>
      <c r="CJ908" s="15">
        <f t="shared" si="3"/>
        <v>1</v>
      </c>
      <c r="CK908" s="29" t="s">
        <v>5047</v>
      </c>
      <c r="CL908" s="11" t="s">
        <v>5048</v>
      </c>
      <c r="CM908" s="11">
        <v>0.0</v>
      </c>
      <c r="CN908" s="11">
        <v>1.0</v>
      </c>
      <c r="CO908" s="18">
        <v>1.0</v>
      </c>
      <c r="CP908" s="18">
        <v>0.0</v>
      </c>
      <c r="CQ908" s="15">
        <v>0.0</v>
      </c>
      <c r="CR908" s="15" t="s">
        <v>124</v>
      </c>
      <c r="CS908" s="15">
        <v>0.0</v>
      </c>
      <c r="CT908" s="15" t="s">
        <v>124</v>
      </c>
      <c r="CU908" s="15">
        <v>0.0</v>
      </c>
      <c r="CV908" s="15" t="s">
        <v>124</v>
      </c>
      <c r="CW908" s="11">
        <v>1.0</v>
      </c>
      <c r="CX908" s="11">
        <v>0.0</v>
      </c>
      <c r="CY908" s="11" t="s">
        <v>124</v>
      </c>
      <c r="CZ908" s="11">
        <v>0.0</v>
      </c>
      <c r="DA908" s="11" t="s">
        <v>507</v>
      </c>
      <c r="DB908" s="31"/>
    </row>
    <row r="909">
      <c r="A909" s="11" t="s">
        <v>5049</v>
      </c>
      <c r="B909" s="11" t="s">
        <v>5050</v>
      </c>
      <c r="C909" s="12">
        <v>38241.0</v>
      </c>
      <c r="D909" s="13">
        <v>7.0</v>
      </c>
      <c r="E909" s="18">
        <v>0.0</v>
      </c>
      <c r="F909" s="3">
        <v>3.0</v>
      </c>
      <c r="G909" s="3">
        <v>6.0</v>
      </c>
      <c r="H909" s="3">
        <v>8.0</v>
      </c>
      <c r="I909" s="14">
        <f t="shared" si="1"/>
        <v>5.666666667</v>
      </c>
      <c r="J909" s="14">
        <f t="shared" si="2"/>
        <v>3.333333333</v>
      </c>
      <c r="K909" s="11" t="s">
        <v>5051</v>
      </c>
      <c r="L909" s="11" t="s">
        <v>3594</v>
      </c>
      <c r="M909" s="15" t="s">
        <v>3478</v>
      </c>
      <c r="N909" s="15" t="s">
        <v>3478</v>
      </c>
      <c r="O909" s="15" t="s">
        <v>4043</v>
      </c>
      <c r="P909" s="15" t="s">
        <v>5052</v>
      </c>
      <c r="Q909" s="17">
        <v>1.5</v>
      </c>
      <c r="R909" s="11" t="s">
        <v>5053</v>
      </c>
      <c r="S909" s="11">
        <v>1.0</v>
      </c>
      <c r="T909" s="11">
        <v>0.0</v>
      </c>
      <c r="U909" s="11" t="s">
        <v>124</v>
      </c>
      <c r="V909" s="11">
        <v>0.0</v>
      </c>
      <c r="W909" s="11" t="s">
        <v>125</v>
      </c>
      <c r="X909" s="18">
        <f>(18+31)/2</f>
        <v>24.5</v>
      </c>
      <c r="Y909" s="18">
        <v>2.0</v>
      </c>
      <c r="Z909" s="18">
        <v>0.0</v>
      </c>
      <c r="AA909" s="18">
        <v>1.0</v>
      </c>
      <c r="AB909" s="15" t="s">
        <v>5054</v>
      </c>
      <c r="AC909" s="15" t="s">
        <v>5054</v>
      </c>
      <c r="AD909" s="16">
        <v>2.0</v>
      </c>
      <c r="AE909" s="16">
        <v>0.0</v>
      </c>
      <c r="AF909" s="16">
        <v>1.0</v>
      </c>
      <c r="AG909" s="16">
        <v>0.0</v>
      </c>
      <c r="AH909" s="11" t="s">
        <v>5023</v>
      </c>
      <c r="AI909" s="18">
        <v>1.0</v>
      </c>
      <c r="AJ909" s="18">
        <v>0.0</v>
      </c>
      <c r="AK909" s="18">
        <v>0.0</v>
      </c>
      <c r="AL909" s="11">
        <v>0.0</v>
      </c>
      <c r="AM909" s="19">
        <v>1.0</v>
      </c>
      <c r="AN909" s="27" t="s">
        <v>128</v>
      </c>
      <c r="AO909" s="15" t="s">
        <v>512</v>
      </c>
      <c r="AP909" s="15" t="s">
        <v>512</v>
      </c>
      <c r="AQ909" s="15">
        <v>102.0</v>
      </c>
      <c r="AR909" s="15">
        <v>65.0</v>
      </c>
      <c r="AS909" s="15">
        <v>83.0</v>
      </c>
      <c r="AT909" s="15">
        <v>87.0</v>
      </c>
      <c r="AU909" s="15">
        <v>-6.0</v>
      </c>
      <c r="AV909" s="15">
        <v>3.0</v>
      </c>
      <c r="AW909" s="18">
        <v>0.0</v>
      </c>
      <c r="AX909" s="18">
        <v>1.0</v>
      </c>
      <c r="AY909" s="18">
        <v>0.0</v>
      </c>
      <c r="AZ909" s="18">
        <v>0.0</v>
      </c>
      <c r="BA909" s="18">
        <v>0.0</v>
      </c>
      <c r="BB909" s="18">
        <v>0.0</v>
      </c>
      <c r="BC909" s="11">
        <v>0.0</v>
      </c>
      <c r="BD909" s="11">
        <v>0.0</v>
      </c>
      <c r="BE909" s="11">
        <v>0.0</v>
      </c>
      <c r="BF909" s="11">
        <v>0.0</v>
      </c>
      <c r="BG909" s="11">
        <v>0.0</v>
      </c>
      <c r="BH909" s="11">
        <v>1.0</v>
      </c>
      <c r="BI909" s="11">
        <v>0.0</v>
      </c>
      <c r="BJ909" s="11">
        <v>0.0</v>
      </c>
      <c r="BK909" s="11">
        <v>0.0</v>
      </c>
      <c r="BL909" s="11">
        <v>0.0</v>
      </c>
      <c r="BM909" s="11">
        <v>0.0</v>
      </c>
      <c r="BN909" s="11">
        <v>0.0</v>
      </c>
      <c r="BO909" s="11">
        <v>0.0</v>
      </c>
      <c r="BP909" s="11">
        <v>0.0</v>
      </c>
      <c r="BQ909" s="11">
        <v>0.0</v>
      </c>
      <c r="BR909" s="11">
        <v>0.0</v>
      </c>
      <c r="BS909" s="11">
        <v>0.0</v>
      </c>
      <c r="BT909" s="11">
        <v>0.0</v>
      </c>
      <c r="BU909" s="11">
        <v>0.0</v>
      </c>
      <c r="BV909" s="11" t="s">
        <v>124</v>
      </c>
      <c r="BW909" s="3" t="s">
        <v>319</v>
      </c>
      <c r="BX909" s="15">
        <v>0.0</v>
      </c>
      <c r="BY909" s="26">
        <v>223.0</v>
      </c>
      <c r="BZ909" s="16">
        <v>0.0</v>
      </c>
      <c r="CA909" s="26">
        <v>20.0</v>
      </c>
      <c r="CB909" s="26">
        <v>6.0</v>
      </c>
      <c r="CC909" s="15">
        <v>1.0</v>
      </c>
      <c r="CD909" s="15">
        <v>0.0</v>
      </c>
      <c r="CE909" s="15">
        <v>0.0</v>
      </c>
      <c r="CF909" s="15">
        <v>0.0</v>
      </c>
      <c r="CG909" s="16">
        <v>0.0</v>
      </c>
      <c r="CH909" s="16">
        <v>0.0</v>
      </c>
      <c r="CI909" s="16">
        <v>0.0</v>
      </c>
      <c r="CJ909" s="15">
        <f t="shared" si="3"/>
        <v>0</v>
      </c>
      <c r="CK909" s="29" t="s">
        <v>5055</v>
      </c>
      <c r="CL909" s="11" t="s">
        <v>258</v>
      </c>
      <c r="CM909" s="11">
        <v>0.0</v>
      </c>
      <c r="CN909" s="11">
        <v>0.0</v>
      </c>
      <c r="CO909" s="18">
        <v>1.0</v>
      </c>
      <c r="CP909" s="18">
        <v>0.0</v>
      </c>
      <c r="CQ909" s="15">
        <v>0.0</v>
      </c>
      <c r="CR909" s="15" t="s">
        <v>124</v>
      </c>
      <c r="CS909" s="15">
        <v>0.0</v>
      </c>
      <c r="CT909" s="15" t="s">
        <v>124</v>
      </c>
      <c r="CU909" s="15">
        <v>0.0</v>
      </c>
      <c r="CV909" s="15" t="s">
        <v>124</v>
      </c>
      <c r="CW909" s="11">
        <v>0.0</v>
      </c>
      <c r="CX909" s="11">
        <v>0.0</v>
      </c>
      <c r="CY909" s="11" t="s">
        <v>124</v>
      </c>
      <c r="CZ909" s="11">
        <v>0.0</v>
      </c>
      <c r="DA909" s="11" t="s">
        <v>235</v>
      </c>
      <c r="DB909" s="31"/>
    </row>
    <row r="910">
      <c r="A910" s="11" t="s">
        <v>5056</v>
      </c>
      <c r="B910" s="11" t="s">
        <v>5057</v>
      </c>
      <c r="C910" s="12">
        <v>38290.0</v>
      </c>
      <c r="D910" s="13">
        <v>6.0</v>
      </c>
      <c r="E910" s="18">
        <v>0.0</v>
      </c>
      <c r="F910" s="3">
        <v>6.0</v>
      </c>
      <c r="G910" s="3">
        <v>5.0</v>
      </c>
      <c r="H910" s="3">
        <v>8.0</v>
      </c>
      <c r="I910" s="14">
        <f t="shared" si="1"/>
        <v>6.333333333</v>
      </c>
      <c r="J910" s="14">
        <f t="shared" si="2"/>
        <v>2</v>
      </c>
      <c r="K910" s="11" t="s">
        <v>4339</v>
      </c>
      <c r="L910" s="11" t="s">
        <v>3594</v>
      </c>
      <c r="M910" s="15" t="s">
        <v>216</v>
      </c>
      <c r="N910" s="15" t="s">
        <v>2546</v>
      </c>
      <c r="O910" s="15" t="s">
        <v>3478</v>
      </c>
      <c r="P910" s="15" t="s">
        <v>4217</v>
      </c>
      <c r="Q910" s="17">
        <v>2.0</v>
      </c>
      <c r="R910" s="11" t="s">
        <v>124</v>
      </c>
      <c r="S910" s="11">
        <v>1.0</v>
      </c>
      <c r="T910" s="11">
        <v>0.0</v>
      </c>
      <c r="U910" s="11" t="s">
        <v>124</v>
      </c>
      <c r="V910" s="11">
        <v>0.0</v>
      </c>
      <c r="W910" s="11" t="s">
        <v>125</v>
      </c>
      <c r="X910" s="18">
        <f>(26+23)/2</f>
        <v>24.5</v>
      </c>
      <c r="Y910" s="18">
        <v>2.0</v>
      </c>
      <c r="Z910" s="18">
        <v>0.0</v>
      </c>
      <c r="AA910" s="18">
        <v>1.0</v>
      </c>
      <c r="AB910" s="15" t="s">
        <v>5058</v>
      </c>
      <c r="AC910" s="15" t="s">
        <v>5058</v>
      </c>
      <c r="AD910" s="16">
        <v>2.0</v>
      </c>
      <c r="AE910" s="16">
        <v>0.0</v>
      </c>
      <c r="AF910" s="16">
        <v>1.0</v>
      </c>
      <c r="AG910" s="16">
        <v>0.0</v>
      </c>
      <c r="AH910" s="11" t="s">
        <v>5059</v>
      </c>
      <c r="AI910" s="46">
        <v>1.0</v>
      </c>
      <c r="AJ910" s="46">
        <v>0.0</v>
      </c>
      <c r="AK910" s="18">
        <v>0.0</v>
      </c>
      <c r="AL910" s="11">
        <v>0.0</v>
      </c>
      <c r="AM910" s="19">
        <v>1.0</v>
      </c>
      <c r="AN910" s="27" t="s">
        <v>128</v>
      </c>
      <c r="AO910" s="15" t="s">
        <v>318</v>
      </c>
      <c r="AP910" s="15" t="s">
        <v>318</v>
      </c>
      <c r="AQ910" s="15">
        <v>86.0</v>
      </c>
      <c r="AR910" s="15">
        <v>51.0</v>
      </c>
      <c r="AS910" s="15">
        <v>66.0</v>
      </c>
      <c r="AT910" s="15">
        <v>68.0</v>
      </c>
      <c r="AU910" s="15">
        <v>-8.0</v>
      </c>
      <c r="AV910" s="15">
        <v>26.0</v>
      </c>
      <c r="AW910" s="18">
        <v>0.0</v>
      </c>
      <c r="AX910" s="18">
        <v>1.0</v>
      </c>
      <c r="AY910" s="18">
        <v>0.0</v>
      </c>
      <c r="AZ910" s="18">
        <v>1.0</v>
      </c>
      <c r="BA910" s="18">
        <v>0.0</v>
      </c>
      <c r="BB910" s="18">
        <v>0.0</v>
      </c>
      <c r="BC910" s="11">
        <v>0.0</v>
      </c>
      <c r="BD910" s="11">
        <v>0.0</v>
      </c>
      <c r="BE910" s="11">
        <v>0.0</v>
      </c>
      <c r="BF910" s="11">
        <v>0.0</v>
      </c>
      <c r="BG910" s="11">
        <v>0.0</v>
      </c>
      <c r="BH910" s="11">
        <v>1.0</v>
      </c>
      <c r="BI910" s="11">
        <v>0.0</v>
      </c>
      <c r="BJ910" s="11">
        <v>0.0</v>
      </c>
      <c r="BK910" s="11">
        <v>0.0</v>
      </c>
      <c r="BL910" s="11">
        <v>0.0</v>
      </c>
      <c r="BM910" s="11">
        <v>0.0</v>
      </c>
      <c r="BN910" s="11">
        <v>0.0</v>
      </c>
      <c r="BO910" s="11">
        <v>0.0</v>
      </c>
      <c r="BP910" s="11">
        <v>0.0</v>
      </c>
      <c r="BQ910" s="11">
        <v>0.0</v>
      </c>
      <c r="BR910" s="11">
        <v>0.0</v>
      </c>
      <c r="BS910" s="11">
        <v>0.0</v>
      </c>
      <c r="BT910" s="11">
        <v>0.0</v>
      </c>
      <c r="BU910" s="11">
        <v>0.0</v>
      </c>
      <c r="BV910" s="11" t="s">
        <v>124</v>
      </c>
      <c r="BW910" s="3" t="s">
        <v>4834</v>
      </c>
      <c r="BX910" s="15">
        <v>1.0</v>
      </c>
      <c r="BY910" s="26">
        <v>223.0</v>
      </c>
      <c r="BZ910" s="16">
        <v>0.0</v>
      </c>
      <c r="CA910" s="26">
        <v>0.0</v>
      </c>
      <c r="CB910" s="26">
        <v>35.0</v>
      </c>
      <c r="CC910" s="15">
        <v>0.0</v>
      </c>
      <c r="CD910" s="15">
        <v>0.0</v>
      </c>
      <c r="CE910" s="15">
        <v>1.0</v>
      </c>
      <c r="CF910" s="15">
        <v>0.0</v>
      </c>
      <c r="CG910" s="16">
        <v>0.0</v>
      </c>
      <c r="CH910" s="16">
        <v>1.0</v>
      </c>
      <c r="CI910" s="16">
        <v>0.0</v>
      </c>
      <c r="CJ910" s="15">
        <f t="shared" si="3"/>
        <v>1</v>
      </c>
      <c r="CK910" s="29" t="s">
        <v>5060</v>
      </c>
      <c r="CL910" s="11" t="s">
        <v>1178</v>
      </c>
      <c r="CM910" s="11">
        <v>0.0</v>
      </c>
      <c r="CN910" s="11">
        <v>0.0</v>
      </c>
      <c r="CO910" s="18">
        <v>0.0</v>
      </c>
      <c r="CP910" s="18">
        <v>0.0</v>
      </c>
      <c r="CQ910" s="15">
        <v>0.0</v>
      </c>
      <c r="CR910" s="15" t="s">
        <v>124</v>
      </c>
      <c r="CS910" s="15">
        <v>0.0</v>
      </c>
      <c r="CT910" s="15" t="s">
        <v>124</v>
      </c>
      <c r="CU910" s="15">
        <v>0.0</v>
      </c>
      <c r="CV910" s="15" t="s">
        <v>124</v>
      </c>
      <c r="CW910" s="11">
        <v>0.0</v>
      </c>
      <c r="CX910" s="11">
        <v>0.0</v>
      </c>
      <c r="CY910" s="11" t="s">
        <v>124</v>
      </c>
      <c r="CZ910" s="11">
        <v>0.0</v>
      </c>
      <c r="DA910" s="11" t="s">
        <v>235</v>
      </c>
      <c r="DB910" s="31"/>
    </row>
    <row r="911">
      <c r="A911" s="11" t="s">
        <v>5061</v>
      </c>
      <c r="B911" s="11" t="s">
        <v>5062</v>
      </c>
      <c r="C911" s="12">
        <v>38332.0</v>
      </c>
      <c r="D911" s="13">
        <v>3.0</v>
      </c>
      <c r="E911" s="18">
        <v>0.0</v>
      </c>
      <c r="F911" s="3">
        <v>8.0</v>
      </c>
      <c r="G911" s="3">
        <v>8.0</v>
      </c>
      <c r="H911" s="3">
        <v>10.0</v>
      </c>
      <c r="I911" s="14">
        <f t="shared" si="1"/>
        <v>8.666666667</v>
      </c>
      <c r="J911" s="14">
        <f t="shared" si="2"/>
        <v>1.333333333</v>
      </c>
      <c r="K911" s="11" t="s">
        <v>2783</v>
      </c>
      <c r="L911" s="11" t="s">
        <v>4729</v>
      </c>
      <c r="M911" s="15" t="s">
        <v>3478</v>
      </c>
      <c r="N911" s="15" t="s">
        <v>3478</v>
      </c>
      <c r="O911" s="15" t="s">
        <v>3478</v>
      </c>
      <c r="P911" s="15" t="s">
        <v>4382</v>
      </c>
      <c r="Q911" s="17">
        <v>1.5</v>
      </c>
      <c r="R911" s="11" t="s">
        <v>5063</v>
      </c>
      <c r="S911" s="11">
        <v>1.0</v>
      </c>
      <c r="T911" s="11">
        <v>0.0</v>
      </c>
      <c r="U911" s="11" t="s">
        <v>124</v>
      </c>
      <c r="V911" s="11">
        <v>0.0</v>
      </c>
      <c r="W911" s="11" t="s">
        <v>125</v>
      </c>
      <c r="X911" s="18">
        <f>(33+31)/2</f>
        <v>32</v>
      </c>
      <c r="Y911" s="18">
        <v>1.0</v>
      </c>
      <c r="Z911" s="18">
        <v>0.0</v>
      </c>
      <c r="AA911" s="18">
        <v>1.0</v>
      </c>
      <c r="AB911" s="15" t="s">
        <v>5064</v>
      </c>
      <c r="AC911" s="15" t="s">
        <v>5064</v>
      </c>
      <c r="AD911" s="16">
        <v>1.0</v>
      </c>
      <c r="AE911" s="16">
        <v>0.0</v>
      </c>
      <c r="AF911" s="16">
        <v>1.0</v>
      </c>
      <c r="AG911" s="16">
        <v>0.0</v>
      </c>
      <c r="AH911" s="11" t="s">
        <v>4901</v>
      </c>
      <c r="AI911" s="18">
        <v>1.0</v>
      </c>
      <c r="AJ911" s="18">
        <v>0.0</v>
      </c>
      <c r="AK911" s="18">
        <v>1.0</v>
      </c>
      <c r="AL911" s="18">
        <v>0.0</v>
      </c>
      <c r="AM911" s="19">
        <v>1.0</v>
      </c>
      <c r="AN911" s="27" t="s">
        <v>128</v>
      </c>
      <c r="AO911" s="15" t="s">
        <v>1624</v>
      </c>
      <c r="AP911" s="15" t="s">
        <v>1624</v>
      </c>
      <c r="AQ911" s="15">
        <v>92.0</v>
      </c>
      <c r="AR911" s="15">
        <v>55.0</v>
      </c>
      <c r="AS911" s="15">
        <v>91.0</v>
      </c>
      <c r="AT911" s="15">
        <v>63.0</v>
      </c>
      <c r="AU911" s="15">
        <v>-5.0</v>
      </c>
      <c r="AV911" s="15">
        <v>17.0</v>
      </c>
      <c r="AW911" s="18">
        <v>0.0</v>
      </c>
      <c r="AX911" s="18">
        <v>1.0</v>
      </c>
      <c r="AY911" s="18">
        <v>0.0</v>
      </c>
      <c r="AZ911" s="18">
        <v>0.0</v>
      </c>
      <c r="BA911" s="18">
        <v>0.0</v>
      </c>
      <c r="BB911" s="18">
        <v>0.0</v>
      </c>
      <c r="BC911" s="11">
        <v>0.0</v>
      </c>
      <c r="BD911" s="11">
        <v>0.0</v>
      </c>
      <c r="BE911" s="11">
        <v>0.0</v>
      </c>
      <c r="BF911" s="11">
        <v>0.0</v>
      </c>
      <c r="BG911" s="11">
        <v>0.0</v>
      </c>
      <c r="BH911" s="11">
        <v>0.0</v>
      </c>
      <c r="BI911" s="11">
        <v>0.0</v>
      </c>
      <c r="BJ911" s="11">
        <v>0.0</v>
      </c>
      <c r="BK911" s="11">
        <v>0.0</v>
      </c>
      <c r="BL911" s="11">
        <v>0.0</v>
      </c>
      <c r="BM911" s="11">
        <v>0.0</v>
      </c>
      <c r="BN911" s="11">
        <v>0.0</v>
      </c>
      <c r="BO911" s="11">
        <v>0.0</v>
      </c>
      <c r="BP911" s="11">
        <v>0.0</v>
      </c>
      <c r="BQ911" s="11">
        <v>0.0</v>
      </c>
      <c r="BR911" s="11">
        <v>0.0</v>
      </c>
      <c r="BS911" s="11">
        <v>0.0</v>
      </c>
      <c r="BT911" s="11">
        <v>0.0</v>
      </c>
      <c r="BU911" s="11">
        <v>0.0</v>
      </c>
      <c r="BV911" s="11" t="s">
        <v>124</v>
      </c>
      <c r="BW911" s="3" t="s">
        <v>319</v>
      </c>
      <c r="BX911" s="15">
        <v>0.0</v>
      </c>
      <c r="BY911" s="26">
        <v>269.0</v>
      </c>
      <c r="BZ911" s="16">
        <v>0.0</v>
      </c>
      <c r="CA911" s="26">
        <v>40.0</v>
      </c>
      <c r="CB911" s="26">
        <v>23.0</v>
      </c>
      <c r="CC911" s="15">
        <v>0.0</v>
      </c>
      <c r="CD911" s="15">
        <v>0.0</v>
      </c>
      <c r="CE911" s="15">
        <v>1.0</v>
      </c>
      <c r="CF911" s="15">
        <v>0.0</v>
      </c>
      <c r="CG911" s="16">
        <v>0.0</v>
      </c>
      <c r="CH911" s="16">
        <v>0.0</v>
      </c>
      <c r="CI911" s="16">
        <v>0.0</v>
      </c>
      <c r="CJ911" s="15">
        <f t="shared" si="3"/>
        <v>0</v>
      </c>
      <c r="CK911" s="29" t="s">
        <v>5065</v>
      </c>
      <c r="CL911" s="11" t="s">
        <v>5066</v>
      </c>
      <c r="CM911" s="11">
        <v>0.0</v>
      </c>
      <c r="CN911" s="11">
        <v>0.0</v>
      </c>
      <c r="CO911" s="18">
        <v>1.0</v>
      </c>
      <c r="CP911" s="18">
        <v>0.0</v>
      </c>
      <c r="CQ911" s="15">
        <v>0.0</v>
      </c>
      <c r="CR911" s="15" t="s">
        <v>124</v>
      </c>
      <c r="CS911" s="15">
        <v>0.0</v>
      </c>
      <c r="CT911" s="15" t="s">
        <v>124</v>
      </c>
      <c r="CU911" s="15">
        <v>0.0</v>
      </c>
      <c r="CV911" s="15" t="s">
        <v>124</v>
      </c>
      <c r="CW911" s="11">
        <v>0.0</v>
      </c>
      <c r="CX911" s="11">
        <v>0.0</v>
      </c>
      <c r="CY911" s="11" t="s">
        <v>124</v>
      </c>
      <c r="CZ911" s="11">
        <v>0.0</v>
      </c>
      <c r="DA911" s="11" t="s">
        <v>507</v>
      </c>
      <c r="DB911" s="31"/>
    </row>
    <row r="912">
      <c r="A912" s="11" t="s">
        <v>5067</v>
      </c>
      <c r="B912" s="11" t="s">
        <v>5068</v>
      </c>
      <c r="C912" s="12">
        <v>38353.0</v>
      </c>
      <c r="D912" s="13">
        <v>9.0</v>
      </c>
      <c r="E912" s="18">
        <v>0.0</v>
      </c>
      <c r="F912" s="3">
        <v>5.0</v>
      </c>
      <c r="G912" s="3">
        <v>5.0</v>
      </c>
      <c r="H912" s="3">
        <v>8.0</v>
      </c>
      <c r="I912" s="14">
        <f t="shared" si="1"/>
        <v>6</v>
      </c>
      <c r="J912" s="14">
        <f t="shared" si="2"/>
        <v>2</v>
      </c>
      <c r="K912" s="11" t="s">
        <v>4850</v>
      </c>
      <c r="L912" s="11" t="s">
        <v>3594</v>
      </c>
      <c r="M912" s="15" t="s">
        <v>216</v>
      </c>
      <c r="N912" s="15" t="s">
        <v>2546</v>
      </c>
      <c r="O912" s="15" t="s">
        <v>3323</v>
      </c>
      <c r="P912" s="15" t="s">
        <v>4391</v>
      </c>
      <c r="Q912" s="17">
        <v>1.0</v>
      </c>
      <c r="R912" s="11" t="s">
        <v>124</v>
      </c>
      <c r="S912" s="11">
        <v>0.0</v>
      </c>
      <c r="T912" s="11">
        <v>0.0</v>
      </c>
      <c r="U912" s="11" t="s">
        <v>124</v>
      </c>
      <c r="V912" s="11">
        <v>0.0</v>
      </c>
      <c r="W912" s="11" t="s">
        <v>125</v>
      </c>
      <c r="X912" s="18">
        <v>18.0</v>
      </c>
      <c r="Y912" s="18">
        <v>1.0</v>
      </c>
      <c r="Z912" s="18">
        <v>0.0</v>
      </c>
      <c r="AA912" s="18"/>
      <c r="AB912" s="15" t="s">
        <v>5069</v>
      </c>
      <c r="AC912" s="15" t="s">
        <v>5069</v>
      </c>
      <c r="AD912" s="16">
        <v>1.0</v>
      </c>
      <c r="AE912" s="16">
        <v>2.0</v>
      </c>
      <c r="AF912" s="16">
        <v>0.0</v>
      </c>
      <c r="AG912" s="15">
        <v>0.0</v>
      </c>
      <c r="AH912" s="11" t="s">
        <v>5046</v>
      </c>
      <c r="AI912" s="18">
        <v>1.0</v>
      </c>
      <c r="AJ912" s="18">
        <v>1.0</v>
      </c>
      <c r="AK912" s="18">
        <v>0.0</v>
      </c>
      <c r="AL912" s="11">
        <v>0.0</v>
      </c>
      <c r="AM912" s="19">
        <v>1.0</v>
      </c>
      <c r="AN912" s="27" t="s">
        <v>128</v>
      </c>
      <c r="AO912" s="15" t="s">
        <v>1840</v>
      </c>
      <c r="AP912" s="15" t="s">
        <v>1840</v>
      </c>
      <c r="AQ912" s="15">
        <v>95.0</v>
      </c>
      <c r="AR912" s="15">
        <v>58.0</v>
      </c>
      <c r="AS912" s="15">
        <v>66.0</v>
      </c>
      <c r="AT912" s="15">
        <v>56.0</v>
      </c>
      <c r="AU912" s="15">
        <v>-9.0</v>
      </c>
      <c r="AV912" s="15">
        <v>24.0</v>
      </c>
      <c r="AW912" s="18">
        <v>0.0</v>
      </c>
      <c r="AX912" s="18">
        <v>0.0</v>
      </c>
      <c r="AY912" s="18">
        <v>0.0</v>
      </c>
      <c r="AZ912" s="18">
        <v>1.0</v>
      </c>
      <c r="BA912" s="18">
        <v>0.0</v>
      </c>
      <c r="BB912" s="18">
        <v>0.0</v>
      </c>
      <c r="BC912" s="11">
        <v>0.0</v>
      </c>
      <c r="BD912" s="11">
        <v>0.0</v>
      </c>
      <c r="BE912" s="11">
        <v>0.0</v>
      </c>
      <c r="BF912" s="11">
        <v>0.0</v>
      </c>
      <c r="BG912" s="11">
        <v>0.0</v>
      </c>
      <c r="BH912" s="11">
        <v>1.0</v>
      </c>
      <c r="BI912" s="11">
        <v>0.0</v>
      </c>
      <c r="BJ912" s="11">
        <v>0.0</v>
      </c>
      <c r="BK912" s="11">
        <v>0.0</v>
      </c>
      <c r="BL912" s="11">
        <v>0.0</v>
      </c>
      <c r="BM912" s="11">
        <v>0.0</v>
      </c>
      <c r="BN912" s="11">
        <v>0.0</v>
      </c>
      <c r="BO912" s="11">
        <v>0.0</v>
      </c>
      <c r="BP912" s="11">
        <v>0.0</v>
      </c>
      <c r="BQ912" s="11">
        <v>0.0</v>
      </c>
      <c r="BR912" s="11">
        <v>0.0</v>
      </c>
      <c r="BS912" s="11">
        <v>0.0</v>
      </c>
      <c r="BT912" s="11">
        <v>0.0</v>
      </c>
      <c r="BU912" s="11">
        <v>0.0</v>
      </c>
      <c r="BV912" s="11" t="s">
        <v>124</v>
      </c>
      <c r="BW912" s="3" t="s">
        <v>1609</v>
      </c>
      <c r="BX912" s="15">
        <v>0.0</v>
      </c>
      <c r="BY912" s="26">
        <v>256.0</v>
      </c>
      <c r="BZ912" s="16">
        <v>0.0</v>
      </c>
      <c r="CA912" s="26">
        <v>10.0</v>
      </c>
      <c r="CB912" s="26">
        <v>22.0</v>
      </c>
      <c r="CC912" s="15">
        <v>0.0</v>
      </c>
      <c r="CD912" s="15">
        <v>0.0</v>
      </c>
      <c r="CE912" s="15">
        <v>1.0</v>
      </c>
      <c r="CF912" s="15">
        <v>0.0</v>
      </c>
      <c r="CG912" s="16">
        <v>0.0</v>
      </c>
      <c r="CH912" s="16">
        <v>0.0</v>
      </c>
      <c r="CI912" s="16">
        <v>0.0</v>
      </c>
      <c r="CJ912" s="15">
        <f t="shared" si="3"/>
        <v>0</v>
      </c>
      <c r="CK912" s="29" t="s">
        <v>5070</v>
      </c>
      <c r="CL912" s="11" t="s">
        <v>5071</v>
      </c>
      <c r="CM912" s="11">
        <v>0.0</v>
      </c>
      <c r="CN912" s="11">
        <v>0.0</v>
      </c>
      <c r="CO912" s="18">
        <v>0.0</v>
      </c>
      <c r="CP912" s="18">
        <v>0.0</v>
      </c>
      <c r="CQ912" s="15">
        <v>0.0</v>
      </c>
      <c r="CR912" s="15" t="s">
        <v>124</v>
      </c>
      <c r="CS912" s="15">
        <v>0.0</v>
      </c>
      <c r="CT912" s="15" t="s">
        <v>124</v>
      </c>
      <c r="CU912" s="15">
        <v>0.0</v>
      </c>
      <c r="CV912" s="15" t="s">
        <v>124</v>
      </c>
      <c r="CW912" s="11">
        <v>0.0</v>
      </c>
      <c r="CX912" s="11">
        <v>0.0</v>
      </c>
      <c r="CY912" s="11" t="s">
        <v>124</v>
      </c>
      <c r="CZ912" s="11">
        <v>0.0</v>
      </c>
      <c r="DA912" s="11" t="s">
        <v>235</v>
      </c>
      <c r="DB912" s="31"/>
    </row>
    <row r="913">
      <c r="A913" s="11" t="s">
        <v>5072</v>
      </c>
      <c r="B913" s="11" t="s">
        <v>5073</v>
      </c>
      <c r="C913" s="12">
        <v>38416.0</v>
      </c>
      <c r="D913" s="13">
        <v>9.0</v>
      </c>
      <c r="E913" s="18">
        <v>0.0</v>
      </c>
      <c r="F913" s="3">
        <v>7.0</v>
      </c>
      <c r="G913" s="3">
        <v>8.0</v>
      </c>
      <c r="H913" s="3">
        <v>9.0</v>
      </c>
      <c r="I913" s="14">
        <f t="shared" si="1"/>
        <v>8</v>
      </c>
      <c r="J913" s="14">
        <f t="shared" si="2"/>
        <v>1.333333333</v>
      </c>
      <c r="K913" s="11" t="s">
        <v>4945</v>
      </c>
      <c r="L913" s="11" t="s">
        <v>4729</v>
      </c>
      <c r="M913" s="15" t="s">
        <v>3478</v>
      </c>
      <c r="N913" s="15" t="s">
        <v>3478</v>
      </c>
      <c r="O913" s="15" t="s">
        <v>3478</v>
      </c>
      <c r="P913" s="15" t="s">
        <v>4382</v>
      </c>
      <c r="Q913" s="17">
        <v>1.5</v>
      </c>
      <c r="R913" s="11" t="s">
        <v>5074</v>
      </c>
      <c r="S913" s="11">
        <v>1.0</v>
      </c>
      <c r="T913" s="11">
        <v>0.0</v>
      </c>
      <c r="U913" s="11" t="s">
        <v>124</v>
      </c>
      <c r="V913" s="11">
        <v>0.0</v>
      </c>
      <c r="W913" s="11" t="s">
        <v>125</v>
      </c>
      <c r="X913" s="18">
        <f>(30+25)/2</f>
        <v>27.5</v>
      </c>
      <c r="Y913" s="18">
        <v>2.0</v>
      </c>
      <c r="Z913" s="18">
        <v>0.0</v>
      </c>
      <c r="AA913" s="18"/>
      <c r="AB913" s="15" t="s">
        <v>5075</v>
      </c>
      <c r="AC913" s="15" t="s">
        <v>5075</v>
      </c>
      <c r="AD913" s="16">
        <v>2.0</v>
      </c>
      <c r="AE913" s="16">
        <v>2.0</v>
      </c>
      <c r="AF913" s="16">
        <v>1.0</v>
      </c>
      <c r="AG913" s="16">
        <v>0.0</v>
      </c>
      <c r="AH913" s="11" t="s">
        <v>5046</v>
      </c>
      <c r="AI913" s="18">
        <v>1.0</v>
      </c>
      <c r="AJ913" s="18">
        <v>1.0</v>
      </c>
      <c r="AK913" s="18">
        <v>0.0</v>
      </c>
      <c r="AL913" s="11">
        <v>0.0</v>
      </c>
      <c r="AM913" s="19">
        <v>1.0</v>
      </c>
      <c r="AN913" s="27" t="s">
        <v>128</v>
      </c>
      <c r="AO913" s="15" t="s">
        <v>413</v>
      </c>
      <c r="AP913" s="15" t="s">
        <v>413</v>
      </c>
      <c r="AQ913" s="15">
        <v>125.0</v>
      </c>
      <c r="AR913" s="15">
        <v>57.0</v>
      </c>
      <c r="AS913" s="15">
        <v>61.0</v>
      </c>
      <c r="AT913" s="15">
        <v>76.0</v>
      </c>
      <c r="AU913" s="15">
        <v>-8.0</v>
      </c>
      <c r="AV913" s="15">
        <v>3.0</v>
      </c>
      <c r="AW913" s="18">
        <v>0.0</v>
      </c>
      <c r="AX913" s="18">
        <v>1.0</v>
      </c>
      <c r="AY913" s="18">
        <v>0.0</v>
      </c>
      <c r="AZ913" s="18">
        <v>0.0</v>
      </c>
      <c r="BA913" s="18">
        <v>0.0</v>
      </c>
      <c r="BB913" s="18">
        <v>1.0</v>
      </c>
      <c r="BC913" s="11">
        <v>0.0</v>
      </c>
      <c r="BD913" s="11">
        <v>0.0</v>
      </c>
      <c r="BE913" s="11">
        <v>0.0</v>
      </c>
      <c r="BF913" s="11">
        <v>0.0</v>
      </c>
      <c r="BG913" s="11">
        <v>0.0</v>
      </c>
      <c r="BH913" s="11">
        <v>0.0</v>
      </c>
      <c r="BI913" s="11">
        <v>0.0</v>
      </c>
      <c r="BJ913" s="11">
        <v>0.0</v>
      </c>
      <c r="BK913" s="11">
        <v>0.0</v>
      </c>
      <c r="BL913" s="11">
        <v>0.0</v>
      </c>
      <c r="BM913" s="11">
        <v>0.0</v>
      </c>
      <c r="BN913" s="11">
        <v>0.0</v>
      </c>
      <c r="BO913" s="11">
        <v>0.0</v>
      </c>
      <c r="BP913" s="11">
        <v>0.0</v>
      </c>
      <c r="BQ913" s="11">
        <v>0.0</v>
      </c>
      <c r="BR913" s="11">
        <v>0.0</v>
      </c>
      <c r="BS913" s="11">
        <v>0.0</v>
      </c>
      <c r="BT913" s="11">
        <v>0.0</v>
      </c>
      <c r="BU913" s="11">
        <v>0.0</v>
      </c>
      <c r="BV913" s="11" t="s">
        <v>124</v>
      </c>
      <c r="BW913" s="3" t="s">
        <v>146</v>
      </c>
      <c r="BX913" s="15">
        <v>0.0</v>
      </c>
      <c r="BY913" s="26">
        <v>219.0</v>
      </c>
      <c r="BZ913" s="16">
        <v>0.0</v>
      </c>
      <c r="CA913" s="26">
        <v>36.0</v>
      </c>
      <c r="CB913" s="26">
        <v>14.0</v>
      </c>
      <c r="CC913" s="15">
        <v>0.0</v>
      </c>
      <c r="CD913" s="15">
        <v>0.0</v>
      </c>
      <c r="CE913" s="15">
        <v>1.0</v>
      </c>
      <c r="CF913" s="15">
        <v>0.0</v>
      </c>
      <c r="CG913" s="16">
        <v>0.0</v>
      </c>
      <c r="CH913" s="16">
        <v>1.0</v>
      </c>
      <c r="CI913" s="16">
        <v>1.0</v>
      </c>
      <c r="CJ913" s="15">
        <f t="shared" si="3"/>
        <v>1</v>
      </c>
      <c r="CK913" s="29" t="s">
        <v>5076</v>
      </c>
      <c r="CL913" s="11" t="s">
        <v>258</v>
      </c>
      <c r="CM913" s="11">
        <v>0.0</v>
      </c>
      <c r="CN913" s="11">
        <v>0.0</v>
      </c>
      <c r="CO913" s="18">
        <v>1.0</v>
      </c>
      <c r="CP913" s="18">
        <v>0.0</v>
      </c>
      <c r="CQ913" s="15">
        <v>0.0</v>
      </c>
      <c r="CR913" s="15" t="s">
        <v>124</v>
      </c>
      <c r="CS913" s="15">
        <v>0.0</v>
      </c>
      <c r="CT913" s="15" t="s">
        <v>124</v>
      </c>
      <c r="CU913" s="15">
        <v>0.0</v>
      </c>
      <c r="CV913" s="15" t="s">
        <v>124</v>
      </c>
      <c r="CW913" s="11">
        <v>0.0</v>
      </c>
      <c r="CX913" s="11">
        <v>0.0</v>
      </c>
      <c r="CY913" s="11" t="s">
        <v>124</v>
      </c>
      <c r="CZ913" s="11">
        <v>0.0</v>
      </c>
      <c r="DA913" s="11" t="s">
        <v>1436</v>
      </c>
      <c r="DB913" s="31"/>
    </row>
    <row r="914">
      <c r="A914" s="11" t="s">
        <v>5077</v>
      </c>
      <c r="B914" s="11" t="s">
        <v>5078</v>
      </c>
      <c r="C914" s="12">
        <v>38479.0</v>
      </c>
      <c r="D914" s="13">
        <v>4.0</v>
      </c>
      <c r="E914" s="18">
        <v>0.0</v>
      </c>
      <c r="F914" s="3">
        <v>6.0</v>
      </c>
      <c r="G914" s="3">
        <v>9.0</v>
      </c>
      <c r="H914" s="3">
        <v>9.0</v>
      </c>
      <c r="I914" s="14">
        <f t="shared" si="1"/>
        <v>8</v>
      </c>
      <c r="J914" s="14">
        <f t="shared" si="2"/>
        <v>2</v>
      </c>
      <c r="K914" s="11" t="s">
        <v>4130</v>
      </c>
      <c r="L914" s="11" t="s">
        <v>4729</v>
      </c>
      <c r="M914" s="15" t="s">
        <v>3478</v>
      </c>
      <c r="N914" s="15" t="s">
        <v>3478</v>
      </c>
      <c r="O914" s="15" t="s">
        <v>4313</v>
      </c>
      <c r="P914" s="15" t="s">
        <v>4340</v>
      </c>
      <c r="Q914" s="17">
        <v>1.0</v>
      </c>
      <c r="R914" s="11" t="s">
        <v>124</v>
      </c>
      <c r="S914" s="11">
        <v>0.0</v>
      </c>
      <c r="T914" s="11">
        <v>0.0</v>
      </c>
      <c r="U914" s="11" t="s">
        <v>124</v>
      </c>
      <c r="V914" s="11">
        <v>0.0</v>
      </c>
      <c r="W914" s="11" t="s">
        <v>125</v>
      </c>
      <c r="X914" s="18">
        <v>35.0</v>
      </c>
      <c r="Y914" s="18">
        <v>0.0</v>
      </c>
      <c r="Z914" s="18">
        <v>1.0</v>
      </c>
      <c r="AA914" s="18">
        <v>0.0</v>
      </c>
      <c r="AB914" s="15" t="s">
        <v>5079</v>
      </c>
      <c r="AC914" s="15" t="s">
        <v>5079</v>
      </c>
      <c r="AD914" s="16">
        <v>2.0</v>
      </c>
      <c r="AE914" s="16">
        <v>2.0</v>
      </c>
      <c r="AF914" s="16">
        <v>1.0</v>
      </c>
      <c r="AG914" s="15">
        <v>0.0</v>
      </c>
      <c r="AH914" s="11" t="s">
        <v>4901</v>
      </c>
      <c r="AI914" s="18">
        <v>1.0</v>
      </c>
      <c r="AJ914" s="18">
        <v>0.0</v>
      </c>
      <c r="AK914" s="18">
        <v>0.0</v>
      </c>
      <c r="AL914" s="11">
        <v>0.0</v>
      </c>
      <c r="AM914" s="19">
        <v>1.0</v>
      </c>
      <c r="AN914" s="27" t="s">
        <v>128</v>
      </c>
      <c r="AO914" s="15" t="s">
        <v>177</v>
      </c>
      <c r="AP914" s="15" t="s">
        <v>177</v>
      </c>
      <c r="AQ914" s="15">
        <v>110.0</v>
      </c>
      <c r="AR914" s="15">
        <v>92.0</v>
      </c>
      <c r="AS914" s="15">
        <v>93.0</v>
      </c>
      <c r="AT914" s="15">
        <v>90.0</v>
      </c>
      <c r="AU914" s="15">
        <v>-2.0</v>
      </c>
      <c r="AV914" s="15">
        <v>35.0</v>
      </c>
      <c r="AW914" s="18">
        <v>0.0</v>
      </c>
      <c r="AX914" s="18">
        <v>1.0</v>
      </c>
      <c r="AY914" s="18">
        <v>0.0</v>
      </c>
      <c r="AZ914" s="18">
        <v>0.0</v>
      </c>
      <c r="BA914" s="18">
        <v>0.0</v>
      </c>
      <c r="BB914" s="18">
        <v>1.0</v>
      </c>
      <c r="BC914" s="11">
        <v>0.0</v>
      </c>
      <c r="BD914" s="11">
        <v>0.0</v>
      </c>
      <c r="BE914" s="11">
        <v>0.0</v>
      </c>
      <c r="BF914" s="11">
        <v>0.0</v>
      </c>
      <c r="BG914" s="11">
        <v>0.0</v>
      </c>
      <c r="BH914" s="11">
        <v>0.0</v>
      </c>
      <c r="BI914" s="11">
        <v>0.0</v>
      </c>
      <c r="BJ914" s="11">
        <v>0.0</v>
      </c>
      <c r="BK914" s="11">
        <v>0.0</v>
      </c>
      <c r="BL914" s="11">
        <v>0.0</v>
      </c>
      <c r="BM914" s="11">
        <v>0.0</v>
      </c>
      <c r="BN914" s="11">
        <v>0.0</v>
      </c>
      <c r="BO914" s="11">
        <v>0.0</v>
      </c>
      <c r="BP914" s="11">
        <v>0.0</v>
      </c>
      <c r="BQ914" s="11">
        <v>0.0</v>
      </c>
      <c r="BR914" s="11">
        <v>0.0</v>
      </c>
      <c r="BS914" s="11">
        <v>0.0</v>
      </c>
      <c r="BT914" s="11">
        <v>0.0</v>
      </c>
      <c r="BU914" s="11">
        <v>0.0</v>
      </c>
      <c r="BV914" s="11" t="s">
        <v>124</v>
      </c>
      <c r="BW914" s="3" t="s">
        <v>3816</v>
      </c>
      <c r="BX914" s="15">
        <v>0.0</v>
      </c>
      <c r="BY914" s="26">
        <v>199.0</v>
      </c>
      <c r="BZ914" s="16">
        <v>0.0</v>
      </c>
      <c r="CA914" s="26">
        <v>0.0</v>
      </c>
      <c r="CB914" s="26">
        <v>6.0</v>
      </c>
      <c r="CC914" s="15">
        <v>0.0</v>
      </c>
      <c r="CD914" s="15">
        <v>0.0</v>
      </c>
      <c r="CE914" s="15">
        <v>0.0</v>
      </c>
      <c r="CF914" s="15">
        <v>0.0</v>
      </c>
      <c r="CG914" s="16">
        <v>0.0</v>
      </c>
      <c r="CH914" s="16">
        <v>0.0</v>
      </c>
      <c r="CI914" s="16">
        <v>1.0</v>
      </c>
      <c r="CJ914" s="15">
        <f t="shared" si="3"/>
        <v>1</v>
      </c>
      <c r="CK914" s="29" t="s">
        <v>5080</v>
      </c>
      <c r="CL914" s="11" t="s">
        <v>4336</v>
      </c>
      <c r="CM914" s="11">
        <v>0.0</v>
      </c>
      <c r="CN914" s="11">
        <v>0.0</v>
      </c>
      <c r="CO914" s="18">
        <v>1.0</v>
      </c>
      <c r="CP914" s="18">
        <v>0.0</v>
      </c>
      <c r="CQ914" s="15">
        <v>0.0</v>
      </c>
      <c r="CR914" s="15" t="s">
        <v>124</v>
      </c>
      <c r="CS914" s="15">
        <v>0.0</v>
      </c>
      <c r="CT914" s="15" t="s">
        <v>124</v>
      </c>
      <c r="CU914" s="15">
        <v>0.0</v>
      </c>
      <c r="CV914" s="15" t="s">
        <v>124</v>
      </c>
      <c r="CW914" s="11">
        <v>0.0</v>
      </c>
      <c r="CX914" s="11">
        <v>0.0</v>
      </c>
      <c r="CY914" s="11" t="s">
        <v>124</v>
      </c>
      <c r="CZ914" s="11">
        <v>0.0</v>
      </c>
      <c r="DA914" s="11" t="s">
        <v>507</v>
      </c>
      <c r="DB914" s="31"/>
    </row>
    <row r="915">
      <c r="A915" s="11" t="s">
        <v>5081</v>
      </c>
      <c r="B915" s="11" t="s">
        <v>3952</v>
      </c>
      <c r="C915" s="12">
        <v>38507.0</v>
      </c>
      <c r="D915" s="13">
        <v>14.0</v>
      </c>
      <c r="E915" s="18">
        <v>1.0</v>
      </c>
      <c r="F915" s="3">
        <v>7.0</v>
      </c>
      <c r="G915" s="3">
        <v>7.0</v>
      </c>
      <c r="H915" s="3">
        <v>8.0</v>
      </c>
      <c r="I915" s="14">
        <f t="shared" si="1"/>
        <v>7.333333333</v>
      </c>
      <c r="J915" s="14">
        <f t="shared" si="2"/>
        <v>0.6666666667</v>
      </c>
      <c r="K915" s="11" t="s">
        <v>5082</v>
      </c>
      <c r="L915" s="11" t="s">
        <v>4729</v>
      </c>
      <c r="M915" s="15" t="s">
        <v>216</v>
      </c>
      <c r="N915" s="15" t="s">
        <v>2546</v>
      </c>
      <c r="O915" s="15" t="s">
        <v>3323</v>
      </c>
      <c r="P915" s="15" t="s">
        <v>5083</v>
      </c>
      <c r="Q915" s="17">
        <v>1.0</v>
      </c>
      <c r="R915" s="11" t="s">
        <v>124</v>
      </c>
      <c r="S915" s="11">
        <v>0.0</v>
      </c>
      <c r="T915" s="11">
        <v>0.0</v>
      </c>
      <c r="U915" s="11" t="s">
        <v>124</v>
      </c>
      <c r="V915" s="11">
        <v>0.0</v>
      </c>
      <c r="W915" s="11" t="s">
        <v>125</v>
      </c>
      <c r="X915" s="18">
        <v>36.0</v>
      </c>
      <c r="Y915" s="18">
        <v>0.0</v>
      </c>
      <c r="Z915" s="18">
        <v>0.0</v>
      </c>
      <c r="AA915" s="18">
        <v>1.0</v>
      </c>
      <c r="AB915" s="15" t="s">
        <v>5084</v>
      </c>
      <c r="AC915" s="15" t="s">
        <v>5085</v>
      </c>
      <c r="AD915" s="16">
        <v>2.0</v>
      </c>
      <c r="AE915" s="16">
        <v>0.0</v>
      </c>
      <c r="AF915" s="16">
        <v>1.0</v>
      </c>
      <c r="AG915" s="15">
        <v>0.0</v>
      </c>
      <c r="AH915" s="11" t="s">
        <v>4410</v>
      </c>
      <c r="AI915" s="18">
        <v>2.0</v>
      </c>
      <c r="AJ915" s="18">
        <v>0.0</v>
      </c>
      <c r="AK915" s="18">
        <v>1.0</v>
      </c>
      <c r="AL915" s="11">
        <v>0.0</v>
      </c>
      <c r="AM915" s="19">
        <v>1.0</v>
      </c>
      <c r="AN915" s="27" t="s">
        <v>128</v>
      </c>
      <c r="AO915" s="15" t="s">
        <v>129</v>
      </c>
      <c r="AP915" s="15" t="s">
        <v>129</v>
      </c>
      <c r="AQ915" s="15">
        <v>140.0</v>
      </c>
      <c r="AR915" s="15">
        <v>46.0</v>
      </c>
      <c r="AS915" s="15">
        <v>84.0</v>
      </c>
      <c r="AT915" s="15">
        <v>76.0</v>
      </c>
      <c r="AU915" s="15">
        <v>-8.0</v>
      </c>
      <c r="AV915" s="15">
        <v>3.0</v>
      </c>
      <c r="AW915" s="18">
        <v>0.0</v>
      </c>
      <c r="AX915" s="18">
        <v>0.0</v>
      </c>
      <c r="AY915" s="18">
        <v>0.0</v>
      </c>
      <c r="AZ915" s="18">
        <v>1.0</v>
      </c>
      <c r="BA915" s="18">
        <v>0.0</v>
      </c>
      <c r="BB915" s="18">
        <v>0.0</v>
      </c>
      <c r="BC915" s="11">
        <v>0.0</v>
      </c>
      <c r="BD915" s="11">
        <v>0.0</v>
      </c>
      <c r="BE915" s="11">
        <v>0.0</v>
      </c>
      <c r="BF915" s="11">
        <v>0.0</v>
      </c>
      <c r="BG915" s="11">
        <v>0.0</v>
      </c>
      <c r="BH915" s="11">
        <v>0.0</v>
      </c>
      <c r="BI915" s="11">
        <v>0.0</v>
      </c>
      <c r="BJ915" s="11">
        <v>0.0</v>
      </c>
      <c r="BK915" s="11">
        <v>0.0</v>
      </c>
      <c r="BL915" s="11">
        <v>0.0</v>
      </c>
      <c r="BM915" s="11">
        <v>0.0</v>
      </c>
      <c r="BN915" s="11">
        <v>0.0</v>
      </c>
      <c r="BO915" s="11">
        <v>0.0</v>
      </c>
      <c r="BP915" s="11">
        <v>0.0</v>
      </c>
      <c r="BQ915" s="11">
        <v>0.0</v>
      </c>
      <c r="BR915" s="11">
        <v>0.0</v>
      </c>
      <c r="BS915" s="11">
        <v>0.0</v>
      </c>
      <c r="BT915" s="11">
        <v>0.0</v>
      </c>
      <c r="BU915" s="11">
        <v>0.0</v>
      </c>
      <c r="BV915" s="11" t="s">
        <v>124</v>
      </c>
      <c r="BW915" s="3" t="s">
        <v>3564</v>
      </c>
      <c r="BX915" s="15">
        <v>0.0</v>
      </c>
      <c r="BY915" s="26">
        <v>201.0</v>
      </c>
      <c r="BZ915" s="16">
        <v>0.0</v>
      </c>
      <c r="CA915" s="26">
        <v>10.0</v>
      </c>
      <c r="CB915" s="26">
        <v>21.0</v>
      </c>
      <c r="CC915" s="15">
        <v>0.0</v>
      </c>
      <c r="CD915" s="15">
        <v>0.0</v>
      </c>
      <c r="CE915" s="15">
        <v>1.0</v>
      </c>
      <c r="CF915" s="15">
        <v>0.0</v>
      </c>
      <c r="CG915" s="16">
        <v>0.0</v>
      </c>
      <c r="CH915" s="16">
        <v>0.0</v>
      </c>
      <c r="CI915" s="16">
        <v>1.0</v>
      </c>
      <c r="CJ915" s="15">
        <f t="shared" si="3"/>
        <v>1</v>
      </c>
      <c r="CK915" s="29" t="s">
        <v>5086</v>
      </c>
      <c r="CL915" s="11" t="s">
        <v>444</v>
      </c>
      <c r="CM915" s="11">
        <v>1.0</v>
      </c>
      <c r="CN915" s="11">
        <v>0.0</v>
      </c>
      <c r="CO915" s="18">
        <v>1.0</v>
      </c>
      <c r="CP915" s="18">
        <v>0.0</v>
      </c>
      <c r="CQ915" s="15">
        <v>0.0</v>
      </c>
      <c r="CR915" s="15" t="s">
        <v>124</v>
      </c>
      <c r="CS915" s="15">
        <v>0.0</v>
      </c>
      <c r="CT915" s="15" t="s">
        <v>124</v>
      </c>
      <c r="CU915" s="15">
        <v>0.0</v>
      </c>
      <c r="CV915" s="15" t="s">
        <v>124</v>
      </c>
      <c r="CW915" s="11">
        <v>0.0</v>
      </c>
      <c r="CX915" s="11">
        <v>0.0</v>
      </c>
      <c r="CY915" s="11" t="s">
        <v>124</v>
      </c>
      <c r="CZ915" s="11">
        <v>0.0</v>
      </c>
      <c r="DA915" s="11" t="s">
        <v>133</v>
      </c>
      <c r="DB915" s="31"/>
    </row>
    <row r="916">
      <c r="A916" s="11" t="s">
        <v>5087</v>
      </c>
      <c r="B916" s="11" t="s">
        <v>5088</v>
      </c>
      <c r="C916" s="12">
        <v>38535.0</v>
      </c>
      <c r="D916" s="13">
        <v>1.0</v>
      </c>
      <c r="E916" s="18">
        <v>0.0</v>
      </c>
      <c r="F916" s="3">
        <v>4.0</v>
      </c>
      <c r="G916" s="3">
        <v>5.0</v>
      </c>
      <c r="H916" s="3">
        <v>6.0</v>
      </c>
      <c r="I916" s="14">
        <f t="shared" si="1"/>
        <v>5</v>
      </c>
      <c r="J916" s="14">
        <f t="shared" si="2"/>
        <v>1.333333333</v>
      </c>
      <c r="K916" s="11" t="s">
        <v>5089</v>
      </c>
      <c r="L916" s="11" t="s">
        <v>3594</v>
      </c>
      <c r="M916" s="15" t="s">
        <v>137</v>
      </c>
      <c r="N916" s="15" t="s">
        <v>196</v>
      </c>
      <c r="O916" s="15" t="s">
        <v>362</v>
      </c>
      <c r="P916" s="15" t="s">
        <v>5090</v>
      </c>
      <c r="Q916" s="17">
        <v>1.0</v>
      </c>
      <c r="R916" s="11" t="s">
        <v>124</v>
      </c>
      <c r="S916" s="11">
        <v>0.0</v>
      </c>
      <c r="T916" s="11">
        <v>0.0</v>
      </c>
      <c r="U916" s="11" t="s">
        <v>124</v>
      </c>
      <c r="V916" s="11">
        <v>0.0</v>
      </c>
      <c r="W916" s="11" t="s">
        <v>125</v>
      </c>
      <c r="X916" s="18">
        <v>22.0</v>
      </c>
      <c r="Y916" s="18">
        <v>0.0</v>
      </c>
      <c r="Z916" s="18">
        <v>1.0</v>
      </c>
      <c r="AA916" s="18">
        <v>0.0</v>
      </c>
      <c r="AB916" s="15" t="s">
        <v>5091</v>
      </c>
      <c r="AC916" s="15" t="s">
        <v>5091</v>
      </c>
      <c r="AD916" s="16">
        <v>1.0</v>
      </c>
      <c r="AE916" s="16">
        <v>2.0</v>
      </c>
      <c r="AF916" s="16">
        <v>0.0</v>
      </c>
      <c r="AG916" s="15">
        <v>0.0</v>
      </c>
      <c r="AH916" s="11" t="s">
        <v>5092</v>
      </c>
      <c r="AI916" s="18">
        <v>1.0</v>
      </c>
      <c r="AJ916" s="18">
        <v>0.0</v>
      </c>
      <c r="AK916" s="18">
        <v>0.0</v>
      </c>
      <c r="AL916" s="11">
        <v>0.0</v>
      </c>
      <c r="AM916" s="19">
        <v>0.0</v>
      </c>
      <c r="AN916" s="27" t="s">
        <v>128</v>
      </c>
      <c r="AO916" s="15" t="s">
        <v>289</v>
      </c>
      <c r="AP916" s="15" t="s">
        <v>289</v>
      </c>
      <c r="AQ916" s="15">
        <v>135.0</v>
      </c>
      <c r="AR916" s="15">
        <v>56.0</v>
      </c>
      <c r="AS916" s="15">
        <v>38.0</v>
      </c>
      <c r="AT916" s="15">
        <v>14.0</v>
      </c>
      <c r="AU916" s="15">
        <v>-5.0</v>
      </c>
      <c r="AV916" s="15">
        <v>11.0</v>
      </c>
      <c r="AW916" s="18">
        <v>0.0</v>
      </c>
      <c r="AX916" s="18">
        <v>0.0</v>
      </c>
      <c r="AY916" s="18">
        <v>1.0</v>
      </c>
      <c r="AZ916" s="18">
        <v>1.0</v>
      </c>
      <c r="BA916" s="18">
        <v>0.0</v>
      </c>
      <c r="BB916" s="18">
        <v>0.0</v>
      </c>
      <c r="BC916" s="11">
        <v>0.0</v>
      </c>
      <c r="BD916" s="11">
        <v>0.0</v>
      </c>
      <c r="BE916" s="11">
        <v>0.0</v>
      </c>
      <c r="BF916" s="11">
        <v>0.0</v>
      </c>
      <c r="BG916" s="11">
        <v>0.0</v>
      </c>
      <c r="BH916" s="11">
        <v>0.0</v>
      </c>
      <c r="BI916" s="11">
        <v>0.0</v>
      </c>
      <c r="BJ916" s="11">
        <v>0.0</v>
      </c>
      <c r="BK916" s="11">
        <v>0.0</v>
      </c>
      <c r="BL916" s="11">
        <v>0.0</v>
      </c>
      <c r="BM916" s="11">
        <v>0.0</v>
      </c>
      <c r="BN916" s="11">
        <v>0.0</v>
      </c>
      <c r="BO916" s="11">
        <v>0.0</v>
      </c>
      <c r="BP916" s="11">
        <v>0.0</v>
      </c>
      <c r="BQ916" s="11">
        <v>0.0</v>
      </c>
      <c r="BR916" s="11">
        <v>0.0</v>
      </c>
      <c r="BS916" s="11">
        <v>0.0</v>
      </c>
      <c r="BT916" s="11">
        <v>0.0</v>
      </c>
      <c r="BU916" s="11">
        <v>0.0</v>
      </c>
      <c r="BV916" s="11" t="s">
        <v>124</v>
      </c>
      <c r="BW916" s="3" t="s">
        <v>146</v>
      </c>
      <c r="BX916" s="15">
        <v>0.0</v>
      </c>
      <c r="BY916" s="26">
        <v>225.0</v>
      </c>
      <c r="BZ916" s="16">
        <v>0.0</v>
      </c>
      <c r="CA916" s="26">
        <v>19.0</v>
      </c>
      <c r="CB916" s="26">
        <v>14.0</v>
      </c>
      <c r="CC916" s="15">
        <v>0.0</v>
      </c>
      <c r="CD916" s="15">
        <v>0.0</v>
      </c>
      <c r="CE916" s="15">
        <v>1.0</v>
      </c>
      <c r="CF916" s="15">
        <v>0.0</v>
      </c>
      <c r="CG916" s="16">
        <v>0.0</v>
      </c>
      <c r="CH916" s="16">
        <v>0.0</v>
      </c>
      <c r="CI916" s="16">
        <v>0.0</v>
      </c>
      <c r="CJ916" s="15">
        <f t="shared" si="3"/>
        <v>0</v>
      </c>
      <c r="CK916" s="29" t="s">
        <v>5093</v>
      </c>
      <c r="CL916" s="11" t="s">
        <v>158</v>
      </c>
      <c r="CM916" s="11">
        <v>0.0</v>
      </c>
      <c r="CN916" s="11">
        <v>0.0</v>
      </c>
      <c r="CO916" s="18">
        <v>0.0</v>
      </c>
      <c r="CP916" s="18">
        <v>0.0</v>
      </c>
      <c r="CQ916" s="15">
        <v>0.0</v>
      </c>
      <c r="CR916" s="15" t="s">
        <v>124</v>
      </c>
      <c r="CS916" s="15">
        <v>0.0</v>
      </c>
      <c r="CT916" s="15" t="s">
        <v>124</v>
      </c>
      <c r="CU916" s="15">
        <v>0.0</v>
      </c>
      <c r="CV916" s="15" t="s">
        <v>124</v>
      </c>
      <c r="CW916" s="11">
        <v>0.0</v>
      </c>
      <c r="CX916" s="11">
        <v>0.0</v>
      </c>
      <c r="CY916" s="11" t="s">
        <v>124</v>
      </c>
      <c r="CZ916" s="11">
        <v>0.0</v>
      </c>
      <c r="DA916" s="11" t="s">
        <v>235</v>
      </c>
      <c r="DB916" s="31"/>
    </row>
    <row r="917">
      <c r="A917" s="11" t="s">
        <v>5094</v>
      </c>
      <c r="B917" s="11" t="s">
        <v>5095</v>
      </c>
      <c r="C917" s="12">
        <v>38612.0</v>
      </c>
      <c r="D917" s="13">
        <v>10.0</v>
      </c>
      <c r="E917" s="18">
        <v>0.0</v>
      </c>
      <c r="F917" s="3">
        <v>9.0</v>
      </c>
      <c r="G917" s="3">
        <v>10.0</v>
      </c>
      <c r="H917" s="3">
        <v>10.0</v>
      </c>
      <c r="I917" s="14">
        <f t="shared" si="1"/>
        <v>9.666666667</v>
      </c>
      <c r="J917" s="14">
        <f t="shared" si="2"/>
        <v>0.6666666667</v>
      </c>
      <c r="K917" s="11" t="s">
        <v>5096</v>
      </c>
      <c r="L917" s="11" t="s">
        <v>4729</v>
      </c>
      <c r="M917" s="15" t="s">
        <v>3478</v>
      </c>
      <c r="N917" s="15" t="s">
        <v>3478</v>
      </c>
      <c r="O917" s="15" t="s">
        <v>3478</v>
      </c>
      <c r="P917" s="15" t="s">
        <v>969</v>
      </c>
      <c r="Q917" s="17">
        <v>1.5</v>
      </c>
      <c r="R917" s="11" t="s">
        <v>5097</v>
      </c>
      <c r="S917" s="11">
        <v>1.0</v>
      </c>
      <c r="T917" s="11">
        <v>0.0</v>
      </c>
      <c r="U917" s="11" t="s">
        <v>124</v>
      </c>
      <c r="V917" s="11">
        <v>0.0</v>
      </c>
      <c r="W917" s="11" t="s">
        <v>125</v>
      </c>
      <c r="X917" s="18">
        <f>(28+37)/2</f>
        <v>32.5</v>
      </c>
      <c r="Y917" s="18">
        <v>1.0</v>
      </c>
      <c r="Z917" s="18">
        <v>0.0</v>
      </c>
      <c r="AA917" s="18">
        <v>1.0</v>
      </c>
      <c r="AB917" s="15" t="s">
        <v>5098</v>
      </c>
      <c r="AC917" s="15" t="s">
        <v>5016</v>
      </c>
      <c r="AD917" s="16">
        <v>1.0</v>
      </c>
      <c r="AE917" s="16">
        <v>0.0</v>
      </c>
      <c r="AF917" s="16">
        <v>1.0</v>
      </c>
      <c r="AG917" s="16">
        <v>0.0</v>
      </c>
      <c r="AH917" s="11" t="s">
        <v>5099</v>
      </c>
      <c r="AI917" s="18">
        <v>1.0</v>
      </c>
      <c r="AJ917" s="18">
        <v>2.0</v>
      </c>
      <c r="AK917" s="18">
        <v>1.0</v>
      </c>
      <c r="AL917" s="18">
        <v>0.0</v>
      </c>
      <c r="AM917" s="19">
        <v>1.0</v>
      </c>
      <c r="AN917" s="15" t="s">
        <v>154</v>
      </c>
      <c r="AO917" s="15" t="s">
        <v>554</v>
      </c>
      <c r="AP917" s="15" t="s">
        <v>554</v>
      </c>
      <c r="AQ917" s="15">
        <v>93.0</v>
      </c>
      <c r="AR917" s="15">
        <v>70.0</v>
      </c>
      <c r="AS917" s="15">
        <v>63.0</v>
      </c>
      <c r="AT917" s="15">
        <v>62.0</v>
      </c>
      <c r="AU917" s="15">
        <v>-6.0</v>
      </c>
      <c r="AV917" s="15">
        <v>2.0</v>
      </c>
      <c r="AW917" s="18">
        <v>0.0</v>
      </c>
      <c r="AX917" s="18">
        <v>0.0</v>
      </c>
      <c r="AY917" s="18">
        <v>0.0</v>
      </c>
      <c r="AZ917" s="18">
        <v>1.0</v>
      </c>
      <c r="BA917" s="18">
        <v>0.0</v>
      </c>
      <c r="BB917" s="18">
        <v>0.0</v>
      </c>
      <c r="BC917" s="11">
        <v>0.0</v>
      </c>
      <c r="BD917" s="11">
        <v>0.0</v>
      </c>
      <c r="BE917" s="11">
        <v>0.0</v>
      </c>
      <c r="BF917" s="11">
        <v>0.0</v>
      </c>
      <c r="BG917" s="11">
        <v>0.0</v>
      </c>
      <c r="BH917" s="11">
        <v>0.0</v>
      </c>
      <c r="BI917" s="11">
        <v>0.0</v>
      </c>
      <c r="BJ917" s="11">
        <v>0.0</v>
      </c>
      <c r="BK917" s="11">
        <v>0.0</v>
      </c>
      <c r="BL917" s="11">
        <v>0.0</v>
      </c>
      <c r="BM917" s="11">
        <v>0.0</v>
      </c>
      <c r="BN917" s="11">
        <v>0.0</v>
      </c>
      <c r="BO917" s="11">
        <v>0.0</v>
      </c>
      <c r="BP917" s="11">
        <v>0.0</v>
      </c>
      <c r="BQ917" s="11">
        <v>0.0</v>
      </c>
      <c r="BR917" s="11">
        <v>0.0</v>
      </c>
      <c r="BS917" s="11">
        <v>0.0</v>
      </c>
      <c r="BT917" s="11">
        <v>0.0</v>
      </c>
      <c r="BU917" s="11">
        <v>0.0</v>
      </c>
      <c r="BV917" s="11" t="s">
        <v>124</v>
      </c>
      <c r="BW917" s="3" t="s">
        <v>319</v>
      </c>
      <c r="BX917" s="15">
        <v>0.0</v>
      </c>
      <c r="BY917" s="26">
        <v>197.0</v>
      </c>
      <c r="BZ917" s="16">
        <v>0.0</v>
      </c>
      <c r="CA917" s="26">
        <v>4.0</v>
      </c>
      <c r="CB917" s="26">
        <v>17.0</v>
      </c>
      <c r="CC917" s="15">
        <v>1.0</v>
      </c>
      <c r="CD917" s="15">
        <v>1.0</v>
      </c>
      <c r="CE917" s="15">
        <v>0.0</v>
      </c>
      <c r="CF917" s="15">
        <v>0.0</v>
      </c>
      <c r="CG917" s="16">
        <v>0.0</v>
      </c>
      <c r="CH917" s="16">
        <v>1.0</v>
      </c>
      <c r="CI917" s="16">
        <v>1.0</v>
      </c>
      <c r="CJ917" s="15">
        <f t="shared" si="3"/>
        <v>1</v>
      </c>
      <c r="CK917" s="38" t="s">
        <v>5100</v>
      </c>
      <c r="CL917" s="11" t="s">
        <v>5101</v>
      </c>
      <c r="CM917" s="11">
        <v>0.0</v>
      </c>
      <c r="CN917" s="11">
        <v>0.0</v>
      </c>
      <c r="CO917" s="18">
        <v>1.0</v>
      </c>
      <c r="CP917" s="18">
        <v>0.0</v>
      </c>
      <c r="CQ917" s="15">
        <v>0.0</v>
      </c>
      <c r="CR917" s="15" t="s">
        <v>124</v>
      </c>
      <c r="CS917" s="15">
        <v>0.0</v>
      </c>
      <c r="CT917" s="15" t="s">
        <v>124</v>
      </c>
      <c r="CU917" s="15">
        <v>0.0</v>
      </c>
      <c r="CV917" s="15" t="s">
        <v>124</v>
      </c>
      <c r="CW917" s="11">
        <v>0.0</v>
      </c>
      <c r="CX917" s="11">
        <v>0.0</v>
      </c>
      <c r="CY917" s="11" t="s">
        <v>124</v>
      </c>
      <c r="CZ917" s="11">
        <v>0.0</v>
      </c>
      <c r="DA917" s="11" t="s">
        <v>3380</v>
      </c>
      <c r="DB917" s="31"/>
    </row>
    <row r="918">
      <c r="A918" s="11" t="s">
        <v>5102</v>
      </c>
      <c r="B918" s="11" t="s">
        <v>5103</v>
      </c>
      <c r="C918" s="12">
        <v>38682.0</v>
      </c>
      <c r="D918" s="13">
        <v>5.0</v>
      </c>
      <c r="E918" s="18">
        <v>0.0</v>
      </c>
      <c r="F918" s="3">
        <v>6.0</v>
      </c>
      <c r="G918" s="1">
        <v>4.0</v>
      </c>
      <c r="H918" s="3">
        <v>9.0</v>
      </c>
      <c r="I918" s="14">
        <f t="shared" si="1"/>
        <v>6.333333333</v>
      </c>
      <c r="J918" s="14">
        <f t="shared" si="2"/>
        <v>3.333333333</v>
      </c>
      <c r="K918" s="11" t="s">
        <v>3135</v>
      </c>
      <c r="L918" s="11" t="s">
        <v>3594</v>
      </c>
      <c r="M918" s="15" t="s">
        <v>3478</v>
      </c>
      <c r="N918" s="15" t="s">
        <v>5020</v>
      </c>
      <c r="O918" s="15" t="s">
        <v>3478</v>
      </c>
      <c r="P918" s="15" t="s">
        <v>3742</v>
      </c>
      <c r="Q918" s="17">
        <v>1.5</v>
      </c>
      <c r="R918" s="11" t="s">
        <v>5104</v>
      </c>
      <c r="S918" s="11">
        <v>1.0</v>
      </c>
      <c r="T918" s="11">
        <v>0.0</v>
      </c>
      <c r="U918" s="11" t="s">
        <v>124</v>
      </c>
      <c r="V918" s="11">
        <v>0.0</v>
      </c>
      <c r="W918" s="11" t="s">
        <v>125</v>
      </c>
      <c r="X918" s="18">
        <f>(16+23)/2</f>
        <v>19.5</v>
      </c>
      <c r="Y918" s="18">
        <v>1.0</v>
      </c>
      <c r="Z918" s="18">
        <v>0.0</v>
      </c>
      <c r="AA918" s="18"/>
      <c r="AB918" s="15" t="s">
        <v>5105</v>
      </c>
      <c r="AC918" s="15" t="s">
        <v>5105</v>
      </c>
      <c r="AD918" s="16">
        <v>1.0</v>
      </c>
      <c r="AE918" s="16">
        <v>2.0</v>
      </c>
      <c r="AF918" s="16">
        <v>0.0</v>
      </c>
      <c r="AG918" s="15">
        <v>0.0</v>
      </c>
      <c r="AH918" s="11" t="s">
        <v>5046</v>
      </c>
      <c r="AI918" s="18">
        <v>1.0</v>
      </c>
      <c r="AJ918" s="18">
        <v>1.0</v>
      </c>
      <c r="AK918" s="18">
        <v>0.0</v>
      </c>
      <c r="AL918" s="11">
        <v>0.0</v>
      </c>
      <c r="AM918" s="19">
        <v>1.0</v>
      </c>
      <c r="AN918" s="27" t="s">
        <v>128</v>
      </c>
      <c r="AO918" s="15" t="s">
        <v>1624</v>
      </c>
      <c r="AP918" s="15" t="s">
        <v>1624</v>
      </c>
      <c r="AQ918" s="15">
        <v>101.0</v>
      </c>
      <c r="AR918" s="15">
        <v>48.0</v>
      </c>
      <c r="AS918" s="15">
        <v>85.0</v>
      </c>
      <c r="AT918" s="15">
        <v>21.0</v>
      </c>
      <c r="AU918" s="15">
        <v>-7.0</v>
      </c>
      <c r="AV918" s="15">
        <v>2.0</v>
      </c>
      <c r="AW918" s="18">
        <v>0.0</v>
      </c>
      <c r="AX918" s="18">
        <v>0.0</v>
      </c>
      <c r="AY918" s="18">
        <v>0.0</v>
      </c>
      <c r="AZ918" s="18">
        <v>1.0</v>
      </c>
      <c r="BA918" s="18">
        <v>0.0</v>
      </c>
      <c r="BB918" s="18">
        <v>0.0</v>
      </c>
      <c r="BC918" s="11">
        <v>0.0</v>
      </c>
      <c r="BD918" s="11">
        <v>0.0</v>
      </c>
      <c r="BE918" s="11">
        <v>0.0</v>
      </c>
      <c r="BF918" s="11">
        <v>0.0</v>
      </c>
      <c r="BG918" s="11">
        <v>0.0</v>
      </c>
      <c r="BH918" s="11">
        <v>0.0</v>
      </c>
      <c r="BI918" s="11">
        <v>0.0</v>
      </c>
      <c r="BJ918" s="11">
        <v>0.0</v>
      </c>
      <c r="BK918" s="11">
        <v>0.0</v>
      </c>
      <c r="BL918" s="11">
        <v>0.0</v>
      </c>
      <c r="BM918" s="11">
        <v>0.0</v>
      </c>
      <c r="BN918" s="11">
        <v>0.0</v>
      </c>
      <c r="BO918" s="11">
        <v>0.0</v>
      </c>
      <c r="BP918" s="11">
        <v>0.0</v>
      </c>
      <c r="BQ918" s="11">
        <v>0.0</v>
      </c>
      <c r="BR918" s="11">
        <v>0.0</v>
      </c>
      <c r="BS918" s="11">
        <v>0.0</v>
      </c>
      <c r="BT918" s="11">
        <v>0.0</v>
      </c>
      <c r="BU918" s="11">
        <v>0.0</v>
      </c>
      <c r="BV918" s="11" t="s">
        <v>124</v>
      </c>
      <c r="BW918" s="3" t="s">
        <v>5106</v>
      </c>
      <c r="BX918" s="15">
        <v>1.0</v>
      </c>
      <c r="BY918" s="26">
        <v>229.0</v>
      </c>
      <c r="BZ918" s="16">
        <v>0.0</v>
      </c>
      <c r="CA918" s="26">
        <v>11.0</v>
      </c>
      <c r="CB918" s="26">
        <v>19.0</v>
      </c>
      <c r="CC918" s="15">
        <v>1.0</v>
      </c>
      <c r="CD918" s="15">
        <v>0.0</v>
      </c>
      <c r="CE918" s="15">
        <v>0.0</v>
      </c>
      <c r="CF918" s="15">
        <v>0.0</v>
      </c>
      <c r="CG918" s="16">
        <v>0.0</v>
      </c>
      <c r="CH918" s="16">
        <v>0.0</v>
      </c>
      <c r="CI918" s="16">
        <v>1.0</v>
      </c>
      <c r="CJ918" s="15">
        <f t="shared" si="3"/>
        <v>1</v>
      </c>
      <c r="CK918" s="29" t="s">
        <v>5107</v>
      </c>
      <c r="CL918" s="11" t="s">
        <v>2315</v>
      </c>
      <c r="CM918" s="11">
        <v>0.0</v>
      </c>
      <c r="CN918" s="11">
        <v>0.0</v>
      </c>
      <c r="CO918" s="18">
        <v>1.0</v>
      </c>
      <c r="CP918" s="18">
        <v>0.0</v>
      </c>
      <c r="CQ918" s="15">
        <v>0.0</v>
      </c>
      <c r="CR918" s="15" t="s">
        <v>124</v>
      </c>
      <c r="CS918" s="15">
        <v>0.0</v>
      </c>
      <c r="CT918" s="15" t="s">
        <v>124</v>
      </c>
      <c r="CU918" s="15">
        <v>0.0</v>
      </c>
      <c r="CV918" s="15" t="s">
        <v>124</v>
      </c>
      <c r="CW918" s="11">
        <v>0.0</v>
      </c>
      <c r="CX918" s="11">
        <v>0.0</v>
      </c>
      <c r="CY918" s="11" t="s">
        <v>124</v>
      </c>
      <c r="CZ918" s="11">
        <v>0.0</v>
      </c>
      <c r="DA918" s="11" t="s">
        <v>1049</v>
      </c>
      <c r="DB918" s="31"/>
    </row>
    <row r="919">
      <c r="A919" s="11" t="s">
        <v>5108</v>
      </c>
      <c r="B919" s="11" t="s">
        <v>3952</v>
      </c>
      <c r="C919" s="12">
        <v>38717.0</v>
      </c>
      <c r="D919" s="13">
        <v>2.0</v>
      </c>
      <c r="E919" s="18">
        <v>0.0</v>
      </c>
      <c r="F919" s="3">
        <v>7.0</v>
      </c>
      <c r="G919" s="3">
        <v>5.0</v>
      </c>
      <c r="H919" s="3">
        <v>5.0</v>
      </c>
      <c r="I919" s="14">
        <f t="shared" si="1"/>
        <v>5.666666667</v>
      </c>
      <c r="J919" s="14">
        <f t="shared" si="2"/>
        <v>1.333333333</v>
      </c>
      <c r="K919" s="11" t="s">
        <v>5082</v>
      </c>
      <c r="L919" s="11" t="s">
        <v>4729</v>
      </c>
      <c r="M919" s="15" t="s">
        <v>216</v>
      </c>
      <c r="N919" s="15" t="s">
        <v>2546</v>
      </c>
      <c r="O919" s="15" t="s">
        <v>3323</v>
      </c>
      <c r="P919" s="15" t="s">
        <v>4391</v>
      </c>
      <c r="Q919" s="17">
        <v>1.0</v>
      </c>
      <c r="R919" s="11" t="s">
        <v>124</v>
      </c>
      <c r="S919" s="11">
        <v>0.0</v>
      </c>
      <c r="T919" s="11">
        <v>0.0</v>
      </c>
      <c r="U919" s="11" t="s">
        <v>124</v>
      </c>
      <c r="V919" s="11">
        <v>0.0</v>
      </c>
      <c r="W919" s="11" t="s">
        <v>125</v>
      </c>
      <c r="X919" s="18">
        <v>36.0</v>
      </c>
      <c r="Y919" s="18">
        <v>0.0</v>
      </c>
      <c r="Z919" s="18">
        <v>0.0</v>
      </c>
      <c r="AA919" s="18">
        <v>1.0</v>
      </c>
      <c r="AB919" s="15" t="s">
        <v>5109</v>
      </c>
      <c r="AC919" s="15" t="s">
        <v>5109</v>
      </c>
      <c r="AD919" s="16">
        <v>2.0</v>
      </c>
      <c r="AE919" s="16">
        <v>0.0</v>
      </c>
      <c r="AF919" s="16">
        <v>1.0</v>
      </c>
      <c r="AG919" s="15">
        <v>0.0</v>
      </c>
      <c r="AH919" s="11" t="s">
        <v>5110</v>
      </c>
      <c r="AI919" s="18">
        <v>2.0</v>
      </c>
      <c r="AJ919" s="18">
        <v>0.0</v>
      </c>
      <c r="AK919" s="18">
        <v>1.0</v>
      </c>
      <c r="AL919" s="11">
        <v>0.0</v>
      </c>
      <c r="AM919" s="19">
        <v>1.0</v>
      </c>
      <c r="AN919" s="27" t="s">
        <v>128</v>
      </c>
      <c r="AO919" s="15" t="s">
        <v>1840</v>
      </c>
      <c r="AP919" s="15" t="s">
        <v>1840</v>
      </c>
      <c r="AQ919" s="15">
        <v>144.0</v>
      </c>
      <c r="AR919" s="15">
        <v>54.0</v>
      </c>
      <c r="AS919" s="15">
        <v>70.0</v>
      </c>
      <c r="AT919" s="15">
        <v>43.0</v>
      </c>
      <c r="AU919" s="15">
        <v>-7.0</v>
      </c>
      <c r="AV919" s="15">
        <v>5.0</v>
      </c>
      <c r="AW919" s="18">
        <v>0.0</v>
      </c>
      <c r="AX919" s="18">
        <v>0.0</v>
      </c>
      <c r="AY919" s="18">
        <v>0.0</v>
      </c>
      <c r="AZ919" s="18">
        <v>1.0</v>
      </c>
      <c r="BA919" s="18">
        <v>0.0</v>
      </c>
      <c r="BB919" s="18">
        <v>0.0</v>
      </c>
      <c r="BC919" s="11">
        <v>0.0</v>
      </c>
      <c r="BD919" s="11">
        <v>0.0</v>
      </c>
      <c r="BE919" s="11">
        <v>0.0</v>
      </c>
      <c r="BF919" s="11">
        <v>0.0</v>
      </c>
      <c r="BG919" s="11">
        <v>0.0</v>
      </c>
      <c r="BH919" s="11">
        <v>1.0</v>
      </c>
      <c r="BI919" s="11">
        <v>0.0</v>
      </c>
      <c r="BJ919" s="11">
        <v>0.0</v>
      </c>
      <c r="BK919" s="11">
        <v>0.0</v>
      </c>
      <c r="BL919" s="11">
        <v>0.0</v>
      </c>
      <c r="BM919" s="11">
        <v>0.0</v>
      </c>
      <c r="BN919" s="11">
        <v>0.0</v>
      </c>
      <c r="BO919" s="11">
        <v>0.0</v>
      </c>
      <c r="BP919" s="11">
        <v>0.0</v>
      </c>
      <c r="BQ919" s="11">
        <v>0.0</v>
      </c>
      <c r="BR919" s="11">
        <v>0.0</v>
      </c>
      <c r="BS919" s="11">
        <v>0.0</v>
      </c>
      <c r="BT919" s="11">
        <v>0.0</v>
      </c>
      <c r="BU919" s="11">
        <v>0.0</v>
      </c>
      <c r="BV919" s="11" t="s">
        <v>124</v>
      </c>
      <c r="BW919" s="3" t="s">
        <v>146</v>
      </c>
      <c r="BX919" s="15">
        <v>0.0</v>
      </c>
      <c r="BY919" s="26">
        <v>233.0</v>
      </c>
      <c r="BZ919" s="16">
        <v>0.0</v>
      </c>
      <c r="CA919" s="26">
        <v>0.0</v>
      </c>
      <c r="CB919" s="26">
        <v>17.0</v>
      </c>
      <c r="CC919" s="15">
        <v>0.0</v>
      </c>
      <c r="CD919" s="15">
        <v>0.0</v>
      </c>
      <c r="CE919" s="15">
        <v>0.0</v>
      </c>
      <c r="CF919" s="15">
        <v>0.0</v>
      </c>
      <c r="CG919" s="16">
        <v>0.0</v>
      </c>
      <c r="CH919" s="16">
        <v>0.0</v>
      </c>
      <c r="CI919" s="16">
        <v>0.0</v>
      </c>
      <c r="CJ919" s="15">
        <f t="shared" si="3"/>
        <v>0</v>
      </c>
      <c r="CK919" s="29" t="s">
        <v>5111</v>
      </c>
      <c r="CL919" s="11" t="s">
        <v>132</v>
      </c>
      <c r="CM919" s="11">
        <v>0.0</v>
      </c>
      <c r="CN919" s="11">
        <v>0.0</v>
      </c>
      <c r="CO919" s="18">
        <v>0.0</v>
      </c>
      <c r="CP919" s="18">
        <v>0.0</v>
      </c>
      <c r="CQ919" s="15">
        <v>0.0</v>
      </c>
      <c r="CR919" s="15" t="s">
        <v>124</v>
      </c>
      <c r="CS919" s="15">
        <v>0.0</v>
      </c>
      <c r="CT919" s="15" t="s">
        <v>124</v>
      </c>
      <c r="CU919" s="15">
        <v>0.0</v>
      </c>
      <c r="CV919" s="15" t="s">
        <v>124</v>
      </c>
      <c r="CW919" s="11">
        <v>0.0</v>
      </c>
      <c r="CX919" s="11">
        <v>0.0</v>
      </c>
      <c r="CY919" s="11" t="s">
        <v>124</v>
      </c>
      <c r="CZ919" s="11">
        <v>0.0</v>
      </c>
      <c r="DA919" s="11" t="s">
        <v>235</v>
      </c>
      <c r="DB919" s="31"/>
    </row>
    <row r="920">
      <c r="A920" s="11" t="s">
        <v>5112</v>
      </c>
      <c r="B920" s="11" t="s">
        <v>5113</v>
      </c>
      <c r="C920" s="12">
        <v>38731.0</v>
      </c>
      <c r="D920" s="13">
        <v>1.0</v>
      </c>
      <c r="E920" s="18">
        <v>0.0</v>
      </c>
      <c r="F920" s="3">
        <v>1.0</v>
      </c>
      <c r="G920" s="3">
        <v>7.0</v>
      </c>
      <c r="H920" s="3">
        <v>7.0</v>
      </c>
      <c r="I920" s="14">
        <f t="shared" si="1"/>
        <v>5</v>
      </c>
      <c r="J920" s="14">
        <f t="shared" si="2"/>
        <v>4</v>
      </c>
      <c r="K920" s="11" t="s">
        <v>303</v>
      </c>
      <c r="L920" s="11" t="s">
        <v>355</v>
      </c>
      <c r="M920" s="15" t="s">
        <v>3478</v>
      </c>
      <c r="N920" s="15" t="s">
        <v>5114</v>
      </c>
      <c r="O920" s="15" t="s">
        <v>3478</v>
      </c>
      <c r="P920" s="15" t="s">
        <v>4978</v>
      </c>
      <c r="Q920" s="17">
        <v>0.0</v>
      </c>
      <c r="R920" s="11" t="s">
        <v>124</v>
      </c>
      <c r="S920" s="11">
        <v>1.0</v>
      </c>
      <c r="T920" s="11">
        <v>0.0</v>
      </c>
      <c r="U920" s="11" t="s">
        <v>124</v>
      </c>
      <c r="V920" s="11">
        <v>0.0</v>
      </c>
      <c r="W920" s="11" t="s">
        <v>125</v>
      </c>
      <c r="X920" s="18">
        <v>29.0</v>
      </c>
      <c r="Y920" s="18">
        <v>1.0</v>
      </c>
      <c r="Z920" s="18">
        <v>0.0</v>
      </c>
      <c r="AA920" s="18"/>
      <c r="AB920" s="15" t="s">
        <v>5115</v>
      </c>
      <c r="AC920" s="15" t="s">
        <v>5115</v>
      </c>
      <c r="AD920" s="16">
        <v>1.0</v>
      </c>
      <c r="AE920" s="16">
        <v>0.0</v>
      </c>
      <c r="AF920" s="16">
        <v>1.0</v>
      </c>
      <c r="AG920" s="16">
        <v>0.0</v>
      </c>
      <c r="AH920" s="11" t="s">
        <v>5116</v>
      </c>
      <c r="AI920" s="18">
        <v>1.0</v>
      </c>
      <c r="AJ920" s="18">
        <v>0.0</v>
      </c>
      <c r="AK920" s="18">
        <v>0.0</v>
      </c>
      <c r="AL920" s="11">
        <v>0.0</v>
      </c>
      <c r="AM920" s="19">
        <v>0.0</v>
      </c>
      <c r="AN920" s="27" t="s">
        <v>128</v>
      </c>
      <c r="AO920" s="15" t="s">
        <v>1840</v>
      </c>
      <c r="AP920" s="15" t="s">
        <v>1840</v>
      </c>
      <c r="AQ920" s="15">
        <v>77.0</v>
      </c>
      <c r="AR920" s="15">
        <v>44.0</v>
      </c>
      <c r="AS920" s="15">
        <v>89.0</v>
      </c>
      <c r="AT920" s="15">
        <v>62.0</v>
      </c>
      <c r="AU920" s="15">
        <v>-8.0</v>
      </c>
      <c r="AV920" s="15">
        <v>4.0</v>
      </c>
      <c r="AW920" s="18">
        <v>0.0</v>
      </c>
      <c r="AX920" s="18">
        <v>0.0</v>
      </c>
      <c r="AY920" s="18">
        <v>0.0</v>
      </c>
      <c r="AZ920" s="18">
        <v>0.0</v>
      </c>
      <c r="BA920" s="18">
        <v>0.0</v>
      </c>
      <c r="BB920" s="18">
        <v>0.0</v>
      </c>
      <c r="BC920" s="11">
        <v>0.0</v>
      </c>
      <c r="BD920" s="11">
        <v>0.0</v>
      </c>
      <c r="BE920" s="11">
        <v>0.0</v>
      </c>
      <c r="BF920" s="11">
        <v>0.0</v>
      </c>
      <c r="BG920" s="11">
        <v>0.0</v>
      </c>
      <c r="BH920" s="11">
        <v>0.0</v>
      </c>
      <c r="BI920" s="11">
        <v>0.0</v>
      </c>
      <c r="BJ920" s="11">
        <v>1.0</v>
      </c>
      <c r="BK920" s="11">
        <v>0.0</v>
      </c>
      <c r="BL920" s="11">
        <v>0.0</v>
      </c>
      <c r="BM920" s="11">
        <v>0.0</v>
      </c>
      <c r="BN920" s="11">
        <v>0.0</v>
      </c>
      <c r="BO920" s="11">
        <v>0.0</v>
      </c>
      <c r="BP920" s="11">
        <v>0.0</v>
      </c>
      <c r="BQ920" s="11">
        <v>0.0</v>
      </c>
      <c r="BR920" s="11">
        <v>0.0</v>
      </c>
      <c r="BS920" s="11">
        <v>0.0</v>
      </c>
      <c r="BT920" s="11">
        <v>0.0</v>
      </c>
      <c r="BU920" s="11">
        <v>0.0</v>
      </c>
      <c r="BV920" s="11" t="s">
        <v>124</v>
      </c>
      <c r="BW920" s="3" t="s">
        <v>319</v>
      </c>
      <c r="BX920" s="15">
        <v>0.0</v>
      </c>
      <c r="BY920" s="26">
        <v>224.0</v>
      </c>
      <c r="BZ920" s="16">
        <v>0.0</v>
      </c>
      <c r="CA920" s="26">
        <v>6.0</v>
      </c>
      <c r="CB920" s="26">
        <v>24.0</v>
      </c>
      <c r="CC920" s="15">
        <v>0.0</v>
      </c>
      <c r="CD920" s="15">
        <v>0.0</v>
      </c>
      <c r="CE920" s="15">
        <v>0.0</v>
      </c>
      <c r="CF920" s="15">
        <v>0.0</v>
      </c>
      <c r="CG920" s="16">
        <v>0.0</v>
      </c>
      <c r="CH920" s="16">
        <v>0.0</v>
      </c>
      <c r="CI920" s="16">
        <v>1.0</v>
      </c>
      <c r="CJ920" s="15">
        <f t="shared" si="3"/>
        <v>1</v>
      </c>
      <c r="CK920" s="29" t="s">
        <v>5117</v>
      </c>
      <c r="CL920" s="11" t="s">
        <v>2538</v>
      </c>
      <c r="CM920" s="11">
        <v>0.0</v>
      </c>
      <c r="CN920" s="11">
        <v>0.0</v>
      </c>
      <c r="CO920" s="18">
        <v>1.0</v>
      </c>
      <c r="CP920" s="18">
        <v>0.0</v>
      </c>
      <c r="CQ920" s="15">
        <v>0.0</v>
      </c>
      <c r="CR920" s="15" t="s">
        <v>124</v>
      </c>
      <c r="CS920" s="15">
        <v>0.0</v>
      </c>
      <c r="CT920" s="15" t="s">
        <v>124</v>
      </c>
      <c r="CU920" s="15">
        <v>0.0</v>
      </c>
      <c r="CV920" s="15" t="s">
        <v>124</v>
      </c>
      <c r="CW920" s="11">
        <v>0.0</v>
      </c>
      <c r="CX920" s="11">
        <v>0.0</v>
      </c>
      <c r="CY920" s="11" t="s">
        <v>124</v>
      </c>
      <c r="CZ920" s="11">
        <v>0.0</v>
      </c>
      <c r="DA920" s="11" t="s">
        <v>133</v>
      </c>
      <c r="DB920" s="31"/>
    </row>
    <row r="921">
      <c r="A921" s="11" t="s">
        <v>5118</v>
      </c>
      <c r="B921" s="11" t="s">
        <v>5119</v>
      </c>
      <c r="C921" s="12">
        <v>38738.0</v>
      </c>
      <c r="D921" s="13">
        <v>2.0</v>
      </c>
      <c r="E921" s="18">
        <v>0.0</v>
      </c>
      <c r="F921" s="3">
        <v>6.0</v>
      </c>
      <c r="G921" s="3">
        <v>3.0</v>
      </c>
      <c r="H921" s="3">
        <v>8.0</v>
      </c>
      <c r="I921" s="14">
        <f t="shared" si="1"/>
        <v>5.666666667</v>
      </c>
      <c r="J921" s="14">
        <f t="shared" si="2"/>
        <v>3.333333333</v>
      </c>
      <c r="K921" s="11" t="s">
        <v>5120</v>
      </c>
      <c r="L921" s="11" t="s">
        <v>4729</v>
      </c>
      <c r="M921" s="15" t="s">
        <v>3478</v>
      </c>
      <c r="N921" s="15" t="s">
        <v>3478</v>
      </c>
      <c r="O921" s="15" t="s">
        <v>3478</v>
      </c>
      <c r="P921" s="15" t="s">
        <v>4217</v>
      </c>
      <c r="Q921" s="17">
        <v>1.5</v>
      </c>
      <c r="R921" s="11" t="s">
        <v>5121</v>
      </c>
      <c r="S921" s="11">
        <v>1.0</v>
      </c>
      <c r="T921" s="11">
        <v>0.0</v>
      </c>
      <c r="U921" s="11" t="s">
        <v>124</v>
      </c>
      <c r="V921" s="11">
        <v>0.0</v>
      </c>
      <c r="W921" s="11" t="s">
        <v>125</v>
      </c>
      <c r="X921" s="18">
        <f>(31+24+32+32)/4</f>
        <v>29.75</v>
      </c>
      <c r="Y921" s="18">
        <v>1.0</v>
      </c>
      <c r="Z921" s="18">
        <v>2.0</v>
      </c>
      <c r="AA921" s="18">
        <v>2.0</v>
      </c>
      <c r="AB921" s="15" t="s">
        <v>5122</v>
      </c>
      <c r="AC921" s="15" t="s">
        <v>5123</v>
      </c>
      <c r="AD921" s="16">
        <v>2.0</v>
      </c>
      <c r="AE921" s="16">
        <v>2.0</v>
      </c>
      <c r="AF921" s="16">
        <v>1.0</v>
      </c>
      <c r="AG921" s="16">
        <v>0.0</v>
      </c>
      <c r="AH921" s="11" t="s">
        <v>5124</v>
      </c>
      <c r="AI921" s="46">
        <v>1.0</v>
      </c>
      <c r="AJ921" s="46">
        <v>0.0</v>
      </c>
      <c r="AK921" s="18">
        <v>0.0</v>
      </c>
      <c r="AL921" s="11">
        <v>0.0</v>
      </c>
      <c r="AM921" s="19">
        <v>1.0</v>
      </c>
      <c r="AN921" s="47" t="s">
        <v>154</v>
      </c>
      <c r="AO921" s="15" t="s">
        <v>2224</v>
      </c>
      <c r="AP921" s="15" t="s">
        <v>2224</v>
      </c>
      <c r="AQ921" s="15">
        <v>83.0</v>
      </c>
      <c r="AR921" s="15">
        <v>50.0</v>
      </c>
      <c r="AS921" s="15">
        <v>87.0</v>
      </c>
      <c r="AT921" s="15">
        <v>84.0</v>
      </c>
      <c r="AU921" s="15">
        <v>-8.0</v>
      </c>
      <c r="AV921" s="15">
        <v>4.0</v>
      </c>
      <c r="AW921" s="18">
        <v>0.0</v>
      </c>
      <c r="AX921" s="18">
        <v>0.0</v>
      </c>
      <c r="AY921" s="18">
        <v>0.0</v>
      </c>
      <c r="AZ921" s="18">
        <v>0.0</v>
      </c>
      <c r="BA921" s="18">
        <v>1.0</v>
      </c>
      <c r="BB921" s="18">
        <v>0.0</v>
      </c>
      <c r="BC921" s="11">
        <v>0.0</v>
      </c>
      <c r="BD921" s="11">
        <v>0.0</v>
      </c>
      <c r="BE921" s="11">
        <v>0.0</v>
      </c>
      <c r="BF921" s="11">
        <v>0.0</v>
      </c>
      <c r="BG921" s="11">
        <v>0.0</v>
      </c>
      <c r="BH921" s="11">
        <v>0.0</v>
      </c>
      <c r="BI921" s="11">
        <v>0.0</v>
      </c>
      <c r="BJ921" s="11">
        <v>0.0</v>
      </c>
      <c r="BK921" s="11">
        <v>0.0</v>
      </c>
      <c r="BL921" s="11">
        <v>0.0</v>
      </c>
      <c r="BM921" s="11">
        <v>0.0</v>
      </c>
      <c r="BN921" s="11">
        <v>0.0</v>
      </c>
      <c r="BO921" s="11">
        <v>0.0</v>
      </c>
      <c r="BP921" s="11">
        <v>0.0</v>
      </c>
      <c r="BQ921" s="11">
        <v>0.0</v>
      </c>
      <c r="BR921" s="11">
        <v>0.0</v>
      </c>
      <c r="BS921" s="11">
        <v>0.0</v>
      </c>
      <c r="BT921" s="11">
        <v>0.0</v>
      </c>
      <c r="BU921" s="11">
        <v>0.0</v>
      </c>
      <c r="BV921" s="11" t="s">
        <v>124</v>
      </c>
      <c r="BW921" s="3" t="s">
        <v>146</v>
      </c>
      <c r="BX921" s="15">
        <v>0.0</v>
      </c>
      <c r="BY921" s="26">
        <v>271.0</v>
      </c>
      <c r="BZ921" s="16">
        <v>0.0</v>
      </c>
      <c r="CA921" s="26">
        <v>19.0</v>
      </c>
      <c r="CB921" s="26">
        <v>26.0</v>
      </c>
      <c r="CC921" s="15">
        <v>1.0</v>
      </c>
      <c r="CD921" s="15">
        <v>0.0</v>
      </c>
      <c r="CE921" s="15">
        <v>0.0</v>
      </c>
      <c r="CF921" s="15">
        <v>0.0</v>
      </c>
      <c r="CG921" s="16">
        <v>0.0</v>
      </c>
      <c r="CH921" s="16">
        <v>0.0</v>
      </c>
      <c r="CI921" s="16">
        <v>1.0</v>
      </c>
      <c r="CJ921" s="15">
        <f t="shared" si="3"/>
        <v>1</v>
      </c>
      <c r="CK921" s="29" t="s">
        <v>5125</v>
      </c>
      <c r="CL921" s="11" t="s">
        <v>5126</v>
      </c>
      <c r="CM921" s="11">
        <v>0.0</v>
      </c>
      <c r="CN921" s="11">
        <v>1.0</v>
      </c>
      <c r="CO921" s="18">
        <v>1.0</v>
      </c>
      <c r="CP921" s="18">
        <v>0.0</v>
      </c>
      <c r="CQ921" s="15">
        <v>0.0</v>
      </c>
      <c r="CR921" s="15" t="s">
        <v>124</v>
      </c>
      <c r="CS921" s="15">
        <v>0.0</v>
      </c>
      <c r="CT921" s="15" t="s">
        <v>124</v>
      </c>
      <c r="CU921" s="15">
        <v>0.0</v>
      </c>
      <c r="CV921" s="15" t="s">
        <v>124</v>
      </c>
      <c r="CW921" s="11">
        <v>0.0</v>
      </c>
      <c r="CX921" s="11">
        <v>0.0</v>
      </c>
      <c r="CY921" s="11" t="s">
        <v>124</v>
      </c>
      <c r="CZ921" s="11">
        <v>0.0</v>
      </c>
      <c r="DA921" s="11" t="s">
        <v>235</v>
      </c>
      <c r="DB921" s="31"/>
    </row>
    <row r="922">
      <c r="A922" s="11" t="s">
        <v>5127</v>
      </c>
      <c r="B922" s="11" t="s">
        <v>5128</v>
      </c>
      <c r="C922" s="12">
        <v>38752.0</v>
      </c>
      <c r="D922" s="13">
        <v>5.0</v>
      </c>
      <c r="E922" s="18">
        <v>0.0</v>
      </c>
      <c r="F922" s="3">
        <v>4.0</v>
      </c>
      <c r="G922" s="3">
        <v>9.0</v>
      </c>
      <c r="H922" s="3">
        <v>9.0</v>
      </c>
      <c r="I922" s="14">
        <f t="shared" si="1"/>
        <v>7.333333333</v>
      </c>
      <c r="J922" s="14">
        <f t="shared" si="2"/>
        <v>3.333333333</v>
      </c>
      <c r="K922" s="11" t="s">
        <v>261</v>
      </c>
      <c r="L922" s="11" t="s">
        <v>3594</v>
      </c>
      <c r="M922" s="15" t="s">
        <v>3478</v>
      </c>
      <c r="N922" s="15" t="s">
        <v>3478</v>
      </c>
      <c r="O922" s="15" t="s">
        <v>3478</v>
      </c>
      <c r="P922" s="15" t="s">
        <v>4217</v>
      </c>
      <c r="Q922" s="17">
        <v>1.5</v>
      </c>
      <c r="R922" s="11" t="s">
        <v>5129</v>
      </c>
      <c r="S922" s="11">
        <v>1.0</v>
      </c>
      <c r="T922" s="11">
        <v>0.0</v>
      </c>
      <c r="U922" s="11" t="s">
        <v>124</v>
      </c>
      <c r="V922" s="11">
        <v>0.0</v>
      </c>
      <c r="W922" s="11" t="s">
        <v>125</v>
      </c>
      <c r="X922" s="18">
        <f>(24+32+25)/3</f>
        <v>27</v>
      </c>
      <c r="Y922" s="18">
        <v>2.0</v>
      </c>
      <c r="Z922" s="18">
        <v>0.0</v>
      </c>
      <c r="AA922" s="18"/>
      <c r="AB922" s="15" t="s">
        <v>5130</v>
      </c>
      <c r="AC922" s="15" t="s">
        <v>5130</v>
      </c>
      <c r="AD922" s="16">
        <v>2.0</v>
      </c>
      <c r="AE922" s="16">
        <v>0.0</v>
      </c>
      <c r="AF922" s="16">
        <v>1.0</v>
      </c>
      <c r="AG922" s="16">
        <v>0.0</v>
      </c>
      <c r="AH922" s="11" t="s">
        <v>5131</v>
      </c>
      <c r="AI922" s="18">
        <v>2.0</v>
      </c>
      <c r="AJ922" s="18">
        <v>0.0</v>
      </c>
      <c r="AK922" s="18">
        <v>1.0</v>
      </c>
      <c r="AL922" s="18">
        <v>0.0</v>
      </c>
      <c r="AM922" s="19">
        <v>1.0</v>
      </c>
      <c r="AN922" s="27" t="s">
        <v>128</v>
      </c>
      <c r="AO922" s="15" t="s">
        <v>328</v>
      </c>
      <c r="AP922" s="15" t="s">
        <v>328</v>
      </c>
      <c r="AQ922" s="15">
        <v>166.0</v>
      </c>
      <c r="AR922" s="15">
        <v>80.0</v>
      </c>
      <c r="AS922" s="15">
        <v>71.0</v>
      </c>
      <c r="AT922" s="15">
        <v>86.0</v>
      </c>
      <c r="AU922" s="15">
        <v>-7.0</v>
      </c>
      <c r="AV922" s="15">
        <v>7.0</v>
      </c>
      <c r="AW922" s="18">
        <v>0.0</v>
      </c>
      <c r="AX922" s="18">
        <v>1.0</v>
      </c>
      <c r="AY922" s="18">
        <v>0.0</v>
      </c>
      <c r="AZ922" s="18">
        <v>0.0</v>
      </c>
      <c r="BA922" s="18">
        <v>0.0</v>
      </c>
      <c r="BB922" s="18">
        <v>0.0</v>
      </c>
      <c r="BC922" s="11">
        <v>0.0</v>
      </c>
      <c r="BD922" s="11">
        <v>0.0</v>
      </c>
      <c r="BE922" s="11">
        <v>0.0</v>
      </c>
      <c r="BF922" s="11">
        <v>0.0</v>
      </c>
      <c r="BG922" s="11">
        <v>0.0</v>
      </c>
      <c r="BH922" s="11">
        <v>0.0</v>
      </c>
      <c r="BI922" s="11">
        <v>0.0</v>
      </c>
      <c r="BJ922" s="11">
        <v>0.0</v>
      </c>
      <c r="BK922" s="11">
        <v>0.0</v>
      </c>
      <c r="BL922" s="11">
        <v>0.0</v>
      </c>
      <c r="BM922" s="11">
        <v>0.0</v>
      </c>
      <c r="BN922" s="11">
        <v>0.0</v>
      </c>
      <c r="BO922" s="11">
        <v>0.0</v>
      </c>
      <c r="BP922" s="11">
        <v>0.0</v>
      </c>
      <c r="BQ922" s="11">
        <v>0.0</v>
      </c>
      <c r="BR922" s="11">
        <v>0.0</v>
      </c>
      <c r="BS922" s="11">
        <v>0.0</v>
      </c>
      <c r="BT922" s="11">
        <v>0.0</v>
      </c>
      <c r="BU922" s="11">
        <v>0.0</v>
      </c>
      <c r="BV922" s="11" t="s">
        <v>124</v>
      </c>
      <c r="BW922" s="3" t="s">
        <v>3895</v>
      </c>
      <c r="BX922" s="15">
        <v>1.0</v>
      </c>
      <c r="BY922" s="26">
        <v>210.0</v>
      </c>
      <c r="BZ922" s="16">
        <v>0.0</v>
      </c>
      <c r="CA922" s="26">
        <v>18.0</v>
      </c>
      <c r="CB922" s="26">
        <v>17.0</v>
      </c>
      <c r="CC922" s="15">
        <v>1.0</v>
      </c>
      <c r="CD922" s="15">
        <v>0.0</v>
      </c>
      <c r="CE922" s="15">
        <v>0.0</v>
      </c>
      <c r="CF922" s="15">
        <v>0.0</v>
      </c>
      <c r="CG922" s="16">
        <v>0.0</v>
      </c>
      <c r="CH922" s="16">
        <v>0.0</v>
      </c>
      <c r="CI922" s="16">
        <v>0.0</v>
      </c>
      <c r="CJ922" s="15">
        <f t="shared" si="3"/>
        <v>0</v>
      </c>
      <c r="CK922" s="29" t="s">
        <v>5132</v>
      </c>
      <c r="CL922" s="11" t="s">
        <v>2315</v>
      </c>
      <c r="CM922" s="11">
        <v>0.0</v>
      </c>
      <c r="CN922" s="11">
        <v>0.0</v>
      </c>
      <c r="CO922" s="18">
        <v>0.0</v>
      </c>
      <c r="CP922" s="18">
        <v>0.0</v>
      </c>
      <c r="CQ922" s="15">
        <v>0.0</v>
      </c>
      <c r="CR922" s="15" t="s">
        <v>124</v>
      </c>
      <c r="CS922" s="15">
        <v>1.0</v>
      </c>
      <c r="CT922" s="15" t="s">
        <v>124</v>
      </c>
      <c r="CU922" s="15">
        <v>0.0</v>
      </c>
      <c r="CV922" s="15" t="s">
        <v>124</v>
      </c>
      <c r="CW922" s="11">
        <v>0.0</v>
      </c>
      <c r="CX922" s="11">
        <v>0.0</v>
      </c>
      <c r="CY922" s="11" t="s">
        <v>124</v>
      </c>
      <c r="CZ922" s="11">
        <v>0.0</v>
      </c>
      <c r="DA922" s="11" t="s">
        <v>235</v>
      </c>
      <c r="DB922" s="31"/>
    </row>
    <row r="923">
      <c r="A923" s="11" t="s">
        <v>5133</v>
      </c>
      <c r="B923" s="11" t="s">
        <v>5134</v>
      </c>
      <c r="C923" s="12">
        <v>38787.0</v>
      </c>
      <c r="D923" s="13">
        <v>1.0</v>
      </c>
      <c r="E923" s="18">
        <v>0.0</v>
      </c>
      <c r="F923" s="3">
        <v>6.0</v>
      </c>
      <c r="G923" s="3">
        <v>4.0</v>
      </c>
      <c r="H923" s="3">
        <v>6.0</v>
      </c>
      <c r="I923" s="14">
        <f t="shared" si="1"/>
        <v>5.333333333</v>
      </c>
      <c r="J923" s="14">
        <f t="shared" si="2"/>
        <v>1.333333333</v>
      </c>
      <c r="K923" s="11" t="s">
        <v>5135</v>
      </c>
      <c r="L923" s="11" t="s">
        <v>355</v>
      </c>
      <c r="M923" s="15" t="s">
        <v>122</v>
      </c>
      <c r="N923" s="15" t="s">
        <v>1173</v>
      </c>
      <c r="O923" s="15" t="s">
        <v>162</v>
      </c>
      <c r="P923" s="15" t="s">
        <v>5136</v>
      </c>
      <c r="Q923" s="17">
        <v>1.0</v>
      </c>
      <c r="R923" s="11" t="s">
        <v>124</v>
      </c>
      <c r="S923" s="11">
        <v>0.0</v>
      </c>
      <c r="T923" s="11">
        <v>0.0</v>
      </c>
      <c r="U923" s="11" t="s">
        <v>124</v>
      </c>
      <c r="V923" s="11">
        <v>0.0</v>
      </c>
      <c r="W923" s="11" t="s">
        <v>631</v>
      </c>
      <c r="X923" s="18">
        <v>32.0</v>
      </c>
      <c r="Y923" s="18">
        <v>1.0</v>
      </c>
      <c r="Z923" s="18">
        <v>1.0</v>
      </c>
      <c r="AA923" s="18">
        <v>0.0</v>
      </c>
      <c r="AB923" s="15" t="s">
        <v>5137</v>
      </c>
      <c r="AC923" s="15" t="s">
        <v>5137</v>
      </c>
      <c r="AD923" s="16">
        <v>2.0</v>
      </c>
      <c r="AE923" s="16">
        <v>2.0</v>
      </c>
      <c r="AF923" s="16">
        <v>1.0</v>
      </c>
      <c r="AG923" s="15">
        <v>0.0</v>
      </c>
      <c r="AH923" s="11" t="s">
        <v>5138</v>
      </c>
      <c r="AI923" s="18">
        <v>1.0</v>
      </c>
      <c r="AJ923" s="18">
        <v>1.0</v>
      </c>
      <c r="AK923" s="18">
        <v>0.0</v>
      </c>
      <c r="AL923" s="11">
        <v>0.0</v>
      </c>
      <c r="AM923" s="19">
        <v>0.0</v>
      </c>
      <c r="AN923" s="27" t="s">
        <v>128</v>
      </c>
      <c r="AO923" s="15" t="s">
        <v>167</v>
      </c>
      <c r="AP923" s="15" t="s">
        <v>167</v>
      </c>
      <c r="AQ923" s="15">
        <v>82.0</v>
      </c>
      <c r="AR923" s="15">
        <v>48.0</v>
      </c>
      <c r="AS923" s="15">
        <v>68.0</v>
      </c>
      <c r="AT923" s="15">
        <v>45.0</v>
      </c>
      <c r="AU923" s="15">
        <v>-10.0</v>
      </c>
      <c r="AV923" s="15">
        <v>63.0</v>
      </c>
      <c r="AW923" s="18">
        <v>0.0</v>
      </c>
      <c r="AX923" s="18">
        <v>0.0</v>
      </c>
      <c r="AY923" s="18">
        <v>1.0</v>
      </c>
      <c r="AZ923" s="18">
        <v>0.0</v>
      </c>
      <c r="BA923" s="18">
        <v>1.0</v>
      </c>
      <c r="BB923" s="18">
        <v>0.0</v>
      </c>
      <c r="BC923" s="11">
        <v>0.0</v>
      </c>
      <c r="BD923" s="11">
        <v>0.0</v>
      </c>
      <c r="BE923" s="11">
        <v>0.0</v>
      </c>
      <c r="BF923" s="11">
        <v>0.0</v>
      </c>
      <c r="BG923" s="11">
        <v>0.0</v>
      </c>
      <c r="BH923" s="11">
        <v>1.0</v>
      </c>
      <c r="BI923" s="11">
        <v>0.0</v>
      </c>
      <c r="BJ923" s="11">
        <v>0.0</v>
      </c>
      <c r="BK923" s="11">
        <v>0.0</v>
      </c>
      <c r="BL923" s="11">
        <v>0.0</v>
      </c>
      <c r="BM923" s="11">
        <v>0.0</v>
      </c>
      <c r="BN923" s="11">
        <v>0.0</v>
      </c>
      <c r="BO923" s="11">
        <v>0.0</v>
      </c>
      <c r="BP923" s="11">
        <v>0.0</v>
      </c>
      <c r="BQ923" s="11">
        <v>0.0</v>
      </c>
      <c r="BR923" s="11">
        <v>0.0</v>
      </c>
      <c r="BS923" s="11">
        <v>0.0</v>
      </c>
      <c r="BT923" s="11">
        <v>0.0</v>
      </c>
      <c r="BU923" s="11">
        <v>0.0</v>
      </c>
      <c r="BV923" s="11" t="s">
        <v>124</v>
      </c>
      <c r="BW923" s="3" t="s">
        <v>319</v>
      </c>
      <c r="BX923" s="15">
        <v>0.0</v>
      </c>
      <c r="BY923" s="26">
        <v>209.0</v>
      </c>
      <c r="BZ923" s="16">
        <v>0.0</v>
      </c>
      <c r="CA923" s="26">
        <v>68.0</v>
      </c>
      <c r="CB923" s="26">
        <v>35.0</v>
      </c>
      <c r="CC923" s="15">
        <v>0.0</v>
      </c>
      <c r="CD923" s="15">
        <v>0.0</v>
      </c>
      <c r="CE923" s="15">
        <v>0.0</v>
      </c>
      <c r="CF923" s="15">
        <v>0.0</v>
      </c>
      <c r="CG923" s="16">
        <v>0.0</v>
      </c>
      <c r="CH923" s="16">
        <v>0.0</v>
      </c>
      <c r="CI923" s="16">
        <v>0.0</v>
      </c>
      <c r="CJ923" s="15">
        <f t="shared" si="3"/>
        <v>0</v>
      </c>
      <c r="CK923" s="29" t="s">
        <v>5139</v>
      </c>
      <c r="CL923" s="11" t="s">
        <v>158</v>
      </c>
      <c r="CM923" s="11">
        <v>1.0</v>
      </c>
      <c r="CN923" s="11">
        <v>0.0</v>
      </c>
      <c r="CO923" s="18">
        <v>1.0</v>
      </c>
      <c r="CP923" s="18">
        <v>0.0</v>
      </c>
      <c r="CQ923" s="15">
        <v>0.0</v>
      </c>
      <c r="CR923" s="15" t="s">
        <v>124</v>
      </c>
      <c r="CS923" s="15">
        <v>0.0</v>
      </c>
      <c r="CT923" s="15" t="s">
        <v>124</v>
      </c>
      <c r="CU923" s="15">
        <v>0.0</v>
      </c>
      <c r="CV923" s="15" t="s">
        <v>124</v>
      </c>
      <c r="CW923" s="11">
        <v>0.0</v>
      </c>
      <c r="CX923" s="11">
        <v>0.0</v>
      </c>
      <c r="CY923" s="11" t="s">
        <v>124</v>
      </c>
      <c r="CZ923" s="11">
        <v>0.0</v>
      </c>
      <c r="DA923" s="11" t="s">
        <v>235</v>
      </c>
      <c r="DB923" s="31"/>
    </row>
    <row r="924">
      <c r="A924" s="11" t="s">
        <v>5140</v>
      </c>
      <c r="B924" s="11" t="s">
        <v>5141</v>
      </c>
      <c r="C924" s="12">
        <v>38794.0</v>
      </c>
      <c r="D924" s="13">
        <v>2.0</v>
      </c>
      <c r="E924" s="18">
        <v>0.0</v>
      </c>
      <c r="F924" s="3">
        <v>8.0</v>
      </c>
      <c r="G924" s="3">
        <v>5.0</v>
      </c>
      <c r="H924" s="3">
        <v>7.0</v>
      </c>
      <c r="I924" s="14">
        <f t="shared" si="1"/>
        <v>6.666666667</v>
      </c>
      <c r="J924" s="14">
        <f t="shared" si="2"/>
        <v>2</v>
      </c>
      <c r="K924" s="11" t="s">
        <v>4206</v>
      </c>
      <c r="L924" s="11" t="s">
        <v>4729</v>
      </c>
      <c r="M924" s="15" t="s">
        <v>216</v>
      </c>
      <c r="N924" s="15" t="s">
        <v>2546</v>
      </c>
      <c r="O924" s="15" t="s">
        <v>3412</v>
      </c>
      <c r="P924" s="15" t="s">
        <v>4217</v>
      </c>
      <c r="Q924" s="17">
        <v>1.0</v>
      </c>
      <c r="R924" s="11" t="s">
        <v>124</v>
      </c>
      <c r="S924" s="11">
        <v>0.0</v>
      </c>
      <c r="T924" s="11">
        <v>0.0</v>
      </c>
      <c r="U924" s="11" t="s">
        <v>124</v>
      </c>
      <c r="V924" s="11">
        <v>0.0</v>
      </c>
      <c r="W924" s="11" t="s">
        <v>125</v>
      </c>
      <c r="X924" s="18">
        <v>26.0</v>
      </c>
      <c r="Y924" s="18">
        <v>1.0</v>
      </c>
      <c r="Z924" s="18">
        <v>0.0</v>
      </c>
      <c r="AA924" s="18">
        <v>1.0</v>
      </c>
      <c r="AB924" s="15" t="s">
        <v>5142</v>
      </c>
      <c r="AC924" s="15" t="s">
        <v>5142</v>
      </c>
      <c r="AD924" s="16">
        <v>1.0</v>
      </c>
      <c r="AE924" s="16">
        <v>2.0</v>
      </c>
      <c r="AF924" s="16">
        <v>1.0</v>
      </c>
      <c r="AG924" s="15">
        <v>0.0</v>
      </c>
      <c r="AH924" s="11" t="s">
        <v>5143</v>
      </c>
      <c r="AI924" s="18">
        <v>1.0</v>
      </c>
      <c r="AJ924" s="18">
        <v>1.0</v>
      </c>
      <c r="AK924" s="18">
        <v>0.0</v>
      </c>
      <c r="AL924" s="11">
        <v>0.0</v>
      </c>
      <c r="AM924" s="19">
        <v>1.0</v>
      </c>
      <c r="AN924" s="27" t="s">
        <v>128</v>
      </c>
      <c r="AO924" s="15" t="s">
        <v>367</v>
      </c>
      <c r="AP924" s="15" t="s">
        <v>367</v>
      </c>
      <c r="AQ924" s="15">
        <v>93.0</v>
      </c>
      <c r="AR924" s="15">
        <v>57.0</v>
      </c>
      <c r="AS924" s="15">
        <v>45.0</v>
      </c>
      <c r="AT924" s="15">
        <v>58.0</v>
      </c>
      <c r="AU924" s="15">
        <v>-8.0</v>
      </c>
      <c r="AV924" s="15">
        <v>25.0</v>
      </c>
      <c r="AW924" s="18">
        <v>0.0</v>
      </c>
      <c r="AX924" s="18">
        <v>0.0</v>
      </c>
      <c r="AY924" s="18">
        <v>0.0</v>
      </c>
      <c r="AZ924" s="18">
        <v>1.0</v>
      </c>
      <c r="BA924" s="18">
        <v>0.0</v>
      </c>
      <c r="BB924" s="18">
        <v>0.0</v>
      </c>
      <c r="BC924" s="11">
        <v>0.0</v>
      </c>
      <c r="BD924" s="11">
        <v>0.0</v>
      </c>
      <c r="BE924" s="11">
        <v>0.0</v>
      </c>
      <c r="BF924" s="11">
        <v>0.0</v>
      </c>
      <c r="BG924" s="11">
        <v>0.0</v>
      </c>
      <c r="BH924" s="11">
        <v>0.0</v>
      </c>
      <c r="BI924" s="11">
        <v>0.0</v>
      </c>
      <c r="BJ924" s="11">
        <v>0.0</v>
      </c>
      <c r="BK924" s="11">
        <v>0.0</v>
      </c>
      <c r="BL924" s="11">
        <v>0.0</v>
      </c>
      <c r="BM924" s="11">
        <v>0.0</v>
      </c>
      <c r="BN924" s="11">
        <v>0.0</v>
      </c>
      <c r="BO924" s="11">
        <v>0.0</v>
      </c>
      <c r="BP924" s="11">
        <v>0.0</v>
      </c>
      <c r="BQ924" s="11">
        <v>0.0</v>
      </c>
      <c r="BR924" s="11">
        <v>0.0</v>
      </c>
      <c r="BS924" s="11">
        <v>0.0</v>
      </c>
      <c r="BT924" s="11">
        <v>0.0</v>
      </c>
      <c r="BU924" s="11">
        <v>0.0</v>
      </c>
      <c r="BV924" s="11" t="s">
        <v>124</v>
      </c>
      <c r="BW924" s="3" t="s">
        <v>146</v>
      </c>
      <c r="BX924" s="15">
        <v>0.0</v>
      </c>
      <c r="BY924" s="26">
        <v>197.0</v>
      </c>
      <c r="BZ924" s="16">
        <v>0.0</v>
      </c>
      <c r="CA924" s="26">
        <v>19.0</v>
      </c>
      <c r="CB924" s="26">
        <v>19.0</v>
      </c>
      <c r="CC924" s="15">
        <v>0.0</v>
      </c>
      <c r="CD924" s="15">
        <v>0.0</v>
      </c>
      <c r="CE924" s="15">
        <v>0.0</v>
      </c>
      <c r="CF924" s="15">
        <v>0.0</v>
      </c>
      <c r="CG924" s="16">
        <v>0.0</v>
      </c>
      <c r="CH924" s="16">
        <v>0.0</v>
      </c>
      <c r="CI924" s="16">
        <v>0.0</v>
      </c>
      <c r="CJ924" s="15">
        <f t="shared" si="3"/>
        <v>0</v>
      </c>
      <c r="CK924" s="29" t="s">
        <v>5144</v>
      </c>
      <c r="CL924" s="11" t="s">
        <v>132</v>
      </c>
      <c r="CM924" s="11">
        <v>0.0</v>
      </c>
      <c r="CN924" s="11">
        <v>0.0</v>
      </c>
      <c r="CO924" s="18">
        <v>0.0</v>
      </c>
      <c r="CP924" s="18">
        <v>0.0</v>
      </c>
      <c r="CQ924" s="15">
        <v>0.0</v>
      </c>
      <c r="CR924" s="15" t="s">
        <v>124</v>
      </c>
      <c r="CS924" s="15">
        <v>0.0</v>
      </c>
      <c r="CT924" s="15" t="s">
        <v>124</v>
      </c>
      <c r="CU924" s="15">
        <v>0.0</v>
      </c>
      <c r="CV924" s="15" t="s">
        <v>124</v>
      </c>
      <c r="CW924" s="11">
        <v>0.0</v>
      </c>
      <c r="CX924" s="11">
        <v>0.0</v>
      </c>
      <c r="CY924" s="11" t="s">
        <v>124</v>
      </c>
      <c r="CZ924" s="11">
        <v>0.0</v>
      </c>
      <c r="DA924" s="11" t="s">
        <v>235</v>
      </c>
      <c r="DB924" s="31"/>
    </row>
    <row r="925">
      <c r="A925" s="11" t="s">
        <v>5145</v>
      </c>
      <c r="B925" s="11" t="s">
        <v>4952</v>
      </c>
      <c r="C925" s="12">
        <v>38808.0</v>
      </c>
      <c r="D925" s="13">
        <v>1.0</v>
      </c>
      <c r="E925" s="18">
        <v>0.0</v>
      </c>
      <c r="F925" s="3">
        <v>6.0</v>
      </c>
      <c r="G925" s="3">
        <v>6.0</v>
      </c>
      <c r="H925" s="3">
        <v>8.0</v>
      </c>
      <c r="I925" s="14">
        <f t="shared" si="1"/>
        <v>6.666666667</v>
      </c>
      <c r="J925" s="14">
        <f t="shared" si="2"/>
        <v>1.333333333</v>
      </c>
      <c r="K925" s="11" t="s">
        <v>4953</v>
      </c>
      <c r="L925" s="11" t="s">
        <v>355</v>
      </c>
      <c r="M925" s="15" t="s">
        <v>2038</v>
      </c>
      <c r="N925" s="15" t="s">
        <v>4954</v>
      </c>
      <c r="O925" s="15" t="s">
        <v>2038</v>
      </c>
      <c r="P925" s="15" t="s">
        <v>4954</v>
      </c>
      <c r="Q925" s="17">
        <v>1.0</v>
      </c>
      <c r="R925" s="11" t="s">
        <v>124</v>
      </c>
      <c r="S925" s="11">
        <v>0.0</v>
      </c>
      <c r="T925" s="11">
        <v>0.0</v>
      </c>
      <c r="U925" s="11" t="s">
        <v>124</v>
      </c>
      <c r="V925" s="11">
        <v>0.0</v>
      </c>
      <c r="W925" s="11" t="s">
        <v>2084</v>
      </c>
      <c r="X925" s="18">
        <v>33.0</v>
      </c>
      <c r="Y925" s="18">
        <v>1.0</v>
      </c>
      <c r="Z925" s="18">
        <v>0.0</v>
      </c>
      <c r="AA925" s="18"/>
      <c r="AB925" s="15" t="s">
        <v>5146</v>
      </c>
      <c r="AC925" s="15" t="s">
        <v>5146</v>
      </c>
      <c r="AD925" s="16">
        <v>1.0</v>
      </c>
      <c r="AE925" s="16">
        <v>0.0</v>
      </c>
      <c r="AF925" s="16">
        <v>1.0</v>
      </c>
      <c r="AG925" s="15">
        <v>0.0</v>
      </c>
      <c r="AH925" s="11" t="s">
        <v>5147</v>
      </c>
      <c r="AI925" s="18">
        <v>1.0</v>
      </c>
      <c r="AJ925" s="18">
        <v>0.0</v>
      </c>
      <c r="AK925" s="18">
        <v>0.0</v>
      </c>
      <c r="AL925" s="11">
        <v>0.0</v>
      </c>
      <c r="AM925" s="19">
        <v>1.0</v>
      </c>
      <c r="AN925" s="27" t="s">
        <v>128</v>
      </c>
      <c r="AO925" s="15" t="s">
        <v>1780</v>
      </c>
      <c r="AP925" s="15" t="s">
        <v>1780</v>
      </c>
      <c r="AQ925" s="15">
        <v>125.0</v>
      </c>
      <c r="AR925" s="15">
        <v>60.0</v>
      </c>
      <c r="AS925" s="15">
        <v>95.0</v>
      </c>
      <c r="AT925" s="15">
        <v>82.0</v>
      </c>
      <c r="AU925" s="15">
        <v>-5.0</v>
      </c>
      <c r="AV925" s="15">
        <v>11.0</v>
      </c>
      <c r="AW925" s="18">
        <v>0.0</v>
      </c>
      <c r="AX925" s="18">
        <v>0.0</v>
      </c>
      <c r="AY925" s="18">
        <v>0.0</v>
      </c>
      <c r="AZ925" s="18">
        <v>0.0</v>
      </c>
      <c r="BA925" s="18">
        <v>0.0</v>
      </c>
      <c r="BB925" s="18">
        <v>0.0</v>
      </c>
      <c r="BC925" s="11">
        <v>0.0</v>
      </c>
      <c r="BD925" s="11">
        <v>0.0</v>
      </c>
      <c r="BE925" s="11">
        <v>0.0</v>
      </c>
      <c r="BF925" s="11">
        <v>0.0</v>
      </c>
      <c r="BG925" s="11">
        <v>0.0</v>
      </c>
      <c r="BH925" s="11">
        <v>0.0</v>
      </c>
      <c r="BI925" s="11">
        <v>0.0</v>
      </c>
      <c r="BJ925" s="11">
        <v>0.0</v>
      </c>
      <c r="BK925" s="11">
        <v>0.0</v>
      </c>
      <c r="BL925" s="11">
        <v>0.0</v>
      </c>
      <c r="BM925" s="11">
        <v>0.0</v>
      </c>
      <c r="BN925" s="11">
        <v>0.0</v>
      </c>
      <c r="BO925" s="11">
        <v>0.0</v>
      </c>
      <c r="BP925" s="11">
        <v>0.0</v>
      </c>
      <c r="BQ925" s="11">
        <v>0.0</v>
      </c>
      <c r="BR925" s="11">
        <v>0.0</v>
      </c>
      <c r="BS925" s="11">
        <v>0.0</v>
      </c>
      <c r="BT925" s="11">
        <v>0.0</v>
      </c>
      <c r="BU925" s="11">
        <v>0.0</v>
      </c>
      <c r="BV925" s="11" t="s">
        <v>124</v>
      </c>
      <c r="BW925" s="3" t="s">
        <v>319</v>
      </c>
      <c r="BX925" s="15">
        <v>0.0</v>
      </c>
      <c r="BY925" s="26">
        <v>218.0</v>
      </c>
      <c r="BZ925" s="16">
        <v>0.0</v>
      </c>
      <c r="CA925" s="26">
        <v>33.0</v>
      </c>
      <c r="CB925" s="26">
        <v>15.0</v>
      </c>
      <c r="CC925" s="15">
        <v>1.0</v>
      </c>
      <c r="CD925" s="15">
        <v>0.0</v>
      </c>
      <c r="CE925" s="15">
        <v>0.0</v>
      </c>
      <c r="CF925" s="15">
        <v>0.0</v>
      </c>
      <c r="CG925" s="16">
        <v>0.0</v>
      </c>
      <c r="CH925" s="16">
        <v>1.0</v>
      </c>
      <c r="CI925" s="16">
        <v>0.0</v>
      </c>
      <c r="CJ925" s="15">
        <f t="shared" si="3"/>
        <v>1</v>
      </c>
      <c r="CK925" s="29" t="s">
        <v>5148</v>
      </c>
      <c r="CL925" s="11" t="s">
        <v>258</v>
      </c>
      <c r="CM925" s="11">
        <v>0.0</v>
      </c>
      <c r="CN925" s="11">
        <v>0.0</v>
      </c>
      <c r="CO925" s="18">
        <v>0.0</v>
      </c>
      <c r="CP925" s="18">
        <v>0.0</v>
      </c>
      <c r="CQ925" s="15">
        <v>0.0</v>
      </c>
      <c r="CR925" s="15" t="s">
        <v>124</v>
      </c>
      <c r="CS925" s="15">
        <v>0.0</v>
      </c>
      <c r="CT925" s="15" t="s">
        <v>124</v>
      </c>
      <c r="CU925" s="15">
        <v>0.0</v>
      </c>
      <c r="CV925" s="15" t="s">
        <v>124</v>
      </c>
      <c r="CW925" s="11">
        <v>0.0</v>
      </c>
      <c r="CX925" s="11">
        <v>0.0</v>
      </c>
      <c r="CY925" s="11" t="s">
        <v>124</v>
      </c>
      <c r="CZ925" s="11">
        <v>0.0</v>
      </c>
      <c r="DA925" s="11" t="s">
        <v>235</v>
      </c>
      <c r="DB925" s="31"/>
    </row>
    <row r="926">
      <c r="A926" s="11" t="s">
        <v>5149</v>
      </c>
      <c r="B926" s="11" t="s">
        <v>5150</v>
      </c>
      <c r="C926" s="12">
        <v>38815.0</v>
      </c>
      <c r="D926" s="13">
        <v>5.0</v>
      </c>
      <c r="E926" s="18">
        <v>0.0</v>
      </c>
      <c r="F926" s="3">
        <v>4.0</v>
      </c>
      <c r="G926" s="3">
        <v>3.0</v>
      </c>
      <c r="H926" s="3">
        <v>6.0</v>
      </c>
      <c r="I926" s="14">
        <f t="shared" si="1"/>
        <v>4.333333333</v>
      </c>
      <c r="J926" s="14">
        <f t="shared" si="2"/>
        <v>2</v>
      </c>
      <c r="K926" s="11" t="s">
        <v>355</v>
      </c>
      <c r="L926" s="11" t="s">
        <v>355</v>
      </c>
      <c r="M926" s="15" t="s">
        <v>137</v>
      </c>
      <c r="N926" s="15" t="s">
        <v>373</v>
      </c>
      <c r="O926" s="15" t="s">
        <v>162</v>
      </c>
      <c r="P926" s="15" t="s">
        <v>1918</v>
      </c>
      <c r="Q926" s="17">
        <v>1.0</v>
      </c>
      <c r="R926" s="11" t="s">
        <v>124</v>
      </c>
      <c r="S926" s="11">
        <v>0.0</v>
      </c>
      <c r="T926" s="11">
        <v>0.0</v>
      </c>
      <c r="U926" s="11" t="s">
        <v>124</v>
      </c>
      <c r="V926" s="11">
        <v>0.0</v>
      </c>
      <c r="W926" s="11" t="s">
        <v>273</v>
      </c>
      <c r="X926" s="18">
        <v>35.0</v>
      </c>
      <c r="Y926" s="18">
        <v>1.0</v>
      </c>
      <c r="Z926" s="18">
        <v>1.0</v>
      </c>
      <c r="AA926" s="18">
        <v>0.0</v>
      </c>
      <c r="AB926" s="15" t="s">
        <v>5150</v>
      </c>
      <c r="AC926" s="15" t="s">
        <v>5150</v>
      </c>
      <c r="AD926" s="16">
        <v>1.0</v>
      </c>
      <c r="AE926" s="16">
        <v>1.0</v>
      </c>
      <c r="AF926" s="16">
        <v>1.0</v>
      </c>
      <c r="AG926" s="15">
        <v>1.0</v>
      </c>
      <c r="AH926" s="11" t="s">
        <v>5151</v>
      </c>
      <c r="AI926" s="18">
        <v>1.0</v>
      </c>
      <c r="AJ926" s="18">
        <v>1.0</v>
      </c>
      <c r="AK926" s="18">
        <v>0.0</v>
      </c>
      <c r="AL926" s="11">
        <v>0.0</v>
      </c>
      <c r="AM926" s="19">
        <v>0.0</v>
      </c>
      <c r="AN926" s="27" t="s">
        <v>128</v>
      </c>
      <c r="AO926" s="15" t="s">
        <v>167</v>
      </c>
      <c r="AP926" s="15" t="s">
        <v>167</v>
      </c>
      <c r="AQ926" s="15">
        <v>140.0</v>
      </c>
      <c r="AR926" s="15">
        <v>79.0</v>
      </c>
      <c r="AS926" s="15">
        <v>60.0</v>
      </c>
      <c r="AT926" s="15">
        <v>52.0</v>
      </c>
      <c r="AU926" s="15">
        <v>-4.0</v>
      </c>
      <c r="AV926" s="15">
        <v>45.0</v>
      </c>
      <c r="AW926" s="18">
        <v>0.0</v>
      </c>
      <c r="AX926" s="18">
        <v>0.0</v>
      </c>
      <c r="AY926" s="18">
        <v>0.0</v>
      </c>
      <c r="AZ926" s="18">
        <v>1.0</v>
      </c>
      <c r="BA926" s="18">
        <v>0.0</v>
      </c>
      <c r="BB926" s="18">
        <v>0.0</v>
      </c>
      <c r="BC926" s="11">
        <v>0.0</v>
      </c>
      <c r="BD926" s="11">
        <v>0.0</v>
      </c>
      <c r="BE926" s="11">
        <v>0.0</v>
      </c>
      <c r="BF926" s="11">
        <v>0.0</v>
      </c>
      <c r="BG926" s="11">
        <v>0.0</v>
      </c>
      <c r="BH926" s="11">
        <v>1.0</v>
      </c>
      <c r="BI926" s="11">
        <v>0.0</v>
      </c>
      <c r="BJ926" s="11">
        <v>0.0</v>
      </c>
      <c r="BK926" s="11">
        <v>0.0</v>
      </c>
      <c r="BL926" s="11">
        <v>0.0</v>
      </c>
      <c r="BM926" s="11">
        <v>0.0</v>
      </c>
      <c r="BN926" s="11">
        <v>0.0</v>
      </c>
      <c r="BO926" s="11">
        <v>0.0</v>
      </c>
      <c r="BP926" s="11">
        <v>0.0</v>
      </c>
      <c r="BQ926" s="11">
        <v>0.0</v>
      </c>
      <c r="BR926" s="11">
        <v>0.0</v>
      </c>
      <c r="BS926" s="11">
        <v>0.0</v>
      </c>
      <c r="BT926" s="11">
        <v>0.0</v>
      </c>
      <c r="BU926" s="11">
        <v>0.0</v>
      </c>
      <c r="BV926" s="11" t="s">
        <v>124</v>
      </c>
      <c r="BW926" s="3" t="s">
        <v>146</v>
      </c>
      <c r="BX926" s="15">
        <v>0.0</v>
      </c>
      <c r="BY926" s="26">
        <v>233.0</v>
      </c>
      <c r="BZ926" s="16">
        <v>0.0</v>
      </c>
      <c r="CA926" s="26">
        <v>44.0</v>
      </c>
      <c r="CB926" s="26">
        <v>8.0</v>
      </c>
      <c r="CC926" s="15">
        <v>0.0</v>
      </c>
      <c r="CD926" s="15">
        <v>0.0</v>
      </c>
      <c r="CE926" s="15">
        <v>0.0</v>
      </c>
      <c r="CF926" s="15">
        <v>0.0</v>
      </c>
      <c r="CG926" s="16">
        <v>0.0</v>
      </c>
      <c r="CH926" s="16">
        <v>0.0</v>
      </c>
      <c r="CI926" s="16">
        <v>0.0</v>
      </c>
      <c r="CJ926" s="15">
        <f t="shared" si="3"/>
        <v>0</v>
      </c>
      <c r="CK926" s="29" t="s">
        <v>5152</v>
      </c>
      <c r="CL926" s="11" t="s">
        <v>5153</v>
      </c>
      <c r="CM926" s="11">
        <v>0.0</v>
      </c>
      <c r="CN926" s="11">
        <v>0.0</v>
      </c>
      <c r="CO926" s="18">
        <v>0.0</v>
      </c>
      <c r="CP926" s="18">
        <v>0.0</v>
      </c>
      <c r="CQ926" s="15">
        <v>0.0</v>
      </c>
      <c r="CR926" s="15" t="s">
        <v>124</v>
      </c>
      <c r="CS926" s="15">
        <v>0.0</v>
      </c>
      <c r="CT926" s="15" t="s">
        <v>124</v>
      </c>
      <c r="CU926" s="15">
        <v>0.0</v>
      </c>
      <c r="CV926" s="15" t="s">
        <v>124</v>
      </c>
      <c r="CW926" s="11">
        <v>0.0</v>
      </c>
      <c r="CX926" s="11">
        <v>0.0</v>
      </c>
      <c r="CY926" s="11" t="s">
        <v>124</v>
      </c>
      <c r="CZ926" s="11">
        <v>0.0</v>
      </c>
      <c r="DA926" s="11" t="s">
        <v>235</v>
      </c>
      <c r="DB926" s="31"/>
    </row>
    <row r="927">
      <c r="A927" s="11" t="s">
        <v>5154</v>
      </c>
      <c r="B927" s="11" t="s">
        <v>5155</v>
      </c>
      <c r="C927" s="12">
        <v>38850.0</v>
      </c>
      <c r="D927" s="13">
        <v>3.0</v>
      </c>
      <c r="E927" s="18">
        <v>0.0</v>
      </c>
      <c r="F927" s="3">
        <v>7.0</v>
      </c>
      <c r="G927" s="3">
        <v>5.0</v>
      </c>
      <c r="H927" s="3">
        <v>9.0</v>
      </c>
      <c r="I927" s="14">
        <f t="shared" si="1"/>
        <v>7</v>
      </c>
      <c r="J927" s="14">
        <f t="shared" si="2"/>
        <v>2.666666667</v>
      </c>
      <c r="K927" s="11" t="s">
        <v>5156</v>
      </c>
      <c r="L927" s="11" t="s">
        <v>4729</v>
      </c>
      <c r="M927" s="15" t="s">
        <v>2631</v>
      </c>
      <c r="N927" s="15" t="s">
        <v>2691</v>
      </c>
      <c r="O927" s="15" t="s">
        <v>3323</v>
      </c>
      <c r="P927" s="15" t="s">
        <v>4217</v>
      </c>
      <c r="Q927" s="17">
        <v>1.0</v>
      </c>
      <c r="R927" s="11" t="s">
        <v>124</v>
      </c>
      <c r="S927" s="11">
        <v>0.0</v>
      </c>
      <c r="T927" s="11">
        <v>0.0</v>
      </c>
      <c r="U927" s="11" t="s">
        <v>124</v>
      </c>
      <c r="V927" s="11">
        <v>0.0</v>
      </c>
      <c r="W927" s="11" t="s">
        <v>5157</v>
      </c>
      <c r="X927" s="18">
        <v>18.0</v>
      </c>
      <c r="Y927" s="18">
        <v>0.0</v>
      </c>
      <c r="Z927" s="18">
        <v>0.0</v>
      </c>
      <c r="AA927" s="18"/>
      <c r="AB927" s="15" t="s">
        <v>5158</v>
      </c>
      <c r="AC927" s="15" t="s">
        <v>5159</v>
      </c>
      <c r="AD927" s="16">
        <v>1.0</v>
      </c>
      <c r="AE927" s="16">
        <v>1.0</v>
      </c>
      <c r="AF927" s="16">
        <v>0.0</v>
      </c>
      <c r="AG927" s="15">
        <v>0.0</v>
      </c>
      <c r="AH927" s="11" t="s">
        <v>5160</v>
      </c>
      <c r="AI927" s="18">
        <v>1.0</v>
      </c>
      <c r="AJ927" s="18">
        <v>1.0</v>
      </c>
      <c r="AK927" s="18">
        <v>0.0</v>
      </c>
      <c r="AL927" s="11">
        <v>0.0</v>
      </c>
      <c r="AM927" s="19">
        <v>0.0</v>
      </c>
      <c r="AN927" s="27" t="s">
        <v>128</v>
      </c>
      <c r="AO927" s="15" t="s">
        <v>367</v>
      </c>
      <c r="AP927" s="15" t="s">
        <v>367</v>
      </c>
      <c r="AQ927" s="15">
        <v>137.0</v>
      </c>
      <c r="AR927" s="15">
        <v>67.0</v>
      </c>
      <c r="AS927" s="15">
        <v>68.0</v>
      </c>
      <c r="AT927" s="15">
        <v>53.0</v>
      </c>
      <c r="AU927" s="15">
        <v>-5.0</v>
      </c>
      <c r="AV927" s="15">
        <v>0.0</v>
      </c>
      <c r="AW927" s="18">
        <v>0.0</v>
      </c>
      <c r="AX927" s="18">
        <v>0.0</v>
      </c>
      <c r="AY927" s="18">
        <v>0.0</v>
      </c>
      <c r="AZ927" s="18">
        <v>1.0</v>
      </c>
      <c r="BA927" s="18">
        <v>0.0</v>
      </c>
      <c r="BB927" s="18">
        <v>0.0</v>
      </c>
      <c r="BC927" s="11">
        <v>0.0</v>
      </c>
      <c r="BD927" s="11">
        <v>0.0</v>
      </c>
      <c r="BE927" s="11">
        <v>0.0</v>
      </c>
      <c r="BF927" s="11">
        <v>0.0</v>
      </c>
      <c r="BG927" s="11">
        <v>0.0</v>
      </c>
      <c r="BH927" s="11">
        <v>0.0</v>
      </c>
      <c r="BI927" s="11">
        <v>0.0</v>
      </c>
      <c r="BJ927" s="11">
        <v>0.0</v>
      </c>
      <c r="BK927" s="11">
        <v>0.0</v>
      </c>
      <c r="BL927" s="11">
        <v>0.0</v>
      </c>
      <c r="BM927" s="11">
        <v>0.0</v>
      </c>
      <c r="BN927" s="11">
        <v>0.0</v>
      </c>
      <c r="BO927" s="11">
        <v>0.0</v>
      </c>
      <c r="BP927" s="11">
        <v>0.0</v>
      </c>
      <c r="BQ927" s="11">
        <v>0.0</v>
      </c>
      <c r="BR927" s="11">
        <v>0.0</v>
      </c>
      <c r="BS927" s="11">
        <v>0.0</v>
      </c>
      <c r="BT927" s="11">
        <v>0.0</v>
      </c>
      <c r="BU927" s="11">
        <v>0.0</v>
      </c>
      <c r="BV927" s="11" t="s">
        <v>124</v>
      </c>
      <c r="BW927" s="3" t="s">
        <v>3816</v>
      </c>
      <c r="BX927" s="15">
        <v>0.0</v>
      </c>
      <c r="BY927" s="26">
        <v>238.0</v>
      </c>
      <c r="BZ927" s="16">
        <v>0.0</v>
      </c>
      <c r="CA927" s="26">
        <v>23.0</v>
      </c>
      <c r="CB927" s="26">
        <v>14.0</v>
      </c>
      <c r="CC927" s="15">
        <v>0.0</v>
      </c>
      <c r="CD927" s="15">
        <v>0.0</v>
      </c>
      <c r="CE927" s="15">
        <v>0.0</v>
      </c>
      <c r="CF927" s="15">
        <v>0.0</v>
      </c>
      <c r="CG927" s="16">
        <v>0.0</v>
      </c>
      <c r="CH927" s="16">
        <v>1.0</v>
      </c>
      <c r="CI927" s="16">
        <v>1.0</v>
      </c>
      <c r="CJ927" s="15">
        <f t="shared" si="3"/>
        <v>1</v>
      </c>
      <c r="CK927" s="29" t="s">
        <v>5161</v>
      </c>
      <c r="CL927" s="11" t="s">
        <v>1674</v>
      </c>
      <c r="CM927" s="11">
        <v>0.0</v>
      </c>
      <c r="CN927" s="11">
        <v>0.0</v>
      </c>
      <c r="CO927" s="18">
        <v>0.0</v>
      </c>
      <c r="CP927" s="18">
        <v>0.0</v>
      </c>
      <c r="CQ927" s="15">
        <v>0.0</v>
      </c>
      <c r="CR927" s="15" t="s">
        <v>124</v>
      </c>
      <c r="CS927" s="15">
        <v>0.0</v>
      </c>
      <c r="CT927" s="15" t="s">
        <v>124</v>
      </c>
      <c r="CU927" s="15">
        <v>0.0</v>
      </c>
      <c r="CV927" s="15" t="s">
        <v>124</v>
      </c>
      <c r="CW927" s="11">
        <v>0.0</v>
      </c>
      <c r="CX927" s="11">
        <v>0.0</v>
      </c>
      <c r="CY927" s="11" t="s">
        <v>124</v>
      </c>
      <c r="CZ927" s="11">
        <v>0.0</v>
      </c>
      <c r="DA927" s="11" t="s">
        <v>235</v>
      </c>
      <c r="DB927" s="31"/>
    </row>
    <row r="928">
      <c r="A928" s="11" t="s">
        <v>5162</v>
      </c>
      <c r="B928" s="11" t="s">
        <v>5163</v>
      </c>
      <c r="C928" s="12">
        <v>38871.0</v>
      </c>
      <c r="D928" s="13">
        <v>2.0</v>
      </c>
      <c r="E928" s="18">
        <v>0.0</v>
      </c>
      <c r="F928" s="3">
        <v>5.0</v>
      </c>
      <c r="G928" s="3">
        <v>8.0</v>
      </c>
      <c r="H928" s="3">
        <v>7.0</v>
      </c>
      <c r="I928" s="14">
        <f t="shared" si="1"/>
        <v>6.666666667</v>
      </c>
      <c r="J928" s="14">
        <f t="shared" si="2"/>
        <v>2</v>
      </c>
      <c r="K928" s="11" t="s">
        <v>5164</v>
      </c>
      <c r="L928" s="11" t="s">
        <v>4729</v>
      </c>
      <c r="M928" s="15" t="s">
        <v>3478</v>
      </c>
      <c r="N928" s="15" t="s">
        <v>3478</v>
      </c>
      <c r="O928" s="15" t="s">
        <v>3478</v>
      </c>
      <c r="P928" s="15" t="s">
        <v>969</v>
      </c>
      <c r="Q928" s="17">
        <v>1.5</v>
      </c>
      <c r="R928" s="11" t="s">
        <v>124</v>
      </c>
      <c r="S928" s="11">
        <v>1.0</v>
      </c>
      <c r="T928" s="11">
        <v>0.0</v>
      </c>
      <c r="U928" s="11" t="s">
        <v>124</v>
      </c>
      <c r="V928" s="11">
        <v>0.0</v>
      </c>
      <c r="W928" s="11" t="s">
        <v>125</v>
      </c>
      <c r="X928" s="18">
        <f>(26+32)/2</f>
        <v>29</v>
      </c>
      <c r="Y928" s="18">
        <v>1.0</v>
      </c>
      <c r="Z928" s="18">
        <v>0.0</v>
      </c>
      <c r="AA928" s="18"/>
      <c r="AB928" s="15" t="s">
        <v>5165</v>
      </c>
      <c r="AC928" s="15" t="s">
        <v>5165</v>
      </c>
      <c r="AD928" s="16">
        <v>1.0</v>
      </c>
      <c r="AE928" s="16">
        <v>0.0</v>
      </c>
      <c r="AF928" s="16">
        <v>1.0</v>
      </c>
      <c r="AG928" s="16">
        <v>0.0</v>
      </c>
      <c r="AH928" s="11" t="s">
        <v>5166</v>
      </c>
      <c r="AI928" s="18">
        <v>1.0</v>
      </c>
      <c r="AJ928" s="18">
        <v>0.0</v>
      </c>
      <c r="AK928" s="18">
        <v>0.0</v>
      </c>
      <c r="AL928" s="11">
        <v>0.0</v>
      </c>
      <c r="AM928" s="19">
        <v>1.0</v>
      </c>
      <c r="AN928" s="27" t="s">
        <v>128</v>
      </c>
      <c r="AO928" s="15" t="s">
        <v>554</v>
      </c>
      <c r="AP928" s="15" t="s">
        <v>554</v>
      </c>
      <c r="AQ928" s="15">
        <v>143.0</v>
      </c>
      <c r="AR928" s="15">
        <v>80.0</v>
      </c>
      <c r="AS928" s="15">
        <v>79.0</v>
      </c>
      <c r="AT928" s="15">
        <v>84.0</v>
      </c>
      <c r="AU928" s="15">
        <v>-5.0</v>
      </c>
      <c r="AV928" s="15">
        <v>19.0</v>
      </c>
      <c r="AW928" s="18">
        <v>0.0</v>
      </c>
      <c r="AX928" s="18">
        <v>1.0</v>
      </c>
      <c r="AY928" s="18">
        <v>0.0</v>
      </c>
      <c r="AZ928" s="18">
        <v>0.0</v>
      </c>
      <c r="BA928" s="18">
        <v>0.0</v>
      </c>
      <c r="BB928" s="18">
        <v>0.0</v>
      </c>
      <c r="BC928" s="11">
        <v>0.0</v>
      </c>
      <c r="BD928" s="11">
        <v>0.0</v>
      </c>
      <c r="BE928" s="11">
        <v>0.0</v>
      </c>
      <c r="BF928" s="11">
        <v>0.0</v>
      </c>
      <c r="BG928" s="11">
        <v>0.0</v>
      </c>
      <c r="BH928" s="11">
        <v>0.0</v>
      </c>
      <c r="BI928" s="11">
        <v>0.0</v>
      </c>
      <c r="BJ928" s="11">
        <v>0.0</v>
      </c>
      <c r="BK928" s="11">
        <v>0.0</v>
      </c>
      <c r="BL928" s="11">
        <v>0.0</v>
      </c>
      <c r="BM928" s="11">
        <v>0.0</v>
      </c>
      <c r="BN928" s="11">
        <v>0.0</v>
      </c>
      <c r="BO928" s="11">
        <v>0.0</v>
      </c>
      <c r="BP928" s="11">
        <v>0.0</v>
      </c>
      <c r="BQ928" s="11">
        <v>0.0</v>
      </c>
      <c r="BR928" s="11">
        <v>0.0</v>
      </c>
      <c r="BS928" s="11">
        <v>0.0</v>
      </c>
      <c r="BT928" s="11">
        <v>0.0</v>
      </c>
      <c r="BU928" s="11">
        <v>0.0</v>
      </c>
      <c r="BV928" s="11" t="s">
        <v>124</v>
      </c>
      <c r="BW928" s="3" t="s">
        <v>319</v>
      </c>
      <c r="BX928" s="15">
        <v>0.0</v>
      </c>
      <c r="BY928" s="26">
        <v>303.0</v>
      </c>
      <c r="BZ928" s="16">
        <v>0.0</v>
      </c>
      <c r="CA928" s="26">
        <v>11.0</v>
      </c>
      <c r="CB928" s="26">
        <v>11.0</v>
      </c>
      <c r="CC928" s="15">
        <v>0.0</v>
      </c>
      <c r="CD928" s="15">
        <v>0.0</v>
      </c>
      <c r="CE928" s="15">
        <v>1.0</v>
      </c>
      <c r="CF928" s="15">
        <v>0.0</v>
      </c>
      <c r="CG928" s="16">
        <v>0.0</v>
      </c>
      <c r="CH928" s="16">
        <v>0.0</v>
      </c>
      <c r="CI928" s="16">
        <v>0.0</v>
      </c>
      <c r="CJ928" s="15">
        <f t="shared" si="3"/>
        <v>0</v>
      </c>
      <c r="CK928" s="29" t="s">
        <v>5167</v>
      </c>
      <c r="CL928" s="11" t="s">
        <v>5168</v>
      </c>
      <c r="CM928" s="11">
        <v>0.0</v>
      </c>
      <c r="CN928" s="11">
        <v>0.0</v>
      </c>
      <c r="CO928" s="18">
        <v>1.0</v>
      </c>
      <c r="CP928" s="18">
        <v>0.0</v>
      </c>
      <c r="CQ928" s="15">
        <v>0.0</v>
      </c>
      <c r="CR928" s="15" t="s">
        <v>124</v>
      </c>
      <c r="CS928" s="15">
        <v>0.0</v>
      </c>
      <c r="CT928" s="15" t="s">
        <v>124</v>
      </c>
      <c r="CU928" s="15">
        <v>0.0</v>
      </c>
      <c r="CV928" s="15" t="s">
        <v>124</v>
      </c>
      <c r="CW928" s="11">
        <v>0.0</v>
      </c>
      <c r="CX928" s="11">
        <v>0.0</v>
      </c>
      <c r="CY928" s="11" t="s">
        <v>124</v>
      </c>
      <c r="CZ928" s="11">
        <v>0.0</v>
      </c>
      <c r="DA928" s="11" t="s">
        <v>235</v>
      </c>
      <c r="DB928" s="31"/>
    </row>
    <row r="929">
      <c r="A929" s="11" t="s">
        <v>5169</v>
      </c>
      <c r="B929" s="11" t="s">
        <v>5170</v>
      </c>
      <c r="C929" s="12">
        <v>38885.0</v>
      </c>
      <c r="D929" s="13">
        <v>2.0</v>
      </c>
      <c r="E929" s="18">
        <v>0.0</v>
      </c>
      <c r="F929" s="3">
        <v>8.0</v>
      </c>
      <c r="G929" s="3">
        <v>8.0</v>
      </c>
      <c r="H929" s="3">
        <v>7.0</v>
      </c>
      <c r="I929" s="14">
        <f t="shared" si="1"/>
        <v>7.666666667</v>
      </c>
      <c r="J929" s="14">
        <f t="shared" si="2"/>
        <v>0.6666666667</v>
      </c>
      <c r="K929" s="11" t="s">
        <v>645</v>
      </c>
      <c r="L929" s="11" t="s">
        <v>3594</v>
      </c>
      <c r="M929" s="15" t="s">
        <v>5171</v>
      </c>
      <c r="N929" s="15" t="s">
        <v>4658</v>
      </c>
      <c r="O929" s="15" t="s">
        <v>5172</v>
      </c>
      <c r="P929" s="15" t="s">
        <v>5173</v>
      </c>
      <c r="Q929" s="17">
        <v>1.5</v>
      </c>
      <c r="R929" s="11" t="s">
        <v>5174</v>
      </c>
      <c r="S929" s="11">
        <v>1.0</v>
      </c>
      <c r="T929" s="11">
        <v>0.0</v>
      </c>
      <c r="U929" s="11" t="s">
        <v>124</v>
      </c>
      <c r="V929" s="11">
        <v>0.0</v>
      </c>
      <c r="W929" s="11" t="s">
        <v>5175</v>
      </c>
      <c r="X929" s="18">
        <f>(29+36)/2</f>
        <v>32.5</v>
      </c>
      <c r="Y929" s="18">
        <v>2.0</v>
      </c>
      <c r="Z929" s="18">
        <v>0.0</v>
      </c>
      <c r="AA929" s="18"/>
      <c r="AB929" s="15" t="s">
        <v>5176</v>
      </c>
      <c r="AC929" s="15" t="s">
        <v>5176</v>
      </c>
      <c r="AD929" s="16">
        <v>2.0</v>
      </c>
      <c r="AE929" s="16">
        <v>0.0</v>
      </c>
      <c r="AF929" s="16">
        <v>1.0</v>
      </c>
      <c r="AG929" s="16">
        <v>0.0</v>
      </c>
      <c r="AH929" s="11" t="s">
        <v>5177</v>
      </c>
      <c r="AI929" s="18">
        <v>2.0</v>
      </c>
      <c r="AJ929" s="18">
        <v>0.0</v>
      </c>
      <c r="AK929" s="18">
        <v>1.0</v>
      </c>
      <c r="AL929" s="18">
        <v>0.0</v>
      </c>
      <c r="AM929" s="19">
        <v>1.0</v>
      </c>
      <c r="AN929" s="27" t="s">
        <v>128</v>
      </c>
      <c r="AO929" s="15" t="s">
        <v>1780</v>
      </c>
      <c r="AP929" s="15" t="s">
        <v>1780</v>
      </c>
      <c r="AQ929" s="15">
        <v>100.0</v>
      </c>
      <c r="AR929" s="15">
        <v>82.0</v>
      </c>
      <c r="AS929" s="15">
        <v>78.0</v>
      </c>
      <c r="AT929" s="15">
        <v>76.0</v>
      </c>
      <c r="AU929" s="15">
        <v>-6.0</v>
      </c>
      <c r="AV929" s="15">
        <v>28.0</v>
      </c>
      <c r="AW929" s="18">
        <v>0.0</v>
      </c>
      <c r="AX929" s="18">
        <v>0.0</v>
      </c>
      <c r="AY929" s="18">
        <v>1.0</v>
      </c>
      <c r="AZ929" s="18">
        <v>0.0</v>
      </c>
      <c r="BA929" s="18">
        <v>0.0</v>
      </c>
      <c r="BB929" s="18">
        <v>1.0</v>
      </c>
      <c r="BC929" s="11">
        <v>0.0</v>
      </c>
      <c r="BD929" s="11">
        <v>0.0</v>
      </c>
      <c r="BE929" s="11">
        <v>0.0</v>
      </c>
      <c r="BF929" s="11">
        <v>1.0</v>
      </c>
      <c r="BG929" s="11">
        <v>0.0</v>
      </c>
      <c r="BH929" s="11">
        <v>0.0</v>
      </c>
      <c r="BI929" s="11">
        <v>0.0</v>
      </c>
      <c r="BJ929" s="11">
        <v>0.0</v>
      </c>
      <c r="BK929" s="11">
        <v>0.0</v>
      </c>
      <c r="BL929" s="11">
        <v>0.0</v>
      </c>
      <c r="BM929" s="11">
        <v>0.0</v>
      </c>
      <c r="BN929" s="11">
        <v>0.0</v>
      </c>
      <c r="BO929" s="11">
        <v>0.0</v>
      </c>
      <c r="BP929" s="11">
        <v>0.0</v>
      </c>
      <c r="BQ929" s="11">
        <v>0.0</v>
      </c>
      <c r="BR929" s="11">
        <v>0.0</v>
      </c>
      <c r="BS929" s="11">
        <v>1.0</v>
      </c>
      <c r="BT929" s="11">
        <v>0.0</v>
      </c>
      <c r="BU929" s="11">
        <v>0.0</v>
      </c>
      <c r="BV929" s="11" t="s">
        <v>124</v>
      </c>
      <c r="BW929" s="3" t="s">
        <v>5178</v>
      </c>
      <c r="BX929" s="15">
        <v>1.0</v>
      </c>
      <c r="BY929" s="26">
        <v>218.0</v>
      </c>
      <c r="BZ929" s="16">
        <v>0.0</v>
      </c>
      <c r="CA929" s="26">
        <v>21.0</v>
      </c>
      <c r="CB929" s="26">
        <v>9.0</v>
      </c>
      <c r="CC929" s="15">
        <v>0.0</v>
      </c>
      <c r="CD929" s="15">
        <v>0.0</v>
      </c>
      <c r="CE929" s="15">
        <v>0.0</v>
      </c>
      <c r="CF929" s="15">
        <v>0.0</v>
      </c>
      <c r="CG929" s="16">
        <v>0.0</v>
      </c>
      <c r="CH929" s="16">
        <v>1.0</v>
      </c>
      <c r="CI929" s="16">
        <v>1.0</v>
      </c>
      <c r="CJ929" s="15">
        <f t="shared" si="3"/>
        <v>1</v>
      </c>
      <c r="CK929" s="29" t="s">
        <v>5179</v>
      </c>
      <c r="CL929" s="11" t="s">
        <v>2538</v>
      </c>
      <c r="CM929" s="11">
        <v>0.0</v>
      </c>
      <c r="CN929" s="11">
        <v>0.0</v>
      </c>
      <c r="CO929" s="18">
        <v>0.0</v>
      </c>
      <c r="CP929" s="18">
        <v>1.0</v>
      </c>
      <c r="CQ929" s="15">
        <v>0.0</v>
      </c>
      <c r="CR929" s="15" t="s">
        <v>124</v>
      </c>
      <c r="CS929" s="15">
        <v>0.0</v>
      </c>
      <c r="CT929" s="15" t="s">
        <v>124</v>
      </c>
      <c r="CU929" s="15">
        <v>0.0</v>
      </c>
      <c r="CV929" s="15" t="s">
        <v>124</v>
      </c>
      <c r="CW929" s="11">
        <v>0.0</v>
      </c>
      <c r="CX929" s="11">
        <v>0.0</v>
      </c>
      <c r="CY929" s="11" t="s">
        <v>124</v>
      </c>
      <c r="CZ929" s="11">
        <v>0.0</v>
      </c>
      <c r="DA929" s="11" t="s">
        <v>235</v>
      </c>
      <c r="DB929" s="31"/>
    </row>
    <row r="930">
      <c r="A930" s="11" t="s">
        <v>5180</v>
      </c>
      <c r="B930" s="11" t="s">
        <v>5181</v>
      </c>
      <c r="C930" s="12">
        <v>38899.0</v>
      </c>
      <c r="D930" s="13">
        <v>1.0</v>
      </c>
      <c r="E930" s="18">
        <v>0.0</v>
      </c>
      <c r="F930" s="3">
        <v>2.0</v>
      </c>
      <c r="G930" s="3">
        <v>1.0</v>
      </c>
      <c r="H930" s="3">
        <v>5.0</v>
      </c>
      <c r="I930" s="14">
        <f t="shared" si="1"/>
        <v>2.666666667</v>
      </c>
      <c r="J930" s="14">
        <f t="shared" si="2"/>
        <v>2.666666667</v>
      </c>
      <c r="K930" s="11" t="s">
        <v>5030</v>
      </c>
      <c r="L930" s="11" t="s">
        <v>3594</v>
      </c>
      <c r="M930" s="15" t="s">
        <v>137</v>
      </c>
      <c r="N930" s="15" t="s">
        <v>196</v>
      </c>
      <c r="O930" s="15" t="s">
        <v>604</v>
      </c>
      <c r="P930" s="15" t="s">
        <v>5182</v>
      </c>
      <c r="Q930" s="17">
        <v>1.0</v>
      </c>
      <c r="R930" s="11" t="s">
        <v>124</v>
      </c>
      <c r="S930" s="11">
        <v>0.0</v>
      </c>
      <c r="T930" s="11">
        <v>0.0</v>
      </c>
      <c r="U930" s="11" t="s">
        <v>4914</v>
      </c>
      <c r="V930" s="11">
        <v>0.0</v>
      </c>
      <c r="W930" s="11" t="s">
        <v>125</v>
      </c>
      <c r="X930" s="18">
        <v>29.0</v>
      </c>
      <c r="Y930" s="18">
        <v>1.0</v>
      </c>
      <c r="Z930" s="18">
        <v>1.0</v>
      </c>
      <c r="AA930" s="18">
        <v>0.0</v>
      </c>
      <c r="AB930" s="15" t="s">
        <v>5183</v>
      </c>
      <c r="AC930" s="15" t="s">
        <v>5183</v>
      </c>
      <c r="AD930" s="16">
        <v>2.0</v>
      </c>
      <c r="AE930" s="16">
        <v>1.0</v>
      </c>
      <c r="AF930" s="16">
        <v>0.0</v>
      </c>
      <c r="AG930" s="15">
        <v>0.0</v>
      </c>
      <c r="AH930" s="11" t="s">
        <v>5184</v>
      </c>
      <c r="AI930" s="18">
        <v>1.0</v>
      </c>
      <c r="AJ930" s="18">
        <v>1.0</v>
      </c>
      <c r="AK930" s="18">
        <v>0.0</v>
      </c>
      <c r="AL930" s="11">
        <v>0.0</v>
      </c>
      <c r="AM930" s="19">
        <v>1.0</v>
      </c>
      <c r="AN930" s="27" t="s">
        <v>128</v>
      </c>
      <c r="AO930" s="15" t="s">
        <v>4405</v>
      </c>
      <c r="AP930" s="15" t="s">
        <v>243</v>
      </c>
      <c r="AQ930" s="15">
        <v>144.0</v>
      </c>
      <c r="AR930" s="15">
        <v>52.0</v>
      </c>
      <c r="AS930" s="15">
        <v>46.0</v>
      </c>
      <c r="AT930" s="15">
        <v>31.0</v>
      </c>
      <c r="AU930" s="15">
        <v>-8.0</v>
      </c>
      <c r="AV930" s="15">
        <v>3.0</v>
      </c>
      <c r="AW930" s="18">
        <v>0.0</v>
      </c>
      <c r="AX930" s="18">
        <v>0.0</v>
      </c>
      <c r="AY930" s="18">
        <v>0.0</v>
      </c>
      <c r="AZ930" s="18">
        <v>1.0</v>
      </c>
      <c r="BA930" s="18">
        <v>1.0</v>
      </c>
      <c r="BB930" s="18">
        <v>0.0</v>
      </c>
      <c r="BC930" s="11">
        <v>0.0</v>
      </c>
      <c r="BD930" s="11">
        <v>0.0</v>
      </c>
      <c r="BE930" s="11">
        <v>0.0</v>
      </c>
      <c r="BF930" s="11">
        <v>0.0</v>
      </c>
      <c r="BG930" s="11">
        <v>0.0</v>
      </c>
      <c r="BH930" s="11">
        <v>0.0</v>
      </c>
      <c r="BI930" s="11">
        <v>0.0</v>
      </c>
      <c r="BJ930" s="11">
        <v>0.0</v>
      </c>
      <c r="BK930" s="11">
        <v>0.0</v>
      </c>
      <c r="BL930" s="11">
        <v>0.0</v>
      </c>
      <c r="BM930" s="11">
        <v>0.0</v>
      </c>
      <c r="BN930" s="11">
        <v>0.0</v>
      </c>
      <c r="BO930" s="11">
        <v>0.0</v>
      </c>
      <c r="BP930" s="11">
        <v>0.0</v>
      </c>
      <c r="BQ930" s="11">
        <v>0.0</v>
      </c>
      <c r="BR930" s="11">
        <v>0.0</v>
      </c>
      <c r="BS930" s="11">
        <v>0.0</v>
      </c>
      <c r="BT930" s="11">
        <v>0.0</v>
      </c>
      <c r="BU930" s="11">
        <v>0.0</v>
      </c>
      <c r="BV930" s="11" t="s">
        <v>124</v>
      </c>
      <c r="BW930" s="3" t="s">
        <v>146</v>
      </c>
      <c r="BX930" s="15">
        <v>0.0</v>
      </c>
      <c r="BY930" s="26">
        <v>248.0</v>
      </c>
      <c r="BZ930" s="16">
        <v>0.0</v>
      </c>
      <c r="CA930" s="26">
        <v>14.0</v>
      </c>
      <c r="CB930" s="26">
        <v>14.0</v>
      </c>
      <c r="CC930" s="15">
        <v>0.0</v>
      </c>
      <c r="CD930" s="15">
        <v>0.0</v>
      </c>
      <c r="CE930" s="15">
        <v>0.0</v>
      </c>
      <c r="CF930" s="15">
        <v>0.0</v>
      </c>
      <c r="CG930" s="16">
        <v>0.0</v>
      </c>
      <c r="CH930" s="16">
        <v>0.0</v>
      </c>
      <c r="CI930" s="16">
        <v>0.0</v>
      </c>
      <c r="CJ930" s="15">
        <f t="shared" si="3"/>
        <v>0</v>
      </c>
      <c r="CK930" s="29" t="s">
        <v>5185</v>
      </c>
      <c r="CL930" s="11" t="s">
        <v>5186</v>
      </c>
      <c r="CM930" s="11">
        <v>0.0</v>
      </c>
      <c r="CN930" s="11">
        <v>0.0</v>
      </c>
      <c r="CO930" s="18">
        <v>0.0</v>
      </c>
      <c r="CP930" s="18">
        <v>0.0</v>
      </c>
      <c r="CQ930" s="15">
        <v>0.0</v>
      </c>
      <c r="CR930" s="15" t="s">
        <v>124</v>
      </c>
      <c r="CS930" s="15">
        <v>0.0</v>
      </c>
      <c r="CT930" s="15" t="s">
        <v>124</v>
      </c>
      <c r="CU930" s="15">
        <v>0.0</v>
      </c>
      <c r="CV930" s="15" t="s">
        <v>124</v>
      </c>
      <c r="CW930" s="11">
        <v>0.0</v>
      </c>
      <c r="CX930" s="11">
        <v>0.0</v>
      </c>
      <c r="CY930" s="11" t="s">
        <v>124</v>
      </c>
      <c r="CZ930" s="11">
        <v>0.0</v>
      </c>
      <c r="DA930" s="11" t="s">
        <v>235</v>
      </c>
      <c r="DB930" s="31"/>
    </row>
    <row r="931">
      <c r="A931" s="11" t="s">
        <v>5187</v>
      </c>
      <c r="B931" s="11" t="s">
        <v>5188</v>
      </c>
      <c r="C931" s="12">
        <v>38906.0</v>
      </c>
      <c r="D931" s="13">
        <v>6.0</v>
      </c>
      <c r="E931" s="18">
        <v>0.0</v>
      </c>
      <c r="F931" s="3">
        <v>9.0</v>
      </c>
      <c r="G931" s="3">
        <v>9.0</v>
      </c>
      <c r="H931" s="3">
        <v>8.0</v>
      </c>
      <c r="I931" s="14">
        <f t="shared" si="1"/>
        <v>8.666666667</v>
      </c>
      <c r="J931" s="14">
        <f t="shared" si="2"/>
        <v>0.6666666667</v>
      </c>
      <c r="K931" s="11" t="s">
        <v>5189</v>
      </c>
      <c r="L931" s="11" t="s">
        <v>4729</v>
      </c>
      <c r="M931" s="15" t="s">
        <v>3478</v>
      </c>
      <c r="N931" s="15" t="s">
        <v>3478</v>
      </c>
      <c r="O931" s="15" t="s">
        <v>3478</v>
      </c>
      <c r="P931" s="15" t="s">
        <v>3742</v>
      </c>
      <c r="Q931" s="17">
        <v>1.5</v>
      </c>
      <c r="R931" s="11" t="s">
        <v>5190</v>
      </c>
      <c r="S931" s="11">
        <v>1.0</v>
      </c>
      <c r="T931" s="11">
        <v>0.0</v>
      </c>
      <c r="U931" s="11" t="s">
        <v>124</v>
      </c>
      <c r="V931" s="11">
        <v>0.0</v>
      </c>
      <c r="W931" s="11" t="s">
        <v>4598</v>
      </c>
      <c r="X931" s="18">
        <f>(27+34)/2</f>
        <v>30.5</v>
      </c>
      <c r="Y931" s="18">
        <v>2.0</v>
      </c>
      <c r="Z931" s="18">
        <v>2.0</v>
      </c>
      <c r="AA931" s="18">
        <v>2.0</v>
      </c>
      <c r="AB931" s="15" t="s">
        <v>5191</v>
      </c>
      <c r="AC931" s="15" t="s">
        <v>5191</v>
      </c>
      <c r="AD931" s="16">
        <v>2.0</v>
      </c>
      <c r="AE931" s="16">
        <v>2.0</v>
      </c>
      <c r="AF931" s="16">
        <v>1.0</v>
      </c>
      <c r="AG931" s="16">
        <v>0.0</v>
      </c>
      <c r="AH931" s="11" t="s">
        <v>5192</v>
      </c>
      <c r="AI931" s="18">
        <v>1.0</v>
      </c>
      <c r="AJ931" s="18">
        <v>0.0</v>
      </c>
      <c r="AK931" s="18">
        <v>1.0</v>
      </c>
      <c r="AL931" s="18">
        <v>0.0</v>
      </c>
      <c r="AM931" s="19">
        <v>1.0</v>
      </c>
      <c r="AN931" s="27" t="s">
        <v>154</v>
      </c>
      <c r="AO931" s="15" t="s">
        <v>1780</v>
      </c>
      <c r="AP931" s="15" t="s">
        <v>1780</v>
      </c>
      <c r="AQ931" s="15">
        <v>114.0</v>
      </c>
      <c r="AR931" s="15">
        <v>97.0</v>
      </c>
      <c r="AS931" s="15">
        <v>81.0</v>
      </c>
      <c r="AT931" s="15">
        <v>87.0</v>
      </c>
      <c r="AU931" s="15">
        <v>-6.0</v>
      </c>
      <c r="AV931" s="15">
        <v>6.0</v>
      </c>
      <c r="AW931" s="18">
        <v>0.0</v>
      </c>
      <c r="AX931" s="18">
        <v>0.0</v>
      </c>
      <c r="AY931" s="18">
        <v>0.0</v>
      </c>
      <c r="AZ931" s="18">
        <v>0.0</v>
      </c>
      <c r="BA931" s="18">
        <v>0.0</v>
      </c>
      <c r="BB931" s="18">
        <v>0.0</v>
      </c>
      <c r="BC931" s="11">
        <v>0.0</v>
      </c>
      <c r="BD931" s="11">
        <v>0.0</v>
      </c>
      <c r="BE931" s="11">
        <v>0.0</v>
      </c>
      <c r="BF931" s="11">
        <v>0.0</v>
      </c>
      <c r="BG931" s="11">
        <v>0.0</v>
      </c>
      <c r="BH931" s="11">
        <v>1.0</v>
      </c>
      <c r="BI931" s="11">
        <v>0.0</v>
      </c>
      <c r="BJ931" s="11">
        <v>0.0</v>
      </c>
      <c r="BK931" s="11">
        <v>0.0</v>
      </c>
      <c r="BL931" s="11">
        <v>0.0</v>
      </c>
      <c r="BM931" s="11">
        <v>0.0</v>
      </c>
      <c r="BN931" s="11">
        <v>0.0</v>
      </c>
      <c r="BO931" s="11">
        <v>0.0</v>
      </c>
      <c r="BP931" s="11">
        <v>0.0</v>
      </c>
      <c r="BQ931" s="11">
        <v>0.0</v>
      </c>
      <c r="BR931" s="11">
        <v>0.0</v>
      </c>
      <c r="BS931" s="11">
        <v>0.0</v>
      </c>
      <c r="BT931" s="11">
        <v>0.0</v>
      </c>
      <c r="BU931" s="11">
        <v>0.0</v>
      </c>
      <c r="BV931" s="11" t="s">
        <v>124</v>
      </c>
      <c r="BW931" s="3" t="s">
        <v>146</v>
      </c>
      <c r="BX931" s="15">
        <v>0.0</v>
      </c>
      <c r="BY931" s="26">
        <v>242.0</v>
      </c>
      <c r="BZ931" s="16">
        <v>0.0</v>
      </c>
      <c r="CA931" s="26">
        <v>37.0</v>
      </c>
      <c r="CB931" s="26">
        <v>4.0</v>
      </c>
      <c r="CC931" s="15">
        <v>0.0</v>
      </c>
      <c r="CD931" s="15">
        <v>0.0</v>
      </c>
      <c r="CE931" s="15">
        <v>0.0</v>
      </c>
      <c r="CF931" s="15">
        <v>0.0</v>
      </c>
      <c r="CG931" s="16">
        <v>0.0</v>
      </c>
      <c r="CH931" s="16">
        <v>0.0</v>
      </c>
      <c r="CI931" s="16">
        <v>1.0</v>
      </c>
      <c r="CJ931" s="15">
        <f t="shared" si="3"/>
        <v>1</v>
      </c>
      <c r="CK931" s="29" t="s">
        <v>5193</v>
      </c>
      <c r="CL931" s="11" t="s">
        <v>258</v>
      </c>
      <c r="CM931" s="11">
        <v>1.0</v>
      </c>
      <c r="CN931" s="11">
        <v>0.0</v>
      </c>
      <c r="CO931" s="18">
        <v>0.0</v>
      </c>
      <c r="CP931" s="18">
        <v>0.0</v>
      </c>
      <c r="CQ931" s="15">
        <v>0.0</v>
      </c>
      <c r="CR931" s="15" t="s">
        <v>124</v>
      </c>
      <c r="CS931" s="15">
        <v>0.0</v>
      </c>
      <c r="CT931" s="15" t="s">
        <v>124</v>
      </c>
      <c r="CU931" s="15">
        <v>0.0</v>
      </c>
      <c r="CV931" s="15" t="s">
        <v>124</v>
      </c>
      <c r="CW931" s="11">
        <v>0.0</v>
      </c>
      <c r="CX931" s="11">
        <v>0.0</v>
      </c>
      <c r="CY931" s="11" t="s">
        <v>124</v>
      </c>
      <c r="CZ931" s="11">
        <v>0.0</v>
      </c>
      <c r="DA931" s="11" t="s">
        <v>235</v>
      </c>
      <c r="DB931" s="31"/>
    </row>
    <row r="932">
      <c r="A932" s="11" t="s">
        <v>5194</v>
      </c>
      <c r="B932" s="11" t="s">
        <v>5195</v>
      </c>
      <c r="C932" s="12">
        <v>38948.0</v>
      </c>
      <c r="D932" s="13">
        <v>3.0</v>
      </c>
      <c r="E932" s="18">
        <v>0.0</v>
      </c>
      <c r="F932" s="3">
        <v>5.0</v>
      </c>
      <c r="G932" s="3">
        <v>7.0</v>
      </c>
      <c r="H932" s="3">
        <v>4.0</v>
      </c>
      <c r="I932" s="14">
        <f t="shared" si="1"/>
        <v>5.333333333</v>
      </c>
      <c r="J932" s="14">
        <f t="shared" si="2"/>
        <v>2</v>
      </c>
      <c r="K932" s="11" t="s">
        <v>5196</v>
      </c>
      <c r="L932" s="11" t="s">
        <v>4729</v>
      </c>
      <c r="M932" s="15" t="s">
        <v>3478</v>
      </c>
      <c r="N932" s="15" t="s">
        <v>3478</v>
      </c>
      <c r="O932" s="15" t="s">
        <v>3412</v>
      </c>
      <c r="P932" s="15" t="s">
        <v>4217</v>
      </c>
      <c r="Q932" s="17">
        <v>1.0</v>
      </c>
      <c r="R932" s="11" t="s">
        <v>124</v>
      </c>
      <c r="S932" s="11">
        <v>0.0</v>
      </c>
      <c r="T932" s="11">
        <v>0.0</v>
      </c>
      <c r="U932" s="11" t="s">
        <v>124</v>
      </c>
      <c r="V932" s="11">
        <v>0.0</v>
      </c>
      <c r="W932" s="11" t="s">
        <v>125</v>
      </c>
      <c r="X932" s="18">
        <v>31.0</v>
      </c>
      <c r="Y932" s="18">
        <v>0.0</v>
      </c>
      <c r="Z932" s="18">
        <v>0.0</v>
      </c>
      <c r="AA932" s="18"/>
      <c r="AB932" s="15" t="s">
        <v>5197</v>
      </c>
      <c r="AC932" s="15" t="s">
        <v>5198</v>
      </c>
      <c r="AD932" s="16">
        <v>2.0</v>
      </c>
      <c r="AE932" s="16">
        <v>2.0</v>
      </c>
      <c r="AF932" s="16">
        <v>1.0</v>
      </c>
      <c r="AG932" s="15">
        <v>0.0</v>
      </c>
      <c r="AH932" s="11" t="s">
        <v>5199</v>
      </c>
      <c r="AI932" s="18">
        <v>1.0</v>
      </c>
      <c r="AJ932" s="18">
        <v>2.0</v>
      </c>
      <c r="AK932" s="18">
        <v>0.0</v>
      </c>
      <c r="AL932" s="11">
        <v>0.0</v>
      </c>
      <c r="AM932" s="19">
        <v>1.0</v>
      </c>
      <c r="AN932" s="27" t="s">
        <v>128</v>
      </c>
      <c r="AO932" s="15" t="s">
        <v>1780</v>
      </c>
      <c r="AP932" s="15" t="s">
        <v>1780</v>
      </c>
      <c r="AQ932" s="15">
        <v>91.0</v>
      </c>
      <c r="AR932" s="15">
        <v>61.0</v>
      </c>
      <c r="AS932" s="15">
        <v>77.0</v>
      </c>
      <c r="AT932" s="15">
        <v>63.0</v>
      </c>
      <c r="AU932" s="15">
        <v>-6.0</v>
      </c>
      <c r="AV932" s="15">
        <v>22.0</v>
      </c>
      <c r="AW932" s="18">
        <v>0.0</v>
      </c>
      <c r="AX932" s="18">
        <v>0.0</v>
      </c>
      <c r="AY932" s="18">
        <v>0.0</v>
      </c>
      <c r="AZ932" s="18">
        <v>0.0</v>
      </c>
      <c r="BA932" s="18">
        <v>0.0</v>
      </c>
      <c r="BB932" s="18">
        <v>1.0</v>
      </c>
      <c r="BC932" s="11">
        <v>0.0</v>
      </c>
      <c r="BD932" s="11">
        <v>0.0</v>
      </c>
      <c r="BE932" s="11">
        <v>0.0</v>
      </c>
      <c r="BF932" s="11">
        <v>0.0</v>
      </c>
      <c r="BG932" s="11">
        <v>0.0</v>
      </c>
      <c r="BH932" s="11">
        <v>0.0</v>
      </c>
      <c r="BI932" s="11">
        <v>0.0</v>
      </c>
      <c r="BJ932" s="11">
        <v>0.0</v>
      </c>
      <c r="BK932" s="11">
        <v>0.0</v>
      </c>
      <c r="BL932" s="11">
        <v>0.0</v>
      </c>
      <c r="BM932" s="11">
        <v>0.0</v>
      </c>
      <c r="BN932" s="11">
        <v>0.0</v>
      </c>
      <c r="BO932" s="11">
        <v>0.0</v>
      </c>
      <c r="BP932" s="11">
        <v>0.0</v>
      </c>
      <c r="BQ932" s="11">
        <v>0.0</v>
      </c>
      <c r="BR932" s="11">
        <v>0.0</v>
      </c>
      <c r="BS932" s="11">
        <v>0.0</v>
      </c>
      <c r="BT932" s="11">
        <v>0.0</v>
      </c>
      <c r="BU932" s="11">
        <v>0.0</v>
      </c>
      <c r="BV932" s="11" t="s">
        <v>5200</v>
      </c>
      <c r="BW932" s="3" t="s">
        <v>146</v>
      </c>
      <c r="BX932" s="15">
        <v>0.0</v>
      </c>
      <c r="BY932" s="26">
        <v>202.0</v>
      </c>
      <c r="BZ932" s="16">
        <v>0.0</v>
      </c>
      <c r="CA932" s="26">
        <v>40.0</v>
      </c>
      <c r="CB932" s="26">
        <v>20.0</v>
      </c>
      <c r="CC932" s="15">
        <v>1.0</v>
      </c>
      <c r="CD932" s="15">
        <v>0.0</v>
      </c>
      <c r="CE932" s="15">
        <v>1.0</v>
      </c>
      <c r="CF932" s="15">
        <v>0.0</v>
      </c>
      <c r="CG932" s="16">
        <v>0.0</v>
      </c>
      <c r="CH932" s="16">
        <v>1.0</v>
      </c>
      <c r="CI932" s="16">
        <v>0.0</v>
      </c>
      <c r="CJ932" s="15">
        <f t="shared" si="3"/>
        <v>1</v>
      </c>
      <c r="CK932" s="29" t="s">
        <v>5201</v>
      </c>
      <c r="CL932" s="11" t="s">
        <v>5202</v>
      </c>
      <c r="CM932" s="11">
        <v>0.0</v>
      </c>
      <c r="CN932" s="11">
        <v>0.0</v>
      </c>
      <c r="CO932" s="18">
        <v>1.0</v>
      </c>
      <c r="CP932" s="18">
        <v>0.0</v>
      </c>
      <c r="CQ932" s="15">
        <v>0.0</v>
      </c>
      <c r="CR932" s="15" t="s">
        <v>124</v>
      </c>
      <c r="CS932" s="15">
        <v>0.0</v>
      </c>
      <c r="CT932" s="15" t="s">
        <v>124</v>
      </c>
      <c r="CU932" s="15">
        <v>0.0</v>
      </c>
      <c r="CV932" s="15" t="s">
        <v>124</v>
      </c>
      <c r="CW932" s="11">
        <v>0.0</v>
      </c>
      <c r="CX932" s="11">
        <v>0.0</v>
      </c>
      <c r="CY932" s="11" t="s">
        <v>124</v>
      </c>
      <c r="CZ932" s="11">
        <v>0.0</v>
      </c>
      <c r="DA932" s="11" t="s">
        <v>1436</v>
      </c>
      <c r="DB932" s="31"/>
    </row>
    <row r="933">
      <c r="A933" s="11" t="s">
        <v>5203</v>
      </c>
      <c r="B933" s="11" t="s">
        <v>5204</v>
      </c>
      <c r="C933" s="12">
        <v>38969.0</v>
      </c>
      <c r="D933" s="13">
        <v>7.0</v>
      </c>
      <c r="E933" s="18">
        <v>0.0</v>
      </c>
      <c r="F933" s="3">
        <v>7.0</v>
      </c>
      <c r="G933" s="3">
        <v>9.0</v>
      </c>
      <c r="H933" s="3">
        <v>6.0</v>
      </c>
      <c r="I933" s="14">
        <f t="shared" si="1"/>
        <v>7.333333333</v>
      </c>
      <c r="J933" s="14">
        <f t="shared" si="2"/>
        <v>2</v>
      </c>
      <c r="K933" s="11" t="s">
        <v>3135</v>
      </c>
      <c r="L933" s="11" t="s">
        <v>3594</v>
      </c>
      <c r="M933" s="15" t="s">
        <v>2631</v>
      </c>
      <c r="N933" s="15" t="s">
        <v>2691</v>
      </c>
      <c r="O933" s="15" t="s">
        <v>2906</v>
      </c>
      <c r="P933" s="15" t="s">
        <v>5205</v>
      </c>
      <c r="Q933" s="17">
        <v>1.0</v>
      </c>
      <c r="R933" s="11" t="s">
        <v>5190</v>
      </c>
      <c r="S933" s="11">
        <v>1.0</v>
      </c>
      <c r="T933" s="11">
        <v>0.0</v>
      </c>
      <c r="U933" s="11" t="s">
        <v>124</v>
      </c>
      <c r="V933" s="11">
        <v>0.0</v>
      </c>
      <c r="W933" s="11" t="s">
        <v>125</v>
      </c>
      <c r="X933" s="18">
        <v>25.0</v>
      </c>
      <c r="Y933" s="18">
        <v>1.0</v>
      </c>
      <c r="Z933" s="18">
        <v>1.0</v>
      </c>
      <c r="AA933" s="18">
        <v>0.0</v>
      </c>
      <c r="AB933" s="15" t="s">
        <v>5206</v>
      </c>
      <c r="AC933" s="15" t="s">
        <v>5206</v>
      </c>
      <c r="AD933" s="16">
        <v>1.0</v>
      </c>
      <c r="AE933" s="16">
        <v>2.0</v>
      </c>
      <c r="AF933" s="16">
        <v>1.0</v>
      </c>
      <c r="AG933" s="15">
        <v>0.0</v>
      </c>
      <c r="AH933" s="11" t="s">
        <v>5206</v>
      </c>
      <c r="AI933" s="18">
        <v>1.0</v>
      </c>
      <c r="AJ933" s="18">
        <v>2.0</v>
      </c>
      <c r="AK933" s="18">
        <v>1.0</v>
      </c>
      <c r="AL933" s="11">
        <v>0.0</v>
      </c>
      <c r="AM933" s="19">
        <v>1.0</v>
      </c>
      <c r="AN933" s="27" t="s">
        <v>128</v>
      </c>
      <c r="AO933" s="15" t="s">
        <v>1840</v>
      </c>
      <c r="AP933" s="15" t="s">
        <v>1840</v>
      </c>
      <c r="AQ933" s="15">
        <v>117.0</v>
      </c>
      <c r="AR933" s="15">
        <v>58.0</v>
      </c>
      <c r="AS933" s="15">
        <v>97.0</v>
      </c>
      <c r="AT933" s="15">
        <v>96.0</v>
      </c>
      <c r="AU933" s="15">
        <v>-6.0</v>
      </c>
      <c r="AV933" s="15">
        <v>6.0</v>
      </c>
      <c r="AW933" s="18">
        <v>0.0</v>
      </c>
      <c r="AX933" s="18">
        <v>0.0</v>
      </c>
      <c r="AY933" s="18">
        <v>0.0</v>
      </c>
      <c r="AZ933" s="18">
        <v>0.0</v>
      </c>
      <c r="BA933" s="18">
        <v>0.0</v>
      </c>
      <c r="BB933" s="18">
        <v>0.0</v>
      </c>
      <c r="BC933" s="11">
        <v>0.0</v>
      </c>
      <c r="BD933" s="11">
        <v>0.0</v>
      </c>
      <c r="BE933" s="11">
        <v>0.0</v>
      </c>
      <c r="BF933" s="11">
        <v>0.0</v>
      </c>
      <c r="BG933" s="11">
        <v>0.0</v>
      </c>
      <c r="BH933" s="11">
        <v>0.0</v>
      </c>
      <c r="BI933" s="11">
        <v>0.0</v>
      </c>
      <c r="BJ933" s="11">
        <v>0.0</v>
      </c>
      <c r="BK933" s="11">
        <v>0.0</v>
      </c>
      <c r="BL933" s="11">
        <v>0.0</v>
      </c>
      <c r="BM933" s="11">
        <v>0.0</v>
      </c>
      <c r="BN933" s="11">
        <v>0.0</v>
      </c>
      <c r="BO933" s="11">
        <v>0.0</v>
      </c>
      <c r="BP933" s="11">
        <v>0.0</v>
      </c>
      <c r="BQ933" s="11">
        <v>0.0</v>
      </c>
      <c r="BR933" s="11">
        <v>0.0</v>
      </c>
      <c r="BS933" s="11">
        <v>0.0</v>
      </c>
      <c r="BT933" s="11">
        <v>0.0</v>
      </c>
      <c r="BU933" s="11">
        <v>0.0</v>
      </c>
      <c r="BV933" s="11" t="s">
        <v>124</v>
      </c>
      <c r="BW933" s="3" t="s">
        <v>1564</v>
      </c>
      <c r="BX933" s="15">
        <v>0.0</v>
      </c>
      <c r="BY933" s="26">
        <v>242.0</v>
      </c>
      <c r="BZ933" s="16">
        <v>0.0</v>
      </c>
      <c r="CA933" s="26">
        <v>61.0</v>
      </c>
      <c r="CB933" s="26">
        <v>15.0</v>
      </c>
      <c r="CC933" s="15">
        <v>0.0</v>
      </c>
      <c r="CD933" s="15">
        <v>0.0</v>
      </c>
      <c r="CE933" s="15">
        <v>1.0</v>
      </c>
      <c r="CF933" s="15">
        <v>0.0</v>
      </c>
      <c r="CG933" s="16">
        <v>0.0</v>
      </c>
      <c r="CH933" s="16">
        <v>0.0</v>
      </c>
      <c r="CI933" s="16">
        <v>0.0</v>
      </c>
      <c r="CJ933" s="15">
        <f t="shared" si="3"/>
        <v>0</v>
      </c>
      <c r="CK933" s="29" t="s">
        <v>5207</v>
      </c>
      <c r="CL933" s="11" t="s">
        <v>5208</v>
      </c>
      <c r="CM933" s="11">
        <v>0.0</v>
      </c>
      <c r="CN933" s="11">
        <v>0.0</v>
      </c>
      <c r="CO933" s="18">
        <v>1.0</v>
      </c>
      <c r="CP933" s="18">
        <v>0.0</v>
      </c>
      <c r="CQ933" s="15">
        <v>0.0</v>
      </c>
      <c r="CR933" s="15" t="s">
        <v>124</v>
      </c>
      <c r="CS933" s="15">
        <v>0.0</v>
      </c>
      <c r="CT933" s="15" t="s">
        <v>124</v>
      </c>
      <c r="CU933" s="15">
        <v>0.0</v>
      </c>
      <c r="CV933" s="15" t="s">
        <v>124</v>
      </c>
      <c r="CW933" s="11">
        <v>0.0</v>
      </c>
      <c r="CX933" s="11">
        <v>0.0</v>
      </c>
      <c r="CY933" s="11" t="s">
        <v>124</v>
      </c>
      <c r="CZ933" s="11">
        <v>0.0</v>
      </c>
      <c r="DA933" s="11" t="s">
        <v>235</v>
      </c>
      <c r="DB933" s="31"/>
    </row>
    <row r="934">
      <c r="A934" s="11" t="s">
        <v>5209</v>
      </c>
      <c r="B934" s="11" t="s">
        <v>5210</v>
      </c>
      <c r="C934" s="12">
        <v>39018.0</v>
      </c>
      <c r="D934" s="13">
        <v>2.0</v>
      </c>
      <c r="E934" s="18">
        <v>0.0</v>
      </c>
      <c r="F934" s="3">
        <v>5.0</v>
      </c>
      <c r="G934" s="3">
        <v>6.0</v>
      </c>
      <c r="H934" s="3">
        <v>5.0</v>
      </c>
      <c r="I934" s="14">
        <f t="shared" si="1"/>
        <v>5.333333333</v>
      </c>
      <c r="J934" s="14">
        <f t="shared" si="2"/>
        <v>0.6666666667</v>
      </c>
      <c r="K934" s="11" t="s">
        <v>5211</v>
      </c>
      <c r="L934" s="11" t="s">
        <v>4729</v>
      </c>
      <c r="M934" s="15" t="s">
        <v>3478</v>
      </c>
      <c r="N934" s="15" t="s">
        <v>3478</v>
      </c>
      <c r="O934" s="15" t="s">
        <v>3478</v>
      </c>
      <c r="P934" s="15" t="s">
        <v>969</v>
      </c>
      <c r="Q934" s="17">
        <v>1.5</v>
      </c>
      <c r="R934" s="11" t="s">
        <v>5212</v>
      </c>
      <c r="S934" s="11">
        <v>1.0</v>
      </c>
      <c r="T934" s="11">
        <v>0.0</v>
      </c>
      <c r="U934" s="11" t="s">
        <v>124</v>
      </c>
      <c r="V934" s="11">
        <v>0.0</v>
      </c>
      <c r="W934" s="11" t="s">
        <v>125</v>
      </c>
      <c r="X934" s="18">
        <f>(29+33)/2</f>
        <v>31</v>
      </c>
      <c r="Y934" s="18">
        <v>1.0</v>
      </c>
      <c r="Z934" s="18">
        <v>0.0</v>
      </c>
      <c r="AA934" s="18"/>
      <c r="AB934" s="15" t="s">
        <v>5213</v>
      </c>
      <c r="AC934" s="15" t="s">
        <v>5213</v>
      </c>
      <c r="AD934" s="16">
        <v>1.0</v>
      </c>
      <c r="AE934" s="16">
        <v>0.0</v>
      </c>
      <c r="AF934" s="16">
        <v>1.0</v>
      </c>
      <c r="AG934" s="16">
        <v>1.0</v>
      </c>
      <c r="AH934" s="11" t="s">
        <v>4901</v>
      </c>
      <c r="AI934" s="18">
        <v>1.0</v>
      </c>
      <c r="AJ934" s="18">
        <v>0.0</v>
      </c>
      <c r="AK934" s="18">
        <v>0.0</v>
      </c>
      <c r="AL934" s="11">
        <v>0.0</v>
      </c>
      <c r="AM934" s="19">
        <v>1.0</v>
      </c>
      <c r="AN934" s="27" t="s">
        <v>128</v>
      </c>
      <c r="AO934" s="15" t="s">
        <v>778</v>
      </c>
      <c r="AP934" s="15" t="s">
        <v>778</v>
      </c>
      <c r="AQ934" s="15">
        <v>79.0</v>
      </c>
      <c r="AR934" s="15">
        <v>60.0</v>
      </c>
      <c r="AS934" s="15">
        <v>55.0</v>
      </c>
      <c r="AT934" s="15">
        <v>61.0</v>
      </c>
      <c r="AU934" s="15">
        <v>-7.0</v>
      </c>
      <c r="AV934" s="15">
        <v>15.0</v>
      </c>
      <c r="AW934" s="18">
        <v>0.0</v>
      </c>
      <c r="AX934" s="18">
        <v>1.0</v>
      </c>
      <c r="AY934" s="18">
        <v>0.0</v>
      </c>
      <c r="AZ934" s="18">
        <v>1.0</v>
      </c>
      <c r="BA934" s="18">
        <v>0.0</v>
      </c>
      <c r="BB934" s="18">
        <v>1.0</v>
      </c>
      <c r="BC934" s="11">
        <v>0.0</v>
      </c>
      <c r="BD934" s="11">
        <v>0.0</v>
      </c>
      <c r="BE934" s="11">
        <v>0.0</v>
      </c>
      <c r="BF934" s="11">
        <v>0.0</v>
      </c>
      <c r="BG934" s="11">
        <v>0.0</v>
      </c>
      <c r="BH934" s="11">
        <v>0.0</v>
      </c>
      <c r="BI934" s="11">
        <v>0.0</v>
      </c>
      <c r="BJ934" s="11">
        <v>0.0</v>
      </c>
      <c r="BK934" s="11">
        <v>0.0</v>
      </c>
      <c r="BL934" s="11">
        <v>0.0</v>
      </c>
      <c r="BM934" s="11">
        <v>0.0</v>
      </c>
      <c r="BN934" s="11">
        <v>0.0</v>
      </c>
      <c r="BO934" s="11">
        <v>0.0</v>
      </c>
      <c r="BP934" s="11">
        <v>0.0</v>
      </c>
      <c r="BQ934" s="11">
        <v>0.0</v>
      </c>
      <c r="BR934" s="11">
        <v>0.0</v>
      </c>
      <c r="BS934" s="11">
        <v>0.0</v>
      </c>
      <c r="BT934" s="11">
        <v>0.0</v>
      </c>
      <c r="BU934" s="11">
        <v>0.0</v>
      </c>
      <c r="BV934" s="11" t="s">
        <v>124</v>
      </c>
      <c r="BW934" s="3" t="s">
        <v>319</v>
      </c>
      <c r="BX934" s="15">
        <v>0.0</v>
      </c>
      <c r="BY934" s="26">
        <v>230.0</v>
      </c>
      <c r="BZ934" s="16">
        <v>0.0</v>
      </c>
      <c r="CA934" s="26">
        <v>22.0</v>
      </c>
      <c r="CB934" s="26">
        <v>11.0</v>
      </c>
      <c r="CC934" s="15">
        <v>0.0</v>
      </c>
      <c r="CD934" s="15">
        <v>0.0</v>
      </c>
      <c r="CE934" s="15">
        <v>0.0</v>
      </c>
      <c r="CF934" s="15">
        <v>0.0</v>
      </c>
      <c r="CG934" s="16">
        <v>0.0</v>
      </c>
      <c r="CH934" s="16">
        <v>0.0</v>
      </c>
      <c r="CI934" s="16">
        <v>1.0</v>
      </c>
      <c r="CJ934" s="15">
        <f t="shared" si="3"/>
        <v>1</v>
      </c>
      <c r="CK934" s="29" t="s">
        <v>5214</v>
      </c>
      <c r="CL934" s="11" t="s">
        <v>2315</v>
      </c>
      <c r="CM934" s="11">
        <v>0.0</v>
      </c>
      <c r="CN934" s="11">
        <v>0.0</v>
      </c>
      <c r="CO934" s="18">
        <v>1.0</v>
      </c>
      <c r="CP934" s="18">
        <v>0.0</v>
      </c>
      <c r="CQ934" s="15">
        <v>0.0</v>
      </c>
      <c r="CR934" s="15" t="s">
        <v>124</v>
      </c>
      <c r="CS934" s="15">
        <v>0.0</v>
      </c>
      <c r="CT934" s="15" t="s">
        <v>124</v>
      </c>
      <c r="CU934" s="15">
        <v>0.0</v>
      </c>
      <c r="CV934" s="15" t="s">
        <v>124</v>
      </c>
      <c r="CW934" s="11">
        <v>0.0</v>
      </c>
      <c r="CX934" s="11">
        <v>0.0</v>
      </c>
      <c r="CY934" s="11" t="s">
        <v>124</v>
      </c>
      <c r="CZ934" s="11">
        <v>0.0</v>
      </c>
      <c r="DA934" s="11" t="s">
        <v>3380</v>
      </c>
      <c r="DB934" s="31"/>
    </row>
    <row r="935">
      <c r="A935" s="11" t="s">
        <v>1062</v>
      </c>
      <c r="B935" s="11" t="s">
        <v>5215</v>
      </c>
      <c r="C935" s="12">
        <v>39032.0</v>
      </c>
      <c r="D935" s="13">
        <v>3.0</v>
      </c>
      <c r="E935" s="18">
        <v>0.0</v>
      </c>
      <c r="F935" s="3">
        <v>9.0</v>
      </c>
      <c r="G935" s="3">
        <v>7.0</v>
      </c>
      <c r="H935" s="3">
        <v>5.0</v>
      </c>
      <c r="I935" s="14">
        <f t="shared" si="1"/>
        <v>7</v>
      </c>
      <c r="J935" s="14">
        <f t="shared" si="2"/>
        <v>2.666666667</v>
      </c>
      <c r="K935" s="11" t="s">
        <v>3135</v>
      </c>
      <c r="L935" s="11" t="s">
        <v>3594</v>
      </c>
      <c r="M935" s="15" t="s">
        <v>2631</v>
      </c>
      <c r="N935" s="15" t="s">
        <v>5216</v>
      </c>
      <c r="O935" s="15" t="s">
        <v>2906</v>
      </c>
      <c r="P935" s="15" t="s">
        <v>3927</v>
      </c>
      <c r="Q935" s="17">
        <v>1.5</v>
      </c>
      <c r="R935" s="11" t="s">
        <v>5217</v>
      </c>
      <c r="S935" s="11">
        <v>1.0</v>
      </c>
      <c r="T935" s="11">
        <v>0.0</v>
      </c>
      <c r="U935" s="11" t="s">
        <v>124</v>
      </c>
      <c r="V935" s="11">
        <v>0.0</v>
      </c>
      <c r="W935" s="11" t="s">
        <v>125</v>
      </c>
      <c r="X935" s="18">
        <f>(25+26)/2</f>
        <v>25.5</v>
      </c>
      <c r="Y935" s="18">
        <v>1.0</v>
      </c>
      <c r="Z935" s="18">
        <v>2.0</v>
      </c>
      <c r="AA935" s="18">
        <v>2.0</v>
      </c>
      <c r="AB935" s="15" t="s">
        <v>5218</v>
      </c>
      <c r="AC935" s="15" t="s">
        <v>5218</v>
      </c>
      <c r="AD935" s="16">
        <v>1.0</v>
      </c>
      <c r="AE935" s="16">
        <v>2.0</v>
      </c>
      <c r="AF935" s="16">
        <v>1.0</v>
      </c>
      <c r="AG935" s="16">
        <v>0.0</v>
      </c>
      <c r="AH935" s="11" t="s">
        <v>5206</v>
      </c>
      <c r="AI935" s="18">
        <v>1.0</v>
      </c>
      <c r="AJ935" s="18">
        <v>2.0</v>
      </c>
      <c r="AK935" s="18">
        <v>1.0</v>
      </c>
      <c r="AL935" s="18">
        <v>0.0</v>
      </c>
      <c r="AM935" s="19">
        <v>1.0</v>
      </c>
      <c r="AN935" s="27" t="s">
        <v>128</v>
      </c>
      <c r="AO935" s="15" t="s">
        <v>570</v>
      </c>
      <c r="AP935" s="15" t="s">
        <v>570</v>
      </c>
      <c r="AQ935" s="15">
        <v>120.0</v>
      </c>
      <c r="AR935" s="15">
        <v>67.0</v>
      </c>
      <c r="AS935" s="15">
        <v>77.0</v>
      </c>
      <c r="AT935" s="15">
        <v>80.0</v>
      </c>
      <c r="AU935" s="15">
        <v>-6.0</v>
      </c>
      <c r="AV935" s="15">
        <v>27.0</v>
      </c>
      <c r="AW935" s="18">
        <v>0.0</v>
      </c>
      <c r="AX935" s="18">
        <v>0.0</v>
      </c>
      <c r="AY935" s="18">
        <v>0.0</v>
      </c>
      <c r="AZ935" s="18">
        <v>0.0</v>
      </c>
      <c r="BA935" s="18">
        <v>0.0</v>
      </c>
      <c r="BB935" s="18">
        <v>0.0</v>
      </c>
      <c r="BC935" s="11">
        <v>0.0</v>
      </c>
      <c r="BD935" s="11">
        <v>0.0</v>
      </c>
      <c r="BE935" s="11">
        <v>0.0</v>
      </c>
      <c r="BF935" s="11">
        <v>0.0</v>
      </c>
      <c r="BG935" s="11">
        <v>0.0</v>
      </c>
      <c r="BH935" s="11">
        <v>1.0</v>
      </c>
      <c r="BI935" s="11">
        <v>0.0</v>
      </c>
      <c r="BJ935" s="11">
        <v>0.0</v>
      </c>
      <c r="BK935" s="11">
        <v>0.0</v>
      </c>
      <c r="BL935" s="11">
        <v>0.0</v>
      </c>
      <c r="BM935" s="11">
        <v>0.0</v>
      </c>
      <c r="BN935" s="11">
        <v>0.0</v>
      </c>
      <c r="BO935" s="11">
        <v>0.0</v>
      </c>
      <c r="BP935" s="11">
        <v>0.0</v>
      </c>
      <c r="BQ935" s="11">
        <v>0.0</v>
      </c>
      <c r="BR935" s="11">
        <v>0.0</v>
      </c>
      <c r="BS935" s="11">
        <v>0.0</v>
      </c>
      <c r="BT935" s="11">
        <v>0.0</v>
      </c>
      <c r="BU935" s="11">
        <v>0.0</v>
      </c>
      <c r="BV935" s="11" t="s">
        <v>124</v>
      </c>
      <c r="BW935" s="3" t="s">
        <v>5219</v>
      </c>
      <c r="BX935" s="15">
        <v>1.0</v>
      </c>
      <c r="BY935" s="26">
        <v>281.0</v>
      </c>
      <c r="BZ935" s="16">
        <v>0.0</v>
      </c>
      <c r="CA935" s="26">
        <v>13.0</v>
      </c>
      <c r="CB935" s="26">
        <v>19.0</v>
      </c>
      <c r="CC935" s="15">
        <v>1.0</v>
      </c>
      <c r="CD935" s="15">
        <v>0.0</v>
      </c>
      <c r="CE935" s="15">
        <v>0.0</v>
      </c>
      <c r="CF935" s="15">
        <v>0.0</v>
      </c>
      <c r="CG935" s="16">
        <v>0.0</v>
      </c>
      <c r="CH935" s="16">
        <v>0.0</v>
      </c>
      <c r="CI935" s="16">
        <v>0.0</v>
      </c>
      <c r="CJ935" s="15">
        <f t="shared" si="3"/>
        <v>0</v>
      </c>
      <c r="CK935" s="29" t="s">
        <v>5220</v>
      </c>
      <c r="CL935" s="11" t="s">
        <v>170</v>
      </c>
      <c r="CM935" s="11">
        <v>0.0</v>
      </c>
      <c r="CN935" s="11">
        <v>0.0</v>
      </c>
      <c r="CO935" s="18">
        <v>0.0</v>
      </c>
      <c r="CP935" s="18">
        <v>0.0</v>
      </c>
      <c r="CQ935" s="15">
        <v>0.0</v>
      </c>
      <c r="CR935" s="15" t="s">
        <v>124</v>
      </c>
      <c r="CS935" s="15">
        <v>0.0</v>
      </c>
      <c r="CT935" s="15" t="s">
        <v>124</v>
      </c>
      <c r="CU935" s="15">
        <v>0.0</v>
      </c>
      <c r="CV935" s="15" t="s">
        <v>124</v>
      </c>
      <c r="CW935" s="11">
        <v>0.0</v>
      </c>
      <c r="CX935" s="11">
        <v>0.0</v>
      </c>
      <c r="CY935" s="11" t="s">
        <v>124</v>
      </c>
      <c r="CZ935" s="11">
        <v>0.0</v>
      </c>
      <c r="DA935" s="11" t="s">
        <v>235</v>
      </c>
      <c r="DB935" s="31"/>
    </row>
    <row r="936">
      <c r="A936" s="11" t="s">
        <v>5221</v>
      </c>
      <c r="B936" s="11" t="s">
        <v>5222</v>
      </c>
      <c r="C936" s="12">
        <v>39053.0</v>
      </c>
      <c r="D936" s="13">
        <v>2.0</v>
      </c>
      <c r="E936" s="18">
        <v>0.0</v>
      </c>
      <c r="F936" s="3">
        <v>6.0</v>
      </c>
      <c r="G936" s="3">
        <v>6.0</v>
      </c>
      <c r="H936" s="3">
        <v>5.0</v>
      </c>
      <c r="I936" s="14">
        <f t="shared" si="1"/>
        <v>5.666666667</v>
      </c>
      <c r="J936" s="14">
        <f t="shared" si="2"/>
        <v>0.6666666667</v>
      </c>
      <c r="K936" s="11" t="s">
        <v>5223</v>
      </c>
      <c r="L936" s="11" t="s">
        <v>5224</v>
      </c>
      <c r="M936" s="15" t="s">
        <v>3478</v>
      </c>
      <c r="N936" s="15" t="s">
        <v>2546</v>
      </c>
      <c r="O936" s="15" t="s">
        <v>3478</v>
      </c>
      <c r="P936" s="15" t="s">
        <v>4340</v>
      </c>
      <c r="Q936" s="17">
        <v>1.5</v>
      </c>
      <c r="R936" s="11" t="s">
        <v>5225</v>
      </c>
      <c r="S936" s="11">
        <v>1.0</v>
      </c>
      <c r="T936" s="11">
        <v>0.0</v>
      </c>
      <c r="U936" s="11" t="s">
        <v>124</v>
      </c>
      <c r="V936" s="11">
        <v>0.0</v>
      </c>
      <c r="W936" s="11" t="s">
        <v>5226</v>
      </c>
      <c r="X936" s="18">
        <f>(33+35)/2</f>
        <v>34</v>
      </c>
      <c r="Y936" s="18">
        <v>1.0</v>
      </c>
      <c r="Z936" s="18">
        <v>0.0</v>
      </c>
      <c r="AA936" s="18"/>
      <c r="AB936" s="15" t="s">
        <v>5227</v>
      </c>
      <c r="AC936" s="15" t="s">
        <v>5227</v>
      </c>
      <c r="AD936" s="16">
        <v>1.0</v>
      </c>
      <c r="AE936" s="16">
        <v>0.0</v>
      </c>
      <c r="AF936" s="16">
        <v>1.0</v>
      </c>
      <c r="AG936" s="16">
        <v>1.0</v>
      </c>
      <c r="AH936" s="11" t="s">
        <v>5228</v>
      </c>
      <c r="AI936" s="18">
        <v>1.0</v>
      </c>
      <c r="AJ936" s="18">
        <v>0.0</v>
      </c>
      <c r="AK936" s="18">
        <v>1.0</v>
      </c>
      <c r="AL936" s="18">
        <v>1.0</v>
      </c>
      <c r="AM936" s="19">
        <v>1.0</v>
      </c>
      <c r="AN936" s="27" t="s">
        <v>128</v>
      </c>
      <c r="AO936" s="15" t="s">
        <v>893</v>
      </c>
      <c r="AP936" s="15" t="s">
        <v>893</v>
      </c>
      <c r="AQ936" s="15">
        <v>100.0</v>
      </c>
      <c r="AR936" s="15">
        <v>45.0</v>
      </c>
      <c r="AS936" s="15">
        <v>87.0</v>
      </c>
      <c r="AT936" s="15">
        <v>37.0</v>
      </c>
      <c r="AU936" s="15">
        <v>-9.0</v>
      </c>
      <c r="AV936" s="15">
        <v>4.0</v>
      </c>
      <c r="AW936" s="18">
        <v>0.0</v>
      </c>
      <c r="AX936" s="18">
        <v>0.0</v>
      </c>
      <c r="AY936" s="18">
        <v>0.0</v>
      </c>
      <c r="AZ936" s="18">
        <v>1.0</v>
      </c>
      <c r="BA936" s="18">
        <v>0.0</v>
      </c>
      <c r="BB936" s="18">
        <v>0.0</v>
      </c>
      <c r="BC936" s="11">
        <v>0.0</v>
      </c>
      <c r="BD936" s="11">
        <v>0.0</v>
      </c>
      <c r="BE936" s="11">
        <v>0.0</v>
      </c>
      <c r="BF936" s="11">
        <v>0.0</v>
      </c>
      <c r="BG936" s="11">
        <v>0.0</v>
      </c>
      <c r="BH936" s="11">
        <v>0.0</v>
      </c>
      <c r="BI936" s="11">
        <v>0.0</v>
      </c>
      <c r="BJ936" s="11">
        <v>1.0</v>
      </c>
      <c r="BK936" s="11">
        <v>0.0</v>
      </c>
      <c r="BL936" s="11">
        <v>0.0</v>
      </c>
      <c r="BM936" s="11">
        <v>0.0</v>
      </c>
      <c r="BN936" s="11">
        <v>0.0</v>
      </c>
      <c r="BO936" s="11">
        <v>0.0</v>
      </c>
      <c r="BP936" s="11">
        <v>0.0</v>
      </c>
      <c r="BQ936" s="11">
        <v>0.0</v>
      </c>
      <c r="BR936" s="11">
        <v>0.0</v>
      </c>
      <c r="BS936" s="11">
        <v>0.0</v>
      </c>
      <c r="BT936" s="11">
        <v>0.0</v>
      </c>
      <c r="BU936" s="11">
        <v>0.0</v>
      </c>
      <c r="BV936" s="11" t="s">
        <v>124</v>
      </c>
      <c r="BW936" s="3" t="s">
        <v>319</v>
      </c>
      <c r="BX936" s="15">
        <v>0.0</v>
      </c>
      <c r="BY936" s="26">
        <v>247.0</v>
      </c>
      <c r="BZ936" s="16">
        <v>0.0</v>
      </c>
      <c r="CA936" s="26">
        <v>40.0</v>
      </c>
      <c r="CB936" s="26">
        <v>11.0</v>
      </c>
      <c r="CC936" s="15">
        <v>1.0</v>
      </c>
      <c r="CD936" s="15">
        <v>0.0</v>
      </c>
      <c r="CE936" s="15">
        <v>1.0</v>
      </c>
      <c r="CF936" s="15">
        <v>0.0</v>
      </c>
      <c r="CG936" s="16">
        <v>0.0</v>
      </c>
      <c r="CH936" s="16">
        <v>0.0</v>
      </c>
      <c r="CI936" s="16">
        <v>0.0</v>
      </c>
      <c r="CJ936" s="15">
        <f t="shared" si="3"/>
        <v>0</v>
      </c>
      <c r="CK936" s="29" t="s">
        <v>5229</v>
      </c>
      <c r="CL936" s="11" t="s">
        <v>258</v>
      </c>
      <c r="CM936" s="11">
        <v>0.0</v>
      </c>
      <c r="CN936" s="11">
        <v>0.0</v>
      </c>
      <c r="CO936" s="18">
        <v>1.0</v>
      </c>
      <c r="CP936" s="18">
        <v>0.0</v>
      </c>
      <c r="CQ936" s="15">
        <v>0.0</v>
      </c>
      <c r="CR936" s="15" t="s">
        <v>124</v>
      </c>
      <c r="CS936" s="15">
        <v>0.0</v>
      </c>
      <c r="CT936" s="15" t="s">
        <v>124</v>
      </c>
      <c r="CU936" s="15">
        <v>0.0</v>
      </c>
      <c r="CV936" s="15" t="s">
        <v>124</v>
      </c>
      <c r="CW936" s="11">
        <v>0.0</v>
      </c>
      <c r="CX936" s="11">
        <v>0.0</v>
      </c>
      <c r="CY936" s="11" t="s">
        <v>124</v>
      </c>
      <c r="CZ936" s="11">
        <v>0.0</v>
      </c>
      <c r="DA936" s="11" t="s">
        <v>235</v>
      </c>
      <c r="DB936" s="31"/>
    </row>
    <row r="937">
      <c r="A937" s="11" t="s">
        <v>5230</v>
      </c>
      <c r="B937" s="11" t="s">
        <v>5231</v>
      </c>
      <c r="C937" s="12">
        <v>39067.0</v>
      </c>
      <c r="D937" s="13">
        <v>10.0</v>
      </c>
      <c r="E937" s="18">
        <v>0.0</v>
      </c>
      <c r="F937" s="3">
        <v>9.0</v>
      </c>
      <c r="G937" s="3">
        <v>7.0</v>
      </c>
      <c r="H937" s="3">
        <v>8.0</v>
      </c>
      <c r="I937" s="14">
        <f t="shared" si="1"/>
        <v>8</v>
      </c>
      <c r="J937" s="14">
        <f t="shared" si="2"/>
        <v>1.333333333</v>
      </c>
      <c r="K937" s="11" t="s">
        <v>261</v>
      </c>
      <c r="L937" s="11" t="s">
        <v>3594</v>
      </c>
      <c r="M937" s="15" t="s">
        <v>216</v>
      </c>
      <c r="N937" s="15" t="s">
        <v>635</v>
      </c>
      <c r="O937" s="15" t="s">
        <v>577</v>
      </c>
      <c r="P937" s="15" t="s">
        <v>4217</v>
      </c>
      <c r="Q937" s="17">
        <v>1.0</v>
      </c>
      <c r="R937" s="11" t="s">
        <v>124</v>
      </c>
      <c r="S937" s="11">
        <v>0.0</v>
      </c>
      <c r="T937" s="11">
        <v>0.0</v>
      </c>
      <c r="U937" s="11" t="s">
        <v>124</v>
      </c>
      <c r="V937" s="11">
        <v>0.0</v>
      </c>
      <c r="W937" s="11" t="s">
        <v>125</v>
      </c>
      <c r="X937" s="18">
        <v>25.0</v>
      </c>
      <c r="Y937" s="18">
        <v>0.0</v>
      </c>
      <c r="Z937" s="18">
        <v>0.0</v>
      </c>
      <c r="AA937" s="18">
        <v>1.0</v>
      </c>
      <c r="AB937" s="15" t="s">
        <v>5232</v>
      </c>
      <c r="AC937" s="15" t="s">
        <v>5232</v>
      </c>
      <c r="AD937" s="16">
        <v>2.0</v>
      </c>
      <c r="AE937" s="16">
        <v>2.0</v>
      </c>
      <c r="AF937" s="16">
        <v>1.0</v>
      </c>
      <c r="AG937" s="15">
        <v>0.0</v>
      </c>
      <c r="AH937" s="11" t="s">
        <v>5233</v>
      </c>
      <c r="AI937" s="18">
        <v>2.0</v>
      </c>
      <c r="AJ937" s="18">
        <v>2.0</v>
      </c>
      <c r="AK937" s="18">
        <v>1.0</v>
      </c>
      <c r="AL937" s="11">
        <v>0.0</v>
      </c>
      <c r="AM937" s="19">
        <v>1.0</v>
      </c>
      <c r="AN937" s="27" t="s">
        <v>128</v>
      </c>
      <c r="AO937" s="15" t="s">
        <v>1840</v>
      </c>
      <c r="AP937" s="15" t="s">
        <v>1840</v>
      </c>
      <c r="AQ937" s="15">
        <v>176.0</v>
      </c>
      <c r="AR937" s="15">
        <v>69.0</v>
      </c>
      <c r="AS937" s="15">
        <v>45.0</v>
      </c>
      <c r="AT937" s="15">
        <v>51.0</v>
      </c>
      <c r="AU937" s="15">
        <v>-5.0</v>
      </c>
      <c r="AV937" s="15">
        <v>3.0</v>
      </c>
      <c r="AW937" s="18">
        <v>0.0</v>
      </c>
      <c r="AX937" s="18">
        <v>0.0</v>
      </c>
      <c r="AY937" s="18">
        <v>1.0</v>
      </c>
      <c r="AZ937" s="18">
        <v>0.0</v>
      </c>
      <c r="BA937" s="18">
        <v>1.0</v>
      </c>
      <c r="BB937" s="18">
        <v>0.0</v>
      </c>
      <c r="BC937" s="11">
        <v>0.0</v>
      </c>
      <c r="BD937" s="11">
        <v>0.0</v>
      </c>
      <c r="BE937" s="11">
        <v>0.0</v>
      </c>
      <c r="BF937" s="11">
        <v>0.0</v>
      </c>
      <c r="BG937" s="11">
        <v>0.0</v>
      </c>
      <c r="BH937" s="11">
        <v>1.0</v>
      </c>
      <c r="BI937" s="11">
        <v>0.0</v>
      </c>
      <c r="BJ937" s="11">
        <v>0.0</v>
      </c>
      <c r="BK937" s="11">
        <v>0.0</v>
      </c>
      <c r="BL937" s="11">
        <v>0.0</v>
      </c>
      <c r="BM937" s="11">
        <v>0.0</v>
      </c>
      <c r="BN937" s="11">
        <v>0.0</v>
      </c>
      <c r="BO937" s="11">
        <v>0.0</v>
      </c>
      <c r="BP937" s="11">
        <v>0.0</v>
      </c>
      <c r="BQ937" s="11">
        <v>0.0</v>
      </c>
      <c r="BR937" s="11">
        <v>0.0</v>
      </c>
      <c r="BS937" s="11">
        <v>0.0</v>
      </c>
      <c r="BT937" s="11">
        <v>0.0</v>
      </c>
      <c r="BU937" s="11">
        <v>0.0</v>
      </c>
      <c r="BV937" s="11" t="s">
        <v>124</v>
      </c>
      <c r="BW937" s="3" t="s">
        <v>146</v>
      </c>
      <c r="BX937" s="15">
        <v>0.0</v>
      </c>
      <c r="BY937" s="26">
        <v>227.0</v>
      </c>
      <c r="BZ937" s="16">
        <v>0.0</v>
      </c>
      <c r="CA937" s="26">
        <v>0.0</v>
      </c>
      <c r="CB937" s="26">
        <v>12.0</v>
      </c>
      <c r="CC937" s="15">
        <v>1.0</v>
      </c>
      <c r="CD937" s="15">
        <v>0.0</v>
      </c>
      <c r="CE937" s="15">
        <v>0.0</v>
      </c>
      <c r="CF937" s="15">
        <v>0.0</v>
      </c>
      <c r="CG937" s="16">
        <v>0.0</v>
      </c>
      <c r="CH937" s="16">
        <v>0.0</v>
      </c>
      <c r="CI937" s="16">
        <v>0.0</v>
      </c>
      <c r="CJ937" s="15">
        <f t="shared" si="3"/>
        <v>0</v>
      </c>
      <c r="CK937" s="29" t="s">
        <v>5234</v>
      </c>
      <c r="CL937" s="11" t="s">
        <v>132</v>
      </c>
      <c r="CM937" s="11">
        <v>0.0</v>
      </c>
      <c r="CN937" s="11">
        <v>0.0</v>
      </c>
      <c r="CO937" s="18">
        <v>0.0</v>
      </c>
      <c r="CP937" s="18">
        <v>0.0</v>
      </c>
      <c r="CQ937" s="15">
        <v>0.0</v>
      </c>
      <c r="CR937" s="15" t="s">
        <v>124</v>
      </c>
      <c r="CS937" s="15">
        <v>0.0</v>
      </c>
      <c r="CT937" s="15" t="s">
        <v>124</v>
      </c>
      <c r="CU937" s="15">
        <v>0.0</v>
      </c>
      <c r="CV937" s="15" t="s">
        <v>124</v>
      </c>
      <c r="CW937" s="11">
        <v>0.0</v>
      </c>
      <c r="CX937" s="11">
        <v>0.0</v>
      </c>
      <c r="CY937" s="11" t="s">
        <v>124</v>
      </c>
      <c r="CZ937" s="11">
        <v>0.0</v>
      </c>
      <c r="DA937" s="11" t="s">
        <v>235</v>
      </c>
      <c r="DB937" s="31"/>
    </row>
    <row r="938">
      <c r="A938" s="11" t="s">
        <v>5235</v>
      </c>
      <c r="B938" s="11" t="s">
        <v>5236</v>
      </c>
      <c r="C938" s="12">
        <v>39137.0</v>
      </c>
      <c r="D938" s="13">
        <v>1.0</v>
      </c>
      <c r="E938" s="18">
        <v>0.0</v>
      </c>
      <c r="F938" s="3">
        <v>6.0</v>
      </c>
      <c r="G938" s="3">
        <v>6.0</v>
      </c>
      <c r="H938" s="3">
        <v>6.0</v>
      </c>
      <c r="I938" s="14">
        <f t="shared" si="1"/>
        <v>6</v>
      </c>
      <c r="J938" s="14">
        <f t="shared" si="2"/>
        <v>0</v>
      </c>
      <c r="K938" s="11" t="s">
        <v>5189</v>
      </c>
      <c r="L938" s="11" t="s">
        <v>4729</v>
      </c>
      <c r="M938" s="15" t="s">
        <v>137</v>
      </c>
      <c r="N938" s="15" t="s">
        <v>2546</v>
      </c>
      <c r="O938" s="15" t="s">
        <v>3412</v>
      </c>
      <c r="P938" s="15" t="s">
        <v>4217</v>
      </c>
      <c r="Q938" s="17">
        <v>1.0</v>
      </c>
      <c r="R938" s="11" t="s">
        <v>124</v>
      </c>
      <c r="S938" s="11">
        <v>0.0</v>
      </c>
      <c r="T938" s="11">
        <v>0.0</v>
      </c>
      <c r="U938" s="11" t="s">
        <v>124</v>
      </c>
      <c r="V938" s="11">
        <v>0.0</v>
      </c>
      <c r="W938" s="11" t="s">
        <v>273</v>
      </c>
      <c r="X938" s="18">
        <v>28.0</v>
      </c>
      <c r="Y938" s="18">
        <v>0.0</v>
      </c>
      <c r="Z938" s="18">
        <v>1.0</v>
      </c>
      <c r="AA938" s="18">
        <v>0.0</v>
      </c>
      <c r="AB938" s="15" t="s">
        <v>5237</v>
      </c>
      <c r="AC938" s="15" t="s">
        <v>5237</v>
      </c>
      <c r="AD938" s="16">
        <v>2.0</v>
      </c>
      <c r="AE938" s="16">
        <v>2.0</v>
      </c>
      <c r="AF938" s="16">
        <v>1.0</v>
      </c>
      <c r="AG938" s="15">
        <v>0.0</v>
      </c>
      <c r="AH938" s="11" t="s">
        <v>5192</v>
      </c>
      <c r="AI938" s="18">
        <v>1.0</v>
      </c>
      <c r="AJ938" s="18">
        <v>0.0</v>
      </c>
      <c r="AK938" s="18">
        <v>0.0</v>
      </c>
      <c r="AL938" s="11">
        <v>0.0</v>
      </c>
      <c r="AM938" s="19">
        <v>1.0</v>
      </c>
      <c r="AN938" s="27" t="s">
        <v>128</v>
      </c>
      <c r="AO938" s="15" t="s">
        <v>210</v>
      </c>
      <c r="AP938" s="15" t="s">
        <v>210</v>
      </c>
      <c r="AQ938" s="15">
        <v>117.0</v>
      </c>
      <c r="AR938" s="15">
        <v>87.0</v>
      </c>
      <c r="AS938" s="15">
        <v>87.0</v>
      </c>
      <c r="AT938" s="15">
        <v>81.0</v>
      </c>
      <c r="AU938" s="15">
        <v>-6.0</v>
      </c>
      <c r="AV938" s="15">
        <v>5.0</v>
      </c>
      <c r="AW938" s="18">
        <v>1.0</v>
      </c>
      <c r="AX938" s="18">
        <v>0.0</v>
      </c>
      <c r="AY938" s="18">
        <v>0.0</v>
      </c>
      <c r="AZ938" s="18">
        <v>0.0</v>
      </c>
      <c r="BA938" s="18">
        <v>0.0</v>
      </c>
      <c r="BB938" s="18">
        <v>0.0</v>
      </c>
      <c r="BC938" s="11">
        <v>0.0</v>
      </c>
      <c r="BD938" s="11">
        <v>0.0</v>
      </c>
      <c r="BE938" s="11">
        <v>0.0</v>
      </c>
      <c r="BF938" s="11">
        <v>0.0</v>
      </c>
      <c r="BG938" s="11">
        <v>0.0</v>
      </c>
      <c r="BH938" s="11">
        <v>0.0</v>
      </c>
      <c r="BI938" s="11">
        <v>0.0</v>
      </c>
      <c r="BJ938" s="11">
        <v>0.0</v>
      </c>
      <c r="BK938" s="11">
        <v>0.0</v>
      </c>
      <c r="BL938" s="11">
        <v>0.0</v>
      </c>
      <c r="BM938" s="11">
        <v>0.0</v>
      </c>
      <c r="BN938" s="11">
        <v>0.0</v>
      </c>
      <c r="BO938" s="11">
        <v>0.0</v>
      </c>
      <c r="BP938" s="11">
        <v>0.0</v>
      </c>
      <c r="BQ938" s="11">
        <v>0.0</v>
      </c>
      <c r="BR938" s="11">
        <v>0.0</v>
      </c>
      <c r="BS938" s="11">
        <v>0.0</v>
      </c>
      <c r="BT938" s="11">
        <v>0.0</v>
      </c>
      <c r="BU938" s="11">
        <v>0.0</v>
      </c>
      <c r="BV938" s="11" t="s">
        <v>124</v>
      </c>
      <c r="BW938" s="3" t="s">
        <v>319</v>
      </c>
      <c r="BX938" s="15">
        <v>0.0</v>
      </c>
      <c r="BY938" s="26">
        <v>223.0</v>
      </c>
      <c r="BZ938" s="16">
        <v>0.0</v>
      </c>
      <c r="CA938" s="26">
        <v>58.0</v>
      </c>
      <c r="CB938" s="26">
        <v>24.0</v>
      </c>
      <c r="CC938" s="15">
        <v>0.0</v>
      </c>
      <c r="CD938" s="15">
        <v>0.0</v>
      </c>
      <c r="CE938" s="15">
        <v>1.0</v>
      </c>
      <c r="CF938" s="15">
        <v>0.0</v>
      </c>
      <c r="CG938" s="16">
        <v>0.0</v>
      </c>
      <c r="CH938" s="16">
        <v>0.0</v>
      </c>
      <c r="CI938" s="16">
        <v>0.0</v>
      </c>
      <c r="CJ938" s="15">
        <f t="shared" si="3"/>
        <v>0</v>
      </c>
      <c r="CK938" s="29" t="s">
        <v>5238</v>
      </c>
      <c r="CL938" s="11" t="s">
        <v>132</v>
      </c>
      <c r="CM938" s="11">
        <v>0.0</v>
      </c>
      <c r="CN938" s="11">
        <v>0.0</v>
      </c>
      <c r="CO938" s="18">
        <v>0.0</v>
      </c>
      <c r="CP938" s="18">
        <v>0.0</v>
      </c>
      <c r="CQ938" s="15">
        <v>0.0</v>
      </c>
      <c r="CR938" s="15" t="s">
        <v>124</v>
      </c>
      <c r="CS938" s="15">
        <v>0.0</v>
      </c>
      <c r="CT938" s="15" t="s">
        <v>124</v>
      </c>
      <c r="CU938" s="15">
        <v>0.0</v>
      </c>
      <c r="CV938" s="15" t="s">
        <v>124</v>
      </c>
      <c r="CW938" s="11">
        <v>0.0</v>
      </c>
      <c r="CX938" s="11">
        <v>0.0</v>
      </c>
      <c r="CY938" s="11" t="s">
        <v>124</v>
      </c>
      <c r="CZ938" s="11">
        <v>0.0</v>
      </c>
      <c r="DA938" s="11" t="s">
        <v>235</v>
      </c>
      <c r="DB938" s="31"/>
    </row>
    <row r="939">
      <c r="A939" s="11" t="s">
        <v>5239</v>
      </c>
      <c r="B939" s="11" t="s">
        <v>5204</v>
      </c>
      <c r="C939" s="12">
        <v>39144.0</v>
      </c>
      <c r="D939" s="13">
        <v>1.0</v>
      </c>
      <c r="E939" s="18">
        <v>0.0</v>
      </c>
      <c r="F939" s="3">
        <v>6.0</v>
      </c>
      <c r="G939" s="3">
        <v>5.0</v>
      </c>
      <c r="H939" s="3">
        <v>3.0</v>
      </c>
      <c r="I939" s="14">
        <f t="shared" si="1"/>
        <v>4.666666667</v>
      </c>
      <c r="J939" s="14">
        <f t="shared" si="2"/>
        <v>2</v>
      </c>
      <c r="K939" s="11" t="s">
        <v>3135</v>
      </c>
      <c r="L939" s="11" t="s">
        <v>3594</v>
      </c>
      <c r="M939" s="15" t="s">
        <v>216</v>
      </c>
      <c r="N939" s="15" t="s">
        <v>2546</v>
      </c>
      <c r="O939" s="15" t="s">
        <v>2906</v>
      </c>
      <c r="P939" s="15" t="s">
        <v>3759</v>
      </c>
      <c r="Q939" s="17">
        <v>1.0</v>
      </c>
      <c r="R939" s="11" t="s">
        <v>124</v>
      </c>
      <c r="S939" s="11">
        <v>0.0</v>
      </c>
      <c r="T939" s="11">
        <v>0.0</v>
      </c>
      <c r="U939" s="11" t="s">
        <v>124</v>
      </c>
      <c r="V939" s="11">
        <v>0.0</v>
      </c>
      <c r="W939" s="11" t="s">
        <v>125</v>
      </c>
      <c r="X939" s="18">
        <v>26.0</v>
      </c>
      <c r="Y939" s="18">
        <v>1.0</v>
      </c>
      <c r="Z939" s="18">
        <v>1.0</v>
      </c>
      <c r="AA939" s="18">
        <v>0.0</v>
      </c>
      <c r="AB939" s="15" t="s">
        <v>5240</v>
      </c>
      <c r="AC939" s="15" t="s">
        <v>5240</v>
      </c>
      <c r="AD939" s="16">
        <v>1.0</v>
      </c>
      <c r="AE939" s="16">
        <v>2.0</v>
      </c>
      <c r="AF939" s="16">
        <v>1.0</v>
      </c>
      <c r="AG939" s="15">
        <v>0.0</v>
      </c>
      <c r="AH939" s="11" t="s">
        <v>5240</v>
      </c>
      <c r="AI939" s="18">
        <v>1.0</v>
      </c>
      <c r="AJ939" s="18">
        <v>2.0</v>
      </c>
      <c r="AK939" s="18">
        <v>1.0</v>
      </c>
      <c r="AL939" s="11">
        <v>0.0</v>
      </c>
      <c r="AM939" s="19">
        <v>1.0</v>
      </c>
      <c r="AN939" s="27" t="s">
        <v>128</v>
      </c>
      <c r="AO939" s="15" t="s">
        <v>289</v>
      </c>
      <c r="AP939" s="15" t="s">
        <v>289</v>
      </c>
      <c r="AQ939" s="15">
        <v>76.0</v>
      </c>
      <c r="AR939" s="15">
        <v>70.0</v>
      </c>
      <c r="AS939" s="15">
        <v>72.0</v>
      </c>
      <c r="AT939" s="15">
        <v>50.0</v>
      </c>
      <c r="AU939" s="15">
        <v>-5.0</v>
      </c>
      <c r="AV939" s="15">
        <v>15.0</v>
      </c>
      <c r="AW939" s="18">
        <v>0.0</v>
      </c>
      <c r="AX939" s="18">
        <v>0.0</v>
      </c>
      <c r="AY939" s="18">
        <v>1.0</v>
      </c>
      <c r="AZ939" s="18">
        <v>0.0</v>
      </c>
      <c r="BA939" s="18">
        <v>1.0</v>
      </c>
      <c r="BB939" s="18">
        <v>0.0</v>
      </c>
      <c r="BC939" s="11">
        <v>0.0</v>
      </c>
      <c r="BD939" s="11">
        <v>0.0</v>
      </c>
      <c r="BE939" s="11">
        <v>0.0</v>
      </c>
      <c r="BF939" s="11">
        <v>0.0</v>
      </c>
      <c r="BG939" s="11">
        <v>0.0</v>
      </c>
      <c r="BH939" s="11">
        <v>1.0</v>
      </c>
      <c r="BI939" s="11">
        <v>0.0</v>
      </c>
      <c r="BJ939" s="11">
        <v>0.0</v>
      </c>
      <c r="BK939" s="11">
        <v>0.0</v>
      </c>
      <c r="BL939" s="11">
        <v>0.0</v>
      </c>
      <c r="BM939" s="11">
        <v>0.0</v>
      </c>
      <c r="BN939" s="11">
        <v>0.0</v>
      </c>
      <c r="BO939" s="11">
        <v>0.0</v>
      </c>
      <c r="BP939" s="11">
        <v>0.0</v>
      </c>
      <c r="BQ939" s="11">
        <v>0.0</v>
      </c>
      <c r="BR939" s="11">
        <v>0.0</v>
      </c>
      <c r="BS939" s="11">
        <v>0.0</v>
      </c>
      <c r="BT939" s="11">
        <v>0.0</v>
      </c>
      <c r="BU939" s="11">
        <v>0.0</v>
      </c>
      <c r="BV939" s="11" t="s">
        <v>124</v>
      </c>
      <c r="BW939" s="3" t="s">
        <v>318</v>
      </c>
      <c r="BX939" s="15">
        <v>0.0</v>
      </c>
      <c r="BY939" s="26">
        <v>313.0</v>
      </c>
      <c r="BZ939" s="16">
        <v>0.0</v>
      </c>
      <c r="CA939" s="26">
        <v>37.0</v>
      </c>
      <c r="CB939" s="26">
        <v>19.0</v>
      </c>
      <c r="CC939" s="15">
        <v>0.0</v>
      </c>
      <c r="CD939" s="15">
        <v>0.0</v>
      </c>
      <c r="CE939" s="15">
        <v>1.0</v>
      </c>
      <c r="CF939" s="15">
        <v>0.0</v>
      </c>
      <c r="CG939" s="16">
        <v>0.0</v>
      </c>
      <c r="CH939" s="16">
        <v>0.0</v>
      </c>
      <c r="CI939" s="16">
        <v>0.0</v>
      </c>
      <c r="CJ939" s="15">
        <f t="shared" si="3"/>
        <v>0</v>
      </c>
      <c r="CK939" s="29" t="s">
        <v>5241</v>
      </c>
      <c r="CL939" s="11" t="s">
        <v>5242</v>
      </c>
      <c r="CM939" s="11">
        <v>0.0</v>
      </c>
      <c r="CN939" s="11">
        <v>0.0</v>
      </c>
      <c r="CO939" s="18">
        <v>0.0</v>
      </c>
      <c r="CP939" s="18">
        <v>0.0</v>
      </c>
      <c r="CQ939" s="15">
        <v>0.0</v>
      </c>
      <c r="CR939" s="15" t="s">
        <v>124</v>
      </c>
      <c r="CS939" s="15">
        <v>0.0</v>
      </c>
      <c r="CT939" s="15" t="s">
        <v>124</v>
      </c>
      <c r="CU939" s="15">
        <v>0.0</v>
      </c>
      <c r="CV939" s="15" t="s">
        <v>124</v>
      </c>
      <c r="CW939" s="11">
        <v>0.0</v>
      </c>
      <c r="CX939" s="11">
        <v>0.0</v>
      </c>
      <c r="CY939" s="11" t="s">
        <v>124</v>
      </c>
      <c r="CZ939" s="11">
        <v>0.0</v>
      </c>
      <c r="DA939" s="11" t="s">
        <v>235</v>
      </c>
      <c r="DB939" s="31"/>
    </row>
    <row r="940">
      <c r="A940" s="11" t="s">
        <v>5243</v>
      </c>
      <c r="B940" s="11" t="s">
        <v>5244</v>
      </c>
      <c r="C940" s="12">
        <v>39151.0</v>
      </c>
      <c r="D940" s="13">
        <v>2.0</v>
      </c>
      <c r="E940" s="18">
        <v>0.0</v>
      </c>
      <c r="F940" s="3">
        <v>3.0</v>
      </c>
      <c r="G940" s="3">
        <v>6.0</v>
      </c>
      <c r="H940" s="3">
        <v>4.0</v>
      </c>
      <c r="I940" s="14">
        <f t="shared" si="1"/>
        <v>4.333333333</v>
      </c>
      <c r="J940" s="14">
        <f t="shared" si="2"/>
        <v>2</v>
      </c>
      <c r="K940" s="11" t="s">
        <v>182</v>
      </c>
      <c r="L940" s="11" t="s">
        <v>183</v>
      </c>
      <c r="M940" s="15" t="s">
        <v>3478</v>
      </c>
      <c r="N940" s="15" t="s">
        <v>3478</v>
      </c>
      <c r="O940" s="15" t="s">
        <v>3478</v>
      </c>
      <c r="P940" s="15" t="s">
        <v>3742</v>
      </c>
      <c r="Q940" s="17">
        <v>1.0</v>
      </c>
      <c r="R940" s="11" t="s">
        <v>124</v>
      </c>
      <c r="S940" s="11">
        <v>0.0</v>
      </c>
      <c r="T940" s="11">
        <v>0.0</v>
      </c>
      <c r="U940" s="11" t="s">
        <v>124</v>
      </c>
      <c r="V940" s="11">
        <v>0.0</v>
      </c>
      <c r="W940" s="11" t="s">
        <v>125</v>
      </c>
      <c r="X940" s="18">
        <v>25.0</v>
      </c>
      <c r="Y940" s="18">
        <v>1.0</v>
      </c>
      <c r="Z940" s="18">
        <v>0.0</v>
      </c>
      <c r="AA940" s="18"/>
      <c r="AB940" s="15" t="s">
        <v>5245</v>
      </c>
      <c r="AC940" s="15" t="s">
        <v>5246</v>
      </c>
      <c r="AD940" s="16">
        <v>1.0</v>
      </c>
      <c r="AE940" s="16">
        <v>0.0</v>
      </c>
      <c r="AF940" s="16">
        <v>1.0</v>
      </c>
      <c r="AG940" s="15">
        <v>0.0</v>
      </c>
      <c r="AH940" s="11" t="s">
        <v>5247</v>
      </c>
      <c r="AI940" s="18">
        <v>1.0</v>
      </c>
      <c r="AJ940" s="18">
        <v>0.0</v>
      </c>
      <c r="AK940" s="18">
        <v>0.0</v>
      </c>
      <c r="AL940" s="11">
        <v>0.0</v>
      </c>
      <c r="AM940" s="19">
        <v>1.0</v>
      </c>
      <c r="AN940" s="27" t="s">
        <v>128</v>
      </c>
      <c r="AO940" s="15" t="s">
        <v>778</v>
      </c>
      <c r="AP940" s="15" t="s">
        <v>778</v>
      </c>
      <c r="AQ940" s="15">
        <v>80.0</v>
      </c>
      <c r="AR940" s="15">
        <v>60.0</v>
      </c>
      <c r="AS940" s="15">
        <v>62.0</v>
      </c>
      <c r="AT940" s="15">
        <v>49.0</v>
      </c>
      <c r="AU940" s="15">
        <v>-6.0</v>
      </c>
      <c r="AV940" s="15">
        <v>28.0</v>
      </c>
      <c r="AW940" s="18">
        <v>0.0</v>
      </c>
      <c r="AX940" s="18">
        <v>0.0</v>
      </c>
      <c r="AY940" s="18">
        <v>0.0</v>
      </c>
      <c r="AZ940" s="18">
        <v>0.0</v>
      </c>
      <c r="BA940" s="18">
        <v>0.0</v>
      </c>
      <c r="BB940" s="18">
        <v>0.0</v>
      </c>
      <c r="BC940" s="11">
        <v>0.0</v>
      </c>
      <c r="BD940" s="11">
        <v>0.0</v>
      </c>
      <c r="BE940" s="11">
        <v>0.0</v>
      </c>
      <c r="BF940" s="11">
        <v>0.0</v>
      </c>
      <c r="BG940" s="11">
        <v>0.0</v>
      </c>
      <c r="BH940" s="11">
        <v>0.0</v>
      </c>
      <c r="BI940" s="11">
        <v>0.0</v>
      </c>
      <c r="BJ940" s="11">
        <v>0.0</v>
      </c>
      <c r="BK940" s="11">
        <v>0.0</v>
      </c>
      <c r="BL940" s="11">
        <v>0.0</v>
      </c>
      <c r="BM940" s="11">
        <v>0.0</v>
      </c>
      <c r="BN940" s="11">
        <v>0.0</v>
      </c>
      <c r="BO940" s="11">
        <v>0.0</v>
      </c>
      <c r="BP940" s="11">
        <v>0.0</v>
      </c>
      <c r="BQ940" s="11">
        <v>0.0</v>
      </c>
      <c r="BR940" s="11">
        <v>0.0</v>
      </c>
      <c r="BS940" s="11">
        <v>0.0</v>
      </c>
      <c r="BT940" s="11">
        <v>0.0</v>
      </c>
      <c r="BU940" s="11">
        <v>0.0</v>
      </c>
      <c r="BV940" s="11" t="s">
        <v>124</v>
      </c>
      <c r="BW940" s="3" t="s">
        <v>319</v>
      </c>
      <c r="BX940" s="15">
        <v>0.0</v>
      </c>
      <c r="BY940" s="26">
        <v>259.0</v>
      </c>
      <c r="BZ940" s="16">
        <v>0.0</v>
      </c>
      <c r="CA940" s="26">
        <v>11.0</v>
      </c>
      <c r="CB940" s="26">
        <v>11.0</v>
      </c>
      <c r="CC940" s="15">
        <v>0.0</v>
      </c>
      <c r="CD940" s="15">
        <v>0.0</v>
      </c>
      <c r="CE940" s="15">
        <v>0.0</v>
      </c>
      <c r="CF940" s="15">
        <v>0.0</v>
      </c>
      <c r="CG940" s="16">
        <v>0.0</v>
      </c>
      <c r="CH940" s="16">
        <v>1.0</v>
      </c>
      <c r="CI940" s="16">
        <v>0.0</v>
      </c>
      <c r="CJ940" s="15">
        <f t="shared" si="3"/>
        <v>1</v>
      </c>
      <c r="CK940" s="29" t="s">
        <v>5248</v>
      </c>
      <c r="CL940" s="11" t="s">
        <v>5249</v>
      </c>
      <c r="CM940" s="11">
        <v>0.0</v>
      </c>
      <c r="CN940" s="11">
        <v>0.0</v>
      </c>
      <c r="CO940" s="18">
        <v>1.0</v>
      </c>
      <c r="CP940" s="18">
        <v>0.0</v>
      </c>
      <c r="CQ940" s="15">
        <v>0.0</v>
      </c>
      <c r="CR940" s="15" t="s">
        <v>124</v>
      </c>
      <c r="CS940" s="15">
        <v>0.0</v>
      </c>
      <c r="CT940" s="15" t="s">
        <v>124</v>
      </c>
      <c r="CU940" s="15">
        <v>0.0</v>
      </c>
      <c r="CV940" s="15" t="s">
        <v>124</v>
      </c>
      <c r="CW940" s="11">
        <v>0.0</v>
      </c>
      <c r="CX940" s="11">
        <v>0.0</v>
      </c>
      <c r="CY940" s="11" t="s">
        <v>124</v>
      </c>
      <c r="CZ940" s="11">
        <v>0.0</v>
      </c>
      <c r="DA940" s="11" t="s">
        <v>235</v>
      </c>
      <c r="DB940" s="31"/>
    </row>
    <row r="941">
      <c r="A941" s="11" t="s">
        <v>5250</v>
      </c>
      <c r="B941" s="11" t="s">
        <v>5251</v>
      </c>
      <c r="C941" s="12">
        <v>39165.0</v>
      </c>
      <c r="D941" s="13">
        <v>2.0</v>
      </c>
      <c r="E941" s="18">
        <v>0.0</v>
      </c>
      <c r="F941" s="3">
        <v>6.0</v>
      </c>
      <c r="G941" s="3">
        <v>6.0</v>
      </c>
      <c r="H941" s="3">
        <v>6.0</v>
      </c>
      <c r="I941" s="14">
        <f t="shared" si="1"/>
        <v>6</v>
      </c>
      <c r="J941" s="14">
        <f t="shared" si="2"/>
        <v>0</v>
      </c>
      <c r="K941" s="11" t="s">
        <v>5196</v>
      </c>
      <c r="L941" s="11" t="s">
        <v>4729</v>
      </c>
      <c r="M941" s="15" t="s">
        <v>137</v>
      </c>
      <c r="N941" s="15" t="s">
        <v>2546</v>
      </c>
      <c r="O941" s="15" t="s">
        <v>3478</v>
      </c>
      <c r="P941" s="15" t="s">
        <v>4217</v>
      </c>
      <c r="Q941" s="17">
        <v>1.5</v>
      </c>
      <c r="R941" s="11" t="s">
        <v>5252</v>
      </c>
      <c r="S941" s="11">
        <v>1.0</v>
      </c>
      <c r="T941" s="11">
        <v>0.0</v>
      </c>
      <c r="U941" s="11" t="s">
        <v>124</v>
      </c>
      <c r="V941" s="11">
        <v>0.0</v>
      </c>
      <c r="W941" s="11" t="s">
        <v>125</v>
      </c>
      <c r="X941" s="18">
        <f>(31+29)/2</f>
        <v>30</v>
      </c>
      <c r="Y941" s="18">
        <v>2.0</v>
      </c>
      <c r="Z941" s="18">
        <v>0.0</v>
      </c>
      <c r="AA941" s="18"/>
      <c r="AB941" s="15" t="s">
        <v>5253</v>
      </c>
      <c r="AC941" s="15" t="s">
        <v>5254</v>
      </c>
      <c r="AD941" s="16">
        <v>2.0</v>
      </c>
      <c r="AE941" s="16">
        <v>0.0</v>
      </c>
      <c r="AF941" s="16">
        <v>1.0</v>
      </c>
      <c r="AG941" s="16">
        <v>0.0</v>
      </c>
      <c r="AH941" s="11" t="s">
        <v>5255</v>
      </c>
      <c r="AI941" s="18">
        <v>1.0</v>
      </c>
      <c r="AJ941" s="18">
        <v>0.0</v>
      </c>
      <c r="AK941" s="18">
        <v>0.0</v>
      </c>
      <c r="AL941" s="11">
        <v>0.0</v>
      </c>
      <c r="AM941" s="19">
        <v>1.0</v>
      </c>
      <c r="AN941" s="27" t="s">
        <v>128</v>
      </c>
      <c r="AO941" s="15" t="s">
        <v>129</v>
      </c>
      <c r="AP941" s="15" t="s">
        <v>129</v>
      </c>
      <c r="AQ941" s="15">
        <v>131.0</v>
      </c>
      <c r="AR941" s="15">
        <v>76.0</v>
      </c>
      <c r="AS941" s="15">
        <v>81.0</v>
      </c>
      <c r="AT941" s="15">
        <v>62.0</v>
      </c>
      <c r="AU941" s="15">
        <v>-6.0</v>
      </c>
      <c r="AV941" s="15">
        <v>29.0</v>
      </c>
      <c r="AW941" s="18">
        <v>0.0</v>
      </c>
      <c r="AX941" s="18">
        <v>0.0</v>
      </c>
      <c r="AY941" s="18">
        <v>0.0</v>
      </c>
      <c r="AZ941" s="18">
        <v>0.0</v>
      </c>
      <c r="BA941" s="18">
        <v>0.0</v>
      </c>
      <c r="BB941" s="18">
        <v>0.0</v>
      </c>
      <c r="BC941" s="11">
        <v>0.0</v>
      </c>
      <c r="BD941" s="11">
        <v>0.0</v>
      </c>
      <c r="BE941" s="11">
        <v>0.0</v>
      </c>
      <c r="BF941" s="11">
        <v>0.0</v>
      </c>
      <c r="BG941" s="11">
        <v>0.0</v>
      </c>
      <c r="BH941" s="11">
        <v>0.0</v>
      </c>
      <c r="BI941" s="11">
        <v>0.0</v>
      </c>
      <c r="BJ941" s="11">
        <v>1.0</v>
      </c>
      <c r="BK941" s="11">
        <v>0.0</v>
      </c>
      <c r="BL941" s="11">
        <v>0.0</v>
      </c>
      <c r="BM941" s="11">
        <v>0.0</v>
      </c>
      <c r="BN941" s="11">
        <v>0.0</v>
      </c>
      <c r="BO941" s="11">
        <v>0.0</v>
      </c>
      <c r="BP941" s="11">
        <v>0.0</v>
      </c>
      <c r="BQ941" s="11">
        <v>0.0</v>
      </c>
      <c r="BR941" s="11">
        <v>0.0</v>
      </c>
      <c r="BS941" s="11">
        <v>0.0</v>
      </c>
      <c r="BT941" s="11">
        <v>0.0</v>
      </c>
      <c r="BU941" s="11">
        <v>0.0</v>
      </c>
      <c r="BV941" s="11" t="s">
        <v>124</v>
      </c>
      <c r="BW941" s="3" t="s">
        <v>4834</v>
      </c>
      <c r="BX941" s="15">
        <v>1.0</v>
      </c>
      <c r="BY941" s="26">
        <v>246.0</v>
      </c>
      <c r="BZ941" s="16">
        <v>0.0</v>
      </c>
      <c r="CA941" s="26">
        <v>18.0</v>
      </c>
      <c r="CB941" s="26">
        <v>16.0</v>
      </c>
      <c r="CC941" s="15">
        <v>0.0</v>
      </c>
      <c r="CD941" s="15">
        <v>0.0</v>
      </c>
      <c r="CE941" s="15">
        <v>0.0</v>
      </c>
      <c r="CF941" s="15">
        <v>0.0</v>
      </c>
      <c r="CG941" s="16">
        <v>0.0</v>
      </c>
      <c r="CH941" s="16">
        <v>0.0</v>
      </c>
      <c r="CI941" s="16">
        <v>1.0</v>
      </c>
      <c r="CJ941" s="15">
        <f t="shared" si="3"/>
        <v>1</v>
      </c>
      <c r="CK941" s="29" t="s">
        <v>5256</v>
      </c>
      <c r="CL941" s="11" t="s">
        <v>5257</v>
      </c>
      <c r="CM941" s="11">
        <v>0.0</v>
      </c>
      <c r="CN941" s="11">
        <v>0.0</v>
      </c>
      <c r="CO941" s="18">
        <v>1.0</v>
      </c>
      <c r="CP941" s="18">
        <v>0.0</v>
      </c>
      <c r="CQ941" s="15">
        <v>0.0</v>
      </c>
      <c r="CR941" s="15" t="s">
        <v>124</v>
      </c>
      <c r="CS941" s="15">
        <v>0.0</v>
      </c>
      <c r="CT941" s="15" t="s">
        <v>124</v>
      </c>
      <c r="CU941" s="15">
        <v>0.0</v>
      </c>
      <c r="CV941" s="15" t="s">
        <v>124</v>
      </c>
      <c r="CW941" s="11">
        <v>0.0</v>
      </c>
      <c r="CX941" s="11">
        <v>0.0</v>
      </c>
      <c r="CY941" s="11" t="s">
        <v>124</v>
      </c>
      <c r="CZ941" s="11">
        <v>0.0</v>
      </c>
      <c r="DA941" s="11" t="s">
        <v>235</v>
      </c>
      <c r="DB941" s="31"/>
    </row>
    <row r="942">
      <c r="A942" s="11" t="s">
        <v>5258</v>
      </c>
      <c r="B942" s="11" t="s">
        <v>5228</v>
      </c>
      <c r="C942" s="12">
        <v>39179.0</v>
      </c>
      <c r="D942" s="13">
        <v>2.0</v>
      </c>
      <c r="E942" s="18">
        <v>0.0</v>
      </c>
      <c r="F942" s="3">
        <v>6.0</v>
      </c>
      <c r="G942" s="3">
        <v>6.0</v>
      </c>
      <c r="H942" s="3">
        <v>5.0</v>
      </c>
      <c r="I942" s="14">
        <f t="shared" si="1"/>
        <v>5.666666667</v>
      </c>
      <c r="J942" s="14">
        <f t="shared" si="2"/>
        <v>0.6666666667</v>
      </c>
      <c r="K942" s="11" t="s">
        <v>5259</v>
      </c>
      <c r="L942" s="11" t="s">
        <v>4729</v>
      </c>
      <c r="M942" s="15" t="s">
        <v>216</v>
      </c>
      <c r="N942" s="15" t="s">
        <v>2546</v>
      </c>
      <c r="O942" s="15" t="s">
        <v>3412</v>
      </c>
      <c r="P942" s="15" t="s">
        <v>969</v>
      </c>
      <c r="Q942" s="17">
        <v>1.0</v>
      </c>
      <c r="R942" s="11" t="s">
        <v>124</v>
      </c>
      <c r="S942" s="11">
        <v>0.0</v>
      </c>
      <c r="T942" s="11">
        <v>0.0</v>
      </c>
      <c r="U942" s="11" t="s">
        <v>124</v>
      </c>
      <c r="V942" s="11">
        <v>0.0</v>
      </c>
      <c r="W942" s="11" t="s">
        <v>5260</v>
      </c>
      <c r="X942" s="18">
        <v>33.0</v>
      </c>
      <c r="Y942" s="18">
        <v>1.0</v>
      </c>
      <c r="Z942" s="18">
        <v>0.0</v>
      </c>
      <c r="AA942" s="18"/>
      <c r="AB942" s="15" t="s">
        <v>5261</v>
      </c>
      <c r="AC942" s="15" t="s">
        <v>5262</v>
      </c>
      <c r="AD942" s="16">
        <v>1.0</v>
      </c>
      <c r="AE942" s="16">
        <v>0.0</v>
      </c>
      <c r="AF942" s="16">
        <v>1.0</v>
      </c>
      <c r="AG942" s="15">
        <v>0.0</v>
      </c>
      <c r="AH942" s="11" t="s">
        <v>5228</v>
      </c>
      <c r="AI942" s="18">
        <v>1.0</v>
      </c>
      <c r="AJ942" s="18">
        <v>0.0</v>
      </c>
      <c r="AK942" s="18">
        <v>1.0</v>
      </c>
      <c r="AL942" s="11">
        <v>1.0</v>
      </c>
      <c r="AM942" s="19">
        <v>1.0</v>
      </c>
      <c r="AN942" s="27" t="s">
        <v>128</v>
      </c>
      <c r="AO942" s="15" t="s">
        <v>155</v>
      </c>
      <c r="AP942" s="15" t="s">
        <v>155</v>
      </c>
      <c r="AQ942" s="15">
        <v>125.0</v>
      </c>
      <c r="AR942" s="15">
        <v>43.0</v>
      </c>
      <c r="AS942" s="15">
        <v>81.0</v>
      </c>
      <c r="AT942" s="15">
        <v>37.0</v>
      </c>
      <c r="AU942" s="15">
        <v>-6.0</v>
      </c>
      <c r="AV942" s="15">
        <v>26.0</v>
      </c>
      <c r="AW942" s="18">
        <v>0.0</v>
      </c>
      <c r="AX942" s="18">
        <v>0.0</v>
      </c>
      <c r="AY942" s="18">
        <v>1.0</v>
      </c>
      <c r="AZ942" s="18">
        <v>0.0</v>
      </c>
      <c r="BA942" s="18">
        <v>1.0</v>
      </c>
      <c r="BB942" s="18">
        <v>0.0</v>
      </c>
      <c r="BC942" s="11">
        <v>0.0</v>
      </c>
      <c r="BD942" s="11">
        <v>0.0</v>
      </c>
      <c r="BE942" s="11">
        <v>0.0</v>
      </c>
      <c r="BF942" s="11">
        <v>0.0</v>
      </c>
      <c r="BG942" s="11">
        <v>0.0</v>
      </c>
      <c r="BH942" s="11">
        <v>0.0</v>
      </c>
      <c r="BI942" s="11">
        <v>0.0</v>
      </c>
      <c r="BJ942" s="11">
        <v>0.0</v>
      </c>
      <c r="BK942" s="11">
        <v>0.0</v>
      </c>
      <c r="BL942" s="11">
        <v>0.0</v>
      </c>
      <c r="BM942" s="11">
        <v>0.0</v>
      </c>
      <c r="BN942" s="11">
        <v>0.0</v>
      </c>
      <c r="BO942" s="11">
        <v>0.0</v>
      </c>
      <c r="BP942" s="11">
        <v>0.0</v>
      </c>
      <c r="BQ942" s="11">
        <v>0.0</v>
      </c>
      <c r="BR942" s="11">
        <v>0.0</v>
      </c>
      <c r="BS942" s="11">
        <v>0.0</v>
      </c>
      <c r="BT942" s="11">
        <v>0.0</v>
      </c>
      <c r="BU942" s="11">
        <v>0.0</v>
      </c>
      <c r="BV942" s="11" t="s">
        <v>124</v>
      </c>
      <c r="BW942" s="3" t="s">
        <v>319</v>
      </c>
      <c r="BX942" s="15">
        <v>0.0</v>
      </c>
      <c r="BY942" s="26">
        <v>249.0</v>
      </c>
      <c r="BZ942" s="16">
        <v>0.0</v>
      </c>
      <c r="CA942" s="26">
        <v>37.0</v>
      </c>
      <c r="CB942" s="26">
        <v>32.0</v>
      </c>
      <c r="CC942" s="15">
        <v>0.0</v>
      </c>
      <c r="CD942" s="15">
        <v>0.0</v>
      </c>
      <c r="CE942" s="15">
        <v>0.0</v>
      </c>
      <c r="CF942" s="15">
        <v>0.0</v>
      </c>
      <c r="CG942" s="16">
        <v>0.0</v>
      </c>
      <c r="CH942" s="16">
        <v>0.0</v>
      </c>
      <c r="CI942" s="16">
        <v>1.0</v>
      </c>
      <c r="CJ942" s="15">
        <f t="shared" si="3"/>
        <v>1</v>
      </c>
      <c r="CK942" s="29" t="s">
        <v>5263</v>
      </c>
      <c r="CL942" s="11" t="s">
        <v>5264</v>
      </c>
      <c r="CM942" s="11">
        <v>0.0</v>
      </c>
      <c r="CN942" s="11">
        <v>0.0</v>
      </c>
      <c r="CO942" s="18">
        <v>1.0</v>
      </c>
      <c r="CP942" s="18">
        <v>0.0</v>
      </c>
      <c r="CQ942" s="15">
        <v>0.0</v>
      </c>
      <c r="CR942" s="15" t="s">
        <v>124</v>
      </c>
      <c r="CS942" s="15">
        <v>0.0</v>
      </c>
      <c r="CT942" s="15" t="s">
        <v>124</v>
      </c>
      <c r="CU942" s="15">
        <v>0.0</v>
      </c>
      <c r="CV942" s="15" t="s">
        <v>124</v>
      </c>
      <c r="CW942" s="11">
        <v>0.0</v>
      </c>
      <c r="CX942" s="11">
        <v>0.0</v>
      </c>
      <c r="CY942" s="11" t="s">
        <v>124</v>
      </c>
      <c r="CZ942" s="11">
        <v>0.0</v>
      </c>
      <c r="DA942" s="11" t="s">
        <v>235</v>
      </c>
      <c r="DB942" s="31"/>
    </row>
    <row r="943">
      <c r="A943" s="11" t="s">
        <v>5265</v>
      </c>
      <c r="B943" s="11" t="s">
        <v>5266</v>
      </c>
      <c r="C943" s="12">
        <v>39193.0</v>
      </c>
      <c r="D943" s="13">
        <v>2.0</v>
      </c>
      <c r="E943" s="18">
        <v>0.0</v>
      </c>
      <c r="F943" s="3">
        <v>3.0</v>
      </c>
      <c r="G943" s="3">
        <v>6.0</v>
      </c>
      <c r="H943" s="3">
        <v>3.0</v>
      </c>
      <c r="I943" s="14">
        <f t="shared" si="1"/>
        <v>4</v>
      </c>
      <c r="J943" s="14">
        <f t="shared" si="2"/>
        <v>2</v>
      </c>
      <c r="K943" s="11" t="s">
        <v>5189</v>
      </c>
      <c r="L943" s="11" t="s">
        <v>4729</v>
      </c>
      <c r="M943" s="15" t="s">
        <v>3478</v>
      </c>
      <c r="N943" s="15" t="s">
        <v>5267</v>
      </c>
      <c r="O943" s="15" t="s">
        <v>4043</v>
      </c>
      <c r="P943" s="15" t="s">
        <v>4217</v>
      </c>
      <c r="Q943" s="17">
        <v>1.5</v>
      </c>
      <c r="R943" s="11" t="s">
        <v>5268</v>
      </c>
      <c r="S943" s="11">
        <v>1.0</v>
      </c>
      <c r="T943" s="11">
        <v>0.0</v>
      </c>
      <c r="U943" s="11" t="s">
        <v>124</v>
      </c>
      <c r="V943" s="11">
        <v>0.0</v>
      </c>
      <c r="W943" s="11" t="s">
        <v>4598</v>
      </c>
      <c r="X943" s="18">
        <f>(35+28+26)/3</f>
        <v>29.66666667</v>
      </c>
      <c r="Y943" s="18">
        <v>2.0</v>
      </c>
      <c r="Z943" s="18">
        <v>2.0</v>
      </c>
      <c r="AA943" s="18">
        <v>2.0</v>
      </c>
      <c r="AB943" s="15" t="s">
        <v>5269</v>
      </c>
      <c r="AC943" s="15" t="s">
        <v>5269</v>
      </c>
      <c r="AD943" s="16">
        <v>2.0</v>
      </c>
      <c r="AE943" s="16">
        <v>2.0</v>
      </c>
      <c r="AF943" s="16">
        <v>1.0</v>
      </c>
      <c r="AG943" s="16">
        <v>0.0</v>
      </c>
      <c r="AH943" s="11" t="s">
        <v>5192</v>
      </c>
      <c r="AI943" s="18">
        <v>1.0</v>
      </c>
      <c r="AJ943" s="18">
        <v>0.0</v>
      </c>
      <c r="AK943" s="18">
        <v>1.0</v>
      </c>
      <c r="AL943" s="18">
        <v>0.0</v>
      </c>
      <c r="AM943" s="19">
        <v>1.0</v>
      </c>
      <c r="AN943" s="15" t="s">
        <v>154</v>
      </c>
      <c r="AO943" s="15" t="s">
        <v>554</v>
      </c>
      <c r="AP943" s="15" t="s">
        <v>554</v>
      </c>
      <c r="AQ943" s="15">
        <v>111.0</v>
      </c>
      <c r="AR943" s="15">
        <v>71.0</v>
      </c>
      <c r="AS943" s="15">
        <v>98.0</v>
      </c>
      <c r="AT943" s="15">
        <v>82.0</v>
      </c>
      <c r="AU943" s="15">
        <v>-4.0</v>
      </c>
      <c r="AV943" s="15">
        <v>17.0</v>
      </c>
      <c r="AW943" s="18">
        <v>0.0</v>
      </c>
      <c r="AX943" s="18">
        <v>0.0</v>
      </c>
      <c r="AY943" s="18">
        <v>0.0</v>
      </c>
      <c r="AZ943" s="18">
        <v>0.0</v>
      </c>
      <c r="BA943" s="18">
        <v>0.0</v>
      </c>
      <c r="BB943" s="18">
        <v>0.0</v>
      </c>
      <c r="BC943" s="11">
        <v>0.0</v>
      </c>
      <c r="BD943" s="11">
        <v>0.0</v>
      </c>
      <c r="BE943" s="11">
        <v>0.0</v>
      </c>
      <c r="BF943" s="11">
        <v>0.0</v>
      </c>
      <c r="BG943" s="11">
        <v>0.0</v>
      </c>
      <c r="BH943" s="11">
        <v>0.0</v>
      </c>
      <c r="BI943" s="11">
        <v>0.0</v>
      </c>
      <c r="BJ943" s="11">
        <v>0.0</v>
      </c>
      <c r="BK943" s="11">
        <v>0.0</v>
      </c>
      <c r="BL943" s="11">
        <v>0.0</v>
      </c>
      <c r="BM943" s="11">
        <v>0.0</v>
      </c>
      <c r="BN943" s="11">
        <v>0.0</v>
      </c>
      <c r="BO943" s="11">
        <v>0.0</v>
      </c>
      <c r="BP943" s="11">
        <v>0.0</v>
      </c>
      <c r="BQ943" s="11">
        <v>0.0</v>
      </c>
      <c r="BR943" s="11">
        <v>0.0</v>
      </c>
      <c r="BS943" s="11">
        <v>0.0</v>
      </c>
      <c r="BT943" s="11">
        <v>0.0</v>
      </c>
      <c r="BU943" s="11">
        <v>0.0</v>
      </c>
      <c r="BV943" s="11" t="s">
        <v>124</v>
      </c>
      <c r="BW943" s="3" t="s">
        <v>319</v>
      </c>
      <c r="BX943" s="15">
        <v>0.0</v>
      </c>
      <c r="BY943" s="26">
        <v>236.0</v>
      </c>
      <c r="BZ943" s="16">
        <v>0.0</v>
      </c>
      <c r="CA943" s="26">
        <v>60.0</v>
      </c>
      <c r="CB943" s="26">
        <v>25.0</v>
      </c>
      <c r="CC943" s="15">
        <v>0.0</v>
      </c>
      <c r="CD943" s="15">
        <v>0.0</v>
      </c>
      <c r="CE943" s="15">
        <v>0.0</v>
      </c>
      <c r="CF943" s="15">
        <v>0.0</v>
      </c>
      <c r="CG943" s="16">
        <v>0.0</v>
      </c>
      <c r="CH943" s="16">
        <v>0.0</v>
      </c>
      <c r="CI943" s="16">
        <v>0.0</v>
      </c>
      <c r="CJ943" s="15">
        <f t="shared" si="3"/>
        <v>0</v>
      </c>
      <c r="CK943" s="29" t="s">
        <v>5270</v>
      </c>
      <c r="CL943" s="11" t="s">
        <v>5271</v>
      </c>
      <c r="CM943" s="11">
        <v>0.0</v>
      </c>
      <c r="CN943" s="11">
        <v>0.0</v>
      </c>
      <c r="CO943" s="18">
        <v>1.0</v>
      </c>
      <c r="CP943" s="18">
        <v>0.0</v>
      </c>
      <c r="CQ943" s="15">
        <v>0.0</v>
      </c>
      <c r="CR943" s="15" t="s">
        <v>124</v>
      </c>
      <c r="CS943" s="15">
        <v>0.0</v>
      </c>
      <c r="CT943" s="15" t="s">
        <v>124</v>
      </c>
      <c r="CU943" s="15">
        <v>0.0</v>
      </c>
      <c r="CV943" s="15" t="s">
        <v>124</v>
      </c>
      <c r="CW943" s="11">
        <v>0.0</v>
      </c>
      <c r="CX943" s="11">
        <v>0.0</v>
      </c>
      <c r="CY943" s="11" t="s">
        <v>124</v>
      </c>
      <c r="CZ943" s="11">
        <v>0.0</v>
      </c>
      <c r="DA943" s="11" t="s">
        <v>1049</v>
      </c>
      <c r="DB943" s="31"/>
    </row>
    <row r="944">
      <c r="A944" s="11" t="s">
        <v>5272</v>
      </c>
      <c r="B944" s="11" t="s">
        <v>5273</v>
      </c>
      <c r="C944" s="12">
        <v>39207.0</v>
      </c>
      <c r="D944" s="13">
        <v>1.0</v>
      </c>
      <c r="E944" s="18">
        <v>0.0</v>
      </c>
      <c r="F944" s="3">
        <v>7.0</v>
      </c>
      <c r="G944" s="3">
        <v>4.0</v>
      </c>
      <c r="H944" s="3">
        <v>7.0</v>
      </c>
      <c r="I944" s="14">
        <f t="shared" si="1"/>
        <v>6</v>
      </c>
      <c r="J944" s="14">
        <f t="shared" si="2"/>
        <v>2</v>
      </c>
      <c r="K944" s="11" t="s">
        <v>277</v>
      </c>
      <c r="L944" s="11" t="s">
        <v>3594</v>
      </c>
      <c r="M944" s="15" t="s">
        <v>122</v>
      </c>
      <c r="N944" s="15" t="s">
        <v>2266</v>
      </c>
      <c r="O944" s="15" t="s">
        <v>162</v>
      </c>
      <c r="P944" s="15" t="s">
        <v>5274</v>
      </c>
      <c r="Q944" s="17">
        <v>1.0</v>
      </c>
      <c r="R944" s="11" t="s">
        <v>124</v>
      </c>
      <c r="S944" s="11">
        <v>0.0</v>
      </c>
      <c r="T944" s="11">
        <v>0.0</v>
      </c>
      <c r="U944" s="11" t="s">
        <v>124</v>
      </c>
      <c r="V944" s="11">
        <v>0.0</v>
      </c>
      <c r="W944" s="11" t="s">
        <v>273</v>
      </c>
      <c r="X944" s="18">
        <v>22.0</v>
      </c>
      <c r="Y944" s="18">
        <v>0.0</v>
      </c>
      <c r="Z944" s="18">
        <v>1.0</v>
      </c>
      <c r="AA944" s="18">
        <v>0.0</v>
      </c>
      <c r="AB944" s="15" t="s">
        <v>5275</v>
      </c>
      <c r="AC944" s="15" t="s">
        <v>5275</v>
      </c>
      <c r="AD944" s="16">
        <v>2.0</v>
      </c>
      <c r="AE944" s="16">
        <v>1.0</v>
      </c>
      <c r="AF944" s="16">
        <v>1.0</v>
      </c>
      <c r="AG944" s="15">
        <v>0.0</v>
      </c>
      <c r="AH944" s="11" t="s">
        <v>5276</v>
      </c>
      <c r="AI944" s="18">
        <v>1.0</v>
      </c>
      <c r="AJ944" s="18">
        <v>1.0</v>
      </c>
      <c r="AK944" s="18">
        <v>0.0</v>
      </c>
      <c r="AL944" s="11">
        <v>0.0</v>
      </c>
      <c r="AM944" s="19">
        <v>1.0</v>
      </c>
      <c r="AN944" s="27" t="s">
        <v>128</v>
      </c>
      <c r="AO944" s="15" t="s">
        <v>328</v>
      </c>
      <c r="AP944" s="15" t="s">
        <v>328</v>
      </c>
      <c r="AQ944" s="15">
        <v>164.0</v>
      </c>
      <c r="AR944" s="15">
        <v>96.0</v>
      </c>
      <c r="AS944" s="15">
        <v>58.0</v>
      </c>
      <c r="AT944" s="15">
        <v>52.0</v>
      </c>
      <c r="AU944" s="15">
        <v>-2.0</v>
      </c>
      <c r="AV944" s="15">
        <v>0.0</v>
      </c>
      <c r="AW944" s="18">
        <v>0.0</v>
      </c>
      <c r="AX944" s="18">
        <v>0.0</v>
      </c>
      <c r="AY944" s="18">
        <v>1.0</v>
      </c>
      <c r="AZ944" s="18">
        <v>0.0</v>
      </c>
      <c r="BA944" s="18">
        <v>0.0</v>
      </c>
      <c r="BB944" s="18">
        <v>0.0</v>
      </c>
      <c r="BC944" s="11">
        <v>0.0</v>
      </c>
      <c r="BD944" s="11">
        <v>0.0</v>
      </c>
      <c r="BE944" s="11">
        <v>0.0</v>
      </c>
      <c r="BF944" s="11">
        <v>0.0</v>
      </c>
      <c r="BG944" s="11">
        <v>0.0</v>
      </c>
      <c r="BH944" s="11">
        <v>0.0</v>
      </c>
      <c r="BI944" s="11">
        <v>0.0</v>
      </c>
      <c r="BJ944" s="11">
        <v>0.0</v>
      </c>
      <c r="BK944" s="11">
        <v>0.0</v>
      </c>
      <c r="BL944" s="11">
        <v>0.0</v>
      </c>
      <c r="BM944" s="11">
        <v>0.0</v>
      </c>
      <c r="BN944" s="11">
        <v>0.0</v>
      </c>
      <c r="BO944" s="11">
        <v>0.0</v>
      </c>
      <c r="BP944" s="11">
        <v>0.0</v>
      </c>
      <c r="BQ944" s="11">
        <v>0.0</v>
      </c>
      <c r="BR944" s="11">
        <v>0.0</v>
      </c>
      <c r="BS944" s="11">
        <v>0.0</v>
      </c>
      <c r="BT944" s="11">
        <v>0.0</v>
      </c>
      <c r="BU944" s="11">
        <v>0.0</v>
      </c>
      <c r="BV944" s="11" t="s">
        <v>124</v>
      </c>
      <c r="BW944" s="3" t="s">
        <v>1609</v>
      </c>
      <c r="BX944" s="15">
        <v>0.0</v>
      </c>
      <c r="BY944" s="26">
        <v>216.0</v>
      </c>
      <c r="BZ944" s="16">
        <v>0.0</v>
      </c>
      <c r="CA944" s="26">
        <v>15.0</v>
      </c>
      <c r="CB944" s="26">
        <v>0.0</v>
      </c>
      <c r="CC944" s="15">
        <v>0.0</v>
      </c>
      <c r="CD944" s="15">
        <v>0.0</v>
      </c>
      <c r="CE944" s="15">
        <v>0.0</v>
      </c>
      <c r="CF944" s="15">
        <v>0.0</v>
      </c>
      <c r="CG944" s="16">
        <v>0.0</v>
      </c>
      <c r="CH944" s="16">
        <v>0.0</v>
      </c>
      <c r="CI944" s="16">
        <v>1.0</v>
      </c>
      <c r="CJ944" s="15">
        <f t="shared" si="3"/>
        <v>1</v>
      </c>
      <c r="CK944" s="29" t="s">
        <v>5277</v>
      </c>
      <c r="CL944" s="11" t="s">
        <v>170</v>
      </c>
      <c r="CM944" s="11">
        <v>0.0</v>
      </c>
      <c r="CN944" s="11">
        <v>0.0</v>
      </c>
      <c r="CO944" s="18">
        <v>1.0</v>
      </c>
      <c r="CP944" s="18">
        <v>0.0</v>
      </c>
      <c r="CQ944" s="15">
        <v>0.0</v>
      </c>
      <c r="CR944" s="15" t="s">
        <v>124</v>
      </c>
      <c r="CS944" s="15">
        <v>0.0</v>
      </c>
      <c r="CT944" s="15" t="s">
        <v>124</v>
      </c>
      <c r="CU944" s="15">
        <v>0.0</v>
      </c>
      <c r="CV944" s="15" t="s">
        <v>124</v>
      </c>
      <c r="CW944" s="11">
        <v>0.0</v>
      </c>
      <c r="CX944" s="11">
        <v>0.0</v>
      </c>
      <c r="CY944" s="11" t="s">
        <v>124</v>
      </c>
      <c r="CZ944" s="11">
        <v>0.0</v>
      </c>
      <c r="DA944" s="11" t="s">
        <v>539</v>
      </c>
      <c r="DB944" s="31"/>
    </row>
    <row r="945">
      <c r="A945" s="11" t="s">
        <v>5278</v>
      </c>
      <c r="B945" s="11" t="s">
        <v>5279</v>
      </c>
      <c r="C945" s="12">
        <v>39214.0</v>
      </c>
      <c r="D945" s="13">
        <v>3.0</v>
      </c>
      <c r="E945" s="18">
        <v>1.0</v>
      </c>
      <c r="F945" s="3">
        <v>5.0</v>
      </c>
      <c r="G945" s="3">
        <v>5.0</v>
      </c>
      <c r="H945" s="3">
        <v>4.0</v>
      </c>
      <c r="I945" s="14">
        <f t="shared" si="1"/>
        <v>4.666666667</v>
      </c>
      <c r="J945" s="14">
        <f t="shared" si="2"/>
        <v>0.6666666667</v>
      </c>
      <c r="K945" s="11" t="s">
        <v>5280</v>
      </c>
      <c r="L945" s="11" t="s">
        <v>4729</v>
      </c>
      <c r="M945" s="15" t="s">
        <v>122</v>
      </c>
      <c r="N945" s="15" t="s">
        <v>373</v>
      </c>
      <c r="O945" s="15" t="s">
        <v>162</v>
      </c>
      <c r="P945" s="15" t="s">
        <v>138</v>
      </c>
      <c r="Q945" s="17">
        <v>0.0</v>
      </c>
      <c r="R945" s="11" t="s">
        <v>124</v>
      </c>
      <c r="S945" s="11">
        <v>0.0</v>
      </c>
      <c r="T945" s="11">
        <v>0.0</v>
      </c>
      <c r="U945" s="11" t="s">
        <v>124</v>
      </c>
      <c r="V945" s="11">
        <v>0.0</v>
      </c>
      <c r="W945" s="11" t="s">
        <v>125</v>
      </c>
      <c r="X945" s="18">
        <v>28.0</v>
      </c>
      <c r="Y945" s="18">
        <v>1.0</v>
      </c>
      <c r="Z945" s="18">
        <v>1.0</v>
      </c>
      <c r="AA945" s="18">
        <v>0.0</v>
      </c>
      <c r="AB945" s="15" t="s">
        <v>5281</v>
      </c>
      <c r="AC945" s="15" t="s">
        <v>5281</v>
      </c>
      <c r="AD945" s="16">
        <v>1.0</v>
      </c>
      <c r="AE945" s="16">
        <v>1.0</v>
      </c>
      <c r="AF945" s="16">
        <v>1.0</v>
      </c>
      <c r="AG945" s="16">
        <v>1.0</v>
      </c>
      <c r="AH945" s="11" t="s">
        <v>5282</v>
      </c>
      <c r="AI945" s="18">
        <v>1.0</v>
      </c>
      <c r="AJ945" s="18">
        <v>1.0</v>
      </c>
      <c r="AK945" s="18">
        <v>1.0</v>
      </c>
      <c r="AL945" s="18">
        <v>0.0</v>
      </c>
      <c r="AM945" s="19">
        <v>1.0</v>
      </c>
      <c r="AN945" s="27" t="s">
        <v>128</v>
      </c>
      <c r="AO945" s="15" t="s">
        <v>328</v>
      </c>
      <c r="AP945" s="15" t="s">
        <v>328</v>
      </c>
      <c r="AQ945" s="15">
        <v>114.0</v>
      </c>
      <c r="AR945" s="15">
        <v>85.0</v>
      </c>
      <c r="AS945" s="15">
        <v>80.0</v>
      </c>
      <c r="AT945" s="15">
        <v>88.0</v>
      </c>
      <c r="AU945" s="15">
        <v>-2.0</v>
      </c>
      <c r="AV945" s="15">
        <v>0.0</v>
      </c>
      <c r="AW945" s="18">
        <v>0.0</v>
      </c>
      <c r="AX945" s="18">
        <v>0.0</v>
      </c>
      <c r="AY945" s="18">
        <v>1.0</v>
      </c>
      <c r="AZ945" s="18">
        <v>0.0</v>
      </c>
      <c r="BA945" s="18">
        <v>0.0</v>
      </c>
      <c r="BB945" s="18">
        <v>0.0</v>
      </c>
      <c r="BC945" s="11">
        <v>0.0</v>
      </c>
      <c r="BD945" s="11">
        <v>0.0</v>
      </c>
      <c r="BE945" s="11">
        <v>0.0</v>
      </c>
      <c r="BF945" s="11">
        <v>0.0</v>
      </c>
      <c r="BG945" s="11">
        <v>0.0</v>
      </c>
      <c r="BH945" s="11">
        <v>1.0</v>
      </c>
      <c r="BI945" s="11">
        <v>0.0</v>
      </c>
      <c r="BJ945" s="11">
        <v>0.0</v>
      </c>
      <c r="BK945" s="11">
        <v>0.0</v>
      </c>
      <c r="BL945" s="11">
        <v>0.0</v>
      </c>
      <c r="BM945" s="11">
        <v>0.0</v>
      </c>
      <c r="BN945" s="11">
        <v>0.0</v>
      </c>
      <c r="BO945" s="11">
        <v>0.0</v>
      </c>
      <c r="BP945" s="11">
        <v>0.0</v>
      </c>
      <c r="BQ945" s="11">
        <v>0.0</v>
      </c>
      <c r="BR945" s="11">
        <v>0.0</v>
      </c>
      <c r="BS945" s="11">
        <v>0.0</v>
      </c>
      <c r="BT945" s="11">
        <v>0.0</v>
      </c>
      <c r="BU945" s="11">
        <v>0.0</v>
      </c>
      <c r="BV945" s="11" t="s">
        <v>124</v>
      </c>
      <c r="BW945" s="3" t="s">
        <v>1609</v>
      </c>
      <c r="BX945" s="15">
        <v>0.0</v>
      </c>
      <c r="BY945" s="26">
        <v>211.0</v>
      </c>
      <c r="BZ945" s="16">
        <v>0.0</v>
      </c>
      <c r="CA945" s="26">
        <v>26.0</v>
      </c>
      <c r="CB945" s="26">
        <v>17.0</v>
      </c>
      <c r="CC945" s="15">
        <v>0.0</v>
      </c>
      <c r="CD945" s="15">
        <v>0.0</v>
      </c>
      <c r="CE945" s="15">
        <v>0.0</v>
      </c>
      <c r="CF945" s="15">
        <v>0.0</v>
      </c>
      <c r="CG945" s="16">
        <v>0.0</v>
      </c>
      <c r="CH945" s="16">
        <v>0.0</v>
      </c>
      <c r="CI945" s="16">
        <v>0.0</v>
      </c>
      <c r="CJ945" s="15">
        <f t="shared" si="3"/>
        <v>0</v>
      </c>
      <c r="CK945" s="29" t="s">
        <v>5283</v>
      </c>
      <c r="CL945" s="11" t="s">
        <v>1451</v>
      </c>
      <c r="CM945" s="11">
        <v>0.0</v>
      </c>
      <c r="CN945" s="11">
        <v>0.0</v>
      </c>
      <c r="CO945" s="18">
        <v>1.0</v>
      </c>
      <c r="CP945" s="18">
        <v>0.0</v>
      </c>
      <c r="CQ945" s="15">
        <v>0.0</v>
      </c>
      <c r="CR945" s="15" t="s">
        <v>124</v>
      </c>
      <c r="CS945" s="15">
        <v>0.0</v>
      </c>
      <c r="CT945" s="15" t="s">
        <v>124</v>
      </c>
      <c r="CU945" s="15">
        <v>0.0</v>
      </c>
      <c r="CV945" s="15" t="s">
        <v>124</v>
      </c>
      <c r="CW945" s="11">
        <v>0.0</v>
      </c>
      <c r="CX945" s="11">
        <v>0.0</v>
      </c>
      <c r="CY945" s="11" t="s">
        <v>124</v>
      </c>
      <c r="CZ945" s="11">
        <v>0.0</v>
      </c>
      <c r="DA945" s="11" t="s">
        <v>3248</v>
      </c>
      <c r="DB945" s="31"/>
    </row>
    <row r="946">
      <c r="A946" s="11" t="s">
        <v>5284</v>
      </c>
      <c r="B946" s="11" t="s">
        <v>5285</v>
      </c>
      <c r="C946" s="12">
        <v>39228.0</v>
      </c>
      <c r="D946" s="13">
        <v>1.0</v>
      </c>
      <c r="E946" s="18">
        <v>0.0</v>
      </c>
      <c r="F946" s="3">
        <v>6.0</v>
      </c>
      <c r="G946" s="3">
        <v>7.0</v>
      </c>
      <c r="H946" s="3">
        <v>5.0</v>
      </c>
      <c r="I946" s="14">
        <f t="shared" si="1"/>
        <v>6</v>
      </c>
      <c r="J946" s="14">
        <f t="shared" si="2"/>
        <v>1.333333333</v>
      </c>
      <c r="K946" s="11" t="s">
        <v>5286</v>
      </c>
      <c r="L946" s="11" t="s">
        <v>3594</v>
      </c>
      <c r="M946" s="15" t="s">
        <v>3478</v>
      </c>
      <c r="N946" s="15" t="s">
        <v>5287</v>
      </c>
      <c r="O946" s="15" t="s">
        <v>3478</v>
      </c>
      <c r="P946" s="15" t="s">
        <v>4217</v>
      </c>
      <c r="Q946" s="17">
        <v>1.5</v>
      </c>
      <c r="R946" s="11" t="s">
        <v>5288</v>
      </c>
      <c r="S946" s="11">
        <v>1.0</v>
      </c>
      <c r="T946" s="11">
        <v>0.0</v>
      </c>
      <c r="U946" s="11" t="s">
        <v>124</v>
      </c>
      <c r="V946" s="11">
        <v>0.0</v>
      </c>
      <c r="W946" s="11" t="s">
        <v>125</v>
      </c>
      <c r="X946" s="18">
        <f>(22+26)/2</f>
        <v>24</v>
      </c>
      <c r="Y946" s="18">
        <v>1.0</v>
      </c>
      <c r="Z946" s="18">
        <v>0.0</v>
      </c>
      <c r="AA946" s="18"/>
      <c r="AB946" s="15" t="s">
        <v>5289</v>
      </c>
      <c r="AC946" s="15" t="s">
        <v>5290</v>
      </c>
      <c r="AD946" s="16">
        <v>1.0</v>
      </c>
      <c r="AE946" s="16">
        <v>0.0</v>
      </c>
      <c r="AF946" s="16">
        <v>1.0</v>
      </c>
      <c r="AG946" s="16">
        <v>0.0</v>
      </c>
      <c r="AH946" s="11" t="s">
        <v>5291</v>
      </c>
      <c r="AI946" s="18">
        <v>1.0</v>
      </c>
      <c r="AJ946" s="18">
        <v>0.0</v>
      </c>
      <c r="AK946" s="18">
        <v>1.0</v>
      </c>
      <c r="AL946" s="18">
        <v>0.0</v>
      </c>
      <c r="AM946" s="19">
        <v>1.0</v>
      </c>
      <c r="AN946" s="27" t="s">
        <v>128</v>
      </c>
      <c r="AO946" s="15" t="s">
        <v>243</v>
      </c>
      <c r="AP946" s="15" t="s">
        <v>243</v>
      </c>
      <c r="AQ946" s="15">
        <v>80.0</v>
      </c>
      <c r="AR946" s="15">
        <v>55.0</v>
      </c>
      <c r="AS946" s="15">
        <v>69.0</v>
      </c>
      <c r="AT946" s="15">
        <v>61.0</v>
      </c>
      <c r="AU946" s="15">
        <v>-8.0</v>
      </c>
      <c r="AV946" s="15">
        <v>1.0</v>
      </c>
      <c r="AW946" s="18">
        <v>1.0</v>
      </c>
      <c r="AX946" s="18">
        <v>0.0</v>
      </c>
      <c r="AY946" s="18">
        <v>0.0</v>
      </c>
      <c r="AZ946" s="18">
        <v>0.0</v>
      </c>
      <c r="BA946" s="18">
        <v>0.0</v>
      </c>
      <c r="BB946" s="18">
        <v>0.0</v>
      </c>
      <c r="BC946" s="11">
        <v>0.0</v>
      </c>
      <c r="BD946" s="11">
        <v>0.0</v>
      </c>
      <c r="BE946" s="11">
        <v>0.0</v>
      </c>
      <c r="BF946" s="11">
        <v>0.0</v>
      </c>
      <c r="BG946" s="11">
        <v>0.0</v>
      </c>
      <c r="BH946" s="11">
        <v>0.0</v>
      </c>
      <c r="BI946" s="11">
        <v>0.0</v>
      </c>
      <c r="BJ946" s="11">
        <v>1.0</v>
      </c>
      <c r="BK946" s="11">
        <v>0.0</v>
      </c>
      <c r="BL946" s="11">
        <v>0.0</v>
      </c>
      <c r="BM946" s="11">
        <v>0.0</v>
      </c>
      <c r="BN946" s="11">
        <v>0.0</v>
      </c>
      <c r="BO946" s="11">
        <v>0.0</v>
      </c>
      <c r="BP946" s="11">
        <v>0.0</v>
      </c>
      <c r="BQ946" s="11">
        <v>0.0</v>
      </c>
      <c r="BR946" s="11">
        <v>0.0</v>
      </c>
      <c r="BS946" s="11">
        <v>0.0</v>
      </c>
      <c r="BT946" s="11">
        <v>0.0</v>
      </c>
      <c r="BU946" s="11">
        <v>0.0</v>
      </c>
      <c r="BV946" s="11" t="s">
        <v>124</v>
      </c>
      <c r="BW946" s="3" t="s">
        <v>3895</v>
      </c>
      <c r="BX946" s="15">
        <v>1.0</v>
      </c>
      <c r="BY946" s="26">
        <v>227.0</v>
      </c>
      <c r="BZ946" s="16">
        <v>0.0</v>
      </c>
      <c r="CA946" s="26">
        <v>4.0</v>
      </c>
      <c r="CB946" s="26">
        <v>23.0</v>
      </c>
      <c r="CC946" s="15">
        <v>1.0</v>
      </c>
      <c r="CD946" s="15">
        <v>0.0</v>
      </c>
      <c r="CE946" s="15">
        <v>0.0</v>
      </c>
      <c r="CF946" s="15">
        <v>0.0</v>
      </c>
      <c r="CG946" s="16">
        <v>0.0</v>
      </c>
      <c r="CH946" s="16">
        <v>0.0</v>
      </c>
      <c r="CI946" s="16">
        <v>1.0</v>
      </c>
      <c r="CJ946" s="15">
        <f t="shared" si="3"/>
        <v>1</v>
      </c>
      <c r="CK946" s="29" t="s">
        <v>5292</v>
      </c>
      <c r="CL946" s="11" t="s">
        <v>258</v>
      </c>
      <c r="CM946" s="11">
        <v>0.0</v>
      </c>
      <c r="CN946" s="11">
        <v>0.0</v>
      </c>
      <c r="CO946" s="18">
        <v>1.0</v>
      </c>
      <c r="CP946" s="18">
        <v>0.0</v>
      </c>
      <c r="CQ946" s="15">
        <v>0.0</v>
      </c>
      <c r="CR946" s="15" t="s">
        <v>124</v>
      </c>
      <c r="CS946" s="15">
        <v>0.0</v>
      </c>
      <c r="CT946" s="15" t="s">
        <v>124</v>
      </c>
      <c r="CU946" s="15">
        <v>0.0</v>
      </c>
      <c r="CV946" s="15" t="s">
        <v>124</v>
      </c>
      <c r="CW946" s="11">
        <v>0.0</v>
      </c>
      <c r="CX946" s="11">
        <v>0.0</v>
      </c>
      <c r="CY946" s="11" t="s">
        <v>124</v>
      </c>
      <c r="CZ946" s="11">
        <v>0.0</v>
      </c>
      <c r="DA946" s="11" t="s">
        <v>3248</v>
      </c>
      <c r="DB946" s="31"/>
    </row>
    <row r="947">
      <c r="A947" s="11" t="s">
        <v>5293</v>
      </c>
      <c r="B947" s="11" t="s">
        <v>5294</v>
      </c>
      <c r="C947" s="12">
        <v>39242.0</v>
      </c>
      <c r="D947" s="13">
        <v>7.0</v>
      </c>
      <c r="E947" s="18">
        <v>0.0</v>
      </c>
      <c r="F947" s="3">
        <v>8.0</v>
      </c>
      <c r="G947" s="3">
        <v>7.0</v>
      </c>
      <c r="H947" s="3">
        <v>7.0</v>
      </c>
      <c r="I947" s="14">
        <f t="shared" si="1"/>
        <v>7.333333333</v>
      </c>
      <c r="J947" s="14">
        <f t="shared" si="2"/>
        <v>0.6666666667</v>
      </c>
      <c r="K947" s="11" t="s">
        <v>5156</v>
      </c>
      <c r="L947" s="11" t="s">
        <v>4729</v>
      </c>
      <c r="M947" s="15" t="s">
        <v>216</v>
      </c>
      <c r="N947" s="15" t="s">
        <v>5295</v>
      </c>
      <c r="O947" s="15" t="s">
        <v>3323</v>
      </c>
      <c r="P947" s="15" t="s">
        <v>5296</v>
      </c>
      <c r="Q947" s="17">
        <v>1.5</v>
      </c>
      <c r="R947" s="11" t="s">
        <v>4668</v>
      </c>
      <c r="S947" s="11">
        <v>1.0</v>
      </c>
      <c r="T947" s="11">
        <v>0.0</v>
      </c>
      <c r="U947" s="11" t="s">
        <v>124</v>
      </c>
      <c r="V947" s="11">
        <v>0.0</v>
      </c>
      <c r="W947" s="11" t="s">
        <v>5297</v>
      </c>
      <c r="X947" s="18">
        <f>(19+37)/2</f>
        <v>28</v>
      </c>
      <c r="Y947" s="18">
        <v>2.0</v>
      </c>
      <c r="Z947" s="18">
        <v>0.0</v>
      </c>
      <c r="AA947" s="18"/>
      <c r="AB947" s="15" t="s">
        <v>5298</v>
      </c>
      <c r="AC947" s="15" t="s">
        <v>5298</v>
      </c>
      <c r="AD947" s="16">
        <v>1.0</v>
      </c>
      <c r="AE947" s="16">
        <v>0.0</v>
      </c>
      <c r="AF947" s="16">
        <v>1.0</v>
      </c>
      <c r="AG947" s="15">
        <v>0.0</v>
      </c>
      <c r="AH947" s="11" t="s">
        <v>5299</v>
      </c>
      <c r="AI947" s="18">
        <v>1.0</v>
      </c>
      <c r="AJ947" s="18">
        <v>0.0</v>
      </c>
      <c r="AK947" s="18">
        <v>0.0</v>
      </c>
      <c r="AL947" s="11">
        <v>0.0</v>
      </c>
      <c r="AM947" s="19">
        <v>1.0</v>
      </c>
      <c r="AN947" s="27" t="s">
        <v>128</v>
      </c>
      <c r="AO947" s="15" t="s">
        <v>243</v>
      </c>
      <c r="AP947" s="15" t="s">
        <v>243</v>
      </c>
      <c r="AQ947" s="15">
        <v>174.0</v>
      </c>
      <c r="AR947" s="15">
        <v>83.0</v>
      </c>
      <c r="AS947" s="15">
        <v>58.0</v>
      </c>
      <c r="AT947" s="15">
        <v>57.0</v>
      </c>
      <c r="AU947" s="15">
        <v>-5.0</v>
      </c>
      <c r="AV947" s="15">
        <v>1.0</v>
      </c>
      <c r="AW947" s="18">
        <v>0.0</v>
      </c>
      <c r="AX947" s="18">
        <v>0.0</v>
      </c>
      <c r="AY947" s="18">
        <v>0.0</v>
      </c>
      <c r="AZ947" s="18">
        <v>0.0</v>
      </c>
      <c r="BA947" s="18">
        <v>0.0</v>
      </c>
      <c r="BB947" s="18">
        <v>0.0</v>
      </c>
      <c r="BC947" s="11">
        <v>0.0</v>
      </c>
      <c r="BD947" s="11">
        <v>0.0</v>
      </c>
      <c r="BE947" s="11">
        <v>0.0</v>
      </c>
      <c r="BF947" s="11">
        <v>0.0</v>
      </c>
      <c r="BG947" s="11">
        <v>0.0</v>
      </c>
      <c r="BH947" s="11">
        <v>0.0</v>
      </c>
      <c r="BI947" s="11">
        <v>0.0</v>
      </c>
      <c r="BJ947" s="11">
        <v>0.0</v>
      </c>
      <c r="BK947" s="11">
        <v>0.0</v>
      </c>
      <c r="BL947" s="11">
        <v>0.0</v>
      </c>
      <c r="BM947" s="11">
        <v>0.0</v>
      </c>
      <c r="BN947" s="11">
        <v>0.0</v>
      </c>
      <c r="BO947" s="11">
        <v>0.0</v>
      </c>
      <c r="BP947" s="11">
        <v>0.0</v>
      </c>
      <c r="BQ947" s="11">
        <v>0.0</v>
      </c>
      <c r="BR947" s="11">
        <v>0.0</v>
      </c>
      <c r="BS947" s="11">
        <v>0.0</v>
      </c>
      <c r="BT947" s="11">
        <v>0.0</v>
      </c>
      <c r="BU947" s="11">
        <v>0.0</v>
      </c>
      <c r="BV947" s="11" t="s">
        <v>124</v>
      </c>
      <c r="BW947" s="3" t="s">
        <v>5300</v>
      </c>
      <c r="BX947" s="15">
        <v>1.0</v>
      </c>
      <c r="BY947" s="26">
        <v>275.0</v>
      </c>
      <c r="BZ947" s="16">
        <v>0.0</v>
      </c>
      <c r="CA947" s="26">
        <v>0.0</v>
      </c>
      <c r="CB947" s="26">
        <v>3.0</v>
      </c>
      <c r="CC947" s="15">
        <v>1.0</v>
      </c>
      <c r="CD947" s="15">
        <v>0.0</v>
      </c>
      <c r="CE947" s="15">
        <v>0.0</v>
      </c>
      <c r="CF947" s="15">
        <v>0.0</v>
      </c>
      <c r="CG947" s="16">
        <v>0.0</v>
      </c>
      <c r="CH947" s="16">
        <v>0.0</v>
      </c>
      <c r="CI947" s="16">
        <v>0.0</v>
      </c>
      <c r="CJ947" s="15">
        <f t="shared" si="3"/>
        <v>0</v>
      </c>
      <c r="CK947" s="29" t="s">
        <v>5301</v>
      </c>
      <c r="CL947" s="11" t="s">
        <v>170</v>
      </c>
      <c r="CM947" s="11">
        <v>0.0</v>
      </c>
      <c r="CN947" s="11">
        <v>0.0</v>
      </c>
      <c r="CO947" s="18">
        <v>0.0</v>
      </c>
      <c r="CP947" s="18">
        <v>0.0</v>
      </c>
      <c r="CQ947" s="15">
        <v>0.0</v>
      </c>
      <c r="CR947" s="15" t="s">
        <v>124</v>
      </c>
      <c r="CS947" s="15">
        <v>0.0</v>
      </c>
      <c r="CT947" s="15" t="s">
        <v>124</v>
      </c>
      <c r="CU947" s="15">
        <v>0.0</v>
      </c>
      <c r="CV947" s="15" t="s">
        <v>124</v>
      </c>
      <c r="CW947" s="11">
        <v>0.0</v>
      </c>
      <c r="CX947" s="11">
        <v>0.0</v>
      </c>
      <c r="CY947" s="11" t="s">
        <v>124</v>
      </c>
      <c r="CZ947" s="11">
        <v>0.0</v>
      </c>
      <c r="DA947" s="11" t="s">
        <v>5302</v>
      </c>
      <c r="DB947" s="31"/>
    </row>
    <row r="948">
      <c r="A948" s="11" t="s">
        <v>5303</v>
      </c>
      <c r="B948" s="11" t="s">
        <v>5304</v>
      </c>
      <c r="C948" s="12">
        <v>39291.0</v>
      </c>
      <c r="D948" s="13">
        <v>2.0</v>
      </c>
      <c r="E948" s="18">
        <v>0.0</v>
      </c>
      <c r="F948" s="3">
        <v>9.0</v>
      </c>
      <c r="G948" s="3">
        <v>6.0</v>
      </c>
      <c r="H948" s="3">
        <v>6.0</v>
      </c>
      <c r="I948" s="14">
        <f t="shared" si="1"/>
        <v>7</v>
      </c>
      <c r="J948" s="14">
        <f t="shared" si="2"/>
        <v>2</v>
      </c>
      <c r="K948" s="11" t="s">
        <v>5305</v>
      </c>
      <c r="L948" s="11" t="s">
        <v>5306</v>
      </c>
      <c r="M948" s="15" t="s">
        <v>137</v>
      </c>
      <c r="N948" s="15" t="s">
        <v>196</v>
      </c>
      <c r="O948" s="15" t="s">
        <v>162</v>
      </c>
      <c r="P948" s="15" t="s">
        <v>2266</v>
      </c>
      <c r="Q948" s="17">
        <v>0.0</v>
      </c>
      <c r="R948" s="11" t="s">
        <v>124</v>
      </c>
      <c r="S948" s="11">
        <v>0.0</v>
      </c>
      <c r="T948" s="11">
        <v>0.0</v>
      </c>
      <c r="U948" s="11" t="s">
        <v>124</v>
      </c>
      <c r="V948" s="11">
        <v>0.0</v>
      </c>
      <c r="W948" s="11" t="s">
        <v>125</v>
      </c>
      <c r="X948" s="18">
        <v>28.0</v>
      </c>
      <c r="Y948" s="18">
        <v>1.0</v>
      </c>
      <c r="Z948" s="18">
        <v>2.0</v>
      </c>
      <c r="AA948" s="18"/>
      <c r="AB948" s="15" t="s">
        <v>5307</v>
      </c>
      <c r="AC948" s="15" t="s">
        <v>5307</v>
      </c>
      <c r="AD948" s="16">
        <v>1.0</v>
      </c>
      <c r="AE948" s="16">
        <v>1.0</v>
      </c>
      <c r="AF948" s="16">
        <v>1.0</v>
      </c>
      <c r="AG948" s="15">
        <v>1.0</v>
      </c>
      <c r="AH948" s="11" t="s">
        <v>5308</v>
      </c>
      <c r="AI948" s="18">
        <v>1.0</v>
      </c>
      <c r="AJ948" s="18">
        <v>0.0</v>
      </c>
      <c r="AK948" s="18">
        <v>0.0</v>
      </c>
      <c r="AL948" s="11">
        <v>0.0</v>
      </c>
      <c r="AM948" s="19">
        <v>0.0</v>
      </c>
      <c r="AN948" s="27" t="s">
        <v>128</v>
      </c>
      <c r="AO948" s="15" t="s">
        <v>328</v>
      </c>
      <c r="AP948" s="15" t="s">
        <v>328</v>
      </c>
      <c r="AQ948" s="15">
        <v>104.0</v>
      </c>
      <c r="AR948" s="15">
        <v>37.0</v>
      </c>
      <c r="AS948" s="15">
        <v>51.0</v>
      </c>
      <c r="AT948" s="15">
        <v>32.0</v>
      </c>
      <c r="AU948" s="15">
        <v>-11.0</v>
      </c>
      <c r="AV948" s="15">
        <v>89.0</v>
      </c>
      <c r="AW948" s="18">
        <v>0.0</v>
      </c>
      <c r="AX948" s="18">
        <v>0.0</v>
      </c>
      <c r="AY948" s="18">
        <v>1.0</v>
      </c>
      <c r="AZ948" s="18">
        <v>0.0</v>
      </c>
      <c r="BA948" s="18">
        <v>1.0</v>
      </c>
      <c r="BB948" s="18">
        <v>0.0</v>
      </c>
      <c r="BC948" s="11">
        <v>0.0</v>
      </c>
      <c r="BD948" s="11">
        <v>0.0</v>
      </c>
      <c r="BE948" s="11">
        <v>0.0</v>
      </c>
      <c r="BF948" s="11">
        <v>0.0</v>
      </c>
      <c r="BG948" s="11">
        <v>0.0</v>
      </c>
      <c r="BH948" s="11">
        <v>0.0</v>
      </c>
      <c r="BI948" s="11">
        <v>0.0</v>
      </c>
      <c r="BJ948" s="11">
        <v>0.0</v>
      </c>
      <c r="BK948" s="11">
        <v>0.0</v>
      </c>
      <c r="BL948" s="11">
        <v>0.0</v>
      </c>
      <c r="BM948" s="11">
        <v>0.0</v>
      </c>
      <c r="BN948" s="11">
        <v>0.0</v>
      </c>
      <c r="BO948" s="11">
        <v>0.0</v>
      </c>
      <c r="BP948" s="11">
        <v>0.0</v>
      </c>
      <c r="BQ948" s="11">
        <v>0.0</v>
      </c>
      <c r="BR948" s="11">
        <v>0.0</v>
      </c>
      <c r="BS948" s="11">
        <v>0.0</v>
      </c>
      <c r="BT948" s="11">
        <v>0.0</v>
      </c>
      <c r="BU948" s="11">
        <v>0.0</v>
      </c>
      <c r="BV948" s="11" t="s">
        <v>124</v>
      </c>
      <c r="BW948" s="3" t="s">
        <v>1564</v>
      </c>
      <c r="BX948" s="15">
        <v>0.0</v>
      </c>
      <c r="BY948" s="26">
        <v>232.0</v>
      </c>
      <c r="BZ948" s="16">
        <v>0.0</v>
      </c>
      <c r="CA948" s="26">
        <v>15.0</v>
      </c>
      <c r="CB948" s="26">
        <v>9.0</v>
      </c>
      <c r="CC948" s="15">
        <v>0.0</v>
      </c>
      <c r="CD948" s="15">
        <v>0.0</v>
      </c>
      <c r="CE948" s="15">
        <v>0.0</v>
      </c>
      <c r="CF948" s="15">
        <v>0.0</v>
      </c>
      <c r="CG948" s="16">
        <v>0.0</v>
      </c>
      <c r="CH948" s="16">
        <v>0.0</v>
      </c>
      <c r="CI948" s="16">
        <v>0.0</v>
      </c>
      <c r="CJ948" s="15">
        <f t="shared" si="3"/>
        <v>0</v>
      </c>
      <c r="CK948" s="29" t="s">
        <v>5309</v>
      </c>
      <c r="CL948" s="11" t="s">
        <v>158</v>
      </c>
      <c r="CM948" s="11">
        <v>0.0</v>
      </c>
      <c r="CN948" s="11">
        <v>0.0</v>
      </c>
      <c r="CO948" s="18">
        <v>0.0</v>
      </c>
      <c r="CP948" s="18">
        <v>0.0</v>
      </c>
      <c r="CQ948" s="15">
        <v>0.0</v>
      </c>
      <c r="CR948" s="15" t="s">
        <v>124</v>
      </c>
      <c r="CS948" s="15">
        <v>0.0</v>
      </c>
      <c r="CT948" s="15" t="s">
        <v>124</v>
      </c>
      <c r="CU948" s="15">
        <v>0.0</v>
      </c>
      <c r="CV948" s="15" t="s">
        <v>124</v>
      </c>
      <c r="CW948" s="11">
        <v>0.0</v>
      </c>
      <c r="CX948" s="11">
        <v>0.0</v>
      </c>
      <c r="CY948" s="11" t="s">
        <v>124</v>
      </c>
      <c r="CZ948" s="11">
        <v>0.0</v>
      </c>
      <c r="DA948" s="11" t="s">
        <v>3380</v>
      </c>
      <c r="DB948" s="31"/>
    </row>
    <row r="949">
      <c r="A949" s="11" t="s">
        <v>5310</v>
      </c>
      <c r="B949" s="11" t="s">
        <v>5311</v>
      </c>
      <c r="C949" s="12">
        <v>39305.0</v>
      </c>
      <c r="D949" s="13">
        <v>4.0</v>
      </c>
      <c r="E949" s="18">
        <v>0.0</v>
      </c>
      <c r="F949" s="3">
        <v>7.0</v>
      </c>
      <c r="G949" s="3">
        <v>6.0</v>
      </c>
      <c r="H949" s="3">
        <v>9.0</v>
      </c>
      <c r="I949" s="14">
        <f t="shared" si="1"/>
        <v>7.333333333</v>
      </c>
      <c r="J949" s="14">
        <f t="shared" si="2"/>
        <v>2</v>
      </c>
      <c r="K949" s="11" t="s">
        <v>645</v>
      </c>
      <c r="L949" s="11" t="s">
        <v>3594</v>
      </c>
      <c r="M949" s="15" t="s">
        <v>137</v>
      </c>
      <c r="N949" s="15" t="s">
        <v>4771</v>
      </c>
      <c r="O949" s="15" t="s">
        <v>3412</v>
      </c>
      <c r="P949" s="15" t="s">
        <v>969</v>
      </c>
      <c r="Q949" s="17">
        <v>1.0</v>
      </c>
      <c r="R949" s="11" t="s">
        <v>124</v>
      </c>
      <c r="S949" s="11">
        <v>0.0</v>
      </c>
      <c r="T949" s="11">
        <v>0.0</v>
      </c>
      <c r="U949" s="11" t="s">
        <v>124</v>
      </c>
      <c r="V949" s="11">
        <v>0.0</v>
      </c>
      <c r="W949" s="11" t="s">
        <v>125</v>
      </c>
      <c r="X949" s="18">
        <v>17.0</v>
      </c>
      <c r="Y949" s="18">
        <v>1.0</v>
      </c>
      <c r="Z949" s="18">
        <v>0.0</v>
      </c>
      <c r="AA949" s="18"/>
      <c r="AB949" s="15" t="s">
        <v>5312</v>
      </c>
      <c r="AC949" s="15" t="s">
        <v>5313</v>
      </c>
      <c r="AD949" s="16">
        <v>1.0</v>
      </c>
      <c r="AE949" s="16">
        <v>2.0</v>
      </c>
      <c r="AF949" s="16">
        <v>1.0</v>
      </c>
      <c r="AG949" s="15">
        <v>0.0</v>
      </c>
      <c r="AH949" s="11" t="s">
        <v>5314</v>
      </c>
      <c r="AI949" s="18">
        <v>1.0</v>
      </c>
      <c r="AJ949" s="18">
        <v>1.0</v>
      </c>
      <c r="AK949" s="18">
        <v>0.0</v>
      </c>
      <c r="AL949" s="11">
        <v>0.0</v>
      </c>
      <c r="AM949" s="19">
        <v>1.0</v>
      </c>
      <c r="AN949" s="27" t="s">
        <v>128</v>
      </c>
      <c r="AO949" s="15" t="s">
        <v>155</v>
      </c>
      <c r="AP949" s="15" t="s">
        <v>155</v>
      </c>
      <c r="AQ949" s="15">
        <v>130.0</v>
      </c>
      <c r="AR949" s="15">
        <v>65.0</v>
      </c>
      <c r="AS949" s="15">
        <v>76.0</v>
      </c>
      <c r="AT949" s="15">
        <v>77.0</v>
      </c>
      <c r="AU949" s="15">
        <v>-6.0</v>
      </c>
      <c r="AV949" s="15">
        <v>17.0</v>
      </c>
      <c r="AW949" s="18">
        <v>0.0</v>
      </c>
      <c r="AX949" s="18">
        <v>1.0</v>
      </c>
      <c r="AY949" s="18">
        <v>0.0</v>
      </c>
      <c r="AZ949" s="18">
        <v>1.0</v>
      </c>
      <c r="BA949" s="18">
        <v>0.0</v>
      </c>
      <c r="BB949" s="18">
        <v>0.0</v>
      </c>
      <c r="BC949" s="11">
        <v>0.0</v>
      </c>
      <c r="BD949" s="11">
        <v>0.0</v>
      </c>
      <c r="BE949" s="11">
        <v>0.0</v>
      </c>
      <c r="BF949" s="11">
        <v>0.0</v>
      </c>
      <c r="BG949" s="11">
        <v>0.0</v>
      </c>
      <c r="BH949" s="11">
        <v>0.0</v>
      </c>
      <c r="BI949" s="11">
        <v>0.0</v>
      </c>
      <c r="BJ949" s="11">
        <v>1.0</v>
      </c>
      <c r="BK949" s="11">
        <v>0.0</v>
      </c>
      <c r="BL949" s="11">
        <v>0.0</v>
      </c>
      <c r="BM949" s="11">
        <v>0.0</v>
      </c>
      <c r="BN949" s="11">
        <v>0.0</v>
      </c>
      <c r="BO949" s="11">
        <v>0.0</v>
      </c>
      <c r="BP949" s="11">
        <v>0.0</v>
      </c>
      <c r="BQ949" s="11">
        <v>0.0</v>
      </c>
      <c r="BR949" s="11">
        <v>0.0</v>
      </c>
      <c r="BS949" s="11">
        <v>0.0</v>
      </c>
      <c r="BT949" s="11">
        <v>0.0</v>
      </c>
      <c r="BU949" s="11">
        <v>0.0</v>
      </c>
      <c r="BV949" s="11" t="s">
        <v>124</v>
      </c>
      <c r="BW949" s="3" t="s">
        <v>487</v>
      </c>
      <c r="BX949" s="15">
        <v>0.0</v>
      </c>
      <c r="BY949" s="26">
        <v>225.0</v>
      </c>
      <c r="BZ949" s="16">
        <v>0.0</v>
      </c>
      <c r="CA949" s="26">
        <v>0.0</v>
      </c>
      <c r="CB949" s="26">
        <v>33.0</v>
      </c>
      <c r="CC949" s="15">
        <v>0.0</v>
      </c>
      <c r="CD949" s="15">
        <v>0.0</v>
      </c>
      <c r="CE949" s="15">
        <v>0.0</v>
      </c>
      <c r="CF949" s="15">
        <v>0.0</v>
      </c>
      <c r="CG949" s="16">
        <v>0.0</v>
      </c>
      <c r="CH949" s="16">
        <v>1.0</v>
      </c>
      <c r="CI949" s="16">
        <v>0.0</v>
      </c>
      <c r="CJ949" s="15">
        <f t="shared" si="3"/>
        <v>1</v>
      </c>
      <c r="CK949" s="29" t="s">
        <v>5315</v>
      </c>
      <c r="CL949" s="11" t="s">
        <v>1611</v>
      </c>
      <c r="CM949" s="11">
        <v>0.0</v>
      </c>
      <c r="CN949" s="11">
        <v>0.0</v>
      </c>
      <c r="CO949" s="18">
        <v>1.0</v>
      </c>
      <c r="CP949" s="18">
        <v>0.0</v>
      </c>
      <c r="CQ949" s="15">
        <v>0.0</v>
      </c>
      <c r="CR949" s="15" t="s">
        <v>124</v>
      </c>
      <c r="CS949" s="15">
        <v>0.0</v>
      </c>
      <c r="CT949" s="15" t="s">
        <v>124</v>
      </c>
      <c r="CU949" s="15">
        <v>0.0</v>
      </c>
      <c r="CV949" s="15" t="s">
        <v>124</v>
      </c>
      <c r="CW949" s="11">
        <v>0.0</v>
      </c>
      <c r="CX949" s="11">
        <v>0.0</v>
      </c>
      <c r="CY949" s="11" t="s">
        <v>124</v>
      </c>
      <c r="CZ949" s="11">
        <v>0.0</v>
      </c>
      <c r="DA949" s="11" t="s">
        <v>235</v>
      </c>
      <c r="DB949" s="31"/>
    </row>
    <row r="950">
      <c r="A950" s="11" t="s">
        <v>688</v>
      </c>
      <c r="B950" s="11" t="s">
        <v>5195</v>
      </c>
      <c r="C950" s="12">
        <v>39333.0</v>
      </c>
      <c r="D950" s="13">
        <v>1.0</v>
      </c>
      <c r="E950" s="18">
        <v>0.0</v>
      </c>
      <c r="F950" s="3">
        <v>8.0</v>
      </c>
      <c r="G950" s="3">
        <v>5.0</v>
      </c>
      <c r="H950" s="3">
        <v>7.0</v>
      </c>
      <c r="I950" s="14">
        <f t="shared" si="1"/>
        <v>6.666666667</v>
      </c>
      <c r="J950" s="14">
        <f t="shared" si="2"/>
        <v>2</v>
      </c>
      <c r="K950" s="11" t="s">
        <v>5196</v>
      </c>
      <c r="L950" s="11" t="s">
        <v>4729</v>
      </c>
      <c r="M950" s="15" t="s">
        <v>137</v>
      </c>
      <c r="N950" s="15" t="s">
        <v>138</v>
      </c>
      <c r="O950" s="15" t="s">
        <v>137</v>
      </c>
      <c r="P950" s="15" t="s">
        <v>969</v>
      </c>
      <c r="Q950" s="17">
        <v>1.0</v>
      </c>
      <c r="R950" s="11" t="s">
        <v>124</v>
      </c>
      <c r="S950" s="11">
        <v>0.0</v>
      </c>
      <c r="T950" s="11">
        <v>0.0</v>
      </c>
      <c r="U950" s="11" t="s">
        <v>124</v>
      </c>
      <c r="V950" s="11">
        <v>0.0</v>
      </c>
      <c r="W950" s="11" t="s">
        <v>125</v>
      </c>
      <c r="X950" s="18">
        <v>32.0</v>
      </c>
      <c r="Y950" s="18">
        <v>0.0</v>
      </c>
      <c r="Z950" s="18">
        <v>0.0</v>
      </c>
      <c r="AA950" s="18"/>
      <c r="AB950" s="15" t="s">
        <v>5316</v>
      </c>
      <c r="AC950" s="15" t="s">
        <v>5316</v>
      </c>
      <c r="AD950" s="16">
        <v>2.0</v>
      </c>
      <c r="AE950" s="16">
        <v>2.0</v>
      </c>
      <c r="AF950" s="16">
        <v>1.0</v>
      </c>
      <c r="AG950" s="15">
        <v>0.0</v>
      </c>
      <c r="AH950" s="11" t="s">
        <v>5317</v>
      </c>
      <c r="AI950" s="18">
        <v>1.0</v>
      </c>
      <c r="AJ950" s="18">
        <v>2.0</v>
      </c>
      <c r="AK950" s="18">
        <v>0.0</v>
      </c>
      <c r="AL950" s="11">
        <v>0.0</v>
      </c>
      <c r="AM950" s="19">
        <v>0.0</v>
      </c>
      <c r="AN950" s="27" t="s">
        <v>128</v>
      </c>
      <c r="AO950" s="15" t="s">
        <v>289</v>
      </c>
      <c r="AP950" s="15" t="s">
        <v>289</v>
      </c>
      <c r="AQ950" s="15">
        <v>113.0</v>
      </c>
      <c r="AR950" s="15">
        <v>64.0</v>
      </c>
      <c r="AS950" s="15">
        <v>71.0</v>
      </c>
      <c r="AT950" s="15">
        <v>25.0</v>
      </c>
      <c r="AU950" s="15">
        <v>-4.0</v>
      </c>
      <c r="AV950" s="15">
        <v>21.0</v>
      </c>
      <c r="AW950" s="18">
        <v>0.0</v>
      </c>
      <c r="AX950" s="18">
        <v>0.0</v>
      </c>
      <c r="AY950" s="18">
        <v>1.0</v>
      </c>
      <c r="AZ950" s="18">
        <v>0.0</v>
      </c>
      <c r="BA950" s="18">
        <v>1.0</v>
      </c>
      <c r="BB950" s="18">
        <v>0.0</v>
      </c>
      <c r="BC950" s="11">
        <v>0.0</v>
      </c>
      <c r="BD950" s="11">
        <v>0.0</v>
      </c>
      <c r="BE950" s="11">
        <v>0.0</v>
      </c>
      <c r="BF950" s="11">
        <v>0.0</v>
      </c>
      <c r="BG950" s="11">
        <v>0.0</v>
      </c>
      <c r="BH950" s="11">
        <v>0.0</v>
      </c>
      <c r="BI950" s="11">
        <v>0.0</v>
      </c>
      <c r="BJ950" s="11">
        <v>0.0</v>
      </c>
      <c r="BK950" s="11">
        <v>0.0</v>
      </c>
      <c r="BL950" s="11">
        <v>0.0</v>
      </c>
      <c r="BM950" s="11">
        <v>0.0</v>
      </c>
      <c r="BN950" s="11">
        <v>0.0</v>
      </c>
      <c r="BO950" s="11">
        <v>0.0</v>
      </c>
      <c r="BP950" s="11">
        <v>0.0</v>
      </c>
      <c r="BQ950" s="11">
        <v>0.0</v>
      </c>
      <c r="BR950" s="11">
        <v>0.0</v>
      </c>
      <c r="BS950" s="11">
        <v>0.0</v>
      </c>
      <c r="BT950" s="11">
        <v>0.0</v>
      </c>
      <c r="BU950" s="11">
        <v>0.0</v>
      </c>
      <c r="BV950" s="11" t="s">
        <v>124</v>
      </c>
      <c r="BW950" s="3" t="s">
        <v>146</v>
      </c>
      <c r="BX950" s="15">
        <v>0.0</v>
      </c>
      <c r="BY950" s="26">
        <v>268.0</v>
      </c>
      <c r="BZ950" s="16">
        <v>0.0</v>
      </c>
      <c r="CA950" s="26">
        <v>28.0</v>
      </c>
      <c r="CB950" s="26">
        <v>10.0</v>
      </c>
      <c r="CC950" s="15">
        <v>0.0</v>
      </c>
      <c r="CD950" s="15">
        <v>0.0</v>
      </c>
      <c r="CE950" s="15">
        <v>0.0</v>
      </c>
      <c r="CF950" s="15">
        <v>0.0</v>
      </c>
      <c r="CG950" s="16">
        <v>0.0</v>
      </c>
      <c r="CH950" s="16">
        <v>0.0</v>
      </c>
      <c r="CI950" s="16">
        <v>0.0</v>
      </c>
      <c r="CJ950" s="15">
        <f t="shared" si="3"/>
        <v>0</v>
      </c>
      <c r="CK950" s="29" t="s">
        <v>5318</v>
      </c>
      <c r="CL950" s="11" t="s">
        <v>132</v>
      </c>
      <c r="CM950" s="11">
        <v>0.0</v>
      </c>
      <c r="CN950" s="11">
        <v>0.0</v>
      </c>
      <c r="CO950" s="18">
        <v>0.0</v>
      </c>
      <c r="CP950" s="18">
        <v>0.0</v>
      </c>
      <c r="CQ950" s="15">
        <v>0.0</v>
      </c>
      <c r="CR950" s="15" t="s">
        <v>124</v>
      </c>
      <c r="CS950" s="15">
        <v>0.0</v>
      </c>
      <c r="CT950" s="15" t="s">
        <v>124</v>
      </c>
      <c r="CU950" s="15">
        <v>0.0</v>
      </c>
      <c r="CV950" s="15" t="s">
        <v>124</v>
      </c>
      <c r="CW950" s="11">
        <v>0.0</v>
      </c>
      <c r="CX950" s="11">
        <v>0.0</v>
      </c>
      <c r="CY950" s="11" t="s">
        <v>124</v>
      </c>
      <c r="CZ950" s="11">
        <v>0.0</v>
      </c>
      <c r="DA950" s="11" t="s">
        <v>235</v>
      </c>
      <c r="DB950" s="31"/>
    </row>
    <row r="951">
      <c r="A951" s="11" t="s">
        <v>5319</v>
      </c>
      <c r="B951" s="11" t="s">
        <v>5320</v>
      </c>
      <c r="C951" s="12">
        <v>39340.0</v>
      </c>
      <c r="D951" s="13">
        <v>7.0</v>
      </c>
      <c r="E951" s="18">
        <v>1.0</v>
      </c>
      <c r="F951" s="3">
        <v>3.0</v>
      </c>
      <c r="G951" s="3">
        <v>3.0</v>
      </c>
      <c r="H951" s="3">
        <v>6.0</v>
      </c>
      <c r="I951" s="14">
        <f t="shared" si="1"/>
        <v>4</v>
      </c>
      <c r="J951" s="14">
        <f t="shared" si="2"/>
        <v>2</v>
      </c>
      <c r="K951" s="11" t="s">
        <v>5321</v>
      </c>
      <c r="L951" s="11" t="s">
        <v>4729</v>
      </c>
      <c r="M951" s="15" t="s">
        <v>3478</v>
      </c>
      <c r="N951" s="15" t="s">
        <v>5114</v>
      </c>
      <c r="O951" s="15" t="s">
        <v>3478</v>
      </c>
      <c r="P951" s="15" t="s">
        <v>5322</v>
      </c>
      <c r="Q951" s="17">
        <v>1.0</v>
      </c>
      <c r="R951" s="11" t="s">
        <v>124</v>
      </c>
      <c r="S951" s="11">
        <v>0.0</v>
      </c>
      <c r="T951" s="11">
        <v>0.0</v>
      </c>
      <c r="U951" s="11" t="s">
        <v>124</v>
      </c>
      <c r="V951" s="11">
        <v>0.0</v>
      </c>
      <c r="W951" s="11" t="s">
        <v>125</v>
      </c>
      <c r="X951" s="18">
        <v>17.0</v>
      </c>
      <c r="Y951" s="18">
        <v>1.0</v>
      </c>
      <c r="Z951" s="18">
        <v>0.0</v>
      </c>
      <c r="AA951" s="18"/>
      <c r="AB951" s="15" t="s">
        <v>5323</v>
      </c>
      <c r="AC951" s="15" t="s">
        <v>5323</v>
      </c>
      <c r="AD951" s="16">
        <v>1.0</v>
      </c>
      <c r="AE951" s="16">
        <v>0.0</v>
      </c>
      <c r="AF951" s="16">
        <v>1.0</v>
      </c>
      <c r="AG951" s="15">
        <v>1.0</v>
      </c>
      <c r="AH951" s="11" t="s">
        <v>5323</v>
      </c>
      <c r="AI951" s="18">
        <v>1.0</v>
      </c>
      <c r="AJ951" s="18">
        <v>0.0</v>
      </c>
      <c r="AK951" s="18">
        <v>1.0</v>
      </c>
      <c r="AL951" s="11">
        <v>1.0</v>
      </c>
      <c r="AM951" s="19">
        <v>1.0</v>
      </c>
      <c r="AN951" s="27" t="s">
        <v>128</v>
      </c>
      <c r="AO951" s="15" t="s">
        <v>778</v>
      </c>
      <c r="AP951" s="15" t="s">
        <v>778</v>
      </c>
      <c r="AQ951" s="15">
        <v>140.0</v>
      </c>
      <c r="AR951" s="15">
        <v>74.0</v>
      </c>
      <c r="AS951" s="15">
        <v>74.0</v>
      </c>
      <c r="AT951" s="15">
        <v>80.0</v>
      </c>
      <c r="AU951" s="15">
        <v>-2.0</v>
      </c>
      <c r="AV951" s="15">
        <v>52.0</v>
      </c>
      <c r="AW951" s="18">
        <v>0.0</v>
      </c>
      <c r="AX951" s="18">
        <v>0.0</v>
      </c>
      <c r="AY951" s="18">
        <v>0.0</v>
      </c>
      <c r="AZ951" s="18">
        <v>0.0</v>
      </c>
      <c r="BA951" s="18">
        <v>0.0</v>
      </c>
      <c r="BB951" s="18">
        <v>0.0</v>
      </c>
      <c r="BC951" s="11">
        <v>0.0</v>
      </c>
      <c r="BD951" s="11">
        <v>0.0</v>
      </c>
      <c r="BE951" s="11">
        <v>0.0</v>
      </c>
      <c r="BF951" s="11">
        <v>0.0</v>
      </c>
      <c r="BG951" s="11">
        <v>0.0</v>
      </c>
      <c r="BH951" s="11">
        <v>0.0</v>
      </c>
      <c r="BI951" s="11">
        <v>0.0</v>
      </c>
      <c r="BJ951" s="11">
        <v>0.0</v>
      </c>
      <c r="BK951" s="11">
        <v>0.0</v>
      </c>
      <c r="BL951" s="11">
        <v>0.0</v>
      </c>
      <c r="BM951" s="11">
        <v>0.0</v>
      </c>
      <c r="BN951" s="11">
        <v>0.0</v>
      </c>
      <c r="BO951" s="11">
        <v>0.0</v>
      </c>
      <c r="BP951" s="11">
        <v>0.0</v>
      </c>
      <c r="BQ951" s="11">
        <v>0.0</v>
      </c>
      <c r="BR951" s="11">
        <v>0.0</v>
      </c>
      <c r="BS951" s="11">
        <v>0.0</v>
      </c>
      <c r="BT951" s="11">
        <v>0.0</v>
      </c>
      <c r="BU951" s="11">
        <v>0.0</v>
      </c>
      <c r="BV951" s="11" t="s">
        <v>124</v>
      </c>
      <c r="BW951" s="3" t="s">
        <v>319</v>
      </c>
      <c r="BX951" s="15">
        <v>0.0</v>
      </c>
      <c r="BY951" s="26">
        <v>221.0</v>
      </c>
      <c r="BZ951" s="16">
        <v>0.0</v>
      </c>
      <c r="CA951" s="26">
        <v>16.0</v>
      </c>
      <c r="CB951" s="26">
        <v>14.0</v>
      </c>
      <c r="CC951" s="15">
        <v>0.0</v>
      </c>
      <c r="CD951" s="15">
        <v>0.0</v>
      </c>
      <c r="CE951" s="15">
        <v>0.0</v>
      </c>
      <c r="CF951" s="15">
        <v>0.0</v>
      </c>
      <c r="CG951" s="16">
        <v>0.0</v>
      </c>
      <c r="CH951" s="16">
        <v>0.0</v>
      </c>
      <c r="CI951" s="16">
        <v>0.0</v>
      </c>
      <c r="CJ951" s="15">
        <f t="shared" si="3"/>
        <v>0</v>
      </c>
      <c r="CK951" s="29" t="s">
        <v>5324</v>
      </c>
      <c r="CL951" s="11" t="s">
        <v>2315</v>
      </c>
      <c r="CM951" s="11">
        <v>0.0</v>
      </c>
      <c r="CN951" s="11">
        <v>0.0</v>
      </c>
      <c r="CO951" s="18">
        <v>1.0</v>
      </c>
      <c r="CP951" s="18">
        <v>0.0</v>
      </c>
      <c r="CQ951" s="15">
        <v>0.0</v>
      </c>
      <c r="CR951" s="15" t="s">
        <v>124</v>
      </c>
      <c r="CS951" s="15">
        <v>0.0</v>
      </c>
      <c r="CT951" s="15" t="s">
        <v>124</v>
      </c>
      <c r="CU951" s="15">
        <v>0.0</v>
      </c>
      <c r="CV951" s="15" t="s">
        <v>124</v>
      </c>
      <c r="CW951" s="11">
        <v>1.0</v>
      </c>
      <c r="CX951" s="11">
        <v>0.0</v>
      </c>
      <c r="CY951" s="11" t="s">
        <v>124</v>
      </c>
      <c r="CZ951" s="11">
        <v>0.0</v>
      </c>
      <c r="DA951" s="11" t="s">
        <v>235</v>
      </c>
      <c r="DB951" s="31"/>
    </row>
    <row r="952">
      <c r="A952" s="11" t="s">
        <v>5325</v>
      </c>
      <c r="B952" s="11" t="s">
        <v>5016</v>
      </c>
      <c r="C952" s="12">
        <v>39354.0</v>
      </c>
      <c r="D952" s="13">
        <v>1.0</v>
      </c>
      <c r="E952" s="18">
        <v>0.0</v>
      </c>
      <c r="F952" s="3">
        <v>9.0</v>
      </c>
      <c r="G952" s="3">
        <v>8.0</v>
      </c>
      <c r="H952" s="3">
        <v>5.0</v>
      </c>
      <c r="I952" s="14">
        <f t="shared" si="1"/>
        <v>7.333333333</v>
      </c>
      <c r="J952" s="14">
        <f t="shared" si="2"/>
        <v>2.666666667</v>
      </c>
      <c r="K952" s="11" t="s">
        <v>5096</v>
      </c>
      <c r="L952" s="11" t="s">
        <v>4729</v>
      </c>
      <c r="M952" s="15" t="s">
        <v>3478</v>
      </c>
      <c r="N952" s="15" t="s">
        <v>5326</v>
      </c>
      <c r="O952" s="15" t="s">
        <v>3323</v>
      </c>
      <c r="P952" s="15" t="s">
        <v>3478</v>
      </c>
      <c r="Q952" s="17">
        <v>1.0</v>
      </c>
      <c r="R952" s="11" t="s">
        <v>124</v>
      </c>
      <c r="S952" s="11">
        <v>0.0</v>
      </c>
      <c r="T952" s="11">
        <v>0.0</v>
      </c>
      <c r="U952" s="11" t="s">
        <v>124</v>
      </c>
      <c r="V952" s="11">
        <v>0.0</v>
      </c>
      <c r="W952" s="11" t="s">
        <v>125</v>
      </c>
      <c r="X952" s="18">
        <v>30.0</v>
      </c>
      <c r="Y952" s="18">
        <v>1.0</v>
      </c>
      <c r="Z952" s="18">
        <v>0.0</v>
      </c>
      <c r="AA952" s="18">
        <v>1.0</v>
      </c>
      <c r="AB952" s="15" t="s">
        <v>5327</v>
      </c>
      <c r="AC952" s="15" t="s">
        <v>5328</v>
      </c>
      <c r="AD952" s="16">
        <v>1.0</v>
      </c>
      <c r="AE952" s="16">
        <v>2.0</v>
      </c>
      <c r="AF952" s="16">
        <v>1.0</v>
      </c>
      <c r="AG952" s="15">
        <v>0.0</v>
      </c>
      <c r="AH952" s="11" t="s">
        <v>5016</v>
      </c>
      <c r="AI952" s="18">
        <v>1.0</v>
      </c>
      <c r="AJ952" s="18">
        <v>0.0</v>
      </c>
      <c r="AK952" s="18">
        <v>1.0</v>
      </c>
      <c r="AL952" s="11">
        <v>1.0</v>
      </c>
      <c r="AM952" s="19">
        <v>1.0</v>
      </c>
      <c r="AN952" s="27" t="s">
        <v>128</v>
      </c>
      <c r="AO952" s="15" t="s">
        <v>1155</v>
      </c>
      <c r="AP952" s="15" t="s">
        <v>1155</v>
      </c>
      <c r="AQ952" s="15">
        <v>104.0</v>
      </c>
      <c r="AR952" s="15">
        <v>72.0</v>
      </c>
      <c r="AS952" s="15">
        <v>62.0</v>
      </c>
      <c r="AT952" s="15">
        <v>49.0</v>
      </c>
      <c r="AU952" s="15">
        <v>-8.0</v>
      </c>
      <c r="AV952" s="15">
        <v>1.0</v>
      </c>
      <c r="AW952" s="18">
        <v>1.0</v>
      </c>
      <c r="AX952" s="18">
        <v>1.0</v>
      </c>
      <c r="AY952" s="18">
        <v>0.0</v>
      </c>
      <c r="AZ952" s="18">
        <v>0.0</v>
      </c>
      <c r="BA952" s="18">
        <v>0.0</v>
      </c>
      <c r="BB952" s="18">
        <v>0.0</v>
      </c>
      <c r="BC952" s="11">
        <v>0.0</v>
      </c>
      <c r="BD952" s="11">
        <v>0.0</v>
      </c>
      <c r="BE952" s="11">
        <v>0.0</v>
      </c>
      <c r="BF952" s="11">
        <v>0.0</v>
      </c>
      <c r="BG952" s="11">
        <v>0.0</v>
      </c>
      <c r="BH952" s="11">
        <v>0.0</v>
      </c>
      <c r="BI952" s="11">
        <v>0.0</v>
      </c>
      <c r="BJ952" s="11">
        <v>0.0</v>
      </c>
      <c r="BK952" s="11">
        <v>0.0</v>
      </c>
      <c r="BL952" s="11">
        <v>0.0</v>
      </c>
      <c r="BM952" s="11">
        <v>0.0</v>
      </c>
      <c r="BN952" s="11">
        <v>0.0</v>
      </c>
      <c r="BO952" s="11">
        <v>0.0</v>
      </c>
      <c r="BP952" s="11">
        <v>0.0</v>
      </c>
      <c r="BQ952" s="11">
        <v>0.0</v>
      </c>
      <c r="BR952" s="11">
        <v>0.0</v>
      </c>
      <c r="BS952" s="11">
        <v>0.0</v>
      </c>
      <c r="BT952" s="11">
        <v>0.0</v>
      </c>
      <c r="BU952" s="11">
        <v>0.0</v>
      </c>
      <c r="BV952" s="11" t="s">
        <v>124</v>
      </c>
      <c r="BW952" s="3" t="s">
        <v>3745</v>
      </c>
      <c r="BX952" s="15">
        <v>0.0</v>
      </c>
      <c r="BY952" s="26">
        <v>311.0</v>
      </c>
      <c r="BZ952" s="16">
        <v>0.0</v>
      </c>
      <c r="CA952" s="26">
        <v>86.0</v>
      </c>
      <c r="CB952" s="26">
        <v>5.0</v>
      </c>
      <c r="CC952" s="15">
        <v>0.0</v>
      </c>
      <c r="CD952" s="15">
        <v>0.0</v>
      </c>
      <c r="CE952" s="15">
        <v>0.0</v>
      </c>
      <c r="CF952" s="15">
        <v>0.0</v>
      </c>
      <c r="CG952" s="16">
        <v>0.0</v>
      </c>
      <c r="CH952" s="16">
        <v>1.0</v>
      </c>
      <c r="CI952" s="16">
        <v>0.0</v>
      </c>
      <c r="CJ952" s="15">
        <f t="shared" si="3"/>
        <v>1</v>
      </c>
      <c r="CK952" s="29" t="s">
        <v>5329</v>
      </c>
      <c r="CL952" s="11" t="s">
        <v>5330</v>
      </c>
      <c r="CM952" s="11">
        <v>0.0</v>
      </c>
      <c r="CN952" s="11">
        <v>0.0</v>
      </c>
      <c r="CO952" s="18">
        <v>1.0</v>
      </c>
      <c r="CP952" s="18">
        <v>0.0</v>
      </c>
      <c r="CQ952" s="15">
        <v>0.0</v>
      </c>
      <c r="CR952" s="15" t="s">
        <v>124</v>
      </c>
      <c r="CS952" s="15">
        <v>0.0</v>
      </c>
      <c r="CT952" s="15" t="s">
        <v>124</v>
      </c>
      <c r="CU952" s="15">
        <v>0.0</v>
      </c>
      <c r="CV952" s="15" t="s">
        <v>124</v>
      </c>
      <c r="CW952" s="11">
        <v>0.0</v>
      </c>
      <c r="CX952" s="11">
        <v>0.0</v>
      </c>
      <c r="CY952" s="11" t="s">
        <v>124</v>
      </c>
      <c r="CZ952" s="11">
        <v>0.0</v>
      </c>
      <c r="DA952" s="11" t="s">
        <v>3161</v>
      </c>
      <c r="DB952" s="31"/>
    </row>
    <row r="953">
      <c r="A953" s="11" t="s">
        <v>5331</v>
      </c>
      <c r="B953" s="11" t="s">
        <v>5332</v>
      </c>
      <c r="C953" s="12">
        <v>39396.0</v>
      </c>
      <c r="D953" s="13">
        <v>3.0</v>
      </c>
      <c r="E953" s="18">
        <v>0.0</v>
      </c>
      <c r="F953" s="3">
        <v>6.0</v>
      </c>
      <c r="G953" s="3">
        <v>2.0</v>
      </c>
      <c r="H953" s="3">
        <v>5.0</v>
      </c>
      <c r="I953" s="14">
        <f t="shared" si="1"/>
        <v>4.333333333</v>
      </c>
      <c r="J953" s="14">
        <f t="shared" si="2"/>
        <v>2.666666667</v>
      </c>
      <c r="K953" s="11" t="s">
        <v>3135</v>
      </c>
      <c r="L953" s="11" t="s">
        <v>3594</v>
      </c>
      <c r="M953" s="15" t="s">
        <v>3478</v>
      </c>
      <c r="N953" s="15" t="s">
        <v>2546</v>
      </c>
      <c r="O953" s="15" t="s">
        <v>3478</v>
      </c>
      <c r="P953" s="15" t="s">
        <v>4217</v>
      </c>
      <c r="Q953" s="17">
        <v>1.5</v>
      </c>
      <c r="R953" s="11" t="s">
        <v>5333</v>
      </c>
      <c r="S953" s="11">
        <v>1.0</v>
      </c>
      <c r="T953" s="11">
        <v>0.0</v>
      </c>
      <c r="U953" s="11" t="s">
        <v>124</v>
      </c>
      <c r="V953" s="11">
        <v>0.0</v>
      </c>
      <c r="W953" s="11" t="s">
        <v>125</v>
      </c>
      <c r="X953" s="18">
        <f>(18+23)/2</f>
        <v>20.5</v>
      </c>
      <c r="Y953" s="18">
        <v>1.0</v>
      </c>
      <c r="Z953" s="18">
        <v>0.0</v>
      </c>
      <c r="AA953" s="18">
        <v>1.0</v>
      </c>
      <c r="AB953" s="15" t="s">
        <v>5334</v>
      </c>
      <c r="AC953" s="15" t="s">
        <v>5334</v>
      </c>
      <c r="AD953" s="16">
        <v>1.0</v>
      </c>
      <c r="AE953" s="16">
        <v>0.0</v>
      </c>
      <c r="AF953" s="16">
        <v>1.0</v>
      </c>
      <c r="AG953" s="16">
        <v>1.0</v>
      </c>
      <c r="AH953" s="11" t="s">
        <v>5335</v>
      </c>
      <c r="AI953" s="18">
        <v>1.0</v>
      </c>
      <c r="AJ953" s="18">
        <v>0.0</v>
      </c>
      <c r="AK953" s="18">
        <v>0.0</v>
      </c>
      <c r="AL953" s="11">
        <v>0.0</v>
      </c>
      <c r="AM953" s="19">
        <v>1.0</v>
      </c>
      <c r="AN953" s="27" t="s">
        <v>128</v>
      </c>
      <c r="AO953" s="15" t="s">
        <v>1155</v>
      </c>
      <c r="AP953" s="15" t="s">
        <v>1155</v>
      </c>
      <c r="AQ953" s="15">
        <v>140.0</v>
      </c>
      <c r="AR953" s="15">
        <v>66.0</v>
      </c>
      <c r="AS953" s="15">
        <v>73.0</v>
      </c>
      <c r="AT953" s="15">
        <v>55.0</v>
      </c>
      <c r="AU953" s="15">
        <v>-3.0</v>
      </c>
      <c r="AV953" s="15">
        <v>5.0</v>
      </c>
      <c r="AW953" s="18">
        <v>0.0</v>
      </c>
      <c r="AX953" s="18">
        <v>1.0</v>
      </c>
      <c r="AY953" s="18">
        <v>0.0</v>
      </c>
      <c r="AZ953" s="18">
        <v>0.0</v>
      </c>
      <c r="BA953" s="18">
        <v>0.0</v>
      </c>
      <c r="BB953" s="18">
        <v>0.0</v>
      </c>
      <c r="BC953" s="11">
        <v>0.0</v>
      </c>
      <c r="BD953" s="11">
        <v>0.0</v>
      </c>
      <c r="BE953" s="11">
        <v>0.0</v>
      </c>
      <c r="BF953" s="11">
        <v>0.0</v>
      </c>
      <c r="BG953" s="11">
        <v>0.0</v>
      </c>
      <c r="BH953" s="11">
        <v>0.0</v>
      </c>
      <c r="BI953" s="11">
        <v>0.0</v>
      </c>
      <c r="BJ953" s="11">
        <v>0.0</v>
      </c>
      <c r="BK953" s="11">
        <v>0.0</v>
      </c>
      <c r="BL953" s="11">
        <v>0.0</v>
      </c>
      <c r="BM953" s="11">
        <v>0.0</v>
      </c>
      <c r="BN953" s="11">
        <v>0.0</v>
      </c>
      <c r="BO953" s="11">
        <v>0.0</v>
      </c>
      <c r="BP953" s="11">
        <v>0.0</v>
      </c>
      <c r="BQ953" s="11">
        <v>0.0</v>
      </c>
      <c r="BR953" s="11">
        <v>0.0</v>
      </c>
      <c r="BS953" s="11">
        <v>0.0</v>
      </c>
      <c r="BT953" s="11">
        <v>0.0</v>
      </c>
      <c r="BU953" s="11">
        <v>0.0</v>
      </c>
      <c r="BV953" s="11" t="s">
        <v>124</v>
      </c>
      <c r="BW953" s="3" t="s">
        <v>3895</v>
      </c>
      <c r="BX953" s="15">
        <v>1.0</v>
      </c>
      <c r="BY953" s="26">
        <v>250.0</v>
      </c>
      <c r="BZ953" s="16">
        <v>0.0</v>
      </c>
      <c r="CA953" s="26">
        <v>0.0</v>
      </c>
      <c r="CB953" s="26">
        <v>27.0</v>
      </c>
      <c r="CC953" s="15">
        <v>1.0</v>
      </c>
      <c r="CD953" s="15">
        <v>1.0</v>
      </c>
      <c r="CE953" s="15">
        <v>0.0</v>
      </c>
      <c r="CF953" s="15">
        <v>0.0</v>
      </c>
      <c r="CG953" s="16">
        <v>0.0</v>
      </c>
      <c r="CH953" s="16">
        <v>0.0</v>
      </c>
      <c r="CI953" s="16">
        <v>0.0</v>
      </c>
      <c r="CJ953" s="15">
        <f t="shared" si="3"/>
        <v>0</v>
      </c>
      <c r="CK953" s="29" t="s">
        <v>5336</v>
      </c>
      <c r="CL953" s="11" t="s">
        <v>258</v>
      </c>
      <c r="CM953" s="11">
        <v>0.0</v>
      </c>
      <c r="CN953" s="11">
        <v>1.0</v>
      </c>
      <c r="CO953" s="18">
        <v>1.0</v>
      </c>
      <c r="CP953" s="18">
        <v>0.0</v>
      </c>
      <c r="CQ953" s="15">
        <v>0.0</v>
      </c>
      <c r="CR953" s="15" t="s">
        <v>124</v>
      </c>
      <c r="CS953" s="15">
        <v>0.0</v>
      </c>
      <c r="CT953" s="15" t="s">
        <v>124</v>
      </c>
      <c r="CU953" s="15">
        <v>0.0</v>
      </c>
      <c r="CV953" s="15" t="s">
        <v>124</v>
      </c>
      <c r="CW953" s="11">
        <v>0.0</v>
      </c>
      <c r="CX953" s="11">
        <v>0.0</v>
      </c>
      <c r="CY953" s="11" t="s">
        <v>124</v>
      </c>
      <c r="CZ953" s="11">
        <v>0.0</v>
      </c>
      <c r="DA953" s="11" t="s">
        <v>235</v>
      </c>
      <c r="DB953" s="31"/>
    </row>
    <row r="954">
      <c r="A954" s="11" t="s">
        <v>5337</v>
      </c>
      <c r="B954" s="11" t="s">
        <v>4849</v>
      </c>
      <c r="C954" s="12">
        <v>39417.0</v>
      </c>
      <c r="D954" s="13">
        <v>5.0</v>
      </c>
      <c r="E954" s="18">
        <v>0.0</v>
      </c>
      <c r="F954" s="3">
        <v>5.0</v>
      </c>
      <c r="G954" s="3">
        <v>5.0</v>
      </c>
      <c r="H954" s="3">
        <v>3.0</v>
      </c>
      <c r="I954" s="14">
        <f t="shared" si="1"/>
        <v>4.333333333</v>
      </c>
      <c r="J954" s="14">
        <f t="shared" si="2"/>
        <v>1.333333333</v>
      </c>
      <c r="K954" s="11" t="s">
        <v>4850</v>
      </c>
      <c r="L954" s="11" t="s">
        <v>3594</v>
      </c>
      <c r="M954" s="15" t="s">
        <v>216</v>
      </c>
      <c r="N954" s="15" t="s">
        <v>5338</v>
      </c>
      <c r="O954" s="15" t="s">
        <v>216</v>
      </c>
      <c r="P954" s="15" t="s">
        <v>1180</v>
      </c>
      <c r="Q954" s="17">
        <v>1.0</v>
      </c>
      <c r="R954" s="11" t="s">
        <v>124</v>
      </c>
      <c r="S954" s="11">
        <v>0.0</v>
      </c>
      <c r="T954" s="11">
        <v>0.0</v>
      </c>
      <c r="U954" s="11" t="s">
        <v>124</v>
      </c>
      <c r="V954" s="11">
        <v>0.0</v>
      </c>
      <c r="W954" s="11" t="s">
        <v>125</v>
      </c>
      <c r="X954" s="18">
        <v>26.0</v>
      </c>
      <c r="Y954" s="18">
        <v>0.0</v>
      </c>
      <c r="Z954" s="18">
        <v>0.0</v>
      </c>
      <c r="AA954" s="18">
        <v>1.0</v>
      </c>
      <c r="AB954" s="15" t="s">
        <v>5339</v>
      </c>
      <c r="AC954" s="15" t="s">
        <v>5339</v>
      </c>
      <c r="AD954" s="16">
        <v>2.0</v>
      </c>
      <c r="AE954" s="16">
        <v>0.0</v>
      </c>
      <c r="AF954" s="16">
        <v>1.0</v>
      </c>
      <c r="AG954" s="15">
        <v>0.0</v>
      </c>
      <c r="AH954" s="11" t="s">
        <v>5340</v>
      </c>
      <c r="AI954" s="18">
        <v>2.0</v>
      </c>
      <c r="AJ954" s="18">
        <v>0.0</v>
      </c>
      <c r="AK954" s="18">
        <v>1.0</v>
      </c>
      <c r="AL954" s="11">
        <v>0.0</v>
      </c>
      <c r="AM954" s="19">
        <v>1.0</v>
      </c>
      <c r="AN954" s="27" t="s">
        <v>128</v>
      </c>
      <c r="AO954" s="15" t="s">
        <v>189</v>
      </c>
      <c r="AP954" s="15" t="s">
        <v>189</v>
      </c>
      <c r="AQ954" s="15">
        <v>90.0</v>
      </c>
      <c r="AR954" s="15">
        <v>55.0</v>
      </c>
      <c r="AS954" s="15">
        <v>64.0</v>
      </c>
      <c r="AT954" s="15">
        <v>17.0</v>
      </c>
      <c r="AU954" s="15">
        <v>-5.0</v>
      </c>
      <c r="AV954" s="15">
        <v>2.0</v>
      </c>
      <c r="AW954" s="18">
        <v>0.0</v>
      </c>
      <c r="AX954" s="18">
        <v>0.0</v>
      </c>
      <c r="AY954" s="18">
        <v>0.0</v>
      </c>
      <c r="AZ954" s="18">
        <v>1.0</v>
      </c>
      <c r="BA954" s="18">
        <v>1.0</v>
      </c>
      <c r="BB954" s="18">
        <v>0.0</v>
      </c>
      <c r="BC954" s="11">
        <v>0.0</v>
      </c>
      <c r="BD954" s="11">
        <v>0.0</v>
      </c>
      <c r="BE954" s="11">
        <v>0.0</v>
      </c>
      <c r="BF954" s="11">
        <v>0.0</v>
      </c>
      <c r="BG954" s="11">
        <v>0.0</v>
      </c>
      <c r="BH954" s="11">
        <v>0.0</v>
      </c>
      <c r="BI954" s="11">
        <v>0.0</v>
      </c>
      <c r="BJ954" s="11">
        <v>0.0</v>
      </c>
      <c r="BK954" s="11">
        <v>0.0</v>
      </c>
      <c r="BL954" s="11">
        <v>0.0</v>
      </c>
      <c r="BM954" s="11">
        <v>0.0</v>
      </c>
      <c r="BN954" s="11">
        <v>0.0</v>
      </c>
      <c r="BO954" s="11">
        <v>0.0</v>
      </c>
      <c r="BP954" s="11">
        <v>0.0</v>
      </c>
      <c r="BQ954" s="11">
        <v>0.0</v>
      </c>
      <c r="BR954" s="11">
        <v>0.0</v>
      </c>
      <c r="BS954" s="11">
        <v>0.0</v>
      </c>
      <c r="BT954" s="11">
        <v>0.0</v>
      </c>
      <c r="BU954" s="11">
        <v>0.0</v>
      </c>
      <c r="BV954" s="11" t="s">
        <v>124</v>
      </c>
      <c r="BW954" s="3" t="s">
        <v>146</v>
      </c>
      <c r="BX954" s="15">
        <v>0.0</v>
      </c>
      <c r="BY954" s="26">
        <v>253.0</v>
      </c>
      <c r="BZ954" s="16">
        <v>0.0</v>
      </c>
      <c r="CA954" s="26">
        <v>36.0</v>
      </c>
      <c r="CB954" s="26">
        <v>12.0</v>
      </c>
      <c r="CC954" s="15">
        <v>0.0</v>
      </c>
      <c r="CD954" s="15">
        <v>0.0</v>
      </c>
      <c r="CE954" s="15">
        <v>0.0</v>
      </c>
      <c r="CF954" s="15">
        <v>0.0</v>
      </c>
      <c r="CG954" s="16">
        <v>0.0</v>
      </c>
      <c r="CH954" s="16">
        <v>0.0</v>
      </c>
      <c r="CI954" s="16">
        <v>0.0</v>
      </c>
      <c r="CJ954" s="15">
        <f t="shared" si="3"/>
        <v>0</v>
      </c>
      <c r="CK954" s="29" t="s">
        <v>5341</v>
      </c>
      <c r="CL954" s="11" t="s">
        <v>480</v>
      </c>
      <c r="CM954" s="11">
        <v>0.0</v>
      </c>
      <c r="CN954" s="11">
        <v>0.0</v>
      </c>
      <c r="CO954" s="18">
        <v>0.0</v>
      </c>
      <c r="CP954" s="18">
        <v>0.0</v>
      </c>
      <c r="CQ954" s="15">
        <v>0.0</v>
      </c>
      <c r="CR954" s="15" t="s">
        <v>124</v>
      </c>
      <c r="CS954" s="15">
        <v>0.0</v>
      </c>
      <c r="CT954" s="15" t="s">
        <v>124</v>
      </c>
      <c r="CU954" s="15">
        <v>0.0</v>
      </c>
      <c r="CV954" s="15" t="s">
        <v>124</v>
      </c>
      <c r="CW954" s="11">
        <v>0.0</v>
      </c>
      <c r="CX954" s="11">
        <v>0.0</v>
      </c>
      <c r="CY954" s="11" t="s">
        <v>124</v>
      </c>
      <c r="CZ954" s="11">
        <v>0.0</v>
      </c>
      <c r="DA954" s="11" t="s">
        <v>235</v>
      </c>
      <c r="DB954" s="31"/>
    </row>
    <row r="955">
      <c r="A955" s="11" t="s">
        <v>5342</v>
      </c>
      <c r="B955" s="11" t="s">
        <v>5343</v>
      </c>
      <c r="C955" s="12">
        <v>39452.0</v>
      </c>
      <c r="D955" s="13">
        <v>10.0</v>
      </c>
      <c r="E955" s="18">
        <v>0.0</v>
      </c>
      <c r="F955" s="3">
        <v>6.0</v>
      </c>
      <c r="G955" s="3">
        <v>6.0</v>
      </c>
      <c r="H955" s="3">
        <v>8.0</v>
      </c>
      <c r="I955" s="14">
        <f t="shared" si="1"/>
        <v>6.666666667</v>
      </c>
      <c r="J955" s="14">
        <f t="shared" si="2"/>
        <v>1.333333333</v>
      </c>
      <c r="K955" s="11" t="s">
        <v>303</v>
      </c>
      <c r="L955" s="11" t="s">
        <v>355</v>
      </c>
      <c r="M955" s="15" t="s">
        <v>137</v>
      </c>
      <c r="N955" s="15" t="s">
        <v>5344</v>
      </c>
      <c r="O955" s="15" t="s">
        <v>3478</v>
      </c>
      <c r="P955" s="15" t="s">
        <v>3742</v>
      </c>
      <c r="Q955" s="17">
        <v>1.5</v>
      </c>
      <c r="R955" s="11" t="s">
        <v>5345</v>
      </c>
      <c r="S955" s="11">
        <v>1.0</v>
      </c>
      <c r="T955" s="11">
        <v>0.0</v>
      </c>
      <c r="U955" s="11" t="s">
        <v>124</v>
      </c>
      <c r="V955" s="11">
        <v>0.0</v>
      </c>
      <c r="W955" s="11" t="s">
        <v>125</v>
      </c>
      <c r="X955" s="18">
        <f>(28+23)/2</f>
        <v>25.5</v>
      </c>
      <c r="Y955" s="18">
        <v>1.0</v>
      </c>
      <c r="Z955" s="18">
        <v>0.0</v>
      </c>
      <c r="AA955" s="18">
        <v>1.0</v>
      </c>
      <c r="AB955" s="15" t="s">
        <v>5346</v>
      </c>
      <c r="AC955" s="15" t="s">
        <v>5346</v>
      </c>
      <c r="AD955" s="16">
        <v>1.0</v>
      </c>
      <c r="AE955" s="16">
        <v>0.0</v>
      </c>
      <c r="AF955" s="16">
        <v>1.0</v>
      </c>
      <c r="AG955" s="16">
        <v>0.0</v>
      </c>
      <c r="AH955" s="11" t="s">
        <v>5347</v>
      </c>
      <c r="AI955" s="18">
        <v>1.0</v>
      </c>
      <c r="AJ955" s="18">
        <v>0.0</v>
      </c>
      <c r="AK955" s="18">
        <v>0.0</v>
      </c>
      <c r="AL955" s="11">
        <v>0.0</v>
      </c>
      <c r="AM955" s="19">
        <v>1.0</v>
      </c>
      <c r="AN955" s="27" t="s">
        <v>128</v>
      </c>
      <c r="AO955" s="15" t="s">
        <v>1155</v>
      </c>
      <c r="AP955" s="15" t="s">
        <v>1155</v>
      </c>
      <c r="AQ955" s="15">
        <v>128.0</v>
      </c>
      <c r="AR955" s="15">
        <v>61.0</v>
      </c>
      <c r="AS955" s="15">
        <v>92.0</v>
      </c>
      <c r="AT955" s="15">
        <v>30.0</v>
      </c>
      <c r="AU955" s="15">
        <v>-6.0</v>
      </c>
      <c r="AV955" s="15">
        <v>9.0</v>
      </c>
      <c r="AW955" s="18">
        <v>0.0</v>
      </c>
      <c r="AX955" s="18">
        <v>0.0</v>
      </c>
      <c r="AY955" s="18">
        <v>0.0</v>
      </c>
      <c r="AZ955" s="18">
        <v>0.0</v>
      </c>
      <c r="BA955" s="18">
        <v>0.0</v>
      </c>
      <c r="BB955" s="18">
        <v>0.0</v>
      </c>
      <c r="BC955" s="11">
        <v>0.0</v>
      </c>
      <c r="BD955" s="11">
        <v>0.0</v>
      </c>
      <c r="BE955" s="11">
        <v>0.0</v>
      </c>
      <c r="BF955" s="11">
        <v>0.0</v>
      </c>
      <c r="BG955" s="11">
        <v>0.0</v>
      </c>
      <c r="BH955" s="11">
        <v>0.0</v>
      </c>
      <c r="BI955" s="11">
        <v>0.0</v>
      </c>
      <c r="BJ955" s="11">
        <v>0.0</v>
      </c>
      <c r="BK955" s="11">
        <v>0.0</v>
      </c>
      <c r="BL955" s="11">
        <v>0.0</v>
      </c>
      <c r="BM955" s="11">
        <v>0.0</v>
      </c>
      <c r="BN955" s="11">
        <v>0.0</v>
      </c>
      <c r="BO955" s="11">
        <v>0.0</v>
      </c>
      <c r="BP955" s="11">
        <v>0.0</v>
      </c>
      <c r="BQ955" s="11">
        <v>0.0</v>
      </c>
      <c r="BR955" s="11">
        <v>0.0</v>
      </c>
      <c r="BS955" s="11">
        <v>0.0</v>
      </c>
      <c r="BT955" s="11">
        <v>0.0</v>
      </c>
      <c r="BU955" s="11">
        <v>0.0</v>
      </c>
      <c r="BV955" s="11" t="s">
        <v>124</v>
      </c>
      <c r="BW955" s="3" t="s">
        <v>319</v>
      </c>
      <c r="BX955" s="15">
        <v>0.0</v>
      </c>
      <c r="BY955" s="26">
        <v>231.0</v>
      </c>
      <c r="BZ955" s="16">
        <v>0.0</v>
      </c>
      <c r="CA955" s="26">
        <v>9.0</v>
      </c>
      <c r="CB955" s="26">
        <v>16.0</v>
      </c>
      <c r="CC955" s="15">
        <v>0.0</v>
      </c>
      <c r="CD955" s="15">
        <v>0.0</v>
      </c>
      <c r="CE955" s="15">
        <v>0.0</v>
      </c>
      <c r="CF955" s="15">
        <v>0.0</v>
      </c>
      <c r="CG955" s="16">
        <v>0.0</v>
      </c>
      <c r="CH955" s="16">
        <v>0.0</v>
      </c>
      <c r="CI955" s="16">
        <v>0.0</v>
      </c>
      <c r="CJ955" s="15">
        <f t="shared" si="3"/>
        <v>0</v>
      </c>
      <c r="CK955" s="29" t="s">
        <v>5348</v>
      </c>
      <c r="CL955" s="11" t="s">
        <v>258</v>
      </c>
      <c r="CM955" s="11">
        <v>0.0</v>
      </c>
      <c r="CN955" s="11">
        <v>0.0</v>
      </c>
      <c r="CO955" s="18">
        <v>0.0</v>
      </c>
      <c r="CP955" s="18">
        <v>0.0</v>
      </c>
      <c r="CQ955" s="15">
        <v>0.0</v>
      </c>
      <c r="CR955" s="15" t="s">
        <v>124</v>
      </c>
      <c r="CS955" s="15">
        <v>0.0</v>
      </c>
      <c r="CT955" s="15" t="s">
        <v>124</v>
      </c>
      <c r="CU955" s="15">
        <v>0.0</v>
      </c>
      <c r="CV955" s="15" t="s">
        <v>124</v>
      </c>
      <c r="CW955" s="11">
        <v>0.0</v>
      </c>
      <c r="CX955" s="11">
        <v>0.0</v>
      </c>
      <c r="CY955" s="11" t="s">
        <v>124</v>
      </c>
      <c r="CZ955" s="11">
        <v>0.0</v>
      </c>
      <c r="DA955" s="11" t="s">
        <v>235</v>
      </c>
      <c r="DB955" s="31"/>
    </row>
    <row r="956">
      <c r="A956" s="11" t="s">
        <v>5349</v>
      </c>
      <c r="B956" s="11" t="s">
        <v>5350</v>
      </c>
      <c r="C956" s="12">
        <v>39522.0</v>
      </c>
      <c r="D956" s="13">
        <v>3.0</v>
      </c>
      <c r="E956" s="18">
        <v>0.0</v>
      </c>
      <c r="F956" s="3">
        <v>6.0</v>
      </c>
      <c r="G956" s="3">
        <v>5.0</v>
      </c>
      <c r="H956" s="3">
        <v>6.0</v>
      </c>
      <c r="I956" s="14">
        <f t="shared" si="1"/>
        <v>5.666666667</v>
      </c>
      <c r="J956" s="14">
        <f t="shared" si="2"/>
        <v>0.6666666667</v>
      </c>
      <c r="K956" s="11" t="s">
        <v>4339</v>
      </c>
      <c r="L956" s="11" t="s">
        <v>3594</v>
      </c>
      <c r="M956" s="15" t="s">
        <v>2631</v>
      </c>
      <c r="N956" s="15" t="s">
        <v>2546</v>
      </c>
      <c r="O956" s="15" t="s">
        <v>3478</v>
      </c>
      <c r="P956" s="15" t="s">
        <v>4340</v>
      </c>
      <c r="Q956" s="17">
        <v>1.5</v>
      </c>
      <c r="R956" s="11" t="s">
        <v>124</v>
      </c>
      <c r="S956" s="11">
        <v>1.0</v>
      </c>
      <c r="T956" s="11">
        <v>0.0</v>
      </c>
      <c r="U956" s="11" t="s">
        <v>124</v>
      </c>
      <c r="V956" s="11">
        <v>0.0</v>
      </c>
      <c r="W956" s="11" t="s">
        <v>125</v>
      </c>
      <c r="X956" s="18">
        <f>(29+30)/2</f>
        <v>29.5</v>
      </c>
      <c r="Y956" s="18">
        <v>1.0</v>
      </c>
      <c r="Z956" s="18">
        <v>0.0</v>
      </c>
      <c r="AA956" s="18">
        <v>1.0</v>
      </c>
      <c r="AB956" s="15" t="s">
        <v>5351</v>
      </c>
      <c r="AC956" s="15" t="s">
        <v>5351</v>
      </c>
      <c r="AD956" s="16">
        <v>1.0</v>
      </c>
      <c r="AE956" s="16">
        <v>0.0</v>
      </c>
      <c r="AF956" s="16">
        <v>1.0</v>
      </c>
      <c r="AG956" s="16">
        <v>0.0</v>
      </c>
      <c r="AH956" s="11" t="s">
        <v>5352</v>
      </c>
      <c r="AI956" s="18">
        <v>1.0</v>
      </c>
      <c r="AJ956" s="18">
        <v>0.0</v>
      </c>
      <c r="AK956" s="18">
        <v>0.0</v>
      </c>
      <c r="AL956" s="11">
        <v>0.0</v>
      </c>
      <c r="AM956" s="19">
        <v>1.0</v>
      </c>
      <c r="AN956" s="27" t="s">
        <v>128</v>
      </c>
      <c r="AO956" s="15" t="s">
        <v>129</v>
      </c>
      <c r="AP956" s="15" t="s">
        <v>129</v>
      </c>
      <c r="AQ956" s="15">
        <v>140.0</v>
      </c>
      <c r="AR956" s="15">
        <v>71.0</v>
      </c>
      <c r="AS956" s="15">
        <v>57.0</v>
      </c>
      <c r="AT956" s="15">
        <v>35.0</v>
      </c>
      <c r="AU956" s="15">
        <v>-6.0</v>
      </c>
      <c r="AV956" s="15">
        <v>6.0</v>
      </c>
      <c r="AW956" s="18">
        <v>0.0</v>
      </c>
      <c r="AX956" s="18">
        <v>1.0</v>
      </c>
      <c r="AY956" s="18">
        <v>0.0</v>
      </c>
      <c r="AZ956" s="18">
        <v>0.0</v>
      </c>
      <c r="BA956" s="18">
        <v>0.0</v>
      </c>
      <c r="BB956" s="18">
        <v>0.0</v>
      </c>
      <c r="BC956" s="11">
        <v>0.0</v>
      </c>
      <c r="BD956" s="11">
        <v>0.0</v>
      </c>
      <c r="BE956" s="11">
        <v>0.0</v>
      </c>
      <c r="BF956" s="11">
        <v>0.0</v>
      </c>
      <c r="BG956" s="11">
        <v>0.0</v>
      </c>
      <c r="BH956" s="11">
        <v>1.0</v>
      </c>
      <c r="BI956" s="11">
        <v>0.0</v>
      </c>
      <c r="BJ956" s="11">
        <v>0.0</v>
      </c>
      <c r="BK956" s="11">
        <v>0.0</v>
      </c>
      <c r="BL956" s="11">
        <v>0.0</v>
      </c>
      <c r="BM956" s="11">
        <v>0.0</v>
      </c>
      <c r="BN956" s="11">
        <v>0.0</v>
      </c>
      <c r="BO956" s="11">
        <v>0.0</v>
      </c>
      <c r="BP956" s="11">
        <v>0.0</v>
      </c>
      <c r="BQ956" s="11">
        <v>0.0</v>
      </c>
      <c r="BR956" s="11">
        <v>0.0</v>
      </c>
      <c r="BS956" s="11">
        <v>0.0</v>
      </c>
      <c r="BT956" s="11">
        <v>0.0</v>
      </c>
      <c r="BU956" s="11">
        <v>0.0</v>
      </c>
      <c r="BV956" s="11" t="s">
        <v>124</v>
      </c>
      <c r="BW956" s="3" t="s">
        <v>5106</v>
      </c>
      <c r="BX956" s="15">
        <v>1.0</v>
      </c>
      <c r="BY956" s="26">
        <v>259.0</v>
      </c>
      <c r="BZ956" s="16">
        <v>0.0</v>
      </c>
      <c r="CA956" s="26">
        <v>41.0</v>
      </c>
      <c r="CB956" s="26">
        <v>20.0</v>
      </c>
      <c r="CC956" s="15">
        <v>1.0</v>
      </c>
      <c r="CD956" s="15">
        <v>0.0</v>
      </c>
      <c r="CE956" s="15">
        <v>1.0</v>
      </c>
      <c r="CF956" s="15">
        <v>0.0</v>
      </c>
      <c r="CG956" s="16">
        <v>0.0</v>
      </c>
      <c r="CH956" s="16">
        <v>0.0</v>
      </c>
      <c r="CI956" s="16">
        <v>0.0</v>
      </c>
      <c r="CJ956" s="15">
        <f t="shared" si="3"/>
        <v>0</v>
      </c>
      <c r="CK956" s="29" t="s">
        <v>5353</v>
      </c>
      <c r="CL956" s="11" t="s">
        <v>258</v>
      </c>
      <c r="CM956" s="11">
        <v>0.0</v>
      </c>
      <c r="CN956" s="11">
        <v>0.0</v>
      </c>
      <c r="CO956" s="18">
        <v>1.0</v>
      </c>
      <c r="CP956" s="18">
        <v>0.0</v>
      </c>
      <c r="CQ956" s="15">
        <v>0.0</v>
      </c>
      <c r="CR956" s="15" t="s">
        <v>124</v>
      </c>
      <c r="CS956" s="15">
        <v>0.0</v>
      </c>
      <c r="CT956" s="15" t="s">
        <v>124</v>
      </c>
      <c r="CU956" s="15">
        <v>0.0</v>
      </c>
      <c r="CV956" s="15" t="s">
        <v>124</v>
      </c>
      <c r="CW956" s="11">
        <v>0.0</v>
      </c>
      <c r="CX956" s="11">
        <v>0.0</v>
      </c>
      <c r="CY956" s="11" t="s">
        <v>124</v>
      </c>
      <c r="CZ956" s="11">
        <v>0.0</v>
      </c>
      <c r="DA956" s="11" t="s">
        <v>3380</v>
      </c>
      <c r="DB956" s="31"/>
    </row>
    <row r="957">
      <c r="A957" s="11" t="s">
        <v>5354</v>
      </c>
      <c r="B957" s="11" t="s">
        <v>5355</v>
      </c>
      <c r="C957" s="12">
        <v>39543.0</v>
      </c>
      <c r="D957" s="13">
        <v>4.0</v>
      </c>
      <c r="E957" s="18">
        <v>1.0</v>
      </c>
      <c r="F957" s="3">
        <v>6.0</v>
      </c>
      <c r="G957" s="3">
        <v>7.0</v>
      </c>
      <c r="H957" s="3">
        <v>6.0</v>
      </c>
      <c r="I957" s="14">
        <f t="shared" si="1"/>
        <v>6.333333333</v>
      </c>
      <c r="J957" s="14">
        <f t="shared" si="2"/>
        <v>0.6666666667</v>
      </c>
      <c r="K957" s="11" t="s">
        <v>5356</v>
      </c>
      <c r="L957" s="11" t="s">
        <v>3594</v>
      </c>
      <c r="M957" s="15" t="s">
        <v>137</v>
      </c>
      <c r="N957" s="15" t="s">
        <v>5338</v>
      </c>
      <c r="O957" s="15" t="s">
        <v>3137</v>
      </c>
      <c r="P957" s="15" t="s">
        <v>5357</v>
      </c>
      <c r="Q957" s="17">
        <v>1.0</v>
      </c>
      <c r="R957" s="11" t="s">
        <v>124</v>
      </c>
      <c r="S957" s="11">
        <v>0.0</v>
      </c>
      <c r="T957" s="11">
        <v>0.0</v>
      </c>
      <c r="U957" s="11" t="s">
        <v>5358</v>
      </c>
      <c r="V957" s="11">
        <v>0.0</v>
      </c>
      <c r="W957" s="11" t="s">
        <v>631</v>
      </c>
      <c r="X957" s="18">
        <v>23.0</v>
      </c>
      <c r="Y957" s="18">
        <v>0.0</v>
      </c>
      <c r="Z957" s="18">
        <v>0.0</v>
      </c>
      <c r="AA957" s="18">
        <v>1.0</v>
      </c>
      <c r="AB957" s="15" t="s">
        <v>5359</v>
      </c>
      <c r="AC957" s="15" t="s">
        <v>5359</v>
      </c>
      <c r="AD957" s="16">
        <v>1.0</v>
      </c>
      <c r="AE957" s="16">
        <v>1.0</v>
      </c>
      <c r="AF957" s="16">
        <v>0.0</v>
      </c>
      <c r="AG957" s="15">
        <v>0.0</v>
      </c>
      <c r="AH957" s="11" t="s">
        <v>5360</v>
      </c>
      <c r="AI957" s="18">
        <v>1.0</v>
      </c>
      <c r="AJ957" s="18">
        <v>1.0</v>
      </c>
      <c r="AK957" s="18">
        <v>0.0</v>
      </c>
      <c r="AL957" s="11">
        <v>0.0</v>
      </c>
      <c r="AM957" s="19">
        <v>1.0</v>
      </c>
      <c r="AN957" s="27" t="s">
        <v>128</v>
      </c>
      <c r="AO957" s="15" t="s">
        <v>318</v>
      </c>
      <c r="AP957" s="15" t="s">
        <v>318</v>
      </c>
      <c r="AQ957" s="15">
        <v>104.0</v>
      </c>
      <c r="AR957" s="15">
        <v>66.0</v>
      </c>
      <c r="AS957" s="15">
        <v>64.0</v>
      </c>
      <c r="AT957" s="15">
        <v>23.0</v>
      </c>
      <c r="AU957" s="15">
        <v>-6.0</v>
      </c>
      <c r="AV957" s="15">
        <v>19.0</v>
      </c>
      <c r="AW957" s="18">
        <v>0.0</v>
      </c>
      <c r="AX957" s="18">
        <v>0.0</v>
      </c>
      <c r="AY957" s="18">
        <v>0.0</v>
      </c>
      <c r="AZ957" s="18">
        <v>0.0</v>
      </c>
      <c r="BA957" s="18">
        <v>1.0</v>
      </c>
      <c r="BB957" s="18">
        <v>0.0</v>
      </c>
      <c r="BC957" s="11">
        <v>0.0</v>
      </c>
      <c r="BD957" s="11">
        <v>0.0</v>
      </c>
      <c r="BE957" s="11">
        <v>0.0</v>
      </c>
      <c r="BF957" s="11">
        <v>0.0</v>
      </c>
      <c r="BG957" s="11">
        <v>0.0</v>
      </c>
      <c r="BH957" s="11">
        <v>1.0</v>
      </c>
      <c r="BI957" s="11">
        <v>0.0</v>
      </c>
      <c r="BJ957" s="11">
        <v>0.0</v>
      </c>
      <c r="BK957" s="11">
        <v>0.0</v>
      </c>
      <c r="BL957" s="11">
        <v>0.0</v>
      </c>
      <c r="BM957" s="11">
        <v>0.0</v>
      </c>
      <c r="BN957" s="11">
        <v>0.0</v>
      </c>
      <c r="BO957" s="11">
        <v>0.0</v>
      </c>
      <c r="BP957" s="11">
        <v>0.0</v>
      </c>
      <c r="BQ957" s="11">
        <v>0.0</v>
      </c>
      <c r="BR957" s="11">
        <v>0.0</v>
      </c>
      <c r="BS957" s="11">
        <v>0.0</v>
      </c>
      <c r="BT957" s="11">
        <v>0.0</v>
      </c>
      <c r="BU957" s="11">
        <v>0.0</v>
      </c>
      <c r="BV957" s="11" t="s">
        <v>124</v>
      </c>
      <c r="BW957" s="3" t="s">
        <v>1609</v>
      </c>
      <c r="BX957" s="15">
        <v>0.0</v>
      </c>
      <c r="BY957" s="26">
        <v>261.0</v>
      </c>
      <c r="BZ957" s="16">
        <v>0.0</v>
      </c>
      <c r="CA957" s="26">
        <v>44.0</v>
      </c>
      <c r="CB957" s="26">
        <v>18.0</v>
      </c>
      <c r="CC957" s="15">
        <v>0.0</v>
      </c>
      <c r="CD957" s="15">
        <v>0.0</v>
      </c>
      <c r="CE957" s="15">
        <v>0.0</v>
      </c>
      <c r="CF957" s="15">
        <v>0.0</v>
      </c>
      <c r="CG957" s="16">
        <v>0.0</v>
      </c>
      <c r="CH957" s="16">
        <v>0.0</v>
      </c>
      <c r="CI957" s="16">
        <v>0.0</v>
      </c>
      <c r="CJ957" s="15">
        <f t="shared" si="3"/>
        <v>0</v>
      </c>
      <c r="CK957" s="29" t="s">
        <v>5361</v>
      </c>
      <c r="CL957" s="11" t="s">
        <v>132</v>
      </c>
      <c r="CM957" s="11">
        <v>0.0</v>
      </c>
      <c r="CN957" s="11">
        <v>0.0</v>
      </c>
      <c r="CO957" s="18">
        <v>0.0</v>
      </c>
      <c r="CP957" s="18">
        <v>0.0</v>
      </c>
      <c r="CQ957" s="15">
        <v>0.0</v>
      </c>
      <c r="CR957" s="15" t="s">
        <v>124</v>
      </c>
      <c r="CS957" s="15">
        <v>0.0</v>
      </c>
      <c r="CT957" s="15" t="s">
        <v>124</v>
      </c>
      <c r="CU957" s="15">
        <v>0.0</v>
      </c>
      <c r="CV957" s="15" t="s">
        <v>124</v>
      </c>
      <c r="CW957" s="11">
        <v>0.0</v>
      </c>
      <c r="CX957" s="11">
        <v>0.0</v>
      </c>
      <c r="CY957" s="11" t="s">
        <v>124</v>
      </c>
      <c r="CZ957" s="11">
        <v>0.0</v>
      </c>
      <c r="DA957" s="11" t="s">
        <v>235</v>
      </c>
      <c r="DB957" s="31"/>
    </row>
    <row r="958">
      <c r="A958" s="11" t="s">
        <v>5362</v>
      </c>
      <c r="B958" s="11" t="s">
        <v>3952</v>
      </c>
      <c r="C958" s="12">
        <v>39550.0</v>
      </c>
      <c r="D958" s="13">
        <v>2.0</v>
      </c>
      <c r="E958" s="18">
        <v>0.0</v>
      </c>
      <c r="F958" s="3">
        <v>4.0</v>
      </c>
      <c r="G958" s="3">
        <v>4.0</v>
      </c>
      <c r="H958" s="3">
        <v>5.0</v>
      </c>
      <c r="I958" s="14">
        <f t="shared" si="1"/>
        <v>4.333333333</v>
      </c>
      <c r="J958" s="14">
        <f t="shared" si="2"/>
        <v>0.6666666667</v>
      </c>
      <c r="K958" s="11" t="s">
        <v>2942</v>
      </c>
      <c r="L958" s="11" t="s">
        <v>4729</v>
      </c>
      <c r="M958" s="15" t="s">
        <v>137</v>
      </c>
      <c r="N958" s="15" t="s">
        <v>2546</v>
      </c>
      <c r="O958" s="15" t="s">
        <v>3898</v>
      </c>
      <c r="P958" s="15" t="s">
        <v>4391</v>
      </c>
      <c r="Q958" s="17">
        <v>1.0</v>
      </c>
      <c r="R958" s="11" t="s">
        <v>124</v>
      </c>
      <c r="S958" s="11">
        <v>0.0</v>
      </c>
      <c r="T958" s="11">
        <v>0.0</v>
      </c>
      <c r="U958" s="11" t="s">
        <v>124</v>
      </c>
      <c r="V958" s="11">
        <v>0.0</v>
      </c>
      <c r="W958" s="11" t="s">
        <v>125</v>
      </c>
      <c r="X958" s="18">
        <v>39.0</v>
      </c>
      <c r="Y958" s="18">
        <v>0.0</v>
      </c>
      <c r="Z958" s="18">
        <v>0.0</v>
      </c>
      <c r="AA958" s="18">
        <v>1.0</v>
      </c>
      <c r="AB958" s="15" t="s">
        <v>5363</v>
      </c>
      <c r="AC958" s="15" t="s">
        <v>5363</v>
      </c>
      <c r="AD958" s="16">
        <v>2.0</v>
      </c>
      <c r="AE958" s="16">
        <v>0.0</v>
      </c>
      <c r="AF958" s="16">
        <v>1.0</v>
      </c>
      <c r="AG958" s="15">
        <v>0.0</v>
      </c>
      <c r="AH958" s="11" t="s">
        <v>5364</v>
      </c>
      <c r="AI958" s="18">
        <v>2.0</v>
      </c>
      <c r="AJ958" s="18">
        <v>0.0</v>
      </c>
      <c r="AK958" s="18">
        <v>1.0</v>
      </c>
      <c r="AL958" s="11">
        <v>0.0</v>
      </c>
      <c r="AM958" s="19">
        <v>1.0</v>
      </c>
      <c r="AN958" s="27" t="s">
        <v>128</v>
      </c>
      <c r="AO958" s="15" t="s">
        <v>328</v>
      </c>
      <c r="AP958" s="15" t="s">
        <v>328</v>
      </c>
      <c r="AQ958" s="15">
        <v>79.0</v>
      </c>
      <c r="AR958" s="15">
        <v>67.0</v>
      </c>
      <c r="AS958" s="15">
        <v>71.0</v>
      </c>
      <c r="AT958" s="15">
        <v>84.0</v>
      </c>
      <c r="AU958" s="15">
        <v>-8.0</v>
      </c>
      <c r="AV958" s="15">
        <v>10.0</v>
      </c>
      <c r="AW958" s="18">
        <v>0.0</v>
      </c>
      <c r="AX958" s="18">
        <v>0.0</v>
      </c>
      <c r="AY958" s="18">
        <v>0.0</v>
      </c>
      <c r="AZ958" s="18">
        <v>1.0</v>
      </c>
      <c r="BA958" s="18">
        <v>0.0</v>
      </c>
      <c r="BB958" s="18">
        <v>0.0</v>
      </c>
      <c r="BC958" s="11">
        <v>0.0</v>
      </c>
      <c r="BD958" s="11">
        <v>0.0</v>
      </c>
      <c r="BE958" s="11">
        <v>0.0</v>
      </c>
      <c r="BF958" s="11">
        <v>0.0</v>
      </c>
      <c r="BG958" s="11">
        <v>0.0</v>
      </c>
      <c r="BH958" s="11">
        <v>0.0</v>
      </c>
      <c r="BI958" s="11">
        <v>0.0</v>
      </c>
      <c r="BJ958" s="11">
        <v>0.0</v>
      </c>
      <c r="BK958" s="11">
        <v>0.0</v>
      </c>
      <c r="BL958" s="11">
        <v>0.0</v>
      </c>
      <c r="BM958" s="11">
        <v>0.0</v>
      </c>
      <c r="BN958" s="11">
        <v>0.0</v>
      </c>
      <c r="BO958" s="11">
        <v>0.0</v>
      </c>
      <c r="BP958" s="11">
        <v>0.0</v>
      </c>
      <c r="BQ958" s="11">
        <v>0.0</v>
      </c>
      <c r="BR958" s="11">
        <v>0.0</v>
      </c>
      <c r="BS958" s="11">
        <v>0.0</v>
      </c>
      <c r="BT958" s="11">
        <v>0.0</v>
      </c>
      <c r="BU958" s="11">
        <v>0.0</v>
      </c>
      <c r="BV958" s="11" t="s">
        <v>124</v>
      </c>
      <c r="BW958" s="3" t="s">
        <v>487</v>
      </c>
      <c r="BX958" s="15">
        <v>0.0</v>
      </c>
      <c r="BY958" s="26">
        <v>204.0</v>
      </c>
      <c r="BZ958" s="16">
        <v>0.0</v>
      </c>
      <c r="CA958" s="26">
        <v>12.0</v>
      </c>
      <c r="CB958" s="26">
        <v>12.0</v>
      </c>
      <c r="CC958" s="15">
        <v>0.0</v>
      </c>
      <c r="CD958" s="15">
        <v>0.0</v>
      </c>
      <c r="CE958" s="15">
        <v>1.0</v>
      </c>
      <c r="CF958" s="15">
        <v>0.0</v>
      </c>
      <c r="CG958" s="16">
        <v>0.0</v>
      </c>
      <c r="CH958" s="16">
        <v>0.0</v>
      </c>
      <c r="CI958" s="16">
        <v>0.0</v>
      </c>
      <c r="CJ958" s="15">
        <f t="shared" si="3"/>
        <v>0</v>
      </c>
      <c r="CK958" s="29" t="s">
        <v>5365</v>
      </c>
      <c r="CL958" s="11" t="s">
        <v>258</v>
      </c>
      <c r="CM958" s="11">
        <v>0.0</v>
      </c>
      <c r="CN958" s="11">
        <v>0.0</v>
      </c>
      <c r="CO958" s="18">
        <v>1.0</v>
      </c>
      <c r="CP958" s="18">
        <v>0.0</v>
      </c>
      <c r="CQ958" s="15">
        <v>0.0</v>
      </c>
      <c r="CR958" s="15" t="s">
        <v>124</v>
      </c>
      <c r="CS958" s="15">
        <v>0.0</v>
      </c>
      <c r="CT958" s="15" t="s">
        <v>124</v>
      </c>
      <c r="CU958" s="15">
        <v>0.0</v>
      </c>
      <c r="CV958" s="15" t="s">
        <v>124</v>
      </c>
      <c r="CW958" s="11">
        <v>0.0</v>
      </c>
      <c r="CX958" s="11">
        <v>0.0</v>
      </c>
      <c r="CY958" s="11" t="s">
        <v>124</v>
      </c>
      <c r="CZ958" s="11">
        <v>0.0</v>
      </c>
      <c r="DA958" s="11" t="s">
        <v>235</v>
      </c>
      <c r="DB958" s="31"/>
    </row>
    <row r="959">
      <c r="A959" s="11" t="s">
        <v>5366</v>
      </c>
      <c r="B959" s="11" t="s">
        <v>5367</v>
      </c>
      <c r="C959" s="12">
        <v>39571.0</v>
      </c>
      <c r="D959" s="13">
        <v>5.0</v>
      </c>
      <c r="E959" s="18">
        <v>1.0</v>
      </c>
      <c r="F959" s="3">
        <v>2.0</v>
      </c>
      <c r="G959" s="3">
        <v>6.0</v>
      </c>
      <c r="H959" s="3">
        <v>6.0</v>
      </c>
      <c r="I959" s="14">
        <f t="shared" si="1"/>
        <v>4.666666667</v>
      </c>
      <c r="J959" s="14">
        <f t="shared" si="2"/>
        <v>2.666666667</v>
      </c>
      <c r="K959" s="11" t="s">
        <v>5038</v>
      </c>
      <c r="L959" s="11" t="s">
        <v>4729</v>
      </c>
      <c r="M959" s="15" t="s">
        <v>3478</v>
      </c>
      <c r="N959" s="15" t="s">
        <v>5344</v>
      </c>
      <c r="O959" s="15" t="s">
        <v>3478</v>
      </c>
      <c r="P959" s="15" t="s">
        <v>969</v>
      </c>
      <c r="Q959" s="17">
        <v>1.5</v>
      </c>
      <c r="R959" s="11" t="s">
        <v>5368</v>
      </c>
      <c r="S959" s="11">
        <v>1.0</v>
      </c>
      <c r="T959" s="11">
        <v>0.0</v>
      </c>
      <c r="U959" s="11" t="s">
        <v>124</v>
      </c>
      <c r="V959" s="11">
        <v>1.0</v>
      </c>
      <c r="W959" s="11" t="s">
        <v>125</v>
      </c>
      <c r="X959" s="18">
        <f>(25+33)/2</f>
        <v>29</v>
      </c>
      <c r="Y959" s="18">
        <v>1.0</v>
      </c>
      <c r="Z959" s="18">
        <v>1.0</v>
      </c>
      <c r="AA959" s="18">
        <v>0.0</v>
      </c>
      <c r="AB959" s="15" t="s">
        <v>5369</v>
      </c>
      <c r="AC959" s="15" t="s">
        <v>5369</v>
      </c>
      <c r="AD959" s="16">
        <v>1.0</v>
      </c>
      <c r="AE959" s="16">
        <v>2.0</v>
      </c>
      <c r="AF959" s="16">
        <v>1.0</v>
      </c>
      <c r="AG959" s="16">
        <v>0.0</v>
      </c>
      <c r="AH959" s="11" t="s">
        <v>5370</v>
      </c>
      <c r="AI959" s="18">
        <v>1.0</v>
      </c>
      <c r="AJ959" s="18">
        <v>0.0</v>
      </c>
      <c r="AK959" s="18">
        <v>0.0</v>
      </c>
      <c r="AL959" s="11">
        <v>0.0</v>
      </c>
      <c r="AM959" s="19">
        <v>0.0</v>
      </c>
      <c r="AN959" s="27" t="s">
        <v>128</v>
      </c>
      <c r="AO959" s="15" t="s">
        <v>1456</v>
      </c>
      <c r="AP959" s="15" t="s">
        <v>1456</v>
      </c>
      <c r="AQ959" s="15">
        <v>148.0</v>
      </c>
      <c r="AR959" s="15">
        <v>43.0</v>
      </c>
      <c r="AS959" s="15">
        <v>83.0</v>
      </c>
      <c r="AT959" s="15">
        <v>45.0</v>
      </c>
      <c r="AU959" s="15">
        <v>-9.0</v>
      </c>
      <c r="AV959" s="15">
        <v>6.0</v>
      </c>
      <c r="AW959" s="18">
        <v>0.0</v>
      </c>
      <c r="AX959" s="18">
        <v>0.0</v>
      </c>
      <c r="AY959" s="18">
        <v>0.0</v>
      </c>
      <c r="AZ959" s="18">
        <v>0.0</v>
      </c>
      <c r="BA959" s="18">
        <v>0.0</v>
      </c>
      <c r="BB959" s="18">
        <v>0.0</v>
      </c>
      <c r="BC959" s="11">
        <v>0.0</v>
      </c>
      <c r="BD959" s="11">
        <v>0.0</v>
      </c>
      <c r="BE959" s="11">
        <v>0.0</v>
      </c>
      <c r="BF959" s="11">
        <v>0.0</v>
      </c>
      <c r="BG959" s="11">
        <v>0.0</v>
      </c>
      <c r="BH959" s="11">
        <v>0.0</v>
      </c>
      <c r="BI959" s="11">
        <v>0.0</v>
      </c>
      <c r="BJ959" s="11">
        <v>0.0</v>
      </c>
      <c r="BK959" s="11">
        <v>0.0</v>
      </c>
      <c r="BL959" s="11">
        <v>0.0</v>
      </c>
      <c r="BM959" s="11">
        <v>0.0</v>
      </c>
      <c r="BN959" s="11">
        <v>0.0</v>
      </c>
      <c r="BO959" s="11">
        <v>0.0</v>
      </c>
      <c r="BP959" s="11">
        <v>0.0</v>
      </c>
      <c r="BQ959" s="11">
        <v>0.0</v>
      </c>
      <c r="BR959" s="11">
        <v>0.0</v>
      </c>
      <c r="BS959" s="11">
        <v>0.0</v>
      </c>
      <c r="BT959" s="11">
        <v>0.0</v>
      </c>
      <c r="BU959" s="11">
        <v>0.0</v>
      </c>
      <c r="BV959" s="11" t="s">
        <v>124</v>
      </c>
      <c r="BW959" s="3" t="s">
        <v>319</v>
      </c>
      <c r="BX959" s="15">
        <v>0.0</v>
      </c>
      <c r="BY959" s="26">
        <v>299.0</v>
      </c>
      <c r="BZ959" s="16">
        <v>0.0</v>
      </c>
      <c r="CA959" s="26">
        <v>7.0</v>
      </c>
      <c r="CB959" s="26">
        <v>51.0</v>
      </c>
      <c r="CC959" s="15">
        <v>0.0</v>
      </c>
      <c r="CD959" s="15">
        <v>0.0</v>
      </c>
      <c r="CE959" s="15">
        <v>0.0</v>
      </c>
      <c r="CF959" s="15">
        <v>0.0</v>
      </c>
      <c r="CG959" s="16">
        <v>0.0</v>
      </c>
      <c r="CH959" s="16">
        <v>0.0</v>
      </c>
      <c r="CI959" s="16">
        <v>0.0</v>
      </c>
      <c r="CJ959" s="15">
        <f t="shared" si="3"/>
        <v>0</v>
      </c>
      <c r="CK959" s="29" t="s">
        <v>5371</v>
      </c>
      <c r="CL959" s="11" t="s">
        <v>258</v>
      </c>
      <c r="CM959" s="11">
        <v>0.0</v>
      </c>
      <c r="CN959" s="11">
        <v>0.0</v>
      </c>
      <c r="CO959" s="18">
        <v>1.0</v>
      </c>
      <c r="CP959" s="18">
        <v>0.0</v>
      </c>
      <c r="CQ959" s="15">
        <v>0.0</v>
      </c>
      <c r="CR959" s="15" t="s">
        <v>124</v>
      </c>
      <c r="CS959" s="15">
        <v>0.0</v>
      </c>
      <c r="CT959" s="15" t="s">
        <v>124</v>
      </c>
      <c r="CU959" s="15">
        <v>0.0</v>
      </c>
      <c r="CV959" s="15" t="s">
        <v>124</v>
      </c>
      <c r="CW959" s="11">
        <v>0.0</v>
      </c>
      <c r="CX959" s="11">
        <v>0.0</v>
      </c>
      <c r="CY959" s="11" t="s">
        <v>124</v>
      </c>
      <c r="CZ959" s="11">
        <v>0.0</v>
      </c>
      <c r="DA959" s="11" t="s">
        <v>235</v>
      </c>
      <c r="DB959" s="31"/>
    </row>
    <row r="960">
      <c r="A960" s="11" t="s">
        <v>4345</v>
      </c>
      <c r="B960" s="11" t="s">
        <v>5155</v>
      </c>
      <c r="C960" s="12">
        <v>39592.0</v>
      </c>
      <c r="D960" s="13">
        <v>1.0</v>
      </c>
      <c r="E960" s="18">
        <v>0.0</v>
      </c>
      <c r="F960" s="3">
        <v>5.0</v>
      </c>
      <c r="G960" s="3">
        <v>4.0</v>
      </c>
      <c r="H960" s="3">
        <v>6.0</v>
      </c>
      <c r="I960" s="14">
        <f t="shared" si="1"/>
        <v>5</v>
      </c>
      <c r="J960" s="14">
        <f t="shared" si="2"/>
        <v>1.333333333</v>
      </c>
      <c r="K960" s="11" t="s">
        <v>5156</v>
      </c>
      <c r="L960" s="11" t="s">
        <v>4729</v>
      </c>
      <c r="M960" s="15" t="s">
        <v>216</v>
      </c>
      <c r="N960" s="15" t="s">
        <v>2546</v>
      </c>
      <c r="O960" s="15" t="s">
        <v>2906</v>
      </c>
      <c r="P960" s="15" t="s">
        <v>4285</v>
      </c>
      <c r="Q960" s="17">
        <v>1.0</v>
      </c>
      <c r="R960" s="11" t="s">
        <v>124</v>
      </c>
      <c r="S960" s="11">
        <v>0.0</v>
      </c>
      <c r="T960" s="11">
        <v>0.0</v>
      </c>
      <c r="U960" s="11" t="s">
        <v>124</v>
      </c>
      <c r="V960" s="11">
        <v>0.0</v>
      </c>
      <c r="W960" s="11" t="s">
        <v>5157</v>
      </c>
      <c r="X960" s="18">
        <v>20.0</v>
      </c>
      <c r="Y960" s="18">
        <v>0.0</v>
      </c>
      <c r="Z960" s="18">
        <v>0.0</v>
      </c>
      <c r="AA960" s="18"/>
      <c r="AB960" s="15" t="s">
        <v>5142</v>
      </c>
      <c r="AC960" s="15" t="s">
        <v>5142</v>
      </c>
      <c r="AD960" s="16">
        <v>1.0</v>
      </c>
      <c r="AE960" s="16">
        <v>2.0</v>
      </c>
      <c r="AF960" s="16">
        <v>0.0</v>
      </c>
      <c r="AG960" s="15">
        <v>0.0</v>
      </c>
      <c r="AH960" s="11" t="s">
        <v>5142</v>
      </c>
      <c r="AI960" s="18">
        <v>1.0</v>
      </c>
      <c r="AJ960" s="18">
        <v>2.0</v>
      </c>
      <c r="AK960" s="18">
        <v>0.0</v>
      </c>
      <c r="AL960" s="11">
        <v>0.0</v>
      </c>
      <c r="AM960" s="19">
        <v>1.0</v>
      </c>
      <c r="AN960" s="27" t="s">
        <v>128</v>
      </c>
      <c r="AO960" s="15" t="s">
        <v>189</v>
      </c>
      <c r="AP960" s="15" t="s">
        <v>189</v>
      </c>
      <c r="AQ960" s="15">
        <v>82.0</v>
      </c>
      <c r="AR960" s="15">
        <v>47.0</v>
      </c>
      <c r="AS960" s="15">
        <v>70.0</v>
      </c>
      <c r="AT960" s="15">
        <v>57.0</v>
      </c>
      <c r="AU960" s="15">
        <v>-8.0</v>
      </c>
      <c r="AV960" s="15">
        <v>25.0</v>
      </c>
      <c r="AW960" s="18">
        <v>0.0</v>
      </c>
      <c r="AX960" s="18">
        <v>0.0</v>
      </c>
      <c r="AY960" s="18">
        <v>0.0</v>
      </c>
      <c r="AZ960" s="18">
        <v>1.0</v>
      </c>
      <c r="BA960" s="18">
        <v>0.0</v>
      </c>
      <c r="BB960" s="18">
        <v>0.0</v>
      </c>
      <c r="BC960" s="11">
        <v>0.0</v>
      </c>
      <c r="BD960" s="11">
        <v>0.0</v>
      </c>
      <c r="BE960" s="11">
        <v>0.0</v>
      </c>
      <c r="BF960" s="11">
        <v>0.0</v>
      </c>
      <c r="BG960" s="11">
        <v>0.0</v>
      </c>
      <c r="BH960" s="11">
        <v>0.0</v>
      </c>
      <c r="BI960" s="11">
        <v>0.0</v>
      </c>
      <c r="BJ960" s="11">
        <v>1.0</v>
      </c>
      <c r="BK960" s="11">
        <v>0.0</v>
      </c>
      <c r="BL960" s="11">
        <v>0.0</v>
      </c>
      <c r="BM960" s="11">
        <v>0.0</v>
      </c>
      <c r="BN960" s="11">
        <v>0.0</v>
      </c>
      <c r="BO960" s="11">
        <v>0.0</v>
      </c>
      <c r="BP960" s="11">
        <v>0.0</v>
      </c>
      <c r="BQ960" s="11">
        <v>0.0</v>
      </c>
      <c r="BR960" s="11">
        <v>0.0</v>
      </c>
      <c r="BS960" s="11">
        <v>0.0</v>
      </c>
      <c r="BT960" s="11">
        <v>0.0</v>
      </c>
      <c r="BU960" s="11">
        <v>0.0</v>
      </c>
      <c r="BV960" s="11" t="s">
        <v>124</v>
      </c>
      <c r="BW960" s="3" t="s">
        <v>1609</v>
      </c>
      <c r="BX960" s="15">
        <v>0.0</v>
      </c>
      <c r="BY960" s="26">
        <v>229.0</v>
      </c>
      <c r="BZ960" s="16">
        <v>0.0</v>
      </c>
      <c r="CA960" s="26">
        <v>6.0</v>
      </c>
      <c r="CB960" s="26">
        <v>23.0</v>
      </c>
      <c r="CC960" s="15">
        <v>0.0</v>
      </c>
      <c r="CD960" s="15">
        <v>0.0</v>
      </c>
      <c r="CE960" s="15">
        <v>0.0</v>
      </c>
      <c r="CF960" s="15">
        <v>0.0</v>
      </c>
      <c r="CG960" s="16">
        <v>0.0</v>
      </c>
      <c r="CH960" s="16">
        <v>0.0</v>
      </c>
      <c r="CI960" s="16">
        <v>0.0</v>
      </c>
      <c r="CJ960" s="15">
        <f t="shared" si="3"/>
        <v>0</v>
      </c>
      <c r="CK960" s="29" t="s">
        <v>5372</v>
      </c>
      <c r="CL960" s="11" t="s">
        <v>3430</v>
      </c>
      <c r="CM960" s="11">
        <v>0.0</v>
      </c>
      <c r="CN960" s="11">
        <v>0.0</v>
      </c>
      <c r="CO960" s="18">
        <v>0.0</v>
      </c>
      <c r="CP960" s="18">
        <v>0.0</v>
      </c>
      <c r="CQ960" s="15">
        <v>0.0</v>
      </c>
      <c r="CR960" s="15" t="s">
        <v>124</v>
      </c>
      <c r="CS960" s="15">
        <v>0.0</v>
      </c>
      <c r="CT960" s="15" t="s">
        <v>124</v>
      </c>
      <c r="CU960" s="15">
        <v>0.0</v>
      </c>
      <c r="CV960" s="15" t="s">
        <v>124</v>
      </c>
      <c r="CW960" s="11">
        <v>0.0</v>
      </c>
      <c r="CX960" s="11">
        <v>0.0</v>
      </c>
      <c r="CY960" s="11" t="s">
        <v>124</v>
      </c>
      <c r="CZ960" s="11">
        <v>0.0</v>
      </c>
      <c r="DA960" s="11" t="s">
        <v>235</v>
      </c>
      <c r="DB960" s="31"/>
    </row>
    <row r="961">
      <c r="A961" s="11" t="s">
        <v>5373</v>
      </c>
      <c r="B961" s="11" t="s">
        <v>5374</v>
      </c>
      <c r="C961" s="12">
        <v>39627.0</v>
      </c>
      <c r="D961" s="13">
        <v>1.0</v>
      </c>
      <c r="E961" s="18">
        <v>0.0</v>
      </c>
      <c r="F961" s="3">
        <v>9.0</v>
      </c>
      <c r="G961" s="3">
        <v>5.0</v>
      </c>
      <c r="H961" s="3">
        <v>6.0</v>
      </c>
      <c r="I961" s="14">
        <f t="shared" si="1"/>
        <v>6.666666667</v>
      </c>
      <c r="J961" s="14">
        <f t="shared" si="2"/>
        <v>2.666666667</v>
      </c>
      <c r="K961" s="11" t="s">
        <v>182</v>
      </c>
      <c r="L961" s="11" t="s">
        <v>183</v>
      </c>
      <c r="M961" s="15" t="s">
        <v>137</v>
      </c>
      <c r="N961" s="15" t="s">
        <v>5375</v>
      </c>
      <c r="O961" s="15" t="s">
        <v>122</v>
      </c>
      <c r="P961" s="15" t="s">
        <v>373</v>
      </c>
      <c r="Q961" s="17">
        <v>0.0</v>
      </c>
      <c r="R961" s="11" t="s">
        <v>124</v>
      </c>
      <c r="S961" s="11">
        <v>0.0</v>
      </c>
      <c r="T961" s="11">
        <v>0.0</v>
      </c>
      <c r="U961" s="11" t="s">
        <v>124</v>
      </c>
      <c r="V961" s="11">
        <v>0.0</v>
      </c>
      <c r="W961" s="11" t="s">
        <v>631</v>
      </c>
      <c r="X961" s="18">
        <v>31.0</v>
      </c>
      <c r="Y961" s="18">
        <v>1.0</v>
      </c>
      <c r="Z961" s="18">
        <v>1.0</v>
      </c>
      <c r="AA961" s="18">
        <v>0.0</v>
      </c>
      <c r="AB961" s="15" t="s">
        <v>5376</v>
      </c>
      <c r="AC961" s="15" t="s">
        <v>5376</v>
      </c>
      <c r="AD961" s="16">
        <v>1.0</v>
      </c>
      <c r="AE961" s="16">
        <v>1.0</v>
      </c>
      <c r="AF961" s="16">
        <v>1.0</v>
      </c>
      <c r="AG961" s="16">
        <v>1.0</v>
      </c>
      <c r="AH961" s="11" t="s">
        <v>5377</v>
      </c>
      <c r="AI961" s="18">
        <v>1.0</v>
      </c>
      <c r="AJ961" s="18">
        <v>1.0</v>
      </c>
      <c r="AK961" s="18">
        <v>0.0</v>
      </c>
      <c r="AL961" s="11">
        <v>0.0</v>
      </c>
      <c r="AM961" s="19">
        <v>0.0</v>
      </c>
      <c r="AN961" s="27" t="s">
        <v>128</v>
      </c>
      <c r="AO961" s="15" t="s">
        <v>210</v>
      </c>
      <c r="AP961" s="15" t="s">
        <v>210</v>
      </c>
      <c r="AQ961" s="15">
        <v>138.0</v>
      </c>
      <c r="AR961" s="15">
        <v>62.0</v>
      </c>
      <c r="AS961" s="15">
        <v>49.0</v>
      </c>
      <c r="AT961" s="15">
        <v>42.0</v>
      </c>
      <c r="AU961" s="15">
        <v>-7.0</v>
      </c>
      <c r="AV961" s="15">
        <v>10.0</v>
      </c>
      <c r="AW961" s="18">
        <v>0.0</v>
      </c>
      <c r="AX961" s="18">
        <v>0.0</v>
      </c>
      <c r="AY961" s="18">
        <v>0.0</v>
      </c>
      <c r="AZ961" s="18">
        <v>0.0</v>
      </c>
      <c r="BA961" s="18">
        <v>1.0</v>
      </c>
      <c r="BB961" s="18">
        <v>0.0</v>
      </c>
      <c r="BC961" s="11">
        <v>0.0</v>
      </c>
      <c r="BD961" s="11">
        <v>0.0</v>
      </c>
      <c r="BE961" s="11">
        <v>0.0</v>
      </c>
      <c r="BF961" s="11">
        <v>0.0</v>
      </c>
      <c r="BG961" s="11">
        <v>0.0</v>
      </c>
      <c r="BH961" s="11">
        <v>1.0</v>
      </c>
      <c r="BI961" s="11">
        <v>0.0</v>
      </c>
      <c r="BJ961" s="11">
        <v>0.0</v>
      </c>
      <c r="BK961" s="11">
        <v>0.0</v>
      </c>
      <c r="BL961" s="11">
        <v>0.0</v>
      </c>
      <c r="BM961" s="11">
        <v>0.0</v>
      </c>
      <c r="BN961" s="11">
        <v>0.0</v>
      </c>
      <c r="BO961" s="11">
        <v>0.0</v>
      </c>
      <c r="BP961" s="11">
        <v>0.0</v>
      </c>
      <c r="BQ961" s="11">
        <v>0.0</v>
      </c>
      <c r="BR961" s="11">
        <v>0.0</v>
      </c>
      <c r="BS961" s="11">
        <v>0.0</v>
      </c>
      <c r="BT961" s="11">
        <v>0.0</v>
      </c>
      <c r="BU961" s="11">
        <v>0.0</v>
      </c>
      <c r="BV961" s="11" t="s">
        <v>124</v>
      </c>
      <c r="BW961" s="3" t="s">
        <v>319</v>
      </c>
      <c r="BX961" s="15">
        <v>0.0</v>
      </c>
      <c r="BY961" s="26">
        <v>242.0</v>
      </c>
      <c r="BZ961" s="16">
        <v>0.0</v>
      </c>
      <c r="CA961" s="26">
        <v>87.0</v>
      </c>
      <c r="CB961" s="26">
        <v>16.0</v>
      </c>
      <c r="CC961" s="15">
        <v>0.0</v>
      </c>
      <c r="CD961" s="15">
        <v>0.0</v>
      </c>
      <c r="CE961" s="15">
        <v>0.0</v>
      </c>
      <c r="CF961" s="15">
        <v>0.0</v>
      </c>
      <c r="CG961" s="16">
        <v>0.0</v>
      </c>
      <c r="CH961" s="16">
        <v>0.0</v>
      </c>
      <c r="CI961" s="16">
        <v>0.0</v>
      </c>
      <c r="CJ961" s="15">
        <f t="shared" si="3"/>
        <v>0</v>
      </c>
      <c r="CK961" s="29" t="s">
        <v>5378</v>
      </c>
      <c r="CL961" s="11" t="s">
        <v>5379</v>
      </c>
      <c r="CM961" s="11">
        <v>1.0</v>
      </c>
      <c r="CN961" s="11">
        <v>0.0</v>
      </c>
      <c r="CO961" s="18">
        <v>0.0</v>
      </c>
      <c r="CP961" s="18">
        <v>0.0</v>
      </c>
      <c r="CQ961" s="15">
        <v>0.0</v>
      </c>
      <c r="CR961" s="15" t="s">
        <v>124</v>
      </c>
      <c r="CS961" s="15">
        <v>0.0</v>
      </c>
      <c r="CT961" s="15" t="s">
        <v>124</v>
      </c>
      <c r="CU961" s="15">
        <v>0.0</v>
      </c>
      <c r="CV961" s="15" t="s">
        <v>124</v>
      </c>
      <c r="CW961" s="11">
        <v>0.0</v>
      </c>
      <c r="CX961" s="11">
        <v>0.0</v>
      </c>
      <c r="CY961" s="11" t="s">
        <v>124</v>
      </c>
      <c r="CZ961" s="11">
        <v>0.0</v>
      </c>
      <c r="DA961" s="11" t="s">
        <v>3168</v>
      </c>
      <c r="DB961" s="31"/>
    </row>
    <row r="962">
      <c r="A962" s="11" t="s">
        <v>5380</v>
      </c>
      <c r="B962" s="11" t="s">
        <v>5381</v>
      </c>
      <c r="C962" s="12">
        <v>39634.0</v>
      </c>
      <c r="D962" s="13">
        <v>7.0</v>
      </c>
      <c r="E962" s="18">
        <v>0.0</v>
      </c>
      <c r="F962" s="3">
        <v>5.0</v>
      </c>
      <c r="G962" s="3">
        <v>6.0</v>
      </c>
      <c r="H962" s="3">
        <v>7.0</v>
      </c>
      <c r="I962" s="14">
        <f t="shared" si="1"/>
        <v>6</v>
      </c>
      <c r="J962" s="14">
        <f t="shared" si="2"/>
        <v>1.333333333</v>
      </c>
      <c r="K962" s="11" t="s">
        <v>182</v>
      </c>
      <c r="L962" s="11" t="s">
        <v>183</v>
      </c>
      <c r="M962" s="15" t="s">
        <v>122</v>
      </c>
      <c r="N962" s="15" t="s">
        <v>373</v>
      </c>
      <c r="O962" s="15" t="s">
        <v>162</v>
      </c>
      <c r="P962" s="15" t="s">
        <v>373</v>
      </c>
      <c r="Q962" s="17">
        <v>1.0</v>
      </c>
      <c r="R962" s="11" t="s">
        <v>124</v>
      </c>
      <c r="S962" s="11">
        <v>0.0</v>
      </c>
      <c r="T962" s="11">
        <v>0.0</v>
      </c>
      <c r="U962" s="11" t="s">
        <v>124</v>
      </c>
      <c r="V962" s="11">
        <v>0.0</v>
      </c>
      <c r="W962" s="11" t="s">
        <v>125</v>
      </c>
      <c r="X962" s="18">
        <v>23.0</v>
      </c>
      <c r="Y962" s="18">
        <v>0.0</v>
      </c>
      <c r="Z962" s="18">
        <v>1.0</v>
      </c>
      <c r="AA962" s="18">
        <v>0.0</v>
      </c>
      <c r="AB962" s="15" t="s">
        <v>5382</v>
      </c>
      <c r="AC962" s="15" t="s">
        <v>5382</v>
      </c>
      <c r="AD962" s="16">
        <v>2.0</v>
      </c>
      <c r="AE962" s="16">
        <v>1.0</v>
      </c>
      <c r="AF962" s="16">
        <v>1.0</v>
      </c>
      <c r="AG962" s="15">
        <v>0.0</v>
      </c>
      <c r="AH962" s="11" t="s">
        <v>5383</v>
      </c>
      <c r="AI962" s="18">
        <v>1.0</v>
      </c>
      <c r="AJ962" s="18">
        <v>1.0</v>
      </c>
      <c r="AK962" s="18">
        <v>0.0</v>
      </c>
      <c r="AL962" s="11">
        <v>0.0</v>
      </c>
      <c r="AM962" s="19">
        <v>1.0</v>
      </c>
      <c r="AN962" s="27" t="s">
        <v>128</v>
      </c>
      <c r="AO962" s="15" t="s">
        <v>893</v>
      </c>
      <c r="AP962" s="15" t="s">
        <v>893</v>
      </c>
      <c r="AQ962" s="15">
        <v>130.0</v>
      </c>
      <c r="AR962" s="15">
        <v>76.0</v>
      </c>
      <c r="AS962" s="15">
        <v>70.0</v>
      </c>
      <c r="AT962" s="15">
        <v>70.0</v>
      </c>
      <c r="AU962" s="15">
        <v>-3.0</v>
      </c>
      <c r="AV962" s="15">
        <v>0.0</v>
      </c>
      <c r="AW962" s="18">
        <v>0.0</v>
      </c>
      <c r="AX962" s="18">
        <v>0.0</v>
      </c>
      <c r="AY962" s="18">
        <v>1.0</v>
      </c>
      <c r="AZ962" s="18">
        <v>0.0</v>
      </c>
      <c r="BA962" s="18">
        <v>0.0</v>
      </c>
      <c r="BB962" s="18">
        <v>0.0</v>
      </c>
      <c r="BC962" s="11">
        <v>0.0</v>
      </c>
      <c r="BD962" s="11">
        <v>0.0</v>
      </c>
      <c r="BE962" s="11">
        <v>0.0</v>
      </c>
      <c r="BF962" s="11">
        <v>0.0</v>
      </c>
      <c r="BG962" s="11">
        <v>0.0</v>
      </c>
      <c r="BH962" s="11">
        <v>1.0</v>
      </c>
      <c r="BI962" s="11">
        <v>0.0</v>
      </c>
      <c r="BJ962" s="11">
        <v>0.0</v>
      </c>
      <c r="BK962" s="11">
        <v>0.0</v>
      </c>
      <c r="BL962" s="11">
        <v>0.0</v>
      </c>
      <c r="BM962" s="11">
        <v>0.0</v>
      </c>
      <c r="BN962" s="11">
        <v>0.0</v>
      </c>
      <c r="BO962" s="11">
        <v>0.0</v>
      </c>
      <c r="BP962" s="11">
        <v>0.0</v>
      </c>
      <c r="BQ962" s="11">
        <v>0.0</v>
      </c>
      <c r="BR962" s="11">
        <v>0.0</v>
      </c>
      <c r="BS962" s="11">
        <v>0.0</v>
      </c>
      <c r="BT962" s="11">
        <v>0.0</v>
      </c>
      <c r="BU962" s="11">
        <v>0.0</v>
      </c>
      <c r="BV962" s="11" t="s">
        <v>124</v>
      </c>
      <c r="BW962" s="3" t="s">
        <v>146</v>
      </c>
      <c r="BX962" s="15">
        <v>0.0</v>
      </c>
      <c r="BY962" s="26">
        <v>179.0</v>
      </c>
      <c r="BZ962" s="16">
        <v>0.0</v>
      </c>
      <c r="CA962" s="26">
        <v>11.0</v>
      </c>
      <c r="CB962" s="26">
        <v>3.0</v>
      </c>
      <c r="CC962" s="15">
        <v>0.0</v>
      </c>
      <c r="CD962" s="15">
        <v>0.0</v>
      </c>
      <c r="CE962" s="15">
        <v>0.0</v>
      </c>
      <c r="CF962" s="15">
        <v>0.0</v>
      </c>
      <c r="CG962" s="16">
        <v>0.0</v>
      </c>
      <c r="CH962" s="16">
        <v>0.0</v>
      </c>
      <c r="CI962" s="16">
        <v>0.0</v>
      </c>
      <c r="CJ962" s="15">
        <f t="shared" si="3"/>
        <v>0</v>
      </c>
      <c r="CK962" s="29" t="s">
        <v>5384</v>
      </c>
      <c r="CL962" s="11" t="s">
        <v>5385</v>
      </c>
      <c r="CM962" s="11">
        <v>0.0</v>
      </c>
      <c r="CN962" s="11">
        <v>0.0</v>
      </c>
      <c r="CO962" s="18">
        <v>1.0</v>
      </c>
      <c r="CP962" s="18">
        <v>0.0</v>
      </c>
      <c r="CQ962" s="15">
        <v>0.0</v>
      </c>
      <c r="CR962" s="15" t="s">
        <v>124</v>
      </c>
      <c r="CS962" s="15">
        <v>0.0</v>
      </c>
      <c r="CT962" s="15" t="s">
        <v>124</v>
      </c>
      <c r="CU962" s="15">
        <v>0.0</v>
      </c>
      <c r="CV962" s="15" t="s">
        <v>124</v>
      </c>
      <c r="CW962" s="11">
        <v>0.0</v>
      </c>
      <c r="CX962" s="11">
        <v>0.0</v>
      </c>
      <c r="CY962" s="11" t="s">
        <v>124</v>
      </c>
      <c r="CZ962" s="11">
        <v>0.0</v>
      </c>
      <c r="DA962" s="11" t="s">
        <v>1049</v>
      </c>
      <c r="DB962" s="31"/>
    </row>
    <row r="963">
      <c r="A963" s="11" t="s">
        <v>5386</v>
      </c>
      <c r="B963" s="11" t="s">
        <v>5155</v>
      </c>
      <c r="C963" s="12">
        <v>39683.0</v>
      </c>
      <c r="D963" s="13">
        <v>2.0</v>
      </c>
      <c r="E963" s="18">
        <v>0.0</v>
      </c>
      <c r="F963" s="3">
        <v>5.0</v>
      </c>
      <c r="G963" s="3">
        <v>4.0</v>
      </c>
      <c r="H963" s="3">
        <v>7.0</v>
      </c>
      <c r="I963" s="14">
        <f t="shared" si="1"/>
        <v>5.333333333</v>
      </c>
      <c r="J963" s="14">
        <f t="shared" si="2"/>
        <v>2</v>
      </c>
      <c r="K963" s="11" t="s">
        <v>5156</v>
      </c>
      <c r="L963" s="11" t="s">
        <v>4729</v>
      </c>
      <c r="M963" s="15" t="s">
        <v>2631</v>
      </c>
      <c r="N963" s="15" t="s">
        <v>4766</v>
      </c>
      <c r="O963" s="15" t="s">
        <v>4313</v>
      </c>
      <c r="P963" s="15" t="s">
        <v>4217</v>
      </c>
      <c r="Q963" s="17">
        <v>1.0</v>
      </c>
      <c r="R963" s="11" t="s">
        <v>124</v>
      </c>
      <c r="S963" s="11">
        <v>0.0</v>
      </c>
      <c r="T963" s="11">
        <v>0.0</v>
      </c>
      <c r="U963" s="11" t="s">
        <v>124</v>
      </c>
      <c r="V963" s="11">
        <v>0.0</v>
      </c>
      <c r="W963" s="11" t="s">
        <v>5157</v>
      </c>
      <c r="X963" s="18">
        <v>20.0</v>
      </c>
      <c r="Y963" s="18">
        <v>0.0</v>
      </c>
      <c r="Z963" s="18">
        <v>0.0</v>
      </c>
      <c r="AA963" s="18"/>
      <c r="AB963" s="15" t="s">
        <v>5387</v>
      </c>
      <c r="AC963" s="15" t="s">
        <v>5387</v>
      </c>
      <c r="AD963" s="16">
        <v>1.0</v>
      </c>
      <c r="AE963" s="16">
        <v>0.0</v>
      </c>
      <c r="AF963" s="16">
        <v>0.0</v>
      </c>
      <c r="AG963" s="15">
        <v>0.0</v>
      </c>
      <c r="AH963" s="11" t="s">
        <v>5388</v>
      </c>
      <c r="AI963" s="18">
        <v>1.0</v>
      </c>
      <c r="AJ963" s="18">
        <v>0.0</v>
      </c>
      <c r="AK963" s="18">
        <v>0.0</v>
      </c>
      <c r="AL963" s="11">
        <v>0.0</v>
      </c>
      <c r="AM963" s="19">
        <v>1.0</v>
      </c>
      <c r="AN963" s="27" t="s">
        <v>128</v>
      </c>
      <c r="AO963" s="15" t="s">
        <v>413</v>
      </c>
      <c r="AP963" s="15" t="s">
        <v>413</v>
      </c>
      <c r="AQ963" s="15">
        <v>125.0</v>
      </c>
      <c r="AR963" s="15">
        <v>81.0</v>
      </c>
      <c r="AS963" s="15">
        <v>71.0</v>
      </c>
      <c r="AT963" s="15">
        <v>72.0</v>
      </c>
      <c r="AU963" s="15">
        <v>-5.0</v>
      </c>
      <c r="AV963" s="15">
        <v>9.0</v>
      </c>
      <c r="AW963" s="18">
        <v>0.0</v>
      </c>
      <c r="AX963" s="18">
        <v>0.0</v>
      </c>
      <c r="AY963" s="18">
        <v>0.0</v>
      </c>
      <c r="AZ963" s="18">
        <v>0.0</v>
      </c>
      <c r="BA963" s="18">
        <v>0.0</v>
      </c>
      <c r="BB963" s="18">
        <v>0.0</v>
      </c>
      <c r="BC963" s="11">
        <v>0.0</v>
      </c>
      <c r="BD963" s="11">
        <v>0.0</v>
      </c>
      <c r="BE963" s="11">
        <v>0.0</v>
      </c>
      <c r="BF963" s="11">
        <v>0.0</v>
      </c>
      <c r="BG963" s="11">
        <v>0.0</v>
      </c>
      <c r="BH963" s="11">
        <v>1.0</v>
      </c>
      <c r="BI963" s="11">
        <v>0.0</v>
      </c>
      <c r="BJ963" s="11">
        <v>0.0</v>
      </c>
      <c r="BK963" s="11">
        <v>0.0</v>
      </c>
      <c r="BL963" s="11">
        <v>0.0</v>
      </c>
      <c r="BM963" s="11">
        <v>0.0</v>
      </c>
      <c r="BN963" s="11">
        <v>0.0</v>
      </c>
      <c r="BO963" s="11">
        <v>0.0</v>
      </c>
      <c r="BP963" s="11">
        <v>0.0</v>
      </c>
      <c r="BQ963" s="11">
        <v>0.0</v>
      </c>
      <c r="BR963" s="11">
        <v>0.0</v>
      </c>
      <c r="BS963" s="11">
        <v>0.0</v>
      </c>
      <c r="BT963" s="11">
        <v>0.0</v>
      </c>
      <c r="BU963" s="11">
        <v>0.0</v>
      </c>
      <c r="BV963" s="11" t="s">
        <v>5389</v>
      </c>
      <c r="BW963" s="3" t="s">
        <v>1609</v>
      </c>
      <c r="BX963" s="15">
        <v>0.0</v>
      </c>
      <c r="BY963" s="26">
        <v>238.0</v>
      </c>
      <c r="BZ963" s="16">
        <v>0.0</v>
      </c>
      <c r="CA963" s="26">
        <v>57.0</v>
      </c>
      <c r="CB963" s="26">
        <v>17.0</v>
      </c>
      <c r="CC963" s="15">
        <v>1.0</v>
      </c>
      <c r="CD963" s="15">
        <v>0.0</v>
      </c>
      <c r="CE963" s="15">
        <v>0.0</v>
      </c>
      <c r="CF963" s="15">
        <v>0.0</v>
      </c>
      <c r="CG963" s="16">
        <v>0.0</v>
      </c>
      <c r="CH963" s="16">
        <v>0.0</v>
      </c>
      <c r="CI963" s="16">
        <v>0.0</v>
      </c>
      <c r="CJ963" s="15">
        <f t="shared" si="3"/>
        <v>0</v>
      </c>
      <c r="CK963" s="29" t="s">
        <v>5390</v>
      </c>
      <c r="CL963" s="11" t="s">
        <v>5391</v>
      </c>
      <c r="CM963" s="11">
        <v>0.0</v>
      </c>
      <c r="CN963" s="11">
        <v>1.0</v>
      </c>
      <c r="CO963" s="18">
        <v>1.0</v>
      </c>
      <c r="CP963" s="18">
        <v>0.0</v>
      </c>
      <c r="CQ963" s="15">
        <v>0.0</v>
      </c>
      <c r="CR963" s="15" t="s">
        <v>124</v>
      </c>
      <c r="CS963" s="15">
        <v>0.0</v>
      </c>
      <c r="CT963" s="15" t="s">
        <v>124</v>
      </c>
      <c r="CU963" s="15">
        <v>0.0</v>
      </c>
      <c r="CV963" s="15" t="s">
        <v>124</v>
      </c>
      <c r="CW963" s="11">
        <v>0.0</v>
      </c>
      <c r="CX963" s="11">
        <v>0.0</v>
      </c>
      <c r="CY963" s="11" t="s">
        <v>124</v>
      </c>
      <c r="CZ963" s="11">
        <v>0.0</v>
      </c>
      <c r="DA963" s="11" t="s">
        <v>235</v>
      </c>
      <c r="DB963" s="31"/>
    </row>
    <row r="964">
      <c r="A964" s="11" t="s">
        <v>5392</v>
      </c>
      <c r="B964" s="11" t="s">
        <v>5393</v>
      </c>
      <c r="C964" s="12">
        <v>39697.0</v>
      </c>
      <c r="D964" s="13">
        <v>7.0</v>
      </c>
      <c r="E964" s="18">
        <v>1.0</v>
      </c>
      <c r="F964" s="3">
        <v>4.0</v>
      </c>
      <c r="G964" s="3">
        <v>3.0</v>
      </c>
      <c r="H964" s="3">
        <v>8.0</v>
      </c>
      <c r="I964" s="14">
        <f t="shared" si="1"/>
        <v>5</v>
      </c>
      <c r="J964" s="14">
        <f t="shared" si="2"/>
        <v>3.333333333</v>
      </c>
      <c r="K964" s="11" t="s">
        <v>5394</v>
      </c>
      <c r="L964" s="11" t="s">
        <v>355</v>
      </c>
      <c r="M964" s="15" t="s">
        <v>3478</v>
      </c>
      <c r="N964" s="15" t="s">
        <v>5344</v>
      </c>
      <c r="O964" s="15" t="s">
        <v>3478</v>
      </c>
      <c r="P964" s="15" t="s">
        <v>969</v>
      </c>
      <c r="Q964" s="17">
        <v>1.0</v>
      </c>
      <c r="R964" s="11" t="s">
        <v>124</v>
      </c>
      <c r="S964" s="11">
        <v>0.0</v>
      </c>
      <c r="T964" s="11">
        <v>0.0</v>
      </c>
      <c r="U964" s="11" t="s">
        <v>124</v>
      </c>
      <c r="V964" s="11">
        <v>0.0</v>
      </c>
      <c r="W964" s="11" t="s">
        <v>125</v>
      </c>
      <c r="X964" s="18">
        <v>27.0</v>
      </c>
      <c r="Y964" s="18">
        <v>1.0</v>
      </c>
      <c r="Z964" s="18">
        <v>0.0</v>
      </c>
      <c r="AA964" s="18">
        <v>1.0</v>
      </c>
      <c r="AB964" s="15" t="s">
        <v>5395</v>
      </c>
      <c r="AC964" s="15" t="s">
        <v>5395</v>
      </c>
      <c r="AD964" s="16">
        <v>1.0</v>
      </c>
      <c r="AE964" s="16">
        <v>2.0</v>
      </c>
      <c r="AF964" s="16">
        <v>1.0</v>
      </c>
      <c r="AG964" s="15">
        <v>0.0</v>
      </c>
      <c r="AH964" s="11" t="s">
        <v>5370</v>
      </c>
      <c r="AI964" s="18">
        <v>1.0</v>
      </c>
      <c r="AJ964" s="18">
        <v>1.0</v>
      </c>
      <c r="AK964" s="18">
        <v>0.0</v>
      </c>
      <c r="AL964" s="11">
        <v>0.0</v>
      </c>
      <c r="AM964" s="19">
        <v>1.0</v>
      </c>
      <c r="AN964" s="27" t="s">
        <v>128</v>
      </c>
      <c r="AO964" s="15" t="s">
        <v>318</v>
      </c>
      <c r="AP964" s="15" t="s">
        <v>318</v>
      </c>
      <c r="AQ964" s="15">
        <v>150.0</v>
      </c>
      <c r="AR964" s="15">
        <v>69.0</v>
      </c>
      <c r="AS964" s="15">
        <v>68.0</v>
      </c>
      <c r="AT964" s="15">
        <v>47.0</v>
      </c>
      <c r="AU964" s="15">
        <v>-6.0</v>
      </c>
      <c r="AV964" s="15">
        <v>2.0</v>
      </c>
      <c r="AW964" s="18">
        <v>0.0</v>
      </c>
      <c r="AX964" s="18">
        <v>0.0</v>
      </c>
      <c r="AY964" s="18">
        <v>0.0</v>
      </c>
      <c r="AZ964" s="18">
        <v>1.0</v>
      </c>
      <c r="BA964" s="18">
        <v>0.0</v>
      </c>
      <c r="BB964" s="18">
        <v>0.0</v>
      </c>
      <c r="BC964" s="11">
        <v>0.0</v>
      </c>
      <c r="BD964" s="11">
        <v>0.0</v>
      </c>
      <c r="BE964" s="11">
        <v>0.0</v>
      </c>
      <c r="BF964" s="11">
        <v>0.0</v>
      </c>
      <c r="BG964" s="11">
        <v>0.0</v>
      </c>
      <c r="BH964" s="11">
        <v>0.0</v>
      </c>
      <c r="BI964" s="11">
        <v>0.0</v>
      </c>
      <c r="BJ964" s="11">
        <v>0.0</v>
      </c>
      <c r="BK964" s="11">
        <v>0.0</v>
      </c>
      <c r="BL964" s="11">
        <v>0.0</v>
      </c>
      <c r="BM964" s="11">
        <v>0.0</v>
      </c>
      <c r="BN964" s="11">
        <v>0.0</v>
      </c>
      <c r="BO964" s="11">
        <v>0.0</v>
      </c>
      <c r="BP964" s="11">
        <v>0.0</v>
      </c>
      <c r="BQ964" s="11">
        <v>0.0</v>
      </c>
      <c r="BR964" s="11">
        <v>0.0</v>
      </c>
      <c r="BS964" s="11">
        <v>0.0</v>
      </c>
      <c r="BT964" s="11">
        <v>0.0</v>
      </c>
      <c r="BU964" s="11">
        <v>0.0</v>
      </c>
      <c r="BV964" s="11" t="s">
        <v>124</v>
      </c>
      <c r="BW964" s="3" t="s">
        <v>487</v>
      </c>
      <c r="BX964" s="15">
        <v>0.0</v>
      </c>
      <c r="BY964" s="26">
        <v>249.0</v>
      </c>
      <c r="BZ964" s="16">
        <v>0.0</v>
      </c>
      <c r="CA964" s="26">
        <v>21.0</v>
      </c>
      <c r="CB964" s="26">
        <v>12.0</v>
      </c>
      <c r="CC964" s="15">
        <v>1.0</v>
      </c>
      <c r="CD964" s="15">
        <v>0.0</v>
      </c>
      <c r="CE964" s="15">
        <v>1.0</v>
      </c>
      <c r="CF964" s="15">
        <v>0.0</v>
      </c>
      <c r="CG964" s="16">
        <v>0.0</v>
      </c>
      <c r="CH964" s="16">
        <v>1.0</v>
      </c>
      <c r="CI964" s="16">
        <v>0.0</v>
      </c>
      <c r="CJ964" s="15">
        <f t="shared" si="3"/>
        <v>1</v>
      </c>
      <c r="CK964" s="29" t="s">
        <v>5396</v>
      </c>
      <c r="CL964" s="11" t="s">
        <v>5397</v>
      </c>
      <c r="CM964" s="11">
        <v>0.0</v>
      </c>
      <c r="CN964" s="11">
        <v>1.0</v>
      </c>
      <c r="CO964" s="18">
        <v>1.0</v>
      </c>
      <c r="CP964" s="18">
        <v>0.0</v>
      </c>
      <c r="CQ964" s="15">
        <v>0.0</v>
      </c>
      <c r="CR964" s="15" t="s">
        <v>124</v>
      </c>
      <c r="CS964" s="15">
        <v>0.0</v>
      </c>
      <c r="CT964" s="15" t="s">
        <v>124</v>
      </c>
      <c r="CU964" s="15">
        <v>0.0</v>
      </c>
      <c r="CV964" s="15" t="s">
        <v>124</v>
      </c>
      <c r="CW964" s="11">
        <v>0.0</v>
      </c>
      <c r="CX964" s="11">
        <v>0.0</v>
      </c>
      <c r="CY964" s="11" t="s">
        <v>124</v>
      </c>
      <c r="CZ964" s="11">
        <v>0.0</v>
      </c>
      <c r="DA964" s="11" t="s">
        <v>133</v>
      </c>
      <c r="DB964" s="31"/>
    </row>
    <row r="965">
      <c r="A965" s="11" t="s">
        <v>5398</v>
      </c>
      <c r="B965" s="11" t="s">
        <v>5399</v>
      </c>
      <c r="C965" s="12">
        <v>39718.0</v>
      </c>
      <c r="D965" s="13">
        <v>1.0</v>
      </c>
      <c r="E965" s="18">
        <v>0.0</v>
      </c>
      <c r="F965" s="3">
        <v>5.0</v>
      </c>
      <c r="G965" s="3">
        <v>5.0</v>
      </c>
      <c r="H965" s="3">
        <v>5.0</v>
      </c>
      <c r="I965" s="14">
        <f t="shared" si="1"/>
        <v>5</v>
      </c>
      <c r="J965" s="14">
        <f t="shared" si="2"/>
        <v>0</v>
      </c>
      <c r="K965" s="11" t="s">
        <v>4339</v>
      </c>
      <c r="L965" s="11" t="s">
        <v>3594</v>
      </c>
      <c r="M965" s="15" t="s">
        <v>122</v>
      </c>
      <c r="N965" s="15" t="s">
        <v>373</v>
      </c>
      <c r="O965" s="15" t="s">
        <v>162</v>
      </c>
      <c r="P965" s="15" t="s">
        <v>373</v>
      </c>
      <c r="Q965" s="17">
        <v>1.0</v>
      </c>
      <c r="R965" s="11" t="s">
        <v>124</v>
      </c>
      <c r="S965" s="11">
        <v>0.0</v>
      </c>
      <c r="T965" s="11">
        <v>0.0</v>
      </c>
      <c r="U965" s="11" t="s">
        <v>124</v>
      </c>
      <c r="V965" s="11">
        <v>0.0</v>
      </c>
      <c r="W965" s="11" t="s">
        <v>125</v>
      </c>
      <c r="X965" s="18">
        <v>29.0</v>
      </c>
      <c r="Y965" s="18">
        <v>0.0</v>
      </c>
      <c r="Z965" s="18">
        <v>1.0</v>
      </c>
      <c r="AA965" s="18">
        <v>0.0</v>
      </c>
      <c r="AB965" s="15" t="s">
        <v>5400</v>
      </c>
      <c r="AC965" s="15" t="s">
        <v>5400</v>
      </c>
      <c r="AD965" s="16">
        <v>2.0</v>
      </c>
      <c r="AE965" s="16">
        <v>1.0</v>
      </c>
      <c r="AF965" s="16">
        <v>1.0</v>
      </c>
      <c r="AG965" s="15">
        <v>0.0</v>
      </c>
      <c r="AH965" s="11" t="s">
        <v>4607</v>
      </c>
      <c r="AI965" s="18">
        <v>1.0</v>
      </c>
      <c r="AJ965" s="18">
        <v>1.0</v>
      </c>
      <c r="AK965" s="18">
        <v>0.0</v>
      </c>
      <c r="AL965" s="11">
        <v>0.0</v>
      </c>
      <c r="AM965" s="19">
        <v>1.0</v>
      </c>
      <c r="AN965" s="27" t="s">
        <v>128</v>
      </c>
      <c r="AO965" s="15" t="s">
        <v>2224</v>
      </c>
      <c r="AP965" s="15" t="s">
        <v>2224</v>
      </c>
      <c r="AQ965" s="15">
        <v>126.0</v>
      </c>
      <c r="AR965" s="15">
        <v>87.0</v>
      </c>
      <c r="AS965" s="15">
        <v>53.0</v>
      </c>
      <c r="AT965" s="15">
        <v>46.0</v>
      </c>
      <c r="AU965" s="15">
        <v>-3.0</v>
      </c>
      <c r="AV965" s="15">
        <v>0.0</v>
      </c>
      <c r="AW965" s="18">
        <v>0.0</v>
      </c>
      <c r="AX965" s="18">
        <v>0.0</v>
      </c>
      <c r="AY965" s="18">
        <v>1.0</v>
      </c>
      <c r="AZ965" s="18">
        <v>0.0</v>
      </c>
      <c r="BA965" s="18">
        <v>0.0</v>
      </c>
      <c r="BB965" s="18">
        <v>0.0</v>
      </c>
      <c r="BC965" s="11">
        <v>0.0</v>
      </c>
      <c r="BD965" s="11">
        <v>0.0</v>
      </c>
      <c r="BE965" s="11">
        <v>0.0</v>
      </c>
      <c r="BF965" s="11">
        <v>0.0</v>
      </c>
      <c r="BG965" s="11">
        <v>0.0</v>
      </c>
      <c r="BH965" s="11">
        <v>0.0</v>
      </c>
      <c r="BI965" s="11">
        <v>0.0</v>
      </c>
      <c r="BJ965" s="11">
        <v>0.0</v>
      </c>
      <c r="BK965" s="11">
        <v>0.0</v>
      </c>
      <c r="BL965" s="11">
        <v>0.0</v>
      </c>
      <c r="BM965" s="11">
        <v>0.0</v>
      </c>
      <c r="BN965" s="11">
        <v>0.0</v>
      </c>
      <c r="BO965" s="11">
        <v>0.0</v>
      </c>
      <c r="BP965" s="11">
        <v>0.0</v>
      </c>
      <c r="BQ965" s="11">
        <v>0.0</v>
      </c>
      <c r="BR965" s="11">
        <v>0.0</v>
      </c>
      <c r="BS965" s="11">
        <v>0.0</v>
      </c>
      <c r="BT965" s="11">
        <v>0.0</v>
      </c>
      <c r="BU965" s="11">
        <v>0.0</v>
      </c>
      <c r="BV965" s="11" t="s">
        <v>124</v>
      </c>
      <c r="BW965" s="3" t="s">
        <v>3816</v>
      </c>
      <c r="BX965" s="15">
        <v>0.0</v>
      </c>
      <c r="BY965" s="26">
        <v>215.0</v>
      </c>
      <c r="BZ965" s="16">
        <v>0.0</v>
      </c>
      <c r="CA965" s="26">
        <v>22.0</v>
      </c>
      <c r="CB965" s="26">
        <v>12.0</v>
      </c>
      <c r="CC965" s="15">
        <v>0.0</v>
      </c>
      <c r="CD965" s="15">
        <v>0.0</v>
      </c>
      <c r="CE965" s="15">
        <v>0.0</v>
      </c>
      <c r="CF965" s="15">
        <v>0.0</v>
      </c>
      <c r="CG965" s="16">
        <v>0.0</v>
      </c>
      <c r="CH965" s="16">
        <v>0.0</v>
      </c>
      <c r="CI965" s="16">
        <v>0.0</v>
      </c>
      <c r="CJ965" s="15">
        <f t="shared" si="3"/>
        <v>0</v>
      </c>
      <c r="CK965" s="29" t="s">
        <v>5401</v>
      </c>
      <c r="CL965" s="11" t="s">
        <v>4052</v>
      </c>
      <c r="CM965" s="11">
        <v>0.0</v>
      </c>
      <c r="CN965" s="11">
        <v>1.0</v>
      </c>
      <c r="CO965" s="18">
        <v>1.0</v>
      </c>
      <c r="CP965" s="18">
        <v>0.0</v>
      </c>
      <c r="CQ965" s="15">
        <v>0.0</v>
      </c>
      <c r="CR965" s="15" t="s">
        <v>124</v>
      </c>
      <c r="CS965" s="15">
        <v>0.0</v>
      </c>
      <c r="CT965" s="15" t="s">
        <v>124</v>
      </c>
      <c r="CU965" s="15">
        <v>0.0</v>
      </c>
      <c r="CV965" s="15" t="s">
        <v>124</v>
      </c>
      <c r="CW965" s="11">
        <v>0.0</v>
      </c>
      <c r="CX965" s="11">
        <v>0.0</v>
      </c>
      <c r="CY965" s="11" t="s">
        <v>124</v>
      </c>
      <c r="CZ965" s="11">
        <v>0.0</v>
      </c>
      <c r="DA965" s="11" t="s">
        <v>235</v>
      </c>
      <c r="DB965" s="31"/>
    </row>
    <row r="966">
      <c r="A966" s="11" t="s">
        <v>5402</v>
      </c>
      <c r="B966" s="11" t="s">
        <v>5403</v>
      </c>
      <c r="C966" s="12">
        <v>39739.0</v>
      </c>
      <c r="D966" s="13">
        <v>6.0</v>
      </c>
      <c r="E966" s="18">
        <v>1.0</v>
      </c>
      <c r="F966" s="3">
        <v>6.0</v>
      </c>
      <c r="G966" s="3">
        <v>5.0</v>
      </c>
      <c r="H966" s="3">
        <v>4.0</v>
      </c>
      <c r="I966" s="14">
        <f t="shared" si="1"/>
        <v>5</v>
      </c>
      <c r="J966" s="14">
        <f t="shared" si="2"/>
        <v>1.333333333</v>
      </c>
      <c r="K966" s="11" t="s">
        <v>5394</v>
      </c>
      <c r="L966" s="11" t="s">
        <v>355</v>
      </c>
      <c r="M966" s="15" t="s">
        <v>137</v>
      </c>
      <c r="N966" s="15" t="s">
        <v>5344</v>
      </c>
      <c r="O966" s="15" t="s">
        <v>3412</v>
      </c>
      <c r="P966" s="15" t="s">
        <v>4382</v>
      </c>
      <c r="Q966" s="17">
        <v>1.5</v>
      </c>
      <c r="R966" s="11" t="s">
        <v>5404</v>
      </c>
      <c r="S966" s="11">
        <v>1.0</v>
      </c>
      <c r="T966" s="11">
        <v>0.0</v>
      </c>
      <c r="U966" s="11" t="s">
        <v>124</v>
      </c>
      <c r="V966" s="11">
        <v>0.0</v>
      </c>
      <c r="W966" s="11" t="s">
        <v>5405</v>
      </c>
      <c r="X966" s="18">
        <f>(28+20)/2</f>
        <v>24</v>
      </c>
      <c r="Y966" s="18">
        <v>2.0</v>
      </c>
      <c r="Z966" s="18">
        <v>0.0</v>
      </c>
      <c r="AA966" s="18"/>
      <c r="AB966" s="15" t="s">
        <v>5406</v>
      </c>
      <c r="AC966" s="15" t="s">
        <v>5407</v>
      </c>
      <c r="AD966" s="16">
        <v>2.0</v>
      </c>
      <c r="AE966" s="16">
        <v>2.0</v>
      </c>
      <c r="AF966" s="16">
        <v>1.0</v>
      </c>
      <c r="AG966" s="16">
        <v>0.0</v>
      </c>
      <c r="AH966" s="11" t="s">
        <v>5408</v>
      </c>
      <c r="AI966" s="18">
        <v>1.0</v>
      </c>
      <c r="AJ966" s="18">
        <v>0.0</v>
      </c>
      <c r="AK966" s="18">
        <v>0.0</v>
      </c>
      <c r="AL966" s="11">
        <v>0.0</v>
      </c>
      <c r="AM966" s="19">
        <v>1.0</v>
      </c>
      <c r="AN966" s="27" t="s">
        <v>128</v>
      </c>
      <c r="AO966" s="15" t="s">
        <v>413</v>
      </c>
      <c r="AP966" s="15" t="s">
        <v>413</v>
      </c>
      <c r="AQ966" s="15">
        <v>160.0</v>
      </c>
      <c r="AR966" s="15">
        <v>86.0</v>
      </c>
      <c r="AS966" s="15">
        <v>38.0</v>
      </c>
      <c r="AT966" s="15">
        <v>48.0</v>
      </c>
      <c r="AU966" s="15">
        <v>-3.0</v>
      </c>
      <c r="AV966" s="15">
        <v>7.0</v>
      </c>
      <c r="AW966" s="18">
        <v>0.0</v>
      </c>
      <c r="AX966" s="18">
        <v>0.0</v>
      </c>
      <c r="AY966" s="18">
        <v>0.0</v>
      </c>
      <c r="AZ966" s="18">
        <v>0.0</v>
      </c>
      <c r="BA966" s="18">
        <v>0.0</v>
      </c>
      <c r="BB966" s="18">
        <v>0.0</v>
      </c>
      <c r="BC966" s="11">
        <v>0.0</v>
      </c>
      <c r="BD966" s="11">
        <v>0.0</v>
      </c>
      <c r="BE966" s="11">
        <v>0.0</v>
      </c>
      <c r="BF966" s="11">
        <v>0.0</v>
      </c>
      <c r="BG966" s="11">
        <v>0.0</v>
      </c>
      <c r="BH966" s="11">
        <v>0.0</v>
      </c>
      <c r="BI966" s="11">
        <v>0.0</v>
      </c>
      <c r="BJ966" s="11">
        <v>0.0</v>
      </c>
      <c r="BK966" s="11">
        <v>0.0</v>
      </c>
      <c r="BL966" s="11">
        <v>0.0</v>
      </c>
      <c r="BM966" s="11">
        <v>0.0</v>
      </c>
      <c r="BN966" s="11">
        <v>0.0</v>
      </c>
      <c r="BO966" s="11">
        <v>0.0</v>
      </c>
      <c r="BP966" s="11">
        <v>0.0</v>
      </c>
      <c r="BQ966" s="11">
        <v>0.0</v>
      </c>
      <c r="BR966" s="11">
        <v>0.0</v>
      </c>
      <c r="BS966" s="11">
        <v>0.0</v>
      </c>
      <c r="BT966" s="11">
        <v>0.0</v>
      </c>
      <c r="BU966" s="11">
        <v>0.0</v>
      </c>
      <c r="BV966" s="11" t="s">
        <v>124</v>
      </c>
      <c r="BW966" s="3" t="s">
        <v>146</v>
      </c>
      <c r="BX966" s="15">
        <v>0.0</v>
      </c>
      <c r="BY966" s="26">
        <v>338.0</v>
      </c>
      <c r="BZ966" s="16">
        <v>0.0</v>
      </c>
      <c r="CA966" s="26">
        <v>0.0</v>
      </c>
      <c r="CB966" s="26">
        <v>24.0</v>
      </c>
      <c r="CC966" s="15">
        <v>0.0</v>
      </c>
      <c r="CD966" s="15">
        <v>0.0</v>
      </c>
      <c r="CE966" s="15">
        <v>0.0</v>
      </c>
      <c r="CF966" s="15">
        <v>0.0</v>
      </c>
      <c r="CG966" s="16">
        <v>0.0</v>
      </c>
      <c r="CH966" s="16">
        <v>1.0</v>
      </c>
      <c r="CI966" s="16">
        <v>0.0</v>
      </c>
      <c r="CJ966" s="15">
        <f t="shared" si="3"/>
        <v>1</v>
      </c>
      <c r="CK966" s="29" t="s">
        <v>5409</v>
      </c>
      <c r="CL966" s="11" t="s">
        <v>1790</v>
      </c>
      <c r="CM966" s="11">
        <v>0.0</v>
      </c>
      <c r="CN966" s="11">
        <v>1.0</v>
      </c>
      <c r="CO966" s="18">
        <v>1.0</v>
      </c>
      <c r="CP966" s="18">
        <v>0.0</v>
      </c>
      <c r="CQ966" s="15">
        <v>0.0</v>
      </c>
      <c r="CR966" s="15" t="s">
        <v>124</v>
      </c>
      <c r="CS966" s="15">
        <v>0.0</v>
      </c>
      <c r="CT966" s="15" t="s">
        <v>124</v>
      </c>
      <c r="CU966" s="15">
        <v>0.0</v>
      </c>
      <c r="CV966" s="15" t="s">
        <v>124</v>
      </c>
      <c r="CW966" s="11">
        <v>0.0</v>
      </c>
      <c r="CX966" s="11">
        <v>0.0</v>
      </c>
      <c r="CY966" s="11" t="s">
        <v>124</v>
      </c>
      <c r="CZ966" s="11">
        <v>0.0</v>
      </c>
      <c r="DA966" s="11" t="s">
        <v>235</v>
      </c>
      <c r="DB966" s="31"/>
    </row>
    <row r="967">
      <c r="A967" s="11" t="s">
        <v>5410</v>
      </c>
      <c r="B967" s="11" t="s">
        <v>4605</v>
      </c>
      <c r="C967" s="12">
        <v>39746.0</v>
      </c>
      <c r="D967" s="13">
        <v>1.0</v>
      </c>
      <c r="E967" s="18">
        <v>0.0</v>
      </c>
      <c r="F967" s="3">
        <v>6.0</v>
      </c>
      <c r="G967" s="3">
        <v>7.0</v>
      </c>
      <c r="H967" s="3">
        <v>3.0</v>
      </c>
      <c r="I967" s="14">
        <f t="shared" si="1"/>
        <v>5.333333333</v>
      </c>
      <c r="J967" s="14">
        <f t="shared" si="2"/>
        <v>2.666666667</v>
      </c>
      <c r="K967" s="11" t="s">
        <v>3135</v>
      </c>
      <c r="L967" s="11" t="s">
        <v>3594</v>
      </c>
      <c r="M967" s="15" t="s">
        <v>2631</v>
      </c>
      <c r="N967" s="15" t="s">
        <v>4766</v>
      </c>
      <c r="O967" s="15" t="s">
        <v>2906</v>
      </c>
      <c r="P967" s="15" t="s">
        <v>2691</v>
      </c>
      <c r="Q967" s="17">
        <v>1.0</v>
      </c>
      <c r="R967" s="11" t="s">
        <v>124</v>
      </c>
      <c r="S967" s="11">
        <v>0.0</v>
      </c>
      <c r="T967" s="11">
        <v>0.0</v>
      </c>
      <c r="U967" s="11" t="s">
        <v>124</v>
      </c>
      <c r="V967" s="11">
        <v>0.0</v>
      </c>
      <c r="W967" s="11" t="s">
        <v>125</v>
      </c>
      <c r="X967" s="18">
        <v>26.0</v>
      </c>
      <c r="Y967" s="18">
        <v>0.0</v>
      </c>
      <c r="Z967" s="18">
        <v>1.0</v>
      </c>
      <c r="AA967" s="18">
        <v>0.0</v>
      </c>
      <c r="AB967" s="15" t="s">
        <v>5411</v>
      </c>
      <c r="AC967" s="15" t="s">
        <v>5411</v>
      </c>
      <c r="AD967" s="16">
        <v>2.0</v>
      </c>
      <c r="AE967" s="16">
        <v>0.0</v>
      </c>
      <c r="AF967" s="16">
        <v>0.0</v>
      </c>
      <c r="AG967" s="15">
        <v>0.0</v>
      </c>
      <c r="AH967" s="11" t="s">
        <v>5412</v>
      </c>
      <c r="AI967" s="18">
        <v>2.0</v>
      </c>
      <c r="AJ967" s="18">
        <v>0.0</v>
      </c>
      <c r="AK967" s="18">
        <v>0.0</v>
      </c>
      <c r="AL967" s="11">
        <v>0.0</v>
      </c>
      <c r="AM967" s="19">
        <v>1.0</v>
      </c>
      <c r="AN967" s="20" t="s">
        <v>198</v>
      </c>
      <c r="AO967" s="15" t="s">
        <v>1624</v>
      </c>
      <c r="AP967" s="15" t="s">
        <v>1624</v>
      </c>
      <c r="AQ967" s="15">
        <v>139.0</v>
      </c>
      <c r="AR967" s="15">
        <v>70.0</v>
      </c>
      <c r="AS967" s="15">
        <v>72.0</v>
      </c>
      <c r="AT967" s="15">
        <v>24.0</v>
      </c>
      <c r="AU967" s="15">
        <v>-5.0</v>
      </c>
      <c r="AV967" s="15">
        <v>7.0</v>
      </c>
      <c r="AW967" s="18">
        <v>0.0</v>
      </c>
      <c r="AX967" s="18">
        <v>1.0</v>
      </c>
      <c r="AY967" s="18">
        <v>0.0</v>
      </c>
      <c r="AZ967" s="18">
        <v>0.0</v>
      </c>
      <c r="BA967" s="18">
        <v>0.0</v>
      </c>
      <c r="BB967" s="18">
        <v>0.0</v>
      </c>
      <c r="BC967" s="11">
        <v>0.0</v>
      </c>
      <c r="BD967" s="11">
        <v>0.0</v>
      </c>
      <c r="BE967" s="11">
        <v>0.0</v>
      </c>
      <c r="BF967" s="11">
        <v>0.0</v>
      </c>
      <c r="BG967" s="11">
        <v>0.0</v>
      </c>
      <c r="BH967" s="11">
        <v>0.0</v>
      </c>
      <c r="BI967" s="11">
        <v>0.0</v>
      </c>
      <c r="BJ967" s="11">
        <v>0.0</v>
      </c>
      <c r="BK967" s="11">
        <v>0.0</v>
      </c>
      <c r="BL967" s="11">
        <v>0.0</v>
      </c>
      <c r="BM967" s="11">
        <v>0.0</v>
      </c>
      <c r="BN967" s="11">
        <v>0.0</v>
      </c>
      <c r="BO967" s="11">
        <v>0.0</v>
      </c>
      <c r="BP967" s="11">
        <v>0.0</v>
      </c>
      <c r="BQ967" s="11">
        <v>0.0</v>
      </c>
      <c r="BR967" s="11">
        <v>0.0</v>
      </c>
      <c r="BS967" s="11">
        <v>0.0</v>
      </c>
      <c r="BT967" s="11">
        <v>0.0</v>
      </c>
      <c r="BU967" s="11">
        <v>0.0</v>
      </c>
      <c r="BV967" s="11" t="s">
        <v>124</v>
      </c>
      <c r="BW967" s="3" t="s">
        <v>146</v>
      </c>
      <c r="BX967" s="15">
        <v>0.0</v>
      </c>
      <c r="BY967" s="26">
        <v>224.0</v>
      </c>
      <c r="BZ967" s="16">
        <v>0.0</v>
      </c>
      <c r="CA967" s="26">
        <v>0.0</v>
      </c>
      <c r="CB967" s="26">
        <v>14.0</v>
      </c>
      <c r="CC967" s="15">
        <v>0.0</v>
      </c>
      <c r="CD967" s="15">
        <v>0.0</v>
      </c>
      <c r="CE967" s="15">
        <v>0.0</v>
      </c>
      <c r="CF967" s="15">
        <v>0.0</v>
      </c>
      <c r="CG967" s="16">
        <v>0.0</v>
      </c>
      <c r="CH967" s="16">
        <v>0.0</v>
      </c>
      <c r="CI967" s="16">
        <v>0.0</v>
      </c>
      <c r="CJ967" s="15">
        <f t="shared" si="3"/>
        <v>0</v>
      </c>
      <c r="CK967" s="29" t="s">
        <v>5413</v>
      </c>
      <c r="CL967" s="11" t="s">
        <v>5414</v>
      </c>
      <c r="CM967" s="11">
        <v>0.0</v>
      </c>
      <c r="CN967" s="11">
        <v>0.0</v>
      </c>
      <c r="CO967" s="18">
        <v>0.0</v>
      </c>
      <c r="CP967" s="18">
        <v>0.0</v>
      </c>
      <c r="CQ967" s="15">
        <v>0.0</v>
      </c>
      <c r="CR967" s="15" t="s">
        <v>124</v>
      </c>
      <c r="CS967" s="15">
        <v>0.0</v>
      </c>
      <c r="CT967" s="15" t="s">
        <v>124</v>
      </c>
      <c r="CU967" s="15">
        <v>0.0</v>
      </c>
      <c r="CV967" s="15" t="s">
        <v>124</v>
      </c>
      <c r="CW967" s="11">
        <v>0.0</v>
      </c>
      <c r="CX967" s="11">
        <v>0.0</v>
      </c>
      <c r="CY967" s="11" t="s">
        <v>124</v>
      </c>
      <c r="CZ967" s="11">
        <v>0.0</v>
      </c>
      <c r="DA967" s="11" t="s">
        <v>235</v>
      </c>
      <c r="DB967" s="31"/>
    </row>
    <row r="968">
      <c r="A968" s="11" t="s">
        <v>5415</v>
      </c>
      <c r="B968" s="11" t="s">
        <v>5231</v>
      </c>
      <c r="C968" s="12">
        <v>39795.0</v>
      </c>
      <c r="D968" s="13">
        <v>4.0</v>
      </c>
      <c r="E968" s="18">
        <v>1.0</v>
      </c>
      <c r="F968" s="3">
        <v>7.0</v>
      </c>
      <c r="G968" s="3">
        <v>9.0</v>
      </c>
      <c r="H968" s="3">
        <v>4.0</v>
      </c>
      <c r="I968" s="14">
        <f t="shared" si="1"/>
        <v>6.666666667</v>
      </c>
      <c r="J968" s="14">
        <f t="shared" si="2"/>
        <v>3.333333333</v>
      </c>
      <c r="K968" s="11" t="s">
        <v>261</v>
      </c>
      <c r="L968" s="11" t="s">
        <v>3594</v>
      </c>
      <c r="M968" s="15" t="s">
        <v>216</v>
      </c>
      <c r="N968" s="15" t="s">
        <v>4766</v>
      </c>
      <c r="O968" s="15" t="s">
        <v>137</v>
      </c>
      <c r="P968" s="15" t="s">
        <v>969</v>
      </c>
      <c r="Q968" s="17">
        <v>1.0</v>
      </c>
      <c r="R968" s="11" t="s">
        <v>124</v>
      </c>
      <c r="S968" s="11">
        <v>0.0</v>
      </c>
      <c r="T968" s="11">
        <v>0.0</v>
      </c>
      <c r="U968" s="11" t="s">
        <v>124</v>
      </c>
      <c r="V968" s="11">
        <v>0.0</v>
      </c>
      <c r="W968" s="11" t="s">
        <v>125</v>
      </c>
      <c r="X968" s="18">
        <v>27.0</v>
      </c>
      <c r="Y968" s="18">
        <v>0.0</v>
      </c>
      <c r="Z968" s="18">
        <v>0.0</v>
      </c>
      <c r="AA968" s="18"/>
      <c r="AB968" s="15" t="s">
        <v>5416</v>
      </c>
      <c r="AC968" s="15" t="s">
        <v>5416</v>
      </c>
      <c r="AD968" s="16">
        <v>2.0</v>
      </c>
      <c r="AE968" s="16">
        <v>0.0</v>
      </c>
      <c r="AF968" s="16">
        <v>1.0</v>
      </c>
      <c r="AG968" s="15">
        <v>0.0</v>
      </c>
      <c r="AH968" s="11" t="s">
        <v>5417</v>
      </c>
      <c r="AI968" s="18">
        <v>2.0</v>
      </c>
      <c r="AJ968" s="18">
        <v>0.0</v>
      </c>
      <c r="AK968" s="18">
        <v>1.0</v>
      </c>
      <c r="AL968" s="11">
        <v>0.0</v>
      </c>
      <c r="AM968" s="19">
        <v>1.0</v>
      </c>
      <c r="AN968" s="27" t="s">
        <v>128</v>
      </c>
      <c r="AO968" s="15" t="s">
        <v>189</v>
      </c>
      <c r="AP968" s="15" t="s">
        <v>189</v>
      </c>
      <c r="AQ968" s="15">
        <v>97.0</v>
      </c>
      <c r="AR968" s="15">
        <v>58.0</v>
      </c>
      <c r="AS968" s="15">
        <v>43.0</v>
      </c>
      <c r="AT968" s="15">
        <v>27.0</v>
      </c>
      <c r="AU968" s="15">
        <v>-5.0</v>
      </c>
      <c r="AV968" s="15">
        <v>4.0</v>
      </c>
      <c r="AW968" s="18">
        <v>0.0</v>
      </c>
      <c r="AX968" s="18">
        <v>0.0</v>
      </c>
      <c r="AY968" s="18">
        <v>0.0</v>
      </c>
      <c r="AZ968" s="18">
        <v>0.0</v>
      </c>
      <c r="BA968" s="18">
        <v>0.0</v>
      </c>
      <c r="BB968" s="18">
        <v>0.0</v>
      </c>
      <c r="BC968" s="11">
        <v>0.0</v>
      </c>
      <c r="BD968" s="11">
        <v>0.0</v>
      </c>
      <c r="BE968" s="11">
        <v>0.0</v>
      </c>
      <c r="BF968" s="11">
        <v>0.0</v>
      </c>
      <c r="BG968" s="11">
        <v>0.0</v>
      </c>
      <c r="BH968" s="11">
        <v>0.0</v>
      </c>
      <c r="BI968" s="11">
        <v>0.0</v>
      </c>
      <c r="BJ968" s="11">
        <v>1.0</v>
      </c>
      <c r="BK968" s="11">
        <v>0.0</v>
      </c>
      <c r="BL968" s="11">
        <v>0.0</v>
      </c>
      <c r="BM968" s="11">
        <v>0.0</v>
      </c>
      <c r="BN968" s="11">
        <v>0.0</v>
      </c>
      <c r="BO968" s="11">
        <v>0.0</v>
      </c>
      <c r="BP968" s="11">
        <v>0.0</v>
      </c>
      <c r="BQ968" s="11">
        <v>0.0</v>
      </c>
      <c r="BR968" s="11">
        <v>0.0</v>
      </c>
      <c r="BS968" s="11">
        <v>0.0</v>
      </c>
      <c r="BT968" s="11">
        <v>0.0</v>
      </c>
      <c r="BU968" s="11">
        <v>0.0</v>
      </c>
      <c r="BV968" s="11" t="s">
        <v>124</v>
      </c>
      <c r="BW968" s="3" t="s">
        <v>146</v>
      </c>
      <c r="BX968" s="15">
        <v>0.0</v>
      </c>
      <c r="BY968" s="26">
        <v>193.0</v>
      </c>
      <c r="BZ968" s="16">
        <v>0.0</v>
      </c>
      <c r="CA968" s="26">
        <v>2.0</v>
      </c>
      <c r="CB968" s="26">
        <v>3.0</v>
      </c>
      <c r="CC968" s="15">
        <v>1.0</v>
      </c>
      <c r="CD968" s="15">
        <v>0.0</v>
      </c>
      <c r="CE968" s="15">
        <v>0.0</v>
      </c>
      <c r="CF968" s="15">
        <v>0.0</v>
      </c>
      <c r="CG968" s="16">
        <v>0.0</v>
      </c>
      <c r="CH968" s="16">
        <v>0.0</v>
      </c>
      <c r="CI968" s="16">
        <v>0.0</v>
      </c>
      <c r="CJ968" s="15">
        <f t="shared" si="3"/>
        <v>0</v>
      </c>
      <c r="CK968" s="29" t="s">
        <v>5418</v>
      </c>
      <c r="CL968" s="11" t="s">
        <v>2620</v>
      </c>
      <c r="CM968" s="11">
        <v>0.0</v>
      </c>
      <c r="CN968" s="11">
        <v>0.0</v>
      </c>
      <c r="CO968" s="18">
        <v>0.0</v>
      </c>
      <c r="CP968" s="18">
        <v>0.0</v>
      </c>
      <c r="CQ968" s="15">
        <v>0.0</v>
      </c>
      <c r="CR968" s="15" t="s">
        <v>124</v>
      </c>
      <c r="CS968" s="15">
        <v>0.0</v>
      </c>
      <c r="CT968" s="15" t="s">
        <v>124</v>
      </c>
      <c r="CU968" s="15">
        <v>0.0</v>
      </c>
      <c r="CV968" s="15" t="s">
        <v>124</v>
      </c>
      <c r="CW968" s="11">
        <v>0.0</v>
      </c>
      <c r="CX968" s="11">
        <v>0.0</v>
      </c>
      <c r="CY968" s="11" t="s">
        <v>124</v>
      </c>
      <c r="CZ968" s="11">
        <v>0.0</v>
      </c>
      <c r="DA968" s="11" t="s">
        <v>1049</v>
      </c>
      <c r="DB968" s="31"/>
    </row>
    <row r="969">
      <c r="A969" s="11" t="s">
        <v>5419</v>
      </c>
      <c r="B969" s="11" t="s">
        <v>5420</v>
      </c>
      <c r="C969" s="12">
        <v>39830.0</v>
      </c>
      <c r="D969" s="13">
        <v>3.0</v>
      </c>
      <c r="E969" s="18">
        <v>0.0</v>
      </c>
      <c r="F969" s="3">
        <v>6.0</v>
      </c>
      <c r="G969" s="3">
        <v>6.0</v>
      </c>
      <c r="H969" s="3">
        <v>6.0</v>
      </c>
      <c r="I969" s="14">
        <f t="shared" si="1"/>
        <v>6</v>
      </c>
      <c r="J969" s="14">
        <f t="shared" si="2"/>
        <v>0</v>
      </c>
      <c r="K969" s="11" t="s">
        <v>4130</v>
      </c>
      <c r="L969" s="11" t="s">
        <v>4729</v>
      </c>
      <c r="M969" s="15" t="s">
        <v>2631</v>
      </c>
      <c r="N969" s="15" t="s">
        <v>2691</v>
      </c>
      <c r="O969" s="15" t="s">
        <v>2906</v>
      </c>
      <c r="P969" s="15" t="s">
        <v>5421</v>
      </c>
      <c r="Q969" s="17">
        <v>1.5</v>
      </c>
      <c r="R969" s="11" t="s">
        <v>5422</v>
      </c>
      <c r="S969" s="11">
        <v>1.0</v>
      </c>
      <c r="T969" s="11">
        <v>0.0</v>
      </c>
      <c r="U969" s="11" t="s">
        <v>124</v>
      </c>
      <c r="V969" s="11">
        <v>0.0</v>
      </c>
      <c r="W969" s="11" t="s">
        <v>125</v>
      </c>
      <c r="X969" s="18">
        <f>(21+18)/2</f>
        <v>19.5</v>
      </c>
      <c r="Y969" s="18">
        <v>2.0</v>
      </c>
      <c r="Z969" s="18">
        <v>2.0</v>
      </c>
      <c r="AA969" s="18"/>
      <c r="AB969" s="15" t="s">
        <v>5423</v>
      </c>
      <c r="AC969" s="15" t="s">
        <v>5423</v>
      </c>
      <c r="AD969" s="16">
        <v>2.0</v>
      </c>
      <c r="AE969" s="16">
        <v>2.0</v>
      </c>
      <c r="AF969" s="16">
        <v>1.0</v>
      </c>
      <c r="AG969" s="16">
        <v>0.0</v>
      </c>
      <c r="AH969" s="11" t="s">
        <v>5424</v>
      </c>
      <c r="AI969" s="18">
        <v>1.0</v>
      </c>
      <c r="AJ969" s="18">
        <v>0.0</v>
      </c>
      <c r="AK969" s="18">
        <v>0.0</v>
      </c>
      <c r="AL969" s="11">
        <v>0.0</v>
      </c>
      <c r="AM969" s="19">
        <v>1.0</v>
      </c>
      <c r="AN969" s="27" t="s">
        <v>128</v>
      </c>
      <c r="AO969" s="15" t="s">
        <v>1624</v>
      </c>
      <c r="AP969" s="15" t="s">
        <v>1624</v>
      </c>
      <c r="AQ969" s="15">
        <v>119.0</v>
      </c>
      <c r="AR969" s="15">
        <v>74.0</v>
      </c>
      <c r="AS969" s="15">
        <v>82.0</v>
      </c>
      <c r="AT969" s="15">
        <v>75.0</v>
      </c>
      <c r="AU969" s="15">
        <v>-5.0</v>
      </c>
      <c r="AV969" s="15">
        <v>3.0</v>
      </c>
      <c r="AW969" s="18">
        <v>0.0</v>
      </c>
      <c r="AX969" s="18">
        <v>0.0</v>
      </c>
      <c r="AY969" s="18">
        <v>0.0</v>
      </c>
      <c r="AZ969" s="18">
        <v>0.0</v>
      </c>
      <c r="BA969" s="18">
        <v>0.0</v>
      </c>
      <c r="BB969" s="18">
        <v>0.0</v>
      </c>
      <c r="BC969" s="11">
        <v>0.0</v>
      </c>
      <c r="BD969" s="11">
        <v>0.0</v>
      </c>
      <c r="BE969" s="11">
        <v>0.0</v>
      </c>
      <c r="BF969" s="11">
        <v>0.0</v>
      </c>
      <c r="BG969" s="11">
        <v>0.0</v>
      </c>
      <c r="BH969" s="11">
        <v>1.0</v>
      </c>
      <c r="BI969" s="11">
        <v>0.0</v>
      </c>
      <c r="BJ969" s="11">
        <v>0.0</v>
      </c>
      <c r="BK969" s="11">
        <v>0.0</v>
      </c>
      <c r="BL969" s="11">
        <v>0.0</v>
      </c>
      <c r="BM969" s="11">
        <v>0.0</v>
      </c>
      <c r="BN969" s="11">
        <v>0.0</v>
      </c>
      <c r="BO969" s="11">
        <v>0.0</v>
      </c>
      <c r="BP969" s="11">
        <v>0.0</v>
      </c>
      <c r="BQ969" s="11">
        <v>0.0</v>
      </c>
      <c r="BR969" s="11">
        <v>0.0</v>
      </c>
      <c r="BS969" s="11">
        <v>0.0</v>
      </c>
      <c r="BT969" s="11">
        <v>0.0</v>
      </c>
      <c r="BU969" s="11">
        <v>0.0</v>
      </c>
      <c r="BV969" s="11" t="s">
        <v>124</v>
      </c>
      <c r="BW969" s="3" t="s">
        <v>146</v>
      </c>
      <c r="BX969" s="15">
        <v>0.0</v>
      </c>
      <c r="BY969" s="26">
        <v>241.0</v>
      </c>
      <c r="BZ969" s="16">
        <v>0.0</v>
      </c>
      <c r="CA969" s="26">
        <v>15.0</v>
      </c>
      <c r="CB969" s="26">
        <v>16.0</v>
      </c>
      <c r="CC969" s="15">
        <v>0.0</v>
      </c>
      <c r="CD969" s="15">
        <v>0.0</v>
      </c>
      <c r="CE969" s="15">
        <v>0.0</v>
      </c>
      <c r="CF969" s="15">
        <v>0.0</v>
      </c>
      <c r="CG969" s="16">
        <v>0.0</v>
      </c>
      <c r="CH969" s="16">
        <v>0.0</v>
      </c>
      <c r="CI969" s="16">
        <v>0.0</v>
      </c>
      <c r="CJ969" s="15">
        <f t="shared" si="3"/>
        <v>0</v>
      </c>
      <c r="CK969" s="29" t="s">
        <v>5425</v>
      </c>
      <c r="CL969" s="11" t="s">
        <v>2150</v>
      </c>
      <c r="CM969" s="11">
        <v>0.0</v>
      </c>
      <c r="CN969" s="11">
        <v>0.0</v>
      </c>
      <c r="CO969" s="18">
        <v>0.0</v>
      </c>
      <c r="CP969" s="18">
        <v>0.0</v>
      </c>
      <c r="CQ969" s="15">
        <v>0.0</v>
      </c>
      <c r="CR969" s="15" t="s">
        <v>124</v>
      </c>
      <c r="CS969" s="15">
        <v>0.0</v>
      </c>
      <c r="CT969" s="15" t="s">
        <v>124</v>
      </c>
      <c r="CU969" s="15">
        <v>0.0</v>
      </c>
      <c r="CV969" s="15" t="s">
        <v>124</v>
      </c>
      <c r="CW969" s="11">
        <v>0.0</v>
      </c>
      <c r="CX969" s="11">
        <v>0.0</v>
      </c>
      <c r="CY969" s="11" t="s">
        <v>124</v>
      </c>
      <c r="CZ969" s="11">
        <v>0.0</v>
      </c>
      <c r="DA969" s="11" t="s">
        <v>235</v>
      </c>
      <c r="DB969" s="31"/>
    </row>
    <row r="970">
      <c r="A970" s="11" t="s">
        <v>5426</v>
      </c>
      <c r="B970" s="11" t="s">
        <v>4913</v>
      </c>
      <c r="C970" s="12">
        <v>39861.0</v>
      </c>
      <c r="D970" s="13">
        <v>2.0</v>
      </c>
      <c r="E970" s="18">
        <v>0.0</v>
      </c>
      <c r="F970" s="3">
        <v>7.0</v>
      </c>
      <c r="G970" s="3">
        <v>7.0</v>
      </c>
      <c r="H970" s="3">
        <v>4.0</v>
      </c>
      <c r="I970" s="14">
        <f t="shared" si="1"/>
        <v>6</v>
      </c>
      <c r="J970" s="14">
        <f t="shared" si="2"/>
        <v>2</v>
      </c>
      <c r="K970" s="11" t="s">
        <v>277</v>
      </c>
      <c r="L970" s="11" t="s">
        <v>3594</v>
      </c>
      <c r="M970" s="15" t="s">
        <v>122</v>
      </c>
      <c r="N970" s="15" t="s">
        <v>373</v>
      </c>
      <c r="O970" s="15" t="s">
        <v>162</v>
      </c>
      <c r="P970" s="15" t="s">
        <v>373</v>
      </c>
      <c r="Q970" s="17">
        <v>1.0</v>
      </c>
      <c r="R970" s="11" t="s">
        <v>124</v>
      </c>
      <c r="S970" s="11">
        <v>0.0</v>
      </c>
      <c r="T970" s="11">
        <v>0.0</v>
      </c>
      <c r="U970" s="11" t="s">
        <v>4914</v>
      </c>
      <c r="V970" s="11">
        <v>0.0</v>
      </c>
      <c r="W970" s="11" t="s">
        <v>125</v>
      </c>
      <c r="X970" s="18">
        <v>26.0</v>
      </c>
      <c r="Y970" s="18">
        <v>0.0</v>
      </c>
      <c r="Z970" s="18">
        <v>1.0</v>
      </c>
      <c r="AA970" s="18">
        <v>0.0</v>
      </c>
      <c r="AB970" s="15" t="s">
        <v>5427</v>
      </c>
      <c r="AC970" s="15" t="s">
        <v>5427</v>
      </c>
      <c r="AD970" s="16">
        <v>1.0</v>
      </c>
      <c r="AE970" s="16">
        <v>2.0</v>
      </c>
      <c r="AF970" s="16">
        <v>0.0</v>
      </c>
      <c r="AG970" s="15">
        <v>0.0</v>
      </c>
      <c r="AH970" s="11" t="s">
        <v>5427</v>
      </c>
      <c r="AI970" s="18">
        <v>1.0</v>
      </c>
      <c r="AJ970" s="18">
        <v>2.0</v>
      </c>
      <c r="AK970" s="18">
        <v>0.0</v>
      </c>
      <c r="AL970" s="11">
        <v>0.0</v>
      </c>
      <c r="AM970" s="19">
        <v>1.0</v>
      </c>
      <c r="AN970" s="27" t="s">
        <v>128</v>
      </c>
      <c r="AO970" s="15" t="s">
        <v>155</v>
      </c>
      <c r="AP970" s="15" t="s">
        <v>155</v>
      </c>
      <c r="AQ970" s="15">
        <v>145.0</v>
      </c>
      <c r="AR970" s="15">
        <v>88.0</v>
      </c>
      <c r="AS970" s="15">
        <v>53.0</v>
      </c>
      <c r="AT970" s="15">
        <v>42.0</v>
      </c>
      <c r="AU970" s="15">
        <v>-4.0</v>
      </c>
      <c r="AV970" s="15">
        <v>0.0</v>
      </c>
      <c r="AW970" s="18">
        <v>0.0</v>
      </c>
      <c r="AX970" s="18">
        <v>0.0</v>
      </c>
      <c r="AY970" s="18">
        <v>1.0</v>
      </c>
      <c r="AZ970" s="18">
        <v>0.0</v>
      </c>
      <c r="BA970" s="18">
        <v>0.0</v>
      </c>
      <c r="BB970" s="18">
        <v>0.0</v>
      </c>
      <c r="BC970" s="11">
        <v>0.0</v>
      </c>
      <c r="BD970" s="11">
        <v>0.0</v>
      </c>
      <c r="BE970" s="11">
        <v>0.0</v>
      </c>
      <c r="BF970" s="11">
        <v>0.0</v>
      </c>
      <c r="BG970" s="11">
        <v>0.0</v>
      </c>
      <c r="BH970" s="11">
        <v>0.0</v>
      </c>
      <c r="BI970" s="11">
        <v>0.0</v>
      </c>
      <c r="BJ970" s="11">
        <v>0.0</v>
      </c>
      <c r="BK970" s="11">
        <v>0.0</v>
      </c>
      <c r="BL970" s="11">
        <v>0.0</v>
      </c>
      <c r="BM970" s="11">
        <v>0.0</v>
      </c>
      <c r="BN970" s="11">
        <v>0.0</v>
      </c>
      <c r="BO970" s="11">
        <v>0.0</v>
      </c>
      <c r="BP970" s="11">
        <v>0.0</v>
      </c>
      <c r="BQ970" s="11">
        <v>0.0</v>
      </c>
      <c r="BR970" s="11">
        <v>0.0</v>
      </c>
      <c r="BS970" s="11">
        <v>0.0</v>
      </c>
      <c r="BT970" s="11">
        <v>0.0</v>
      </c>
      <c r="BU970" s="11">
        <v>0.0</v>
      </c>
      <c r="BV970" s="11" t="s">
        <v>124</v>
      </c>
      <c r="BW970" s="3" t="s">
        <v>319</v>
      </c>
      <c r="BX970" s="15">
        <v>0.0</v>
      </c>
      <c r="BY970" s="26">
        <v>211.0</v>
      </c>
      <c r="BZ970" s="16">
        <v>0.0</v>
      </c>
      <c r="CA970" s="26">
        <v>32.0</v>
      </c>
      <c r="CB970" s="26">
        <v>15.0</v>
      </c>
      <c r="CC970" s="15">
        <v>0.0</v>
      </c>
      <c r="CD970" s="15">
        <v>0.0</v>
      </c>
      <c r="CE970" s="15">
        <v>0.0</v>
      </c>
      <c r="CF970" s="15">
        <v>0.0</v>
      </c>
      <c r="CG970" s="16">
        <v>0.0</v>
      </c>
      <c r="CH970" s="16">
        <v>0.0</v>
      </c>
      <c r="CI970" s="16">
        <v>0.0</v>
      </c>
      <c r="CJ970" s="15">
        <f t="shared" si="3"/>
        <v>0</v>
      </c>
      <c r="CK970" s="29" t="s">
        <v>5428</v>
      </c>
      <c r="CL970" s="11" t="s">
        <v>5429</v>
      </c>
      <c r="CM970" s="11">
        <v>0.0</v>
      </c>
      <c r="CN970" s="11">
        <v>0.0</v>
      </c>
      <c r="CO970" s="18">
        <v>0.0</v>
      </c>
      <c r="CP970" s="18">
        <v>0.0</v>
      </c>
      <c r="CQ970" s="15">
        <v>0.0</v>
      </c>
      <c r="CR970" s="15" t="s">
        <v>124</v>
      </c>
      <c r="CS970" s="15">
        <v>0.0</v>
      </c>
      <c r="CT970" s="15" t="s">
        <v>124</v>
      </c>
      <c r="CU970" s="15">
        <v>0.0</v>
      </c>
      <c r="CV970" s="15" t="s">
        <v>124</v>
      </c>
      <c r="CW970" s="11">
        <v>0.0</v>
      </c>
      <c r="CX970" s="11">
        <v>0.0</v>
      </c>
      <c r="CY970" s="11" t="s">
        <v>124</v>
      </c>
      <c r="CZ970" s="11">
        <v>0.0</v>
      </c>
      <c r="DA970" s="11" t="s">
        <v>235</v>
      </c>
      <c r="DB970" s="31"/>
    </row>
    <row r="971">
      <c r="A971" s="11" t="s">
        <v>5430</v>
      </c>
      <c r="B971" s="11" t="s">
        <v>5431</v>
      </c>
      <c r="C971" s="12">
        <v>39865.0</v>
      </c>
      <c r="D971" s="13">
        <v>1.0</v>
      </c>
      <c r="E971" s="18">
        <v>0.0</v>
      </c>
      <c r="F971" s="3">
        <v>2.0</v>
      </c>
      <c r="G971" s="3">
        <v>1.0</v>
      </c>
      <c r="H971" s="3">
        <v>4.0</v>
      </c>
      <c r="I971" s="14">
        <f t="shared" si="1"/>
        <v>2.333333333</v>
      </c>
      <c r="J971" s="14">
        <f t="shared" si="2"/>
        <v>2</v>
      </c>
      <c r="K971" s="11" t="s">
        <v>4923</v>
      </c>
      <c r="L971" s="11" t="s">
        <v>4729</v>
      </c>
      <c r="M971" s="15" t="s">
        <v>3478</v>
      </c>
      <c r="N971" s="15" t="s">
        <v>3478</v>
      </c>
      <c r="O971" s="15" t="s">
        <v>3478</v>
      </c>
      <c r="P971" s="15" t="s">
        <v>969</v>
      </c>
      <c r="Q971" s="17">
        <v>0.0</v>
      </c>
      <c r="R971" s="11" t="s">
        <v>124</v>
      </c>
      <c r="S971" s="11">
        <v>1.0</v>
      </c>
      <c r="T971" s="11">
        <v>0.0</v>
      </c>
      <c r="U971" s="11" t="s">
        <v>124</v>
      </c>
      <c r="V971" s="11">
        <v>0.0</v>
      </c>
      <c r="W971" s="11" t="s">
        <v>125</v>
      </c>
      <c r="X971" s="18">
        <f>(36+42+31)/3</f>
        <v>36.33333333</v>
      </c>
      <c r="Y971" s="18">
        <v>1.0</v>
      </c>
      <c r="Z971" s="18">
        <v>2.0</v>
      </c>
      <c r="AA971" s="18"/>
      <c r="AB971" s="15" t="s">
        <v>5432</v>
      </c>
      <c r="AC971" s="15" t="s">
        <v>5433</v>
      </c>
      <c r="AD971" s="16">
        <v>1.0</v>
      </c>
      <c r="AE971" s="16">
        <v>1.0</v>
      </c>
      <c r="AF971" s="16">
        <v>1.0</v>
      </c>
      <c r="AG971" s="16">
        <v>0.0</v>
      </c>
      <c r="AH971" s="11" t="s">
        <v>4861</v>
      </c>
      <c r="AI971" s="18">
        <v>1.0</v>
      </c>
      <c r="AJ971" s="18">
        <v>0.0</v>
      </c>
      <c r="AK971" s="18">
        <v>1.0</v>
      </c>
      <c r="AL971" s="18">
        <v>1.0</v>
      </c>
      <c r="AM971" s="19">
        <v>1.0</v>
      </c>
      <c r="AN971" s="15" t="s">
        <v>154</v>
      </c>
      <c r="AO971" s="15" t="s">
        <v>1624</v>
      </c>
      <c r="AP971" s="15" t="s">
        <v>1624</v>
      </c>
      <c r="AQ971" s="15">
        <v>170.0</v>
      </c>
      <c r="AR971" s="15">
        <v>87.0</v>
      </c>
      <c r="AS971" s="15">
        <v>52.0</v>
      </c>
      <c r="AT971" s="15">
        <v>39.0</v>
      </c>
      <c r="AU971" s="15">
        <v>-3.0</v>
      </c>
      <c r="AV971" s="15">
        <v>9.0</v>
      </c>
      <c r="AW971" s="18">
        <v>0.0</v>
      </c>
      <c r="AX971" s="18">
        <v>0.0</v>
      </c>
      <c r="AY971" s="18">
        <v>0.0</v>
      </c>
      <c r="AZ971" s="18">
        <v>1.0</v>
      </c>
      <c r="BA971" s="18">
        <v>0.0</v>
      </c>
      <c r="BB971" s="18">
        <v>0.0</v>
      </c>
      <c r="BC971" s="11">
        <v>0.0</v>
      </c>
      <c r="BD971" s="11">
        <v>0.0</v>
      </c>
      <c r="BE971" s="11">
        <v>0.0</v>
      </c>
      <c r="BF971" s="11">
        <v>0.0</v>
      </c>
      <c r="BG971" s="11">
        <v>0.0</v>
      </c>
      <c r="BH971" s="11">
        <v>0.0</v>
      </c>
      <c r="BI971" s="11">
        <v>0.0</v>
      </c>
      <c r="BJ971" s="11">
        <v>0.0</v>
      </c>
      <c r="BK971" s="11">
        <v>0.0</v>
      </c>
      <c r="BL971" s="11">
        <v>0.0</v>
      </c>
      <c r="BM971" s="11">
        <v>0.0</v>
      </c>
      <c r="BN971" s="11">
        <v>0.0</v>
      </c>
      <c r="BO971" s="11">
        <v>0.0</v>
      </c>
      <c r="BP971" s="11">
        <v>0.0</v>
      </c>
      <c r="BQ971" s="11">
        <v>0.0</v>
      </c>
      <c r="BR971" s="11">
        <v>0.0</v>
      </c>
      <c r="BS971" s="11">
        <v>0.0</v>
      </c>
      <c r="BT971" s="11">
        <v>0.0</v>
      </c>
      <c r="BU971" s="11">
        <v>0.0</v>
      </c>
      <c r="BV971" s="11" t="s">
        <v>124</v>
      </c>
      <c r="BW971" s="3" t="s">
        <v>319</v>
      </c>
      <c r="BX971" s="15">
        <v>0.0</v>
      </c>
      <c r="BY971" s="26">
        <v>297.0</v>
      </c>
      <c r="BZ971" s="16">
        <v>0.0</v>
      </c>
      <c r="CA971" s="26">
        <v>31.0</v>
      </c>
      <c r="CB971" s="26">
        <v>30.0</v>
      </c>
      <c r="CC971" s="15">
        <v>0.0</v>
      </c>
      <c r="CD971" s="15">
        <v>0.0</v>
      </c>
      <c r="CE971" s="15">
        <v>1.0</v>
      </c>
      <c r="CF971" s="15">
        <v>0.0</v>
      </c>
      <c r="CG971" s="16">
        <v>0.0</v>
      </c>
      <c r="CH971" s="16">
        <v>1.0</v>
      </c>
      <c r="CI971" s="16">
        <v>0.0</v>
      </c>
      <c r="CJ971" s="15">
        <f t="shared" si="3"/>
        <v>1</v>
      </c>
      <c r="CK971" s="29" t="s">
        <v>5434</v>
      </c>
      <c r="CL971" s="11" t="s">
        <v>4456</v>
      </c>
      <c r="CM971" s="11">
        <v>0.0</v>
      </c>
      <c r="CN971" s="11">
        <v>1.0</v>
      </c>
      <c r="CO971" s="18">
        <v>1.0</v>
      </c>
      <c r="CP971" s="18">
        <v>0.0</v>
      </c>
      <c r="CQ971" s="15">
        <v>0.0</v>
      </c>
      <c r="CR971" s="15" t="s">
        <v>124</v>
      </c>
      <c r="CS971" s="15">
        <v>0.0</v>
      </c>
      <c r="CT971" s="15" t="s">
        <v>124</v>
      </c>
      <c r="CU971" s="15">
        <v>0.0</v>
      </c>
      <c r="CV971" s="15" t="s">
        <v>124</v>
      </c>
      <c r="CW971" s="11">
        <v>0.0</v>
      </c>
      <c r="CX971" s="11">
        <v>0.0</v>
      </c>
      <c r="CY971" s="11" t="s">
        <v>124</v>
      </c>
      <c r="CZ971" s="11">
        <v>0.0</v>
      </c>
      <c r="DA971" s="11" t="s">
        <v>507</v>
      </c>
      <c r="DB971" s="31"/>
    </row>
    <row r="972">
      <c r="A972" s="11" t="s">
        <v>5435</v>
      </c>
      <c r="B972" s="11" t="s">
        <v>5436</v>
      </c>
      <c r="C972" s="12">
        <v>39872.0</v>
      </c>
      <c r="D972" s="13">
        <v>6.0</v>
      </c>
      <c r="E972" s="18">
        <v>0.0</v>
      </c>
      <c r="F972" s="3">
        <v>3.0</v>
      </c>
      <c r="G972" s="3">
        <v>3.0</v>
      </c>
      <c r="H972" s="3">
        <v>6.0</v>
      </c>
      <c r="I972" s="14">
        <f t="shared" si="1"/>
        <v>4</v>
      </c>
      <c r="J972" s="14">
        <f t="shared" si="2"/>
        <v>2</v>
      </c>
      <c r="K972" s="11" t="s">
        <v>303</v>
      </c>
      <c r="L972" s="11" t="s">
        <v>355</v>
      </c>
      <c r="M972" s="15" t="s">
        <v>137</v>
      </c>
      <c r="N972" s="15" t="s">
        <v>5344</v>
      </c>
      <c r="O972" s="15" t="s">
        <v>3323</v>
      </c>
      <c r="P972" s="15" t="s">
        <v>3742</v>
      </c>
      <c r="Q972" s="17">
        <v>1.0</v>
      </c>
      <c r="R972" s="11" t="s">
        <v>5437</v>
      </c>
      <c r="S972" s="11">
        <v>1.0</v>
      </c>
      <c r="T972" s="11">
        <v>0.0</v>
      </c>
      <c r="U972" s="11" t="s">
        <v>124</v>
      </c>
      <c r="V972" s="11">
        <v>0.0</v>
      </c>
      <c r="W972" s="11" t="s">
        <v>125</v>
      </c>
      <c r="X972" s="18">
        <v>29.0</v>
      </c>
      <c r="Y972" s="18">
        <v>1.0</v>
      </c>
      <c r="Z972" s="18">
        <v>0.0</v>
      </c>
      <c r="AA972" s="18">
        <v>1.0</v>
      </c>
      <c r="AB972" s="15" t="s">
        <v>5438</v>
      </c>
      <c r="AC972" s="15" t="s">
        <v>5439</v>
      </c>
      <c r="AD972" s="16">
        <v>1.0</v>
      </c>
      <c r="AE972" s="16">
        <v>2.0</v>
      </c>
      <c r="AF972" s="16">
        <v>1.0</v>
      </c>
      <c r="AG972" s="15">
        <v>0.0</v>
      </c>
      <c r="AH972" s="11" t="s">
        <v>5440</v>
      </c>
      <c r="AI972" s="18">
        <v>1.0</v>
      </c>
      <c r="AJ972" s="18">
        <v>1.0</v>
      </c>
      <c r="AK972" s="18">
        <v>0.0</v>
      </c>
      <c r="AL972" s="11">
        <v>0.0</v>
      </c>
      <c r="AM972" s="19">
        <v>1.0</v>
      </c>
      <c r="AN972" s="27" t="s">
        <v>128</v>
      </c>
      <c r="AO972" s="15" t="s">
        <v>893</v>
      </c>
      <c r="AP972" s="15" t="s">
        <v>893</v>
      </c>
      <c r="AQ972" s="15">
        <v>125.0</v>
      </c>
      <c r="AR972" s="15">
        <v>67.0</v>
      </c>
      <c r="AS972" s="15">
        <v>72.0</v>
      </c>
      <c r="AT972" s="15">
        <v>71.0</v>
      </c>
      <c r="AU972" s="15">
        <v>-7.0</v>
      </c>
      <c r="AV972" s="15">
        <v>1.0</v>
      </c>
      <c r="AW972" s="18">
        <v>0.0</v>
      </c>
      <c r="AX972" s="18">
        <v>0.0</v>
      </c>
      <c r="AY972" s="18">
        <v>0.0</v>
      </c>
      <c r="AZ972" s="18">
        <v>0.0</v>
      </c>
      <c r="BA972" s="18">
        <v>0.0</v>
      </c>
      <c r="BB972" s="18">
        <v>0.0</v>
      </c>
      <c r="BC972" s="11">
        <v>0.0</v>
      </c>
      <c r="BD972" s="11">
        <v>0.0</v>
      </c>
      <c r="BE972" s="11">
        <v>0.0</v>
      </c>
      <c r="BF972" s="11">
        <v>0.0</v>
      </c>
      <c r="BG972" s="11">
        <v>0.0</v>
      </c>
      <c r="BH972" s="11">
        <v>0.0</v>
      </c>
      <c r="BI972" s="11">
        <v>0.0</v>
      </c>
      <c r="BJ972" s="11">
        <v>0.0</v>
      </c>
      <c r="BK972" s="11">
        <v>0.0</v>
      </c>
      <c r="BL972" s="11">
        <v>0.0</v>
      </c>
      <c r="BM972" s="11">
        <v>0.0</v>
      </c>
      <c r="BN972" s="11">
        <v>0.0</v>
      </c>
      <c r="BO972" s="11">
        <v>0.0</v>
      </c>
      <c r="BP972" s="11">
        <v>0.0</v>
      </c>
      <c r="BQ972" s="11">
        <v>0.0</v>
      </c>
      <c r="BR972" s="11">
        <v>0.0</v>
      </c>
      <c r="BS972" s="11">
        <v>0.0</v>
      </c>
      <c r="BT972" s="11">
        <v>0.0</v>
      </c>
      <c r="BU972" s="11">
        <v>0.0</v>
      </c>
      <c r="BV972" s="11" t="s">
        <v>124</v>
      </c>
      <c r="BW972" s="3" t="s">
        <v>3816</v>
      </c>
      <c r="BX972" s="15">
        <v>0.0</v>
      </c>
      <c r="BY972" s="26">
        <v>204.0</v>
      </c>
      <c r="BZ972" s="16">
        <v>0.0</v>
      </c>
      <c r="CA972" s="26">
        <v>10.0</v>
      </c>
      <c r="CB972" s="26">
        <v>8.0</v>
      </c>
      <c r="CC972" s="15">
        <v>0.0</v>
      </c>
      <c r="CD972" s="15">
        <v>0.0</v>
      </c>
      <c r="CE972" s="15">
        <v>0.0</v>
      </c>
      <c r="CF972" s="15">
        <v>0.0</v>
      </c>
      <c r="CG972" s="16">
        <v>0.0</v>
      </c>
      <c r="CH972" s="16">
        <v>0.0</v>
      </c>
      <c r="CI972" s="16">
        <v>1.0</v>
      </c>
      <c r="CJ972" s="15">
        <f t="shared" si="3"/>
        <v>1</v>
      </c>
      <c r="CK972" s="29" t="s">
        <v>5441</v>
      </c>
      <c r="CL972" s="11" t="s">
        <v>258</v>
      </c>
      <c r="CM972" s="11">
        <v>0.0</v>
      </c>
      <c r="CN972" s="11">
        <v>0.0</v>
      </c>
      <c r="CO972" s="18">
        <v>1.0</v>
      </c>
      <c r="CP972" s="18">
        <v>0.0</v>
      </c>
      <c r="CQ972" s="15">
        <v>0.0</v>
      </c>
      <c r="CR972" s="15" t="s">
        <v>124</v>
      </c>
      <c r="CS972" s="15">
        <v>0.0</v>
      </c>
      <c r="CT972" s="15" t="s">
        <v>124</v>
      </c>
      <c r="CU972" s="15">
        <v>0.0</v>
      </c>
      <c r="CV972" s="15" t="s">
        <v>124</v>
      </c>
      <c r="CW972" s="11">
        <v>0.0</v>
      </c>
      <c r="CX972" s="11">
        <v>0.0</v>
      </c>
      <c r="CY972" s="11" t="s">
        <v>124</v>
      </c>
      <c r="CZ972" s="11">
        <v>0.0</v>
      </c>
      <c r="DA972" s="11" t="s">
        <v>235</v>
      </c>
      <c r="DB972" s="31"/>
    </row>
    <row r="973">
      <c r="A973" s="11" t="s">
        <v>5442</v>
      </c>
      <c r="B973" s="11" t="s">
        <v>5443</v>
      </c>
      <c r="C973" s="12">
        <v>39914.0</v>
      </c>
      <c r="D973" s="13">
        <v>1.0</v>
      </c>
      <c r="E973" s="18">
        <v>0.0</v>
      </c>
      <c r="F973" s="3">
        <v>8.0</v>
      </c>
      <c r="G973" s="3">
        <v>8.0</v>
      </c>
      <c r="H973" s="3">
        <v>5.0</v>
      </c>
      <c r="I973" s="14">
        <f t="shared" si="1"/>
        <v>7</v>
      </c>
      <c r="J973" s="14">
        <f t="shared" si="2"/>
        <v>2</v>
      </c>
      <c r="K973" s="11" t="s">
        <v>4130</v>
      </c>
      <c r="L973" s="11" t="s">
        <v>4729</v>
      </c>
      <c r="M973" s="15" t="s">
        <v>2631</v>
      </c>
      <c r="N973" s="15" t="s">
        <v>2691</v>
      </c>
      <c r="O973" s="15" t="s">
        <v>2906</v>
      </c>
      <c r="P973" s="15" t="s">
        <v>5444</v>
      </c>
      <c r="Q973" s="17">
        <v>1.0</v>
      </c>
      <c r="R973" s="11" t="s">
        <v>124</v>
      </c>
      <c r="S973" s="11">
        <v>0.0</v>
      </c>
      <c r="T973" s="11">
        <v>0.0</v>
      </c>
      <c r="U973" s="11" t="s">
        <v>124</v>
      </c>
      <c r="V973" s="11">
        <v>0.0</v>
      </c>
      <c r="W973" s="11" t="s">
        <v>125</v>
      </c>
      <c r="X973" s="18">
        <v>23.0</v>
      </c>
      <c r="Y973" s="18">
        <v>0.0</v>
      </c>
      <c r="Z973" s="18">
        <v>1.0</v>
      </c>
      <c r="AA973" s="18">
        <v>0.0</v>
      </c>
      <c r="AB973" s="15" t="s">
        <v>5445</v>
      </c>
      <c r="AC973" s="15" t="s">
        <v>5445</v>
      </c>
      <c r="AD973" s="16">
        <v>2.0</v>
      </c>
      <c r="AE973" s="16">
        <v>2.0</v>
      </c>
      <c r="AF973" s="16">
        <v>1.0</v>
      </c>
      <c r="AG973" s="15">
        <v>0.0</v>
      </c>
      <c r="AH973" s="11" t="s">
        <v>5424</v>
      </c>
      <c r="AI973" s="18">
        <v>1.0</v>
      </c>
      <c r="AJ973" s="18">
        <v>0.0</v>
      </c>
      <c r="AK973" s="18">
        <v>0.0</v>
      </c>
      <c r="AL973" s="11">
        <v>0.0</v>
      </c>
      <c r="AM973" s="19">
        <v>1.0</v>
      </c>
      <c r="AN973" s="27" t="s">
        <v>128</v>
      </c>
      <c r="AO973" s="15" t="s">
        <v>554</v>
      </c>
      <c r="AP973" s="15" t="s">
        <v>554</v>
      </c>
      <c r="AQ973" s="15">
        <v>119.0</v>
      </c>
      <c r="AR973" s="15">
        <v>81.0</v>
      </c>
      <c r="AS973" s="15">
        <v>85.0</v>
      </c>
      <c r="AT973" s="15">
        <v>79.0</v>
      </c>
      <c r="AU973" s="15">
        <v>-5.0</v>
      </c>
      <c r="AV973" s="15">
        <v>12.0</v>
      </c>
      <c r="AW973" s="18">
        <v>0.0</v>
      </c>
      <c r="AX973" s="18">
        <v>0.0</v>
      </c>
      <c r="AY973" s="18">
        <v>0.0</v>
      </c>
      <c r="AZ973" s="18">
        <v>0.0</v>
      </c>
      <c r="BA973" s="18">
        <v>0.0</v>
      </c>
      <c r="BB973" s="18">
        <v>0.0</v>
      </c>
      <c r="BC973" s="11">
        <v>0.0</v>
      </c>
      <c r="BD973" s="11">
        <v>0.0</v>
      </c>
      <c r="BE973" s="11">
        <v>0.0</v>
      </c>
      <c r="BF973" s="11">
        <v>0.0</v>
      </c>
      <c r="BG973" s="11">
        <v>0.0</v>
      </c>
      <c r="BH973" s="11">
        <v>0.0</v>
      </c>
      <c r="BI973" s="11">
        <v>0.0</v>
      </c>
      <c r="BJ973" s="11">
        <v>0.0</v>
      </c>
      <c r="BK973" s="11">
        <v>0.0</v>
      </c>
      <c r="BL973" s="11">
        <v>0.0</v>
      </c>
      <c r="BM973" s="11">
        <v>0.0</v>
      </c>
      <c r="BN973" s="11">
        <v>0.0</v>
      </c>
      <c r="BO973" s="11">
        <v>0.0</v>
      </c>
      <c r="BP973" s="11">
        <v>0.0</v>
      </c>
      <c r="BQ973" s="11">
        <v>0.0</v>
      </c>
      <c r="BR973" s="11">
        <v>0.0</v>
      </c>
      <c r="BS973" s="11">
        <v>0.0</v>
      </c>
      <c r="BT973" s="11">
        <v>0.0</v>
      </c>
      <c r="BU973" s="11">
        <v>0.0</v>
      </c>
      <c r="BV973" s="11" t="s">
        <v>124</v>
      </c>
      <c r="BW973" s="3" t="s">
        <v>319</v>
      </c>
      <c r="BX973" s="15">
        <v>0.0</v>
      </c>
      <c r="BY973" s="26">
        <v>237.0</v>
      </c>
      <c r="BZ973" s="16">
        <v>0.0</v>
      </c>
      <c r="CA973" s="26">
        <v>31.0</v>
      </c>
      <c r="CB973" s="26">
        <v>24.0</v>
      </c>
      <c r="CC973" s="15">
        <v>0.0</v>
      </c>
      <c r="CD973" s="15">
        <v>0.0</v>
      </c>
      <c r="CE973" s="15">
        <v>0.0</v>
      </c>
      <c r="CF973" s="15">
        <v>0.0</v>
      </c>
      <c r="CG973" s="16">
        <v>0.0</v>
      </c>
      <c r="CH973" s="16">
        <v>0.0</v>
      </c>
      <c r="CI973" s="16">
        <v>0.0</v>
      </c>
      <c r="CJ973" s="15">
        <f t="shared" si="3"/>
        <v>0</v>
      </c>
      <c r="CK973" s="29" t="s">
        <v>5446</v>
      </c>
      <c r="CL973" s="11" t="s">
        <v>258</v>
      </c>
      <c r="CM973" s="11">
        <v>0.0</v>
      </c>
      <c r="CN973" s="11">
        <v>0.0</v>
      </c>
      <c r="CO973" s="18">
        <v>1.0</v>
      </c>
      <c r="CP973" s="18">
        <v>0.0</v>
      </c>
      <c r="CQ973" s="15">
        <v>0.0</v>
      </c>
      <c r="CR973" s="15" t="s">
        <v>124</v>
      </c>
      <c r="CS973" s="15">
        <v>0.0</v>
      </c>
      <c r="CT973" s="15" t="s">
        <v>124</v>
      </c>
      <c r="CU973" s="15">
        <v>0.0</v>
      </c>
      <c r="CV973" s="15" t="s">
        <v>124</v>
      </c>
      <c r="CW973" s="11">
        <v>0.0</v>
      </c>
      <c r="CX973" s="11">
        <v>0.0</v>
      </c>
      <c r="CY973" s="11" t="s">
        <v>124</v>
      </c>
      <c r="CZ973" s="11">
        <v>0.0</v>
      </c>
      <c r="DA973" s="11" t="s">
        <v>1487</v>
      </c>
      <c r="DB973" s="31"/>
    </row>
    <row r="974">
      <c r="A974" s="11" t="s">
        <v>5447</v>
      </c>
      <c r="B974" s="11" t="s">
        <v>5448</v>
      </c>
      <c r="C974" s="12">
        <v>39921.0</v>
      </c>
      <c r="D974" s="13">
        <v>12.0</v>
      </c>
      <c r="E974" s="18">
        <v>0.0</v>
      </c>
      <c r="F974" s="3">
        <v>3.0</v>
      </c>
      <c r="G974" s="3">
        <v>5.0</v>
      </c>
      <c r="H974" s="3">
        <v>5.0</v>
      </c>
      <c r="I974" s="14">
        <f t="shared" si="1"/>
        <v>4.333333333</v>
      </c>
      <c r="J974" s="14">
        <f t="shared" si="2"/>
        <v>1.333333333</v>
      </c>
      <c r="K974" s="11" t="s">
        <v>4130</v>
      </c>
      <c r="L974" s="11" t="s">
        <v>4729</v>
      </c>
      <c r="M974" s="15" t="s">
        <v>2631</v>
      </c>
      <c r="N974" s="15" t="s">
        <v>4036</v>
      </c>
      <c r="O974" s="15" t="s">
        <v>137</v>
      </c>
      <c r="P974" s="15" t="s">
        <v>969</v>
      </c>
      <c r="Q974" s="17">
        <v>0.0</v>
      </c>
      <c r="R974" s="11" t="s">
        <v>124</v>
      </c>
      <c r="S974" s="11">
        <v>1.0</v>
      </c>
      <c r="T974" s="11">
        <v>0.0</v>
      </c>
      <c r="U974" s="11" t="s">
        <v>124</v>
      </c>
      <c r="V974" s="11">
        <v>0.0</v>
      </c>
      <c r="W974" s="11" t="s">
        <v>125</v>
      </c>
      <c r="X974" s="18">
        <f t="shared" ref="X974:X975" si="5">(34+34)/2</f>
        <v>34</v>
      </c>
      <c r="Y974" s="18">
        <v>2.0</v>
      </c>
      <c r="Z974" s="18">
        <v>0.0</v>
      </c>
      <c r="AA974" s="18">
        <v>1.0</v>
      </c>
      <c r="AB974" s="15" t="s">
        <v>5449</v>
      </c>
      <c r="AC974" s="15" t="s">
        <v>5450</v>
      </c>
      <c r="AD974" s="16">
        <v>2.0</v>
      </c>
      <c r="AE974" s="16">
        <v>0.0</v>
      </c>
      <c r="AF974" s="16">
        <v>1.0</v>
      </c>
      <c r="AG974" s="16">
        <v>1.0</v>
      </c>
      <c r="AH974" s="11" t="s">
        <v>5451</v>
      </c>
      <c r="AI974" s="18">
        <v>1.0</v>
      </c>
      <c r="AJ974" s="18">
        <v>0.0</v>
      </c>
      <c r="AK974" s="18">
        <v>1.0</v>
      </c>
      <c r="AL974" s="18">
        <v>0.0</v>
      </c>
      <c r="AM974" s="19">
        <v>1.0</v>
      </c>
      <c r="AN974" s="15" t="s">
        <v>154</v>
      </c>
      <c r="AO974" s="15" t="s">
        <v>893</v>
      </c>
      <c r="AP974" s="15" t="s">
        <v>893</v>
      </c>
      <c r="AQ974" s="15">
        <v>130.0</v>
      </c>
      <c r="AR974" s="15">
        <v>84.0</v>
      </c>
      <c r="AS974" s="15">
        <v>62.0</v>
      </c>
      <c r="AT974" s="15">
        <v>38.0</v>
      </c>
      <c r="AU974" s="15">
        <v>-6.0</v>
      </c>
      <c r="AV974" s="15">
        <v>12.0</v>
      </c>
      <c r="AW974" s="18">
        <v>0.0</v>
      </c>
      <c r="AX974" s="18">
        <v>1.0</v>
      </c>
      <c r="AY974" s="18">
        <v>0.0</v>
      </c>
      <c r="AZ974" s="18">
        <v>0.0</v>
      </c>
      <c r="BA974" s="18">
        <v>0.0</v>
      </c>
      <c r="BB974" s="18">
        <v>0.0</v>
      </c>
      <c r="BC974" s="11">
        <v>0.0</v>
      </c>
      <c r="BD974" s="11">
        <v>0.0</v>
      </c>
      <c r="BE974" s="11">
        <v>0.0</v>
      </c>
      <c r="BF974" s="11">
        <v>0.0</v>
      </c>
      <c r="BG974" s="11">
        <v>0.0</v>
      </c>
      <c r="BH974" s="11">
        <v>0.0</v>
      </c>
      <c r="BI974" s="11">
        <v>0.0</v>
      </c>
      <c r="BJ974" s="11">
        <v>0.0</v>
      </c>
      <c r="BK974" s="11">
        <v>0.0</v>
      </c>
      <c r="BL974" s="11">
        <v>0.0</v>
      </c>
      <c r="BM974" s="11">
        <v>0.0</v>
      </c>
      <c r="BN974" s="11">
        <v>0.0</v>
      </c>
      <c r="BO974" s="11">
        <v>0.0</v>
      </c>
      <c r="BP974" s="11">
        <v>0.0</v>
      </c>
      <c r="BQ974" s="11">
        <v>0.0</v>
      </c>
      <c r="BR974" s="11">
        <v>0.0</v>
      </c>
      <c r="BS974" s="11">
        <v>0.0</v>
      </c>
      <c r="BT974" s="11">
        <v>0.0</v>
      </c>
      <c r="BU974" s="11">
        <v>0.0</v>
      </c>
      <c r="BV974" s="11" t="s">
        <v>124</v>
      </c>
      <c r="BW974" s="3" t="s">
        <v>318</v>
      </c>
      <c r="BX974" s="15">
        <v>0.0</v>
      </c>
      <c r="BY974" s="26">
        <v>252.0</v>
      </c>
      <c r="BZ974" s="16">
        <v>0.0</v>
      </c>
      <c r="CA974" s="26">
        <v>72.0</v>
      </c>
      <c r="CB974" s="26">
        <v>14.0</v>
      </c>
      <c r="CC974" s="15">
        <v>0.0</v>
      </c>
      <c r="CD974" s="15">
        <v>0.0</v>
      </c>
      <c r="CE974" s="15">
        <v>1.0</v>
      </c>
      <c r="CF974" s="15">
        <v>0.0</v>
      </c>
      <c r="CG974" s="16">
        <v>0.0</v>
      </c>
      <c r="CH974" s="16">
        <v>1.0</v>
      </c>
      <c r="CI974" s="16">
        <v>0.0</v>
      </c>
      <c r="CJ974" s="15">
        <f t="shared" si="3"/>
        <v>1</v>
      </c>
      <c r="CK974" s="29" t="s">
        <v>5452</v>
      </c>
      <c r="CL974" s="11" t="s">
        <v>5453</v>
      </c>
      <c r="CM974" s="11">
        <v>0.0</v>
      </c>
      <c r="CN974" s="11">
        <v>0.0</v>
      </c>
      <c r="CO974" s="18">
        <v>1.0</v>
      </c>
      <c r="CP974" s="18">
        <v>0.0</v>
      </c>
      <c r="CQ974" s="15">
        <v>0.0</v>
      </c>
      <c r="CR974" s="15" t="s">
        <v>124</v>
      </c>
      <c r="CS974" s="15">
        <v>0.0</v>
      </c>
      <c r="CT974" s="15" t="s">
        <v>124</v>
      </c>
      <c r="CU974" s="15">
        <v>0.0</v>
      </c>
      <c r="CV974" s="15" t="s">
        <v>124</v>
      </c>
      <c r="CW974" s="11">
        <v>0.0</v>
      </c>
      <c r="CX974" s="11">
        <v>0.0</v>
      </c>
      <c r="CY974" s="11" t="s">
        <v>124</v>
      </c>
      <c r="CZ974" s="11">
        <v>0.0</v>
      </c>
      <c r="DA974" s="11" t="s">
        <v>507</v>
      </c>
      <c r="DB974" s="31"/>
    </row>
    <row r="975">
      <c r="A975" s="11" t="s">
        <v>5454</v>
      </c>
      <c r="B975" s="11" t="s">
        <v>5448</v>
      </c>
      <c r="C975" s="12">
        <v>40005.0</v>
      </c>
      <c r="D975" s="13">
        <v>14.0</v>
      </c>
      <c r="E975" s="18">
        <v>0.0</v>
      </c>
      <c r="F975" s="3">
        <v>7.0</v>
      </c>
      <c r="G975" s="3">
        <v>4.0</v>
      </c>
      <c r="H975" s="3">
        <v>3.0</v>
      </c>
      <c r="I975" s="14">
        <f t="shared" si="1"/>
        <v>4.666666667</v>
      </c>
      <c r="J975" s="14">
        <f t="shared" si="2"/>
        <v>2.666666667</v>
      </c>
      <c r="K975" s="11" t="s">
        <v>4130</v>
      </c>
      <c r="L975" s="11" t="s">
        <v>4729</v>
      </c>
      <c r="M975" s="15" t="s">
        <v>2631</v>
      </c>
      <c r="N975" s="15" t="s">
        <v>3567</v>
      </c>
      <c r="O975" s="15" t="s">
        <v>3898</v>
      </c>
      <c r="P975" s="15" t="s">
        <v>5455</v>
      </c>
      <c r="Q975" s="17">
        <v>0.0</v>
      </c>
      <c r="R975" s="11" t="s">
        <v>124</v>
      </c>
      <c r="S975" s="11">
        <v>1.0</v>
      </c>
      <c r="T975" s="11">
        <v>0.0</v>
      </c>
      <c r="U975" s="11" t="s">
        <v>124</v>
      </c>
      <c r="V975" s="11">
        <v>0.0</v>
      </c>
      <c r="W975" s="11" t="s">
        <v>125</v>
      </c>
      <c r="X975" s="18">
        <f t="shared" si="5"/>
        <v>34</v>
      </c>
      <c r="Y975" s="18">
        <v>2.0</v>
      </c>
      <c r="Z975" s="18">
        <v>0.0</v>
      </c>
      <c r="AA975" s="18">
        <v>1.0</v>
      </c>
      <c r="AB975" s="15" t="s">
        <v>5456</v>
      </c>
      <c r="AC975" s="15" t="s">
        <v>5456</v>
      </c>
      <c r="AD975" s="16">
        <v>2.0</v>
      </c>
      <c r="AE975" s="16">
        <v>2.0</v>
      </c>
      <c r="AF975" s="16">
        <v>1.0</v>
      </c>
      <c r="AG975" s="16">
        <v>0.0</v>
      </c>
      <c r="AH975" s="11" t="s">
        <v>5457</v>
      </c>
      <c r="AI975" s="18">
        <v>1.0</v>
      </c>
      <c r="AJ975" s="18">
        <v>1.0</v>
      </c>
      <c r="AK975" s="18">
        <v>0.0</v>
      </c>
      <c r="AL975" s="11">
        <v>0.0</v>
      </c>
      <c r="AM975" s="19">
        <v>1.0</v>
      </c>
      <c r="AN975" s="27" t="s">
        <v>128</v>
      </c>
      <c r="AO975" s="15" t="s">
        <v>289</v>
      </c>
      <c r="AP975" s="15" t="s">
        <v>289</v>
      </c>
      <c r="AQ975" s="15">
        <v>128.0</v>
      </c>
      <c r="AR975" s="15">
        <v>77.0</v>
      </c>
      <c r="AS975" s="15">
        <v>74.0</v>
      </c>
      <c r="AT975" s="15">
        <v>61.0</v>
      </c>
      <c r="AU975" s="15">
        <v>-6.0</v>
      </c>
      <c r="AV975" s="15">
        <v>9.0</v>
      </c>
      <c r="AW975" s="18">
        <v>0.0</v>
      </c>
      <c r="AX975" s="18">
        <v>0.0</v>
      </c>
      <c r="AY975" s="18">
        <v>0.0</v>
      </c>
      <c r="AZ975" s="18">
        <v>1.0</v>
      </c>
      <c r="BA975" s="18">
        <v>1.0</v>
      </c>
      <c r="BB975" s="18">
        <v>0.0</v>
      </c>
      <c r="BC975" s="11">
        <v>0.0</v>
      </c>
      <c r="BD975" s="11">
        <v>0.0</v>
      </c>
      <c r="BE975" s="11">
        <v>0.0</v>
      </c>
      <c r="BF975" s="11">
        <v>0.0</v>
      </c>
      <c r="BG975" s="11">
        <v>0.0</v>
      </c>
      <c r="BH975" s="11">
        <v>1.0</v>
      </c>
      <c r="BI975" s="11">
        <v>0.0</v>
      </c>
      <c r="BJ975" s="11">
        <v>0.0</v>
      </c>
      <c r="BK975" s="11">
        <v>0.0</v>
      </c>
      <c r="BL975" s="11">
        <v>0.0</v>
      </c>
      <c r="BM975" s="11">
        <v>0.0</v>
      </c>
      <c r="BN975" s="11">
        <v>0.0</v>
      </c>
      <c r="BO975" s="11">
        <v>0.0</v>
      </c>
      <c r="BP975" s="11">
        <v>0.0</v>
      </c>
      <c r="BQ975" s="11">
        <v>0.0</v>
      </c>
      <c r="BR975" s="11">
        <v>0.0</v>
      </c>
      <c r="BS975" s="11">
        <v>0.0</v>
      </c>
      <c r="BT975" s="11">
        <v>0.0</v>
      </c>
      <c r="BU975" s="11">
        <v>0.0</v>
      </c>
      <c r="BV975" s="11" t="s">
        <v>124</v>
      </c>
      <c r="BW975" s="3" t="s">
        <v>318</v>
      </c>
      <c r="BX975" s="15">
        <v>0.0</v>
      </c>
      <c r="BY975" s="26">
        <v>289.0</v>
      </c>
      <c r="BZ975" s="16">
        <v>0.0</v>
      </c>
      <c r="CA975" s="26">
        <v>28.0</v>
      </c>
      <c r="CB975" s="26">
        <v>28.0</v>
      </c>
      <c r="CC975" s="15">
        <v>0.0</v>
      </c>
      <c r="CD975" s="15">
        <v>0.0</v>
      </c>
      <c r="CE975" s="15">
        <v>0.0</v>
      </c>
      <c r="CF975" s="15">
        <v>0.0</v>
      </c>
      <c r="CG975" s="16">
        <v>0.0</v>
      </c>
      <c r="CH975" s="16">
        <v>0.0</v>
      </c>
      <c r="CI975" s="16">
        <v>0.0</v>
      </c>
      <c r="CJ975" s="15">
        <f t="shared" si="3"/>
        <v>0</v>
      </c>
      <c r="CK975" s="29" t="s">
        <v>5458</v>
      </c>
      <c r="CL975" s="11" t="s">
        <v>522</v>
      </c>
      <c r="CM975" s="11">
        <v>0.0</v>
      </c>
      <c r="CN975" s="11">
        <v>0.0</v>
      </c>
      <c r="CO975" s="18">
        <v>0.0</v>
      </c>
      <c r="CP975" s="18">
        <v>0.0</v>
      </c>
      <c r="CQ975" s="15">
        <v>0.0</v>
      </c>
      <c r="CR975" s="15" t="s">
        <v>124</v>
      </c>
      <c r="CS975" s="15">
        <v>0.0</v>
      </c>
      <c r="CT975" s="15" t="s">
        <v>124</v>
      </c>
      <c r="CU975" s="15">
        <v>0.0</v>
      </c>
      <c r="CV975" s="15" t="s">
        <v>124</v>
      </c>
      <c r="CW975" s="11">
        <v>0.0</v>
      </c>
      <c r="CX975" s="11">
        <v>0.0</v>
      </c>
      <c r="CY975" s="11" t="s">
        <v>124</v>
      </c>
      <c r="CZ975" s="11">
        <v>0.0</v>
      </c>
      <c r="DA975" s="11" t="s">
        <v>3248</v>
      </c>
      <c r="DB975" s="31"/>
    </row>
    <row r="976">
      <c r="A976" s="11" t="s">
        <v>5459</v>
      </c>
      <c r="B976" s="11" t="s">
        <v>5460</v>
      </c>
      <c r="C976" s="12">
        <v>40103.0</v>
      </c>
      <c r="D976" s="13">
        <v>2.0</v>
      </c>
      <c r="E976" s="18">
        <v>1.0</v>
      </c>
      <c r="F976" s="3">
        <v>5.0</v>
      </c>
      <c r="G976" s="3">
        <v>4.0</v>
      </c>
      <c r="H976" s="3">
        <v>4.0</v>
      </c>
      <c r="I976" s="14">
        <f t="shared" si="1"/>
        <v>4.333333333</v>
      </c>
      <c r="J976" s="14">
        <f t="shared" si="2"/>
        <v>0.6666666667</v>
      </c>
      <c r="K976" s="11" t="s">
        <v>5038</v>
      </c>
      <c r="L976" s="11" t="s">
        <v>4729</v>
      </c>
      <c r="M976" s="15" t="s">
        <v>2631</v>
      </c>
      <c r="N976" s="15" t="s">
        <v>4036</v>
      </c>
      <c r="O976" s="15" t="s">
        <v>3898</v>
      </c>
      <c r="P976" s="15" t="s">
        <v>5461</v>
      </c>
      <c r="Q976" s="17">
        <v>1.5</v>
      </c>
      <c r="R976" s="11" t="s">
        <v>5462</v>
      </c>
      <c r="S976" s="11">
        <v>1.0</v>
      </c>
      <c r="T976" s="11">
        <v>0.0</v>
      </c>
      <c r="U976" s="11" t="s">
        <v>124</v>
      </c>
      <c r="V976" s="11">
        <v>0.0</v>
      </c>
      <c r="W976" s="11" t="s">
        <v>631</v>
      </c>
      <c r="X976" s="18">
        <f>(28+27)/2</f>
        <v>27.5</v>
      </c>
      <c r="Y976" s="18">
        <v>1.0</v>
      </c>
      <c r="Z976" s="18">
        <v>0.0</v>
      </c>
      <c r="AA976" s="18"/>
      <c r="AB976" s="15" t="s">
        <v>5463</v>
      </c>
      <c r="AC976" s="15" t="s">
        <v>5463</v>
      </c>
      <c r="AD976" s="16">
        <v>1.0</v>
      </c>
      <c r="AE976" s="16">
        <v>0.0</v>
      </c>
      <c r="AF976" s="16">
        <v>1.0</v>
      </c>
      <c r="AG976" s="16">
        <v>0.0</v>
      </c>
      <c r="AH976" s="11" t="s">
        <v>5464</v>
      </c>
      <c r="AI976" s="18">
        <v>1.0</v>
      </c>
      <c r="AJ976" s="18">
        <v>0.0</v>
      </c>
      <c r="AK976" s="18">
        <v>0.0</v>
      </c>
      <c r="AL976" s="11">
        <v>0.0</v>
      </c>
      <c r="AM976" s="19">
        <v>1.0</v>
      </c>
      <c r="AN976" s="27" t="s">
        <v>128</v>
      </c>
      <c r="AO976" s="15" t="s">
        <v>328</v>
      </c>
      <c r="AP976" s="15" t="s">
        <v>328</v>
      </c>
      <c r="AQ976" s="15">
        <v>132.0</v>
      </c>
      <c r="AR976" s="15">
        <v>68.0</v>
      </c>
      <c r="AS976" s="15">
        <v>73.0</v>
      </c>
      <c r="AT976" s="15">
        <v>73.0</v>
      </c>
      <c r="AU976" s="15">
        <v>-4.0</v>
      </c>
      <c r="AV976" s="15">
        <v>1.0</v>
      </c>
      <c r="AW976" s="18">
        <v>0.0</v>
      </c>
      <c r="AX976" s="18">
        <v>0.0</v>
      </c>
      <c r="AY976" s="18">
        <v>0.0</v>
      </c>
      <c r="AZ976" s="18">
        <v>1.0</v>
      </c>
      <c r="BA976" s="18">
        <v>0.0</v>
      </c>
      <c r="BB976" s="18">
        <v>0.0</v>
      </c>
      <c r="BC976" s="11">
        <v>0.0</v>
      </c>
      <c r="BD976" s="11">
        <v>0.0</v>
      </c>
      <c r="BE976" s="11">
        <v>0.0</v>
      </c>
      <c r="BF976" s="11">
        <v>0.0</v>
      </c>
      <c r="BG976" s="11">
        <v>0.0</v>
      </c>
      <c r="BH976" s="11">
        <v>1.0</v>
      </c>
      <c r="BI976" s="11">
        <v>0.0</v>
      </c>
      <c r="BJ976" s="11">
        <v>0.0</v>
      </c>
      <c r="BK976" s="11">
        <v>0.0</v>
      </c>
      <c r="BL976" s="11">
        <v>0.0</v>
      </c>
      <c r="BM976" s="11">
        <v>0.0</v>
      </c>
      <c r="BN976" s="11">
        <v>0.0</v>
      </c>
      <c r="BO976" s="11">
        <v>0.0</v>
      </c>
      <c r="BP976" s="11">
        <v>0.0</v>
      </c>
      <c r="BQ976" s="11">
        <v>0.0</v>
      </c>
      <c r="BR976" s="11">
        <v>0.0</v>
      </c>
      <c r="BS976" s="11">
        <v>0.0</v>
      </c>
      <c r="BT976" s="11">
        <v>0.0</v>
      </c>
      <c r="BU976" s="11">
        <v>0.0</v>
      </c>
      <c r="BV976" s="11" t="s">
        <v>124</v>
      </c>
      <c r="BW976" s="3" t="s">
        <v>3949</v>
      </c>
      <c r="BX976" s="15">
        <v>1.0</v>
      </c>
      <c r="BY976" s="26">
        <v>212.0</v>
      </c>
      <c r="BZ976" s="16">
        <v>0.0</v>
      </c>
      <c r="CA976" s="26">
        <v>9.0</v>
      </c>
      <c r="CB976" s="26">
        <v>4.0</v>
      </c>
      <c r="CC976" s="15">
        <v>0.0</v>
      </c>
      <c r="CD976" s="15">
        <v>0.0</v>
      </c>
      <c r="CE976" s="15">
        <v>0.0</v>
      </c>
      <c r="CF976" s="15">
        <v>0.0</v>
      </c>
      <c r="CG976" s="16">
        <v>0.0</v>
      </c>
      <c r="CH976" s="16">
        <v>0.0</v>
      </c>
      <c r="CI976" s="16">
        <v>0.0</v>
      </c>
      <c r="CJ976" s="15">
        <f t="shared" si="3"/>
        <v>0</v>
      </c>
      <c r="CK976" s="29" t="s">
        <v>5465</v>
      </c>
      <c r="CL976" s="11" t="s">
        <v>258</v>
      </c>
      <c r="CM976" s="11">
        <v>0.0</v>
      </c>
      <c r="CN976" s="11">
        <v>0.0</v>
      </c>
      <c r="CO976" s="18">
        <v>0.0</v>
      </c>
      <c r="CP976" s="18">
        <v>0.0</v>
      </c>
      <c r="CQ976" s="15">
        <v>0.0</v>
      </c>
      <c r="CR976" s="15" t="s">
        <v>124</v>
      </c>
      <c r="CS976" s="15">
        <v>0.0</v>
      </c>
      <c r="CT976" s="15" t="s">
        <v>124</v>
      </c>
      <c r="CU976" s="15">
        <v>0.0</v>
      </c>
      <c r="CV976" s="15" t="s">
        <v>124</v>
      </c>
      <c r="CW976" s="11">
        <v>0.0</v>
      </c>
      <c r="CX976" s="11">
        <v>0.0</v>
      </c>
      <c r="CY976" s="11" t="s">
        <v>124</v>
      </c>
      <c r="CZ976" s="11">
        <v>0.0</v>
      </c>
      <c r="DA976" s="11" t="s">
        <v>235</v>
      </c>
      <c r="DB976" s="31"/>
    </row>
    <row r="977">
      <c r="A977" s="48">
        <v>3.0</v>
      </c>
      <c r="B977" s="11" t="s">
        <v>4605</v>
      </c>
      <c r="C977" s="12">
        <v>40110.0</v>
      </c>
      <c r="D977" s="13">
        <v>1.0</v>
      </c>
      <c r="E977" s="18">
        <v>0.0</v>
      </c>
      <c r="F977" s="3">
        <v>2.0</v>
      </c>
      <c r="G977" s="3">
        <v>3.0</v>
      </c>
      <c r="H977" s="3">
        <v>4.0</v>
      </c>
      <c r="I977" s="14">
        <f t="shared" si="1"/>
        <v>3</v>
      </c>
      <c r="J977" s="14">
        <f t="shared" si="2"/>
        <v>1.333333333</v>
      </c>
      <c r="K977" s="11" t="s">
        <v>3135</v>
      </c>
      <c r="L977" s="11" t="s">
        <v>3594</v>
      </c>
      <c r="M977" s="15" t="s">
        <v>2631</v>
      </c>
      <c r="N977" s="15" t="s">
        <v>4766</v>
      </c>
      <c r="O977" s="15" t="s">
        <v>2906</v>
      </c>
      <c r="P977" s="15" t="s">
        <v>5466</v>
      </c>
      <c r="Q977" s="17">
        <v>1.0</v>
      </c>
      <c r="R977" s="11" t="s">
        <v>124</v>
      </c>
      <c r="S977" s="11">
        <v>0.0</v>
      </c>
      <c r="T977" s="11">
        <v>0.0</v>
      </c>
      <c r="U977" s="11" t="s">
        <v>124</v>
      </c>
      <c r="V977" s="11">
        <v>0.0</v>
      </c>
      <c r="W977" s="11" t="s">
        <v>125</v>
      </c>
      <c r="X977" s="18">
        <v>27.0</v>
      </c>
      <c r="Y977" s="18">
        <v>0.0</v>
      </c>
      <c r="Z977" s="18">
        <v>1.0</v>
      </c>
      <c r="AA977" s="18">
        <v>0.0</v>
      </c>
      <c r="AB977" s="15" t="s">
        <v>5467</v>
      </c>
      <c r="AC977" s="15" t="s">
        <v>5467</v>
      </c>
      <c r="AD977" s="16">
        <v>2.0</v>
      </c>
      <c r="AE977" s="16">
        <v>1.0</v>
      </c>
      <c r="AF977" s="16">
        <v>0.0</v>
      </c>
      <c r="AG977" s="15">
        <v>0.0</v>
      </c>
      <c r="AH977" s="11" t="s">
        <v>5468</v>
      </c>
      <c r="AI977" s="18">
        <v>1.0</v>
      </c>
      <c r="AJ977" s="18">
        <v>1.0</v>
      </c>
      <c r="AK977" s="18">
        <v>0.0</v>
      </c>
      <c r="AL977" s="11">
        <v>0.0</v>
      </c>
      <c r="AM977" s="19">
        <v>1.0</v>
      </c>
      <c r="AN977" s="27" t="s">
        <v>128</v>
      </c>
      <c r="AO977" s="15" t="s">
        <v>512</v>
      </c>
      <c r="AP977" s="15" t="s">
        <v>512</v>
      </c>
      <c r="AQ977" s="15">
        <v>135.0</v>
      </c>
      <c r="AR977" s="15">
        <v>71.0</v>
      </c>
      <c r="AS977" s="15">
        <v>70.0</v>
      </c>
      <c r="AT977" s="15">
        <v>79.0</v>
      </c>
      <c r="AU977" s="15">
        <v>-2.0</v>
      </c>
      <c r="AV977" s="15">
        <v>5.0</v>
      </c>
      <c r="AW977" s="18">
        <v>0.0</v>
      </c>
      <c r="AX977" s="18">
        <v>0.0</v>
      </c>
      <c r="AY977" s="18">
        <v>0.0</v>
      </c>
      <c r="AZ977" s="18">
        <v>0.0</v>
      </c>
      <c r="BA977" s="18">
        <v>0.0</v>
      </c>
      <c r="BB977" s="18">
        <v>0.0</v>
      </c>
      <c r="BC977" s="11">
        <v>0.0</v>
      </c>
      <c r="BD977" s="11">
        <v>0.0</v>
      </c>
      <c r="BE977" s="11">
        <v>0.0</v>
      </c>
      <c r="BF977" s="11">
        <v>0.0</v>
      </c>
      <c r="BG977" s="11">
        <v>0.0</v>
      </c>
      <c r="BH977" s="11">
        <v>0.0</v>
      </c>
      <c r="BI977" s="11">
        <v>0.0</v>
      </c>
      <c r="BJ977" s="11">
        <v>0.0</v>
      </c>
      <c r="BK977" s="11">
        <v>0.0</v>
      </c>
      <c r="BL977" s="11">
        <v>0.0</v>
      </c>
      <c r="BM977" s="11">
        <v>0.0</v>
      </c>
      <c r="BN977" s="11">
        <v>0.0</v>
      </c>
      <c r="BO977" s="11">
        <v>0.0</v>
      </c>
      <c r="BP977" s="11">
        <v>0.0</v>
      </c>
      <c r="BQ977" s="11">
        <v>0.0</v>
      </c>
      <c r="BR977" s="11">
        <v>0.0</v>
      </c>
      <c r="BS977" s="11">
        <v>0.0</v>
      </c>
      <c r="BT977" s="11">
        <v>0.0</v>
      </c>
      <c r="BU977" s="11">
        <v>0.0</v>
      </c>
      <c r="BV977" s="11" t="s">
        <v>124</v>
      </c>
      <c r="BW977" s="3" t="s">
        <v>1609</v>
      </c>
      <c r="BX977" s="15">
        <v>0.0</v>
      </c>
      <c r="BY977" s="26">
        <v>205.0</v>
      </c>
      <c r="BZ977" s="16">
        <v>0.0</v>
      </c>
      <c r="CA977" s="26">
        <v>25.0</v>
      </c>
      <c r="CB977" s="26">
        <v>0.0</v>
      </c>
      <c r="CC977" s="15">
        <v>0.0</v>
      </c>
      <c r="CD977" s="15">
        <v>0.0</v>
      </c>
      <c r="CE977" s="15">
        <v>0.0</v>
      </c>
      <c r="CF977" s="15">
        <v>0.0</v>
      </c>
      <c r="CG977" s="16">
        <v>0.0</v>
      </c>
      <c r="CH977" s="16">
        <v>0.0</v>
      </c>
      <c r="CI977" s="16">
        <v>1.0</v>
      </c>
      <c r="CJ977" s="15">
        <f t="shared" si="3"/>
        <v>1</v>
      </c>
      <c r="CK977" s="29" t="s">
        <v>5469</v>
      </c>
      <c r="CL977" s="11" t="s">
        <v>258</v>
      </c>
      <c r="CM977" s="11">
        <v>0.0</v>
      </c>
      <c r="CN977" s="11">
        <v>0.0</v>
      </c>
      <c r="CO977" s="18">
        <v>1.0</v>
      </c>
      <c r="CP977" s="18">
        <v>0.0</v>
      </c>
      <c r="CQ977" s="15">
        <v>0.0</v>
      </c>
      <c r="CR977" s="15" t="s">
        <v>124</v>
      </c>
      <c r="CS977" s="15">
        <v>0.0</v>
      </c>
      <c r="CT977" s="15" t="s">
        <v>124</v>
      </c>
      <c r="CU977" s="15">
        <v>0.0</v>
      </c>
      <c r="CV977" s="15" t="s">
        <v>124</v>
      </c>
      <c r="CW977" s="11">
        <v>0.0</v>
      </c>
      <c r="CX977" s="11">
        <v>0.0</v>
      </c>
      <c r="CY977" s="11" t="s">
        <v>124</v>
      </c>
      <c r="CZ977" s="11">
        <v>0.0</v>
      </c>
      <c r="DA977" s="11" t="s">
        <v>235</v>
      </c>
      <c r="DB977" s="31"/>
    </row>
    <row r="978">
      <c r="A978" s="11" t="s">
        <v>5470</v>
      </c>
      <c r="B978" s="11" t="s">
        <v>5471</v>
      </c>
      <c r="C978" s="12">
        <v>40124.0</v>
      </c>
      <c r="D978" s="13">
        <v>2.0</v>
      </c>
      <c r="E978" s="18">
        <v>1.0</v>
      </c>
      <c r="F978" s="3">
        <v>3.0</v>
      </c>
      <c r="G978" s="3">
        <v>1.0</v>
      </c>
      <c r="H978" s="3">
        <v>2.0</v>
      </c>
      <c r="I978" s="14">
        <f t="shared" si="1"/>
        <v>2</v>
      </c>
      <c r="J978" s="14">
        <f t="shared" si="2"/>
        <v>1.333333333</v>
      </c>
      <c r="K978" s="11" t="s">
        <v>5472</v>
      </c>
      <c r="L978" s="11" t="s">
        <v>4729</v>
      </c>
      <c r="M978" s="15" t="s">
        <v>2631</v>
      </c>
      <c r="N978" s="15" t="s">
        <v>2691</v>
      </c>
      <c r="O978" s="15" t="s">
        <v>2906</v>
      </c>
      <c r="P978" s="15" t="s">
        <v>2691</v>
      </c>
      <c r="Q978" s="17">
        <v>1.0</v>
      </c>
      <c r="R978" s="11" t="s">
        <v>124</v>
      </c>
      <c r="S978" s="11">
        <v>0.0</v>
      </c>
      <c r="T978" s="11">
        <v>0.0</v>
      </c>
      <c r="U978" s="11" t="s">
        <v>124</v>
      </c>
      <c r="V978" s="11">
        <v>0.0</v>
      </c>
      <c r="W978" s="11" t="s">
        <v>125</v>
      </c>
      <c r="X978" s="18">
        <v>23.0</v>
      </c>
      <c r="Y978" s="18">
        <v>1.0</v>
      </c>
      <c r="Z978" s="18">
        <v>1.0</v>
      </c>
      <c r="AA978" s="18">
        <v>0.0</v>
      </c>
      <c r="AB978" s="15" t="s">
        <v>5473</v>
      </c>
      <c r="AC978" s="15" t="s">
        <v>5473</v>
      </c>
      <c r="AD978" s="16">
        <v>1.0</v>
      </c>
      <c r="AE978" s="16">
        <v>1.0</v>
      </c>
      <c r="AF978" s="16">
        <v>1.0</v>
      </c>
      <c r="AG978" s="15">
        <v>1.0</v>
      </c>
      <c r="AH978" s="11" t="s">
        <v>5473</v>
      </c>
      <c r="AI978" s="18">
        <v>1.0</v>
      </c>
      <c r="AJ978" s="18">
        <v>1.0</v>
      </c>
      <c r="AK978" s="18">
        <v>1.0</v>
      </c>
      <c r="AL978" s="11">
        <v>1.0</v>
      </c>
      <c r="AM978" s="19">
        <v>1.0</v>
      </c>
      <c r="AN978" s="27" t="s">
        <v>128</v>
      </c>
      <c r="AO978" s="15" t="s">
        <v>167</v>
      </c>
      <c r="AP978" s="15" t="s">
        <v>167</v>
      </c>
      <c r="AQ978" s="15">
        <v>90.0</v>
      </c>
      <c r="AR978" s="15">
        <v>66.0</v>
      </c>
      <c r="AS978" s="15">
        <v>51.0</v>
      </c>
      <c r="AT978" s="15">
        <v>47.0</v>
      </c>
      <c r="AU978" s="15">
        <v>-7.0</v>
      </c>
      <c r="AV978" s="15">
        <v>3.0</v>
      </c>
      <c r="AW978" s="18">
        <v>0.0</v>
      </c>
      <c r="AX978" s="18">
        <v>0.0</v>
      </c>
      <c r="AY978" s="18">
        <v>0.0</v>
      </c>
      <c r="AZ978" s="18">
        <v>1.0</v>
      </c>
      <c r="BA978" s="18">
        <v>1.0</v>
      </c>
      <c r="BB978" s="18">
        <v>0.0</v>
      </c>
      <c r="BC978" s="11">
        <v>0.0</v>
      </c>
      <c r="BD978" s="11">
        <v>0.0</v>
      </c>
      <c r="BE978" s="11">
        <v>0.0</v>
      </c>
      <c r="BF978" s="11">
        <v>0.0</v>
      </c>
      <c r="BG978" s="11">
        <v>0.0</v>
      </c>
      <c r="BH978" s="11">
        <v>0.0</v>
      </c>
      <c r="BI978" s="11">
        <v>0.0</v>
      </c>
      <c r="BJ978" s="11">
        <v>0.0</v>
      </c>
      <c r="BK978" s="11">
        <v>0.0</v>
      </c>
      <c r="BL978" s="11">
        <v>0.0</v>
      </c>
      <c r="BM978" s="11">
        <v>0.0</v>
      </c>
      <c r="BN978" s="11">
        <v>0.0</v>
      </c>
      <c r="BO978" s="11">
        <v>0.0</v>
      </c>
      <c r="BP978" s="11">
        <v>0.0</v>
      </c>
      <c r="BQ978" s="11">
        <v>0.0</v>
      </c>
      <c r="BR978" s="11">
        <v>0.0</v>
      </c>
      <c r="BS978" s="11">
        <v>0.0</v>
      </c>
      <c r="BT978" s="11">
        <v>0.0</v>
      </c>
      <c r="BU978" s="11">
        <v>0.0</v>
      </c>
      <c r="BV978" s="11" t="s">
        <v>124</v>
      </c>
      <c r="BW978" s="3" t="s">
        <v>146</v>
      </c>
      <c r="BX978" s="15">
        <v>0.0</v>
      </c>
      <c r="BY978" s="26">
        <v>228.0</v>
      </c>
      <c r="BZ978" s="16">
        <v>0.0</v>
      </c>
      <c r="CA978" s="26">
        <v>40.0</v>
      </c>
      <c r="CB978" s="26">
        <v>21.0</v>
      </c>
      <c r="CC978" s="15">
        <v>0.0</v>
      </c>
      <c r="CD978" s="15">
        <v>0.0</v>
      </c>
      <c r="CE978" s="15">
        <v>0.0</v>
      </c>
      <c r="CF978" s="15">
        <v>0.0</v>
      </c>
      <c r="CG978" s="16">
        <v>0.0</v>
      </c>
      <c r="CH978" s="16">
        <v>0.0</v>
      </c>
      <c r="CI978" s="16">
        <v>0.0</v>
      </c>
      <c r="CJ978" s="15">
        <f t="shared" si="3"/>
        <v>0</v>
      </c>
      <c r="CK978" s="29" t="s">
        <v>5474</v>
      </c>
      <c r="CL978" s="13" t="s">
        <v>5475</v>
      </c>
      <c r="CM978" s="11">
        <v>0.0</v>
      </c>
      <c r="CN978" s="11">
        <v>0.0</v>
      </c>
      <c r="CO978" s="18">
        <v>0.0</v>
      </c>
      <c r="CP978" s="18">
        <v>0.0</v>
      </c>
      <c r="CQ978" s="15">
        <v>0.0</v>
      </c>
      <c r="CR978" s="15" t="s">
        <v>124</v>
      </c>
      <c r="CS978" s="15">
        <v>0.0</v>
      </c>
      <c r="CT978" s="15" t="s">
        <v>124</v>
      </c>
      <c r="CU978" s="15">
        <v>0.0</v>
      </c>
      <c r="CV978" s="15" t="s">
        <v>124</v>
      </c>
      <c r="CW978" s="11">
        <v>0.0</v>
      </c>
      <c r="CX978" s="11">
        <v>0.0</v>
      </c>
      <c r="CY978" s="11" t="s">
        <v>124</v>
      </c>
      <c r="CZ978" s="11">
        <v>0.0</v>
      </c>
      <c r="DA978" s="11" t="s">
        <v>4181</v>
      </c>
      <c r="DB978" s="31"/>
    </row>
    <row r="979">
      <c r="A979" s="11" t="s">
        <v>5476</v>
      </c>
      <c r="B979" s="11" t="s">
        <v>5477</v>
      </c>
      <c r="C979" s="12">
        <v>40131.0</v>
      </c>
      <c r="D979" s="13">
        <v>1.0</v>
      </c>
      <c r="E979" s="18">
        <v>0.0</v>
      </c>
      <c r="F979" s="3">
        <v>5.0</v>
      </c>
      <c r="G979" s="3">
        <v>3.0</v>
      </c>
      <c r="H979" s="3">
        <v>5.0</v>
      </c>
      <c r="I979" s="14">
        <f t="shared" si="1"/>
        <v>4.333333333</v>
      </c>
      <c r="J979" s="14">
        <f t="shared" si="2"/>
        <v>1.333333333</v>
      </c>
      <c r="K979" s="11" t="s">
        <v>5478</v>
      </c>
      <c r="L979" s="11" t="s">
        <v>355</v>
      </c>
      <c r="M979" s="15" t="s">
        <v>2631</v>
      </c>
      <c r="N979" s="15" t="s">
        <v>5216</v>
      </c>
      <c r="O979" s="15" t="s">
        <v>3478</v>
      </c>
      <c r="P979" s="15" t="s">
        <v>4217</v>
      </c>
      <c r="Q979" s="17">
        <v>1.0</v>
      </c>
      <c r="R979" s="11" t="s">
        <v>5479</v>
      </c>
      <c r="S979" s="11">
        <v>1.0</v>
      </c>
      <c r="T979" s="11">
        <v>0.0</v>
      </c>
      <c r="U979" s="11" t="s">
        <v>124</v>
      </c>
      <c r="V979" s="11">
        <v>0.0</v>
      </c>
      <c r="W979" s="11" t="s">
        <v>125</v>
      </c>
      <c r="X979" s="18">
        <v>20.0</v>
      </c>
      <c r="Y979" s="18">
        <v>1.0</v>
      </c>
      <c r="Z979" s="18">
        <v>0.0</v>
      </c>
      <c r="AA979" s="18">
        <v>1.0</v>
      </c>
      <c r="AB979" s="15" t="s">
        <v>5480</v>
      </c>
      <c r="AC979" s="15" t="s">
        <v>5481</v>
      </c>
      <c r="AD979" s="16">
        <v>2.0</v>
      </c>
      <c r="AE979" s="16">
        <v>2.0</v>
      </c>
      <c r="AF979" s="16">
        <v>1.0</v>
      </c>
      <c r="AG979" s="15">
        <v>0.0</v>
      </c>
      <c r="AH979" s="11" t="s">
        <v>5314</v>
      </c>
      <c r="AI979" s="18">
        <v>1.0</v>
      </c>
      <c r="AJ979" s="18">
        <v>1.0</v>
      </c>
      <c r="AK979" s="18">
        <v>0.0</v>
      </c>
      <c r="AL979" s="11">
        <v>0.0</v>
      </c>
      <c r="AM979" s="18">
        <v>1.0</v>
      </c>
      <c r="AN979" s="27" t="s">
        <v>128</v>
      </c>
      <c r="AO979" s="15" t="s">
        <v>177</v>
      </c>
      <c r="AP979" s="15" t="s">
        <v>177</v>
      </c>
      <c r="AQ979" s="15">
        <v>144.0</v>
      </c>
      <c r="AR979" s="15">
        <v>71.0</v>
      </c>
      <c r="AS979" s="15">
        <v>62.0</v>
      </c>
      <c r="AT979" s="15">
        <v>71.0</v>
      </c>
      <c r="AU979" s="15">
        <v>-6.0</v>
      </c>
      <c r="AV979" s="15">
        <v>4.0</v>
      </c>
      <c r="AW979" s="18">
        <v>0.0</v>
      </c>
      <c r="AX979" s="18">
        <v>0.0</v>
      </c>
      <c r="AY979" s="18">
        <v>0.0</v>
      </c>
      <c r="AZ979" s="18">
        <v>1.0</v>
      </c>
      <c r="BA979" s="18">
        <v>0.0</v>
      </c>
      <c r="BB979" s="18">
        <v>0.0</v>
      </c>
      <c r="BC979" s="11">
        <v>0.0</v>
      </c>
      <c r="BD979" s="11">
        <v>0.0</v>
      </c>
      <c r="BE979" s="11">
        <v>0.0</v>
      </c>
      <c r="BF979" s="11">
        <v>0.0</v>
      </c>
      <c r="BG979" s="11">
        <v>0.0</v>
      </c>
      <c r="BH979" s="11">
        <v>0.0</v>
      </c>
      <c r="BI979" s="11">
        <v>0.0</v>
      </c>
      <c r="BJ979" s="11">
        <v>0.0</v>
      </c>
      <c r="BK979" s="11">
        <v>0.0</v>
      </c>
      <c r="BL979" s="11">
        <v>0.0</v>
      </c>
      <c r="BM979" s="11">
        <v>0.0</v>
      </c>
      <c r="BN979" s="11">
        <v>0.0</v>
      </c>
      <c r="BO979" s="11">
        <v>0.0</v>
      </c>
      <c r="BP979" s="11">
        <v>0.0</v>
      </c>
      <c r="BQ979" s="11">
        <v>0.0</v>
      </c>
      <c r="BR979" s="11">
        <v>0.0</v>
      </c>
      <c r="BS979" s="11">
        <v>0.0</v>
      </c>
      <c r="BT979" s="11">
        <v>0.0</v>
      </c>
      <c r="BU979" s="11">
        <v>0.0</v>
      </c>
      <c r="BV979" s="11" t="s">
        <v>124</v>
      </c>
      <c r="BW979" s="3" t="s">
        <v>1609</v>
      </c>
      <c r="BX979" s="15">
        <v>0.0</v>
      </c>
      <c r="BY979" s="26">
        <v>221.0</v>
      </c>
      <c r="BZ979" s="16">
        <v>0.0</v>
      </c>
      <c r="CA979" s="26">
        <v>0.0</v>
      </c>
      <c r="CB979" s="26">
        <v>0.0</v>
      </c>
      <c r="CC979" s="15">
        <v>0.0</v>
      </c>
      <c r="CD979" s="15">
        <v>0.0</v>
      </c>
      <c r="CE979" s="15">
        <v>0.0</v>
      </c>
      <c r="CF979" s="15">
        <v>0.0</v>
      </c>
      <c r="CG979" s="16">
        <v>0.0</v>
      </c>
      <c r="CH979" s="16">
        <v>1.0</v>
      </c>
      <c r="CI979" s="16">
        <v>0.0</v>
      </c>
      <c r="CJ979" s="15">
        <f t="shared" si="3"/>
        <v>1</v>
      </c>
      <c r="CK979" s="29" t="s">
        <v>5482</v>
      </c>
      <c r="CL979" s="11" t="s">
        <v>3430</v>
      </c>
      <c r="CM979" s="11">
        <v>0.0</v>
      </c>
      <c r="CN979" s="11">
        <v>0.0</v>
      </c>
      <c r="CO979" s="18">
        <v>0.0</v>
      </c>
      <c r="CP979" s="18">
        <v>0.0</v>
      </c>
      <c r="CQ979" s="15">
        <v>0.0</v>
      </c>
      <c r="CR979" s="15" t="s">
        <v>124</v>
      </c>
      <c r="CS979" s="15">
        <v>0.0</v>
      </c>
      <c r="CT979" s="15" t="s">
        <v>124</v>
      </c>
      <c r="CU979" s="15">
        <v>0.0</v>
      </c>
      <c r="CV979" s="15" t="s">
        <v>124</v>
      </c>
      <c r="CW979" s="11">
        <v>0.0</v>
      </c>
      <c r="CX979" s="11">
        <v>0.0</v>
      </c>
      <c r="CY979" s="11" t="s">
        <v>124</v>
      </c>
      <c r="CZ979" s="11">
        <v>0.0</v>
      </c>
      <c r="DA979" s="11" t="s">
        <v>235</v>
      </c>
      <c r="DB979" s="31"/>
    </row>
    <row r="980">
      <c r="A980" s="11" t="s">
        <v>5483</v>
      </c>
      <c r="B980" s="11" t="s">
        <v>5484</v>
      </c>
      <c r="C980" s="12">
        <v>40145.0</v>
      </c>
      <c r="D980" s="13">
        <v>5.0</v>
      </c>
      <c r="E980" s="18">
        <v>0.0</v>
      </c>
      <c r="F980" s="3">
        <v>9.0</v>
      </c>
      <c r="G980" s="3">
        <v>7.0</v>
      </c>
      <c r="H980" s="3">
        <v>7.0</v>
      </c>
      <c r="I980" s="14">
        <f t="shared" si="1"/>
        <v>7.666666667</v>
      </c>
      <c r="J980" s="14">
        <f t="shared" si="2"/>
        <v>1.333333333</v>
      </c>
      <c r="K980" s="11" t="s">
        <v>5485</v>
      </c>
      <c r="L980" s="11" t="s">
        <v>5486</v>
      </c>
      <c r="M980" s="15" t="s">
        <v>3478</v>
      </c>
      <c r="N980" s="15" t="s">
        <v>3478</v>
      </c>
      <c r="O980" s="15" t="s">
        <v>3478</v>
      </c>
      <c r="P980" s="15" t="s">
        <v>969</v>
      </c>
      <c r="Q980" s="17">
        <v>2.0</v>
      </c>
      <c r="R980" s="11" t="s">
        <v>124</v>
      </c>
      <c r="S980" s="11">
        <v>1.0</v>
      </c>
      <c r="T980" s="11">
        <v>0.0</v>
      </c>
      <c r="U980" s="11" t="s">
        <v>124</v>
      </c>
      <c r="V980" s="11">
        <v>0.0</v>
      </c>
      <c r="W980" s="11" t="s">
        <v>125</v>
      </c>
      <c r="X980" s="18">
        <f>(39+28)/2</f>
        <v>33.5</v>
      </c>
      <c r="Y980" s="18">
        <v>2.0</v>
      </c>
      <c r="Z980" s="18">
        <v>0.0</v>
      </c>
      <c r="AA980" s="18"/>
      <c r="AB980" s="15" t="s">
        <v>5487</v>
      </c>
      <c r="AC980" s="15" t="s">
        <v>5488</v>
      </c>
      <c r="AD980" s="16">
        <v>2.0</v>
      </c>
      <c r="AE980" s="16">
        <v>2.0</v>
      </c>
      <c r="AF980" s="16">
        <v>1.0</v>
      </c>
      <c r="AG980" s="16">
        <v>0.0</v>
      </c>
      <c r="AH980" s="11" t="s">
        <v>5489</v>
      </c>
      <c r="AI980" s="18">
        <v>2.0</v>
      </c>
      <c r="AJ980" s="18">
        <v>2.0</v>
      </c>
      <c r="AK980" s="18">
        <v>0.0</v>
      </c>
      <c r="AL980" s="11">
        <v>0.0</v>
      </c>
      <c r="AM980" s="19">
        <v>1.0</v>
      </c>
      <c r="AN980" s="27" t="s">
        <v>128</v>
      </c>
      <c r="AO980" s="15" t="s">
        <v>367</v>
      </c>
      <c r="AP980" s="15" t="s">
        <v>367</v>
      </c>
      <c r="AQ980" s="15">
        <v>174.0</v>
      </c>
      <c r="AR980" s="15">
        <v>96.0</v>
      </c>
      <c r="AS980" s="15">
        <v>49.0</v>
      </c>
      <c r="AT980" s="15">
        <v>81.0</v>
      </c>
      <c r="AU980" s="15">
        <v>-2.0</v>
      </c>
      <c r="AV980" s="15">
        <v>3.0</v>
      </c>
      <c r="AW980" s="18">
        <v>0.0</v>
      </c>
      <c r="AX980" s="18">
        <v>0.0</v>
      </c>
      <c r="AY980" s="18">
        <v>0.0</v>
      </c>
      <c r="AZ980" s="18">
        <v>1.0</v>
      </c>
      <c r="BA980" s="18">
        <v>1.0</v>
      </c>
      <c r="BB980" s="18">
        <v>0.0</v>
      </c>
      <c r="BC980" s="11">
        <v>0.0</v>
      </c>
      <c r="BD980" s="11">
        <v>0.0</v>
      </c>
      <c r="BE980" s="11">
        <v>0.0</v>
      </c>
      <c r="BF980" s="11">
        <v>0.0</v>
      </c>
      <c r="BG980" s="11">
        <v>0.0</v>
      </c>
      <c r="BH980" s="11">
        <v>0.0</v>
      </c>
      <c r="BI980" s="11">
        <v>0.0</v>
      </c>
      <c r="BJ980" s="11">
        <v>0.0</v>
      </c>
      <c r="BK980" s="11">
        <v>0.0</v>
      </c>
      <c r="BL980" s="11">
        <v>0.0</v>
      </c>
      <c r="BM980" s="11">
        <v>0.0</v>
      </c>
      <c r="BN980" s="11">
        <v>0.0</v>
      </c>
      <c r="BO980" s="11">
        <v>0.0</v>
      </c>
      <c r="BP980" s="11">
        <v>0.0</v>
      </c>
      <c r="BQ980" s="11">
        <v>0.0</v>
      </c>
      <c r="BR980" s="11">
        <v>0.0</v>
      </c>
      <c r="BS980" s="11">
        <v>0.0</v>
      </c>
      <c r="BT980" s="11">
        <v>0.0</v>
      </c>
      <c r="BU980" s="11">
        <v>0.0</v>
      </c>
      <c r="BV980" s="11" t="s">
        <v>124</v>
      </c>
      <c r="BW980" s="3" t="s">
        <v>146</v>
      </c>
      <c r="BX980" s="15">
        <v>0.0</v>
      </c>
      <c r="BY980" s="26">
        <v>276.0</v>
      </c>
      <c r="BZ980" s="16">
        <v>0.0</v>
      </c>
      <c r="CA980" s="26">
        <v>9.0</v>
      </c>
      <c r="CB980" s="26">
        <v>9.0</v>
      </c>
      <c r="CC980" s="15">
        <v>0.0</v>
      </c>
      <c r="CD980" s="15">
        <v>0.0</v>
      </c>
      <c r="CE980" s="15">
        <v>0.0</v>
      </c>
      <c r="CF980" s="15">
        <v>0.0</v>
      </c>
      <c r="CG980" s="16">
        <v>0.0</v>
      </c>
      <c r="CH980" s="16">
        <v>1.0</v>
      </c>
      <c r="CI980" s="16">
        <v>1.0</v>
      </c>
      <c r="CJ980" s="15">
        <f t="shared" si="3"/>
        <v>1</v>
      </c>
      <c r="CK980" s="29" t="s">
        <v>5490</v>
      </c>
      <c r="CL980" s="11" t="s">
        <v>5491</v>
      </c>
      <c r="CM980" s="11">
        <v>0.0</v>
      </c>
      <c r="CN980" s="11">
        <v>0.0</v>
      </c>
      <c r="CO980" s="18">
        <v>1.0</v>
      </c>
      <c r="CP980" s="18">
        <v>0.0</v>
      </c>
      <c r="CQ980" s="15">
        <v>0.0</v>
      </c>
      <c r="CR980" s="15" t="s">
        <v>124</v>
      </c>
      <c r="CS980" s="15">
        <v>0.0</v>
      </c>
      <c r="CT980" s="15" t="s">
        <v>124</v>
      </c>
      <c r="CU980" s="15">
        <v>0.0</v>
      </c>
      <c r="CV980" s="15" t="s">
        <v>124</v>
      </c>
      <c r="CW980" s="11">
        <v>0.0</v>
      </c>
      <c r="CX980" s="11">
        <v>0.0</v>
      </c>
      <c r="CY980" s="11" t="s">
        <v>124</v>
      </c>
      <c r="CZ980" s="11">
        <v>0.0</v>
      </c>
      <c r="DA980" s="11" t="s">
        <v>5492</v>
      </c>
      <c r="DB980" s="31"/>
    </row>
    <row r="981">
      <c r="A981" s="11" t="s">
        <v>5493</v>
      </c>
      <c r="B981" s="11" t="s">
        <v>5494</v>
      </c>
      <c r="C981" s="12">
        <v>40180.0</v>
      </c>
      <c r="D981" s="13">
        <v>9.0</v>
      </c>
      <c r="E981" s="18">
        <v>0.0</v>
      </c>
      <c r="F981" s="3">
        <v>6.0</v>
      </c>
      <c r="G981" s="3">
        <v>6.0</v>
      </c>
      <c r="H981" s="3">
        <v>4.0</v>
      </c>
      <c r="I981" s="14">
        <f t="shared" si="1"/>
        <v>5.333333333</v>
      </c>
      <c r="J981" s="14">
        <f t="shared" si="2"/>
        <v>1.333333333</v>
      </c>
      <c r="K981" s="11" t="s">
        <v>277</v>
      </c>
      <c r="L981" s="11" t="s">
        <v>3594</v>
      </c>
      <c r="M981" s="15" t="s">
        <v>2631</v>
      </c>
      <c r="N981" s="15" t="s">
        <v>4766</v>
      </c>
      <c r="O981" s="15" t="s">
        <v>2906</v>
      </c>
      <c r="P981" s="15" t="s">
        <v>3927</v>
      </c>
      <c r="Q981" s="17">
        <v>1.0</v>
      </c>
      <c r="R981" s="11" t="s">
        <v>5495</v>
      </c>
      <c r="S981" s="11">
        <v>0.0</v>
      </c>
      <c r="T981" s="11">
        <v>0.0</v>
      </c>
      <c r="U981" s="11" t="s">
        <v>124</v>
      </c>
      <c r="V981" s="11">
        <v>0.0</v>
      </c>
      <c r="W981" s="11" t="s">
        <v>125</v>
      </c>
      <c r="X981" s="18">
        <v>22.0</v>
      </c>
      <c r="Y981" s="18">
        <v>0.0</v>
      </c>
      <c r="Z981" s="18">
        <v>1.0</v>
      </c>
      <c r="AA981" s="18">
        <v>0.0</v>
      </c>
      <c r="AB981" s="15" t="s">
        <v>5496</v>
      </c>
      <c r="AC981" s="15" t="s">
        <v>5496</v>
      </c>
      <c r="AD981" s="16">
        <v>2.0</v>
      </c>
      <c r="AE981" s="16">
        <v>1.0</v>
      </c>
      <c r="AF981" s="16">
        <v>1.0</v>
      </c>
      <c r="AG981" s="15">
        <v>0.0</v>
      </c>
      <c r="AH981" s="11" t="s">
        <v>5383</v>
      </c>
      <c r="AI981" s="18">
        <v>1.0</v>
      </c>
      <c r="AJ981" s="18">
        <v>1.0</v>
      </c>
      <c r="AK981" s="18">
        <v>0.0</v>
      </c>
      <c r="AL981" s="11">
        <v>0.0</v>
      </c>
      <c r="AM981" s="19">
        <v>1.0</v>
      </c>
      <c r="AN981" s="27" t="s">
        <v>128</v>
      </c>
      <c r="AO981" s="15" t="s">
        <v>318</v>
      </c>
      <c r="AP981" s="15" t="s">
        <v>318</v>
      </c>
      <c r="AQ981" s="15">
        <v>120.0</v>
      </c>
      <c r="AR981" s="15">
        <v>84.0</v>
      </c>
      <c r="AS981" s="15">
        <v>76.0</v>
      </c>
      <c r="AT981" s="15">
        <v>71.0</v>
      </c>
      <c r="AU981" s="15">
        <v>-3.0</v>
      </c>
      <c r="AV981" s="15">
        <v>10.0</v>
      </c>
      <c r="AW981" s="18">
        <v>0.0</v>
      </c>
      <c r="AX981" s="18">
        <v>0.0</v>
      </c>
      <c r="AY981" s="18">
        <v>0.0</v>
      </c>
      <c r="AZ981" s="18">
        <v>0.0</v>
      </c>
      <c r="BA981" s="18">
        <v>0.0</v>
      </c>
      <c r="BB981" s="18">
        <v>0.0</v>
      </c>
      <c r="BC981" s="11">
        <v>0.0</v>
      </c>
      <c r="BD981" s="11">
        <v>0.0</v>
      </c>
      <c r="BE981" s="11">
        <v>0.0</v>
      </c>
      <c r="BF981" s="11">
        <v>0.0</v>
      </c>
      <c r="BG981" s="11">
        <v>0.0</v>
      </c>
      <c r="BH981" s="11">
        <v>0.0</v>
      </c>
      <c r="BI981" s="11">
        <v>0.0</v>
      </c>
      <c r="BJ981" s="11">
        <v>0.0</v>
      </c>
      <c r="BK981" s="11">
        <v>0.0</v>
      </c>
      <c r="BL981" s="11">
        <v>0.0</v>
      </c>
      <c r="BM981" s="11">
        <v>0.0</v>
      </c>
      <c r="BN981" s="11">
        <v>0.0</v>
      </c>
      <c r="BO981" s="11">
        <v>0.0</v>
      </c>
      <c r="BP981" s="11">
        <v>0.0</v>
      </c>
      <c r="BQ981" s="11">
        <v>0.0</v>
      </c>
      <c r="BR981" s="11">
        <v>0.0</v>
      </c>
      <c r="BS981" s="11">
        <v>0.0</v>
      </c>
      <c r="BT981" s="11">
        <v>0.0</v>
      </c>
      <c r="BU981" s="11">
        <v>0.0</v>
      </c>
      <c r="BV981" s="11" t="s">
        <v>124</v>
      </c>
      <c r="BW981" s="3" t="s">
        <v>146</v>
      </c>
      <c r="BX981" s="15">
        <v>0.0</v>
      </c>
      <c r="BY981" s="26">
        <v>299.0</v>
      </c>
      <c r="BZ981" s="16">
        <v>0.0</v>
      </c>
      <c r="CA981" s="26">
        <v>0.0</v>
      </c>
      <c r="CB981" s="26">
        <v>0.0</v>
      </c>
      <c r="CC981" s="15">
        <v>0.0</v>
      </c>
      <c r="CD981" s="15">
        <v>0.0</v>
      </c>
      <c r="CE981" s="15">
        <v>0.0</v>
      </c>
      <c r="CF981" s="15">
        <v>0.0</v>
      </c>
      <c r="CG981" s="16">
        <v>0.0</v>
      </c>
      <c r="CH981" s="16">
        <v>0.0</v>
      </c>
      <c r="CI981" s="16">
        <v>0.0</v>
      </c>
      <c r="CJ981" s="15">
        <f t="shared" si="3"/>
        <v>0</v>
      </c>
      <c r="CK981" s="29" t="s">
        <v>5497</v>
      </c>
      <c r="CL981" s="11" t="s">
        <v>522</v>
      </c>
      <c r="CM981" s="11">
        <v>0.0</v>
      </c>
      <c r="CN981" s="11">
        <v>1.0</v>
      </c>
      <c r="CO981" s="18">
        <v>0.0</v>
      </c>
      <c r="CP981" s="18">
        <v>0.0</v>
      </c>
      <c r="CQ981" s="15">
        <v>0.0</v>
      </c>
      <c r="CR981" s="15" t="s">
        <v>124</v>
      </c>
      <c r="CS981" s="15">
        <v>0.0</v>
      </c>
      <c r="CT981" s="15" t="s">
        <v>124</v>
      </c>
      <c r="CU981" s="15">
        <v>0.0</v>
      </c>
      <c r="CV981" s="15" t="s">
        <v>124</v>
      </c>
      <c r="CW981" s="11">
        <v>0.0</v>
      </c>
      <c r="CX981" s="11">
        <v>0.0</v>
      </c>
      <c r="CY981" s="11" t="s">
        <v>124</v>
      </c>
      <c r="CZ981" s="11">
        <v>0.0</v>
      </c>
      <c r="DA981" s="11" t="s">
        <v>235</v>
      </c>
      <c r="DB981" s="31"/>
    </row>
    <row r="982">
      <c r="A982" s="11" t="s">
        <v>5498</v>
      </c>
      <c r="B982" s="11" t="s">
        <v>5448</v>
      </c>
      <c r="C982" s="12">
        <v>40243.0</v>
      </c>
      <c r="D982" s="13">
        <v>2.0</v>
      </c>
      <c r="E982" s="18">
        <v>0.0</v>
      </c>
      <c r="F982" s="3">
        <v>4.0</v>
      </c>
      <c r="G982" s="3">
        <v>4.0</v>
      </c>
      <c r="H982" s="3">
        <v>3.0</v>
      </c>
      <c r="I982" s="14">
        <f t="shared" si="1"/>
        <v>3.666666667</v>
      </c>
      <c r="J982" s="14">
        <f t="shared" si="2"/>
        <v>0.6666666667</v>
      </c>
      <c r="K982" s="11" t="s">
        <v>4130</v>
      </c>
      <c r="L982" s="11" t="s">
        <v>4729</v>
      </c>
      <c r="M982" s="15" t="s">
        <v>2631</v>
      </c>
      <c r="N982" s="15" t="s">
        <v>4036</v>
      </c>
      <c r="O982" s="15" t="s">
        <v>2359</v>
      </c>
      <c r="P982" s="15" t="s">
        <v>5499</v>
      </c>
      <c r="Q982" s="17">
        <v>0.0</v>
      </c>
      <c r="R982" s="11" t="s">
        <v>124</v>
      </c>
      <c r="S982" s="11">
        <v>1.0</v>
      </c>
      <c r="T982" s="11">
        <v>0.0</v>
      </c>
      <c r="U982" s="11" t="s">
        <v>124</v>
      </c>
      <c r="V982" s="11">
        <v>0.0</v>
      </c>
      <c r="W982" s="11" t="s">
        <v>125</v>
      </c>
      <c r="X982" s="18">
        <f>(34+34)/2</f>
        <v>34</v>
      </c>
      <c r="Y982" s="18">
        <v>2.0</v>
      </c>
      <c r="Z982" s="18">
        <v>0.0</v>
      </c>
      <c r="AA982" s="18">
        <v>1.0</v>
      </c>
      <c r="AB982" s="15" t="s">
        <v>5500</v>
      </c>
      <c r="AC982" s="15" t="s">
        <v>5500</v>
      </c>
      <c r="AD982" s="16">
        <v>2.0</v>
      </c>
      <c r="AE982" s="16">
        <v>2.0</v>
      </c>
      <c r="AF982" s="16">
        <v>1.0</v>
      </c>
      <c r="AG982" s="16">
        <v>0.0</v>
      </c>
      <c r="AH982" s="11" t="s">
        <v>5501</v>
      </c>
      <c r="AI982" s="18">
        <v>1.0</v>
      </c>
      <c r="AJ982" s="18">
        <v>0.0</v>
      </c>
      <c r="AK982" s="18">
        <v>1.0</v>
      </c>
      <c r="AL982" s="18">
        <v>0.0</v>
      </c>
      <c r="AM982" s="19">
        <v>1.0</v>
      </c>
      <c r="AN982" s="27" t="s">
        <v>128</v>
      </c>
      <c r="AO982" s="15" t="s">
        <v>512</v>
      </c>
      <c r="AP982" s="15" t="s">
        <v>512</v>
      </c>
      <c r="AQ982" s="15">
        <v>92.0</v>
      </c>
      <c r="AR982" s="15">
        <v>52.0</v>
      </c>
      <c r="AS982" s="15">
        <v>60.0</v>
      </c>
      <c r="AT982" s="15">
        <v>41.0</v>
      </c>
      <c r="AU982" s="15">
        <v>-7.0</v>
      </c>
      <c r="AV982" s="15">
        <v>18.0</v>
      </c>
      <c r="AW982" s="18">
        <v>0.0</v>
      </c>
      <c r="AX982" s="18">
        <v>0.0</v>
      </c>
      <c r="AY982" s="18">
        <v>0.0</v>
      </c>
      <c r="AZ982" s="18">
        <v>0.0</v>
      </c>
      <c r="BA982" s="18">
        <v>1.0</v>
      </c>
      <c r="BB982" s="18">
        <v>0.0</v>
      </c>
      <c r="BC982" s="11">
        <v>0.0</v>
      </c>
      <c r="BD982" s="11">
        <v>0.0</v>
      </c>
      <c r="BE982" s="11">
        <v>0.0</v>
      </c>
      <c r="BF982" s="11">
        <v>0.0</v>
      </c>
      <c r="BG982" s="11">
        <v>0.0</v>
      </c>
      <c r="BH982" s="11">
        <v>0.0</v>
      </c>
      <c r="BI982" s="11">
        <v>0.0</v>
      </c>
      <c r="BJ982" s="11">
        <v>1.0</v>
      </c>
      <c r="BK982" s="11">
        <v>0.0</v>
      </c>
      <c r="BL982" s="11">
        <v>0.0</v>
      </c>
      <c r="BM982" s="11">
        <v>0.0</v>
      </c>
      <c r="BN982" s="11">
        <v>0.0</v>
      </c>
      <c r="BO982" s="11">
        <v>0.0</v>
      </c>
      <c r="BP982" s="11">
        <v>0.0</v>
      </c>
      <c r="BQ982" s="11">
        <v>0.0</v>
      </c>
      <c r="BR982" s="11">
        <v>0.0</v>
      </c>
      <c r="BS982" s="11">
        <v>0.0</v>
      </c>
      <c r="BT982" s="11">
        <v>0.0</v>
      </c>
      <c r="BU982" s="11">
        <v>0.0</v>
      </c>
      <c r="BV982" s="11" t="s">
        <v>124</v>
      </c>
      <c r="BW982" s="3" t="s">
        <v>318</v>
      </c>
      <c r="BX982" s="15">
        <v>0.0</v>
      </c>
      <c r="BY982" s="26">
        <v>257.0</v>
      </c>
      <c r="BZ982" s="16">
        <v>0.0</v>
      </c>
      <c r="CA982" s="26">
        <v>12.0</v>
      </c>
      <c r="CB982" s="26">
        <v>5.0</v>
      </c>
      <c r="CC982" s="15">
        <v>0.0</v>
      </c>
      <c r="CD982" s="15">
        <v>0.0</v>
      </c>
      <c r="CE982" s="15">
        <v>0.0</v>
      </c>
      <c r="CF982" s="15">
        <v>0.0</v>
      </c>
      <c r="CG982" s="16">
        <v>0.0</v>
      </c>
      <c r="CH982" s="16">
        <v>0.0</v>
      </c>
      <c r="CI982" s="16">
        <v>0.0</v>
      </c>
      <c r="CJ982" s="15">
        <f t="shared" si="3"/>
        <v>0</v>
      </c>
      <c r="CK982" s="29" t="s">
        <v>5502</v>
      </c>
      <c r="CL982" s="11" t="s">
        <v>5271</v>
      </c>
      <c r="CM982" s="11">
        <v>0.0</v>
      </c>
      <c r="CN982" s="11">
        <v>0.0</v>
      </c>
      <c r="CO982" s="18">
        <v>1.0</v>
      </c>
      <c r="CP982" s="18">
        <v>0.0</v>
      </c>
      <c r="CQ982" s="15">
        <v>0.0</v>
      </c>
      <c r="CR982" s="15" t="s">
        <v>124</v>
      </c>
      <c r="CS982" s="15">
        <v>0.0</v>
      </c>
      <c r="CT982" s="15" t="s">
        <v>124</v>
      </c>
      <c r="CU982" s="15">
        <v>0.0</v>
      </c>
      <c r="CV982" s="15" t="s">
        <v>124</v>
      </c>
      <c r="CW982" s="11">
        <v>0.0</v>
      </c>
      <c r="CX982" s="11">
        <v>0.0</v>
      </c>
      <c r="CY982" s="11" t="s">
        <v>124</v>
      </c>
      <c r="CZ982" s="11">
        <v>0.0</v>
      </c>
      <c r="DA982" s="11" t="s">
        <v>3161</v>
      </c>
      <c r="DB982" s="31"/>
    </row>
    <row r="983">
      <c r="A983" s="11" t="s">
        <v>5503</v>
      </c>
      <c r="B983" s="11" t="s">
        <v>5504</v>
      </c>
      <c r="C983" s="12">
        <v>40257.0</v>
      </c>
      <c r="D983" s="13">
        <v>1.0</v>
      </c>
      <c r="E983" s="18">
        <v>0.0</v>
      </c>
      <c r="F983" s="3">
        <v>4.0</v>
      </c>
      <c r="G983" s="3">
        <v>3.0</v>
      </c>
      <c r="H983" s="3">
        <v>4.0</v>
      </c>
      <c r="I983" s="14">
        <f t="shared" si="1"/>
        <v>3.666666667</v>
      </c>
      <c r="J983" s="14">
        <f t="shared" si="2"/>
        <v>0.6666666667</v>
      </c>
      <c r="K983" s="11" t="s">
        <v>2942</v>
      </c>
      <c r="L983" s="11" t="s">
        <v>4729</v>
      </c>
      <c r="M983" s="15" t="s">
        <v>2631</v>
      </c>
      <c r="N983" s="15" t="s">
        <v>4036</v>
      </c>
      <c r="O983" s="15" t="s">
        <v>3898</v>
      </c>
      <c r="P983" s="15" t="s">
        <v>5505</v>
      </c>
      <c r="Q983" s="17">
        <v>1.5</v>
      </c>
      <c r="R983" s="11" t="s">
        <v>5252</v>
      </c>
      <c r="S983" s="11">
        <v>1.0</v>
      </c>
      <c r="T983" s="11">
        <v>0.0</v>
      </c>
      <c r="U983" s="11" t="s">
        <v>124</v>
      </c>
      <c r="V983" s="11">
        <v>0.0</v>
      </c>
      <c r="W983" s="11" t="s">
        <v>2466</v>
      </c>
      <c r="X983" s="18">
        <f>(29+31)/2</f>
        <v>30</v>
      </c>
      <c r="Y983" s="18">
        <v>1.0</v>
      </c>
      <c r="Z983" s="18">
        <v>0.0</v>
      </c>
      <c r="AA983" s="18">
        <v>1.0</v>
      </c>
      <c r="AB983" s="15" t="s">
        <v>5506</v>
      </c>
      <c r="AC983" s="15" t="s">
        <v>5506</v>
      </c>
      <c r="AD983" s="16">
        <v>1.0</v>
      </c>
      <c r="AE983" s="16">
        <v>2.0</v>
      </c>
      <c r="AF983" s="16">
        <v>1.0</v>
      </c>
      <c r="AG983" s="16">
        <v>0.0</v>
      </c>
      <c r="AH983" s="11" t="s">
        <v>5507</v>
      </c>
      <c r="AI983" s="18">
        <v>1.0</v>
      </c>
      <c r="AJ983" s="18">
        <v>2.0</v>
      </c>
      <c r="AK983" s="18">
        <v>1.0</v>
      </c>
      <c r="AL983" s="18">
        <v>0.0</v>
      </c>
      <c r="AM983" s="19">
        <v>1.0</v>
      </c>
      <c r="AN983" s="27" t="s">
        <v>128</v>
      </c>
      <c r="AO983" s="15" t="s">
        <v>167</v>
      </c>
      <c r="AP983" s="15" t="s">
        <v>167</v>
      </c>
      <c r="AQ983" s="15">
        <v>122.0</v>
      </c>
      <c r="AR983" s="15">
        <v>90.0</v>
      </c>
      <c r="AS983" s="15">
        <v>67.0</v>
      </c>
      <c r="AT983" s="15">
        <v>63.0</v>
      </c>
      <c r="AU983" s="15">
        <v>-5.0</v>
      </c>
      <c r="AV983" s="15">
        <v>0.0</v>
      </c>
      <c r="AW983" s="18">
        <v>0.0</v>
      </c>
      <c r="AX983" s="18">
        <v>0.0</v>
      </c>
      <c r="AY983" s="18">
        <v>0.0</v>
      </c>
      <c r="AZ983" s="18">
        <v>0.0</v>
      </c>
      <c r="BA983" s="18">
        <v>0.0</v>
      </c>
      <c r="BB983" s="18">
        <v>0.0</v>
      </c>
      <c r="BC983" s="11">
        <v>0.0</v>
      </c>
      <c r="BD983" s="11">
        <v>0.0</v>
      </c>
      <c r="BE983" s="11">
        <v>0.0</v>
      </c>
      <c r="BF983" s="11">
        <v>0.0</v>
      </c>
      <c r="BG983" s="11">
        <v>0.0</v>
      </c>
      <c r="BH983" s="11">
        <v>0.0</v>
      </c>
      <c r="BI983" s="11">
        <v>0.0</v>
      </c>
      <c r="BJ983" s="11">
        <v>0.0</v>
      </c>
      <c r="BK983" s="11">
        <v>0.0</v>
      </c>
      <c r="BL983" s="11">
        <v>0.0</v>
      </c>
      <c r="BM983" s="11">
        <v>0.0</v>
      </c>
      <c r="BN983" s="11">
        <v>0.0</v>
      </c>
      <c r="BO983" s="11">
        <v>0.0</v>
      </c>
      <c r="BP983" s="11">
        <v>0.0</v>
      </c>
      <c r="BQ983" s="11">
        <v>0.0</v>
      </c>
      <c r="BR983" s="11">
        <v>0.0</v>
      </c>
      <c r="BS983" s="11">
        <v>0.0</v>
      </c>
      <c r="BT983" s="11">
        <v>0.0</v>
      </c>
      <c r="BU983" s="11">
        <v>0.0</v>
      </c>
      <c r="BV983" s="11" t="s">
        <v>124</v>
      </c>
      <c r="BW983" s="3" t="s">
        <v>4512</v>
      </c>
      <c r="BX983" s="15">
        <v>0.0</v>
      </c>
      <c r="BY983" s="26">
        <v>186.0</v>
      </c>
      <c r="BZ983" s="16">
        <v>0.0</v>
      </c>
      <c r="CA983" s="26">
        <v>0.0</v>
      </c>
      <c r="CB983" s="26">
        <v>17.0</v>
      </c>
      <c r="CC983" s="15">
        <v>1.0</v>
      </c>
      <c r="CD983" s="15">
        <v>0.0</v>
      </c>
      <c r="CE983" s="15">
        <v>0.0</v>
      </c>
      <c r="CF983" s="15">
        <v>0.0</v>
      </c>
      <c r="CG983" s="16">
        <v>0.0</v>
      </c>
      <c r="CH983" s="16">
        <v>0.0</v>
      </c>
      <c r="CI983" s="16">
        <v>0.0</v>
      </c>
      <c r="CJ983" s="15">
        <f t="shared" si="3"/>
        <v>0</v>
      </c>
      <c r="CK983" s="29" t="s">
        <v>5508</v>
      </c>
      <c r="CL983" s="11" t="s">
        <v>1183</v>
      </c>
      <c r="CM983" s="11">
        <v>0.0</v>
      </c>
      <c r="CN983" s="11">
        <v>0.0</v>
      </c>
      <c r="CO983" s="18">
        <v>0.0</v>
      </c>
      <c r="CP983" s="18">
        <v>0.0</v>
      </c>
      <c r="CQ983" s="15">
        <v>0.0</v>
      </c>
      <c r="CR983" s="15" t="s">
        <v>124</v>
      </c>
      <c r="CS983" s="15">
        <v>0.0</v>
      </c>
      <c r="CT983" s="15" t="s">
        <v>124</v>
      </c>
      <c r="CU983" s="15">
        <v>0.0</v>
      </c>
      <c r="CV983" s="15" t="s">
        <v>124</v>
      </c>
      <c r="CW983" s="11">
        <v>0.0</v>
      </c>
      <c r="CX983" s="11">
        <v>0.0</v>
      </c>
      <c r="CY983" s="11" t="s">
        <v>124</v>
      </c>
      <c r="CZ983" s="11">
        <v>0.0</v>
      </c>
      <c r="DA983" s="11" t="s">
        <v>235</v>
      </c>
      <c r="DB983" s="31"/>
    </row>
    <row r="984">
      <c r="A984" s="11" t="s">
        <v>5509</v>
      </c>
      <c r="B984" s="11" t="s">
        <v>5155</v>
      </c>
      <c r="C984" s="12">
        <v>40264.0</v>
      </c>
      <c r="D984" s="13">
        <v>5.0</v>
      </c>
      <c r="E984" s="18">
        <v>0.0</v>
      </c>
      <c r="F984" s="3">
        <v>8.0</v>
      </c>
      <c r="G984" s="3">
        <v>7.0</v>
      </c>
      <c r="H984" s="3">
        <v>5.0</v>
      </c>
      <c r="I984" s="14">
        <f t="shared" si="1"/>
        <v>6.666666667</v>
      </c>
      <c r="J984" s="14">
        <f t="shared" si="2"/>
        <v>2</v>
      </c>
      <c r="K984" s="11" t="s">
        <v>5156</v>
      </c>
      <c r="L984" s="11" t="s">
        <v>4729</v>
      </c>
      <c r="M984" s="15" t="s">
        <v>2631</v>
      </c>
      <c r="N984" s="15" t="s">
        <v>5216</v>
      </c>
      <c r="O984" s="15" t="s">
        <v>2228</v>
      </c>
      <c r="P984" s="15" t="s">
        <v>5510</v>
      </c>
      <c r="Q984" s="17">
        <v>1.0</v>
      </c>
      <c r="R984" s="11" t="s">
        <v>124</v>
      </c>
      <c r="S984" s="11">
        <v>0.0</v>
      </c>
      <c r="T984" s="11">
        <v>0.0</v>
      </c>
      <c r="U984" s="11" t="s">
        <v>124</v>
      </c>
      <c r="V984" s="11">
        <v>0.0</v>
      </c>
      <c r="W984" s="11" t="s">
        <v>5157</v>
      </c>
      <c r="X984" s="18">
        <v>22.0</v>
      </c>
      <c r="Y984" s="18">
        <v>0.0</v>
      </c>
      <c r="Z984" s="18">
        <v>0.0</v>
      </c>
      <c r="AA984" s="18"/>
      <c r="AB984" s="15" t="s">
        <v>5511</v>
      </c>
      <c r="AC984" s="15" t="s">
        <v>5511</v>
      </c>
      <c r="AD984" s="16">
        <v>2.0</v>
      </c>
      <c r="AE984" s="16">
        <v>2.0</v>
      </c>
      <c r="AF984" s="16">
        <v>1.0</v>
      </c>
      <c r="AG984" s="15">
        <v>0.0</v>
      </c>
      <c r="AH984" s="11" t="s">
        <v>5512</v>
      </c>
      <c r="AI984" s="18">
        <v>2.0</v>
      </c>
      <c r="AJ984" s="18">
        <v>2.0</v>
      </c>
      <c r="AK984" s="18">
        <v>0.0</v>
      </c>
      <c r="AL984" s="11">
        <v>0.0</v>
      </c>
      <c r="AM984" s="19">
        <v>1.0</v>
      </c>
      <c r="AN984" s="27" t="s">
        <v>128</v>
      </c>
      <c r="AO984" s="15" t="s">
        <v>1155</v>
      </c>
      <c r="AP984" s="15" t="s">
        <v>1155</v>
      </c>
      <c r="AQ984" s="15">
        <v>174.0</v>
      </c>
      <c r="AR984" s="15">
        <v>75.0</v>
      </c>
      <c r="AS984" s="15">
        <v>56.0</v>
      </c>
      <c r="AT984" s="15">
        <v>77.0</v>
      </c>
      <c r="AU984" s="15">
        <v>-4.0</v>
      </c>
      <c r="AV984" s="15">
        <v>12.0</v>
      </c>
      <c r="AW984" s="18">
        <v>0.0</v>
      </c>
      <c r="AX984" s="18">
        <v>0.0</v>
      </c>
      <c r="AY984" s="18">
        <v>0.0</v>
      </c>
      <c r="AZ984" s="18">
        <v>0.0</v>
      </c>
      <c r="BA984" s="18">
        <v>0.0</v>
      </c>
      <c r="BB984" s="18">
        <v>0.0</v>
      </c>
      <c r="BC984" s="11">
        <v>0.0</v>
      </c>
      <c r="BD984" s="11">
        <v>0.0</v>
      </c>
      <c r="BE984" s="11">
        <v>0.0</v>
      </c>
      <c r="BF984" s="11">
        <v>0.0</v>
      </c>
      <c r="BG984" s="11">
        <v>0.0</v>
      </c>
      <c r="BH984" s="11">
        <v>0.0</v>
      </c>
      <c r="BI984" s="11">
        <v>0.0</v>
      </c>
      <c r="BJ984" s="11">
        <v>0.0</v>
      </c>
      <c r="BK984" s="11">
        <v>0.0</v>
      </c>
      <c r="BL984" s="11">
        <v>0.0</v>
      </c>
      <c r="BM984" s="11">
        <v>0.0</v>
      </c>
      <c r="BN984" s="11">
        <v>0.0</v>
      </c>
      <c r="BO984" s="11">
        <v>0.0</v>
      </c>
      <c r="BP984" s="11">
        <v>0.0</v>
      </c>
      <c r="BQ984" s="11">
        <v>0.0</v>
      </c>
      <c r="BR984" s="11">
        <v>0.0</v>
      </c>
      <c r="BS984" s="11">
        <v>0.0</v>
      </c>
      <c r="BT984" s="11">
        <v>0.0</v>
      </c>
      <c r="BU984" s="11">
        <v>0.0</v>
      </c>
      <c r="BV984" s="11" t="s">
        <v>124</v>
      </c>
      <c r="BW984" s="3" t="s">
        <v>1609</v>
      </c>
      <c r="BX984" s="15">
        <v>0.0</v>
      </c>
      <c r="BY984" s="26">
        <v>222.0</v>
      </c>
      <c r="BZ984" s="16">
        <v>0.0</v>
      </c>
      <c r="CA984" s="26">
        <v>11.0</v>
      </c>
      <c r="CB984" s="26">
        <v>11.0</v>
      </c>
      <c r="CC984" s="15">
        <v>0.0</v>
      </c>
      <c r="CD984" s="15">
        <v>0.0</v>
      </c>
      <c r="CE984" s="15">
        <v>0.0</v>
      </c>
      <c r="CF984" s="15">
        <v>0.0</v>
      </c>
      <c r="CG984" s="16">
        <v>0.0</v>
      </c>
      <c r="CH984" s="16">
        <v>0.0</v>
      </c>
      <c r="CI984" s="16">
        <v>0.0</v>
      </c>
      <c r="CJ984" s="15">
        <f t="shared" si="3"/>
        <v>0</v>
      </c>
      <c r="CK984" s="29" t="s">
        <v>5513</v>
      </c>
      <c r="CL984" s="11" t="s">
        <v>258</v>
      </c>
      <c r="CM984" s="11">
        <v>0.0</v>
      </c>
      <c r="CN984" s="11">
        <v>0.0</v>
      </c>
      <c r="CO984" s="18">
        <v>1.0</v>
      </c>
      <c r="CP984" s="18">
        <v>0.0</v>
      </c>
      <c r="CQ984" s="15">
        <v>0.0</v>
      </c>
      <c r="CR984" s="15" t="s">
        <v>124</v>
      </c>
      <c r="CS984" s="15">
        <v>0.0</v>
      </c>
      <c r="CT984" s="15" t="s">
        <v>124</v>
      </c>
      <c r="CU984" s="15">
        <v>0.0</v>
      </c>
      <c r="CV984" s="15" t="s">
        <v>124</v>
      </c>
      <c r="CW984" s="11">
        <v>0.0</v>
      </c>
      <c r="CX984" s="11">
        <v>0.0</v>
      </c>
      <c r="CY984" s="11" t="s">
        <v>124</v>
      </c>
      <c r="CZ984" s="11">
        <v>0.0</v>
      </c>
      <c r="DA984" s="11" t="s">
        <v>235</v>
      </c>
      <c r="DB984" s="31"/>
    </row>
    <row r="985">
      <c r="A985" s="11" t="s">
        <v>5514</v>
      </c>
      <c r="B985" s="11" t="s">
        <v>5515</v>
      </c>
      <c r="C985" s="12">
        <v>40299.0</v>
      </c>
      <c r="D985" s="49">
        <v>2.0</v>
      </c>
      <c r="E985" s="18">
        <v>0.0</v>
      </c>
      <c r="F985" s="3">
        <v>9.0</v>
      </c>
      <c r="G985" s="3">
        <v>5.0</v>
      </c>
      <c r="H985" s="3">
        <v>5.0</v>
      </c>
      <c r="I985" s="14">
        <f t="shared" si="1"/>
        <v>6.333333333</v>
      </c>
      <c r="J985" s="14">
        <f t="shared" si="2"/>
        <v>2.666666667</v>
      </c>
      <c r="K985" s="11" t="s">
        <v>303</v>
      </c>
      <c r="L985" s="11" t="s">
        <v>355</v>
      </c>
      <c r="M985" s="15" t="s">
        <v>216</v>
      </c>
      <c r="N985" s="15" t="s">
        <v>3478</v>
      </c>
      <c r="O985" s="15" t="s">
        <v>4043</v>
      </c>
      <c r="P985" s="15" t="s">
        <v>4217</v>
      </c>
      <c r="Q985" s="17">
        <v>1.5</v>
      </c>
      <c r="R985" s="11" t="s">
        <v>5516</v>
      </c>
      <c r="S985" s="11">
        <v>1.0</v>
      </c>
      <c r="T985" s="11">
        <v>0.0</v>
      </c>
      <c r="U985" s="11" t="s">
        <v>124</v>
      </c>
      <c r="V985" s="11">
        <v>0.0</v>
      </c>
      <c r="W985" s="11" t="s">
        <v>125</v>
      </c>
      <c r="X985" s="18">
        <f>(21+24)/2</f>
        <v>22.5</v>
      </c>
      <c r="Y985" s="18">
        <v>1.0</v>
      </c>
      <c r="Z985" s="18">
        <v>0.0</v>
      </c>
      <c r="AA985" s="18">
        <v>1.0</v>
      </c>
      <c r="AB985" s="15" t="s">
        <v>5517</v>
      </c>
      <c r="AC985" s="15" t="s">
        <v>5517</v>
      </c>
      <c r="AD985" s="16">
        <v>1.0</v>
      </c>
      <c r="AE985" s="16">
        <v>2.0</v>
      </c>
      <c r="AF985" s="16">
        <v>1.0</v>
      </c>
      <c r="AG985" s="16">
        <v>0.0</v>
      </c>
      <c r="AH985" s="11" t="s">
        <v>5518</v>
      </c>
      <c r="AI985" s="18">
        <v>1.0</v>
      </c>
      <c r="AJ985" s="18">
        <v>2.0</v>
      </c>
      <c r="AK985" s="18">
        <v>1.0</v>
      </c>
      <c r="AL985" s="18">
        <v>0.0</v>
      </c>
      <c r="AM985" s="19">
        <v>1.0</v>
      </c>
      <c r="AN985" s="27" t="s">
        <v>128</v>
      </c>
      <c r="AO985" s="15" t="s">
        <v>145</v>
      </c>
      <c r="AP985" s="15" t="s">
        <v>145</v>
      </c>
      <c r="AQ985" s="15">
        <v>104.0</v>
      </c>
      <c r="AR985" s="15">
        <v>85.0</v>
      </c>
      <c r="AS985" s="15">
        <v>69.0</v>
      </c>
      <c r="AT985" s="15">
        <v>74.0</v>
      </c>
      <c r="AU985" s="15">
        <v>-6.0</v>
      </c>
      <c r="AV985" s="15">
        <v>39.0</v>
      </c>
      <c r="AW985" s="18">
        <v>0.0</v>
      </c>
      <c r="AX985" s="18">
        <v>0.0</v>
      </c>
      <c r="AY985" s="18">
        <v>0.0</v>
      </c>
      <c r="AZ985" s="18">
        <v>1.0</v>
      </c>
      <c r="BA985" s="18">
        <v>0.0</v>
      </c>
      <c r="BB985" s="18">
        <v>0.0</v>
      </c>
      <c r="BC985" s="11">
        <v>0.0</v>
      </c>
      <c r="BD985" s="11">
        <v>0.0</v>
      </c>
      <c r="BE985" s="11">
        <v>0.0</v>
      </c>
      <c r="BF985" s="11">
        <v>0.0</v>
      </c>
      <c r="BG985" s="11">
        <v>0.0</v>
      </c>
      <c r="BH985" s="11">
        <v>0.0</v>
      </c>
      <c r="BI985" s="11">
        <v>0.0</v>
      </c>
      <c r="BJ985" s="11">
        <v>0.0</v>
      </c>
      <c r="BK985" s="11">
        <v>0.0</v>
      </c>
      <c r="BL985" s="11">
        <v>0.0</v>
      </c>
      <c r="BM985" s="11">
        <v>0.0</v>
      </c>
      <c r="BN985" s="11">
        <v>0.0</v>
      </c>
      <c r="BO985" s="11">
        <v>0.0</v>
      </c>
      <c r="BP985" s="11">
        <v>0.0</v>
      </c>
      <c r="BQ985" s="11">
        <v>0.0</v>
      </c>
      <c r="BR985" s="11">
        <v>0.0</v>
      </c>
      <c r="BS985" s="11">
        <v>0.0</v>
      </c>
      <c r="BT985" s="11">
        <v>0.0</v>
      </c>
      <c r="BU985" s="11">
        <v>0.0</v>
      </c>
      <c r="BV985" s="11" t="s">
        <v>124</v>
      </c>
      <c r="BW985" s="3" t="s">
        <v>1609</v>
      </c>
      <c r="BX985" s="15">
        <v>0.0</v>
      </c>
      <c r="BY985" s="26">
        <v>268.0</v>
      </c>
      <c r="BZ985" s="16">
        <v>0.0</v>
      </c>
      <c r="CA985" s="26">
        <v>7.0</v>
      </c>
      <c r="CB985" s="26">
        <v>4.0</v>
      </c>
      <c r="CC985" s="15">
        <v>0.0</v>
      </c>
      <c r="CD985" s="15">
        <v>0.0</v>
      </c>
      <c r="CE985" s="15">
        <v>1.0</v>
      </c>
      <c r="CF985" s="15">
        <v>0.0</v>
      </c>
      <c r="CG985" s="16">
        <v>0.0</v>
      </c>
      <c r="CH985" s="16">
        <v>1.0</v>
      </c>
      <c r="CI985" s="16">
        <v>0.0</v>
      </c>
      <c r="CJ985" s="15">
        <f t="shared" si="3"/>
        <v>1</v>
      </c>
      <c r="CK985" s="29" t="s">
        <v>5519</v>
      </c>
      <c r="CL985" s="11" t="s">
        <v>5520</v>
      </c>
      <c r="CM985" s="11">
        <v>0.0</v>
      </c>
      <c r="CN985" s="11">
        <v>0.0</v>
      </c>
      <c r="CO985" s="18">
        <v>0.0</v>
      </c>
      <c r="CP985" s="18">
        <v>0.0</v>
      </c>
      <c r="CQ985" s="15">
        <v>0.0</v>
      </c>
      <c r="CR985" s="15" t="s">
        <v>124</v>
      </c>
      <c r="CS985" s="15">
        <v>0.0</v>
      </c>
      <c r="CT985" s="15" t="s">
        <v>124</v>
      </c>
      <c r="CU985" s="15">
        <v>0.0</v>
      </c>
      <c r="CV985" s="15" t="s">
        <v>124</v>
      </c>
      <c r="CW985" s="11">
        <v>0.0</v>
      </c>
      <c r="CX985" s="11">
        <v>0.0</v>
      </c>
      <c r="CY985" s="11" t="s">
        <v>124</v>
      </c>
      <c r="CZ985" s="11">
        <v>0.0</v>
      </c>
      <c r="DA985" s="11" t="s">
        <v>1049</v>
      </c>
      <c r="DB985" s="31"/>
    </row>
    <row r="986">
      <c r="A986" s="11" t="s">
        <v>5521</v>
      </c>
      <c r="B986" s="11" t="s">
        <v>5522</v>
      </c>
      <c r="C986" s="12">
        <v>40313.0</v>
      </c>
      <c r="D986" s="13">
        <v>4.0</v>
      </c>
      <c r="E986" s="18">
        <v>1.0</v>
      </c>
      <c r="F986" s="3">
        <v>3.0</v>
      </c>
      <c r="G986" s="3">
        <v>6.0</v>
      </c>
      <c r="H986" s="3">
        <v>4.0</v>
      </c>
      <c r="I986" s="14">
        <f t="shared" si="1"/>
        <v>4.333333333</v>
      </c>
      <c r="J986" s="14">
        <f t="shared" si="2"/>
        <v>2</v>
      </c>
      <c r="K986" s="11" t="s">
        <v>4339</v>
      </c>
      <c r="L986" s="11" t="s">
        <v>3594</v>
      </c>
      <c r="M986" s="15" t="s">
        <v>2631</v>
      </c>
      <c r="N986" s="15" t="s">
        <v>4036</v>
      </c>
      <c r="O986" s="15" t="s">
        <v>2906</v>
      </c>
      <c r="P986" s="15" t="s">
        <v>5523</v>
      </c>
      <c r="Q986" s="17">
        <v>1.5</v>
      </c>
      <c r="R986" s="11" t="s">
        <v>5524</v>
      </c>
      <c r="S986" s="11">
        <v>1.0</v>
      </c>
      <c r="T986" s="11">
        <v>0.0</v>
      </c>
      <c r="U986" s="11" t="s">
        <v>124</v>
      </c>
      <c r="V986" s="11">
        <v>0.0</v>
      </c>
      <c r="W986" s="11" t="s">
        <v>125</v>
      </c>
      <c r="X986" s="18">
        <f>(31+35)/2</f>
        <v>33</v>
      </c>
      <c r="Y986" s="18">
        <v>1.0</v>
      </c>
      <c r="Z986" s="18">
        <v>0.0</v>
      </c>
      <c r="AA986" s="18">
        <v>1.0</v>
      </c>
      <c r="AB986" s="15" t="s">
        <v>5525</v>
      </c>
      <c r="AC986" s="15" t="s">
        <v>5525</v>
      </c>
      <c r="AD986" s="16">
        <v>1.0</v>
      </c>
      <c r="AE986" s="16">
        <v>0.0</v>
      </c>
      <c r="AF986" s="16">
        <v>1.0</v>
      </c>
      <c r="AG986" s="15">
        <v>1.0</v>
      </c>
      <c r="AH986" s="11" t="s">
        <v>5525</v>
      </c>
      <c r="AI986" s="18">
        <v>1.0</v>
      </c>
      <c r="AJ986" s="18">
        <v>0.0</v>
      </c>
      <c r="AK986" s="18">
        <v>1.0</v>
      </c>
      <c r="AL986" s="18">
        <v>1.0</v>
      </c>
      <c r="AM986" s="19">
        <v>1.0</v>
      </c>
      <c r="AN986" s="15" t="s">
        <v>154</v>
      </c>
      <c r="AO986" s="15" t="s">
        <v>570</v>
      </c>
      <c r="AP986" s="15" t="s">
        <v>570</v>
      </c>
      <c r="AQ986" s="15">
        <v>130.0</v>
      </c>
      <c r="AR986" s="15">
        <v>75.0</v>
      </c>
      <c r="AS986" s="15">
        <v>78.0</v>
      </c>
      <c r="AT986" s="15">
        <v>33.0</v>
      </c>
      <c r="AU986" s="15">
        <v>-6.0</v>
      </c>
      <c r="AV986" s="15">
        <v>20.0</v>
      </c>
      <c r="AW986" s="18">
        <v>0.0</v>
      </c>
      <c r="AX986" s="18">
        <v>1.0</v>
      </c>
      <c r="AY986" s="18">
        <v>0.0</v>
      </c>
      <c r="AZ986" s="18">
        <v>0.0</v>
      </c>
      <c r="BA986" s="18">
        <v>0.0</v>
      </c>
      <c r="BB986" s="18">
        <v>0.0</v>
      </c>
      <c r="BC986" s="11">
        <v>0.0</v>
      </c>
      <c r="BD986" s="11">
        <v>0.0</v>
      </c>
      <c r="BE986" s="11">
        <v>0.0</v>
      </c>
      <c r="BF986" s="11">
        <v>0.0</v>
      </c>
      <c r="BG986" s="11">
        <v>0.0</v>
      </c>
      <c r="BH986" s="11">
        <v>0.0</v>
      </c>
      <c r="BI986" s="11">
        <v>0.0</v>
      </c>
      <c r="BJ986" s="11">
        <v>0.0</v>
      </c>
      <c r="BK986" s="11">
        <v>0.0</v>
      </c>
      <c r="BL986" s="11">
        <v>0.0</v>
      </c>
      <c r="BM986" s="11">
        <v>0.0</v>
      </c>
      <c r="BN986" s="11">
        <v>0.0</v>
      </c>
      <c r="BO986" s="11">
        <v>0.0</v>
      </c>
      <c r="BP986" s="11">
        <v>0.0</v>
      </c>
      <c r="BQ986" s="11">
        <v>0.0</v>
      </c>
      <c r="BR986" s="11">
        <v>0.0</v>
      </c>
      <c r="BS986" s="11">
        <v>0.0</v>
      </c>
      <c r="BT986" s="11">
        <v>0.0</v>
      </c>
      <c r="BU986" s="11">
        <v>0.0</v>
      </c>
      <c r="BV986" s="11" t="s">
        <v>124</v>
      </c>
      <c r="BW986" s="3" t="s">
        <v>319</v>
      </c>
      <c r="BX986" s="15">
        <v>0.0</v>
      </c>
      <c r="BY986" s="26">
        <v>269.0</v>
      </c>
      <c r="BZ986" s="16">
        <v>0.0</v>
      </c>
      <c r="CA986" s="26">
        <v>33.0</v>
      </c>
      <c r="CB986" s="26">
        <v>13.0</v>
      </c>
      <c r="CC986" s="15">
        <v>1.0</v>
      </c>
      <c r="CD986" s="15">
        <v>1.0</v>
      </c>
      <c r="CE986" s="15">
        <v>0.0</v>
      </c>
      <c r="CF986" s="15">
        <v>0.0</v>
      </c>
      <c r="CG986" s="16">
        <v>0.0</v>
      </c>
      <c r="CH986" s="16">
        <v>1.0</v>
      </c>
      <c r="CI986" s="16">
        <v>0.0</v>
      </c>
      <c r="CJ986" s="15">
        <f t="shared" si="3"/>
        <v>1</v>
      </c>
      <c r="CK986" s="29" t="s">
        <v>5526</v>
      </c>
      <c r="CL986" s="11" t="s">
        <v>258</v>
      </c>
      <c r="CM986" s="11">
        <v>0.0</v>
      </c>
      <c r="CN986" s="11">
        <v>0.0</v>
      </c>
      <c r="CO986" s="18">
        <v>0.0</v>
      </c>
      <c r="CP986" s="18">
        <v>0.0</v>
      </c>
      <c r="CQ986" s="15">
        <v>0.0</v>
      </c>
      <c r="CR986" s="15" t="s">
        <v>124</v>
      </c>
      <c r="CS986" s="15">
        <v>0.0</v>
      </c>
      <c r="CT986" s="15" t="s">
        <v>124</v>
      </c>
      <c r="CU986" s="15">
        <v>0.0</v>
      </c>
      <c r="CV986" s="15" t="s">
        <v>124</v>
      </c>
      <c r="CW986" s="11">
        <v>0.0</v>
      </c>
      <c r="CX986" s="11">
        <v>0.0</v>
      </c>
      <c r="CY986" s="11" t="s">
        <v>124</v>
      </c>
      <c r="CZ986" s="11">
        <v>0.0</v>
      </c>
      <c r="DA986" s="11" t="s">
        <v>133</v>
      </c>
      <c r="DB986" s="31"/>
    </row>
    <row r="987">
      <c r="A987" s="11" t="s">
        <v>5527</v>
      </c>
      <c r="B987" s="11" t="s">
        <v>4922</v>
      </c>
      <c r="C987" s="12">
        <v>40320.0</v>
      </c>
      <c r="D987" s="13">
        <v>1.0</v>
      </c>
      <c r="E987" s="18">
        <v>0.0</v>
      </c>
      <c r="F987" s="3">
        <v>6.0</v>
      </c>
      <c r="G987" s="3">
        <v>2.0</v>
      </c>
      <c r="H987" s="3">
        <v>6.0</v>
      </c>
      <c r="I987" s="14">
        <f t="shared" si="1"/>
        <v>4.666666667</v>
      </c>
      <c r="J987" s="14">
        <f t="shared" si="2"/>
        <v>2.666666667</v>
      </c>
      <c r="K987" s="11" t="s">
        <v>4923</v>
      </c>
      <c r="L987" s="11" t="s">
        <v>4729</v>
      </c>
      <c r="M987" s="15" t="s">
        <v>3478</v>
      </c>
      <c r="N987" s="15" t="s">
        <v>3478</v>
      </c>
      <c r="O987" s="15" t="s">
        <v>3478</v>
      </c>
      <c r="P987" s="15" t="s">
        <v>3742</v>
      </c>
      <c r="Q987" s="17">
        <v>1.0</v>
      </c>
      <c r="R987" s="11" t="s">
        <v>124</v>
      </c>
      <c r="S987" s="11">
        <v>0.0</v>
      </c>
      <c r="T987" s="11">
        <v>0.0</v>
      </c>
      <c r="U987" s="11" t="s">
        <v>124</v>
      </c>
      <c r="V987" s="11">
        <v>0.0</v>
      </c>
      <c r="W987" s="11" t="s">
        <v>125</v>
      </c>
      <c r="X987" s="18">
        <v>37.0</v>
      </c>
      <c r="Y987" s="18">
        <v>1.0</v>
      </c>
      <c r="Z987" s="18">
        <v>1.0</v>
      </c>
      <c r="AA987" s="18">
        <v>0.0</v>
      </c>
      <c r="AB987" s="15" t="s">
        <v>5528</v>
      </c>
      <c r="AC987" s="15" t="s">
        <v>5528</v>
      </c>
      <c r="AD987" s="16">
        <v>1.0</v>
      </c>
      <c r="AE987" s="16">
        <v>2.0</v>
      </c>
      <c r="AF987" s="16">
        <v>1.0</v>
      </c>
      <c r="AG987" s="15">
        <v>0.0</v>
      </c>
      <c r="AH987" s="11" t="s">
        <v>5529</v>
      </c>
      <c r="AI987" s="18">
        <v>1.0</v>
      </c>
      <c r="AJ987" s="18">
        <v>2.0</v>
      </c>
      <c r="AK987" s="18">
        <v>1.0</v>
      </c>
      <c r="AL987" s="11">
        <v>0.0</v>
      </c>
      <c r="AM987" s="19">
        <v>1.0</v>
      </c>
      <c r="AN987" s="27" t="s">
        <v>128</v>
      </c>
      <c r="AO987" s="15" t="s">
        <v>778</v>
      </c>
      <c r="AP987" s="15" t="s">
        <v>778</v>
      </c>
      <c r="AQ987" s="15">
        <v>115.0</v>
      </c>
      <c r="AR987" s="15">
        <v>95.0</v>
      </c>
      <c r="AS987" s="15">
        <v>86.0</v>
      </c>
      <c r="AT987" s="15">
        <v>67.0</v>
      </c>
      <c r="AU987" s="15">
        <v>-1.0</v>
      </c>
      <c r="AV987" s="15">
        <v>53.0</v>
      </c>
      <c r="AW987" s="18">
        <v>0.0</v>
      </c>
      <c r="AX987" s="18">
        <v>0.0</v>
      </c>
      <c r="AY987" s="18">
        <v>0.0</v>
      </c>
      <c r="AZ987" s="18">
        <v>1.0</v>
      </c>
      <c r="BA987" s="18">
        <v>1.0</v>
      </c>
      <c r="BB987" s="18">
        <v>0.0</v>
      </c>
      <c r="BC987" s="11">
        <v>0.0</v>
      </c>
      <c r="BD987" s="11">
        <v>0.0</v>
      </c>
      <c r="BE987" s="11">
        <v>0.0</v>
      </c>
      <c r="BF987" s="11">
        <v>0.0</v>
      </c>
      <c r="BG987" s="11">
        <v>0.0</v>
      </c>
      <c r="BH987" s="11">
        <v>0.0</v>
      </c>
      <c r="BI987" s="11">
        <v>0.0</v>
      </c>
      <c r="BJ987" s="11">
        <v>0.0</v>
      </c>
      <c r="BK987" s="11">
        <v>0.0</v>
      </c>
      <c r="BL987" s="11">
        <v>0.0</v>
      </c>
      <c r="BM987" s="11">
        <v>0.0</v>
      </c>
      <c r="BN987" s="11">
        <v>0.0</v>
      </c>
      <c r="BO987" s="11">
        <v>0.0</v>
      </c>
      <c r="BP987" s="11">
        <v>0.0</v>
      </c>
      <c r="BQ987" s="11">
        <v>0.0</v>
      </c>
      <c r="BR987" s="11">
        <v>0.0</v>
      </c>
      <c r="BS987" s="11">
        <v>0.0</v>
      </c>
      <c r="BT987" s="11">
        <v>0.0</v>
      </c>
      <c r="BU987" s="11">
        <v>0.0</v>
      </c>
      <c r="BV987" s="11" t="s">
        <v>124</v>
      </c>
      <c r="BW987" s="3" t="s">
        <v>146</v>
      </c>
      <c r="BX987" s="15">
        <v>0.0</v>
      </c>
      <c r="BY987" s="26">
        <v>248.0</v>
      </c>
      <c r="BZ987" s="16">
        <v>0.0</v>
      </c>
      <c r="CA987" s="26">
        <v>0.0</v>
      </c>
      <c r="CB987" s="26">
        <v>22.0</v>
      </c>
      <c r="CC987" s="15">
        <v>1.0</v>
      </c>
      <c r="CD987" s="15">
        <v>0.0</v>
      </c>
      <c r="CE987" s="15">
        <v>0.0</v>
      </c>
      <c r="CF987" s="15">
        <v>0.0</v>
      </c>
      <c r="CG987" s="16">
        <v>0.0</v>
      </c>
      <c r="CH987" s="16">
        <v>0.0</v>
      </c>
      <c r="CI987" s="16">
        <v>0.0</v>
      </c>
      <c r="CJ987" s="15">
        <f t="shared" si="3"/>
        <v>0</v>
      </c>
      <c r="CK987" s="29" t="s">
        <v>5530</v>
      </c>
      <c r="CL987" s="11" t="s">
        <v>5531</v>
      </c>
      <c r="CM987" s="11">
        <v>0.0</v>
      </c>
      <c r="CN987" s="11">
        <v>1.0</v>
      </c>
      <c r="CO987" s="18">
        <v>1.0</v>
      </c>
      <c r="CP987" s="18">
        <v>0.0</v>
      </c>
      <c r="CQ987" s="15">
        <v>0.0</v>
      </c>
      <c r="CR987" s="15" t="s">
        <v>124</v>
      </c>
      <c r="CS987" s="15">
        <v>0.0</v>
      </c>
      <c r="CT987" s="15" t="s">
        <v>124</v>
      </c>
      <c r="CU987" s="15">
        <v>0.0</v>
      </c>
      <c r="CV987" s="15" t="s">
        <v>124</v>
      </c>
      <c r="CW987" s="11">
        <v>0.0</v>
      </c>
      <c r="CX987" s="11">
        <v>0.0</v>
      </c>
      <c r="CY987" s="11" t="s">
        <v>124</v>
      </c>
      <c r="CZ987" s="11">
        <v>0.0</v>
      </c>
      <c r="DA987" s="11" t="s">
        <v>235</v>
      </c>
      <c r="DB987" s="31"/>
    </row>
    <row r="988">
      <c r="A988" s="11" t="s">
        <v>5532</v>
      </c>
      <c r="B988" s="11" t="s">
        <v>5533</v>
      </c>
      <c r="C988" s="12">
        <v>40348.0</v>
      </c>
      <c r="D988" s="13">
        <v>6.0</v>
      </c>
      <c r="E988" s="18">
        <v>0.0</v>
      </c>
      <c r="F988" s="3">
        <v>7.0</v>
      </c>
      <c r="G988" s="3">
        <v>7.0</v>
      </c>
      <c r="H988" s="3">
        <v>9.0</v>
      </c>
      <c r="I988" s="14">
        <f t="shared" si="1"/>
        <v>7.666666667</v>
      </c>
      <c r="J988" s="14">
        <f t="shared" si="2"/>
        <v>1.333333333</v>
      </c>
      <c r="K988" s="11" t="s">
        <v>182</v>
      </c>
      <c r="L988" s="11" t="s">
        <v>183</v>
      </c>
      <c r="M988" s="15" t="s">
        <v>216</v>
      </c>
      <c r="N988" s="15" t="s">
        <v>5534</v>
      </c>
      <c r="O988" s="15" t="s">
        <v>3898</v>
      </c>
      <c r="P988" s="15" t="s">
        <v>5535</v>
      </c>
      <c r="Q988" s="17">
        <v>1.5</v>
      </c>
      <c r="R988" s="11" t="s">
        <v>5225</v>
      </c>
      <c r="S988" s="11">
        <v>1.0</v>
      </c>
      <c r="T988" s="11">
        <v>0.0</v>
      </c>
      <c r="U988" s="11" t="s">
        <v>124</v>
      </c>
      <c r="V988" s="11">
        <v>0.0</v>
      </c>
      <c r="W988" s="11" t="s">
        <v>125</v>
      </c>
      <c r="X988" s="18">
        <f>(25+38)/2</f>
        <v>31.5</v>
      </c>
      <c r="Y988" s="18">
        <v>2.0</v>
      </c>
      <c r="Z988" s="18">
        <v>2.0</v>
      </c>
      <c r="AA988" s="18">
        <v>2.0</v>
      </c>
      <c r="AB988" s="15" t="s">
        <v>5536</v>
      </c>
      <c r="AC988" s="15" t="s">
        <v>5537</v>
      </c>
      <c r="AD988" s="16">
        <v>2.0</v>
      </c>
      <c r="AE988" s="16">
        <v>2.0</v>
      </c>
      <c r="AF988" s="16">
        <v>1.0</v>
      </c>
      <c r="AG988" s="16">
        <v>0.0</v>
      </c>
      <c r="AH988" s="11" t="s">
        <v>5538</v>
      </c>
      <c r="AI988" s="18">
        <v>1.0</v>
      </c>
      <c r="AJ988" s="18">
        <v>1.0</v>
      </c>
      <c r="AK988" s="18">
        <v>0.0</v>
      </c>
      <c r="AL988" s="11">
        <v>0.0</v>
      </c>
      <c r="AM988" s="19">
        <v>1.0</v>
      </c>
      <c r="AN988" s="27" t="s">
        <v>128</v>
      </c>
      <c r="AO988" s="15" t="s">
        <v>318</v>
      </c>
      <c r="AP988" s="15" t="s">
        <v>318</v>
      </c>
      <c r="AQ988" s="15">
        <v>125.0</v>
      </c>
      <c r="AR988" s="15">
        <v>75.0</v>
      </c>
      <c r="AS988" s="15">
        <v>79.0</v>
      </c>
      <c r="AT988" s="15">
        <v>43.0</v>
      </c>
      <c r="AU988" s="15">
        <v>-4.0</v>
      </c>
      <c r="AV988" s="15">
        <v>0.0</v>
      </c>
      <c r="AW988" s="18">
        <v>0.0</v>
      </c>
      <c r="AX988" s="18">
        <v>0.0</v>
      </c>
      <c r="AY988" s="18">
        <v>1.0</v>
      </c>
      <c r="AZ988" s="18">
        <v>1.0</v>
      </c>
      <c r="BA988" s="18">
        <v>0.0</v>
      </c>
      <c r="BB988" s="18">
        <v>0.0</v>
      </c>
      <c r="BC988" s="11">
        <v>0.0</v>
      </c>
      <c r="BD988" s="11">
        <v>0.0</v>
      </c>
      <c r="BE988" s="11">
        <v>0.0</v>
      </c>
      <c r="BF988" s="11">
        <v>0.0</v>
      </c>
      <c r="BG988" s="11">
        <v>0.0</v>
      </c>
      <c r="BH988" s="11">
        <v>0.0</v>
      </c>
      <c r="BI988" s="11">
        <v>0.0</v>
      </c>
      <c r="BJ988" s="11">
        <v>0.0</v>
      </c>
      <c r="BK988" s="11">
        <v>0.0</v>
      </c>
      <c r="BL988" s="11">
        <v>0.0</v>
      </c>
      <c r="BM988" s="11">
        <v>0.0</v>
      </c>
      <c r="BN988" s="11">
        <v>0.0</v>
      </c>
      <c r="BO988" s="11">
        <v>0.0</v>
      </c>
      <c r="BP988" s="11">
        <v>0.0</v>
      </c>
      <c r="BQ988" s="11">
        <v>0.0</v>
      </c>
      <c r="BR988" s="11">
        <v>0.0</v>
      </c>
      <c r="BS988" s="11">
        <v>0.0</v>
      </c>
      <c r="BT988" s="11">
        <v>0.0</v>
      </c>
      <c r="BU988" s="11">
        <v>0.0</v>
      </c>
      <c r="BV988" s="11" t="s">
        <v>5539</v>
      </c>
      <c r="BW988" s="3" t="s">
        <v>3949</v>
      </c>
      <c r="BX988" s="15">
        <v>1.0</v>
      </c>
      <c r="BY988" s="26">
        <v>236.0</v>
      </c>
      <c r="BZ988" s="16">
        <v>0.0</v>
      </c>
      <c r="CA988" s="26">
        <v>3.0</v>
      </c>
      <c r="CB988" s="26">
        <v>7.0</v>
      </c>
      <c r="CC988" s="15">
        <v>0.0</v>
      </c>
      <c r="CD988" s="15">
        <v>0.0</v>
      </c>
      <c r="CE988" s="15">
        <v>0.0</v>
      </c>
      <c r="CF988" s="15">
        <v>0.0</v>
      </c>
      <c r="CG988" s="16">
        <v>0.0</v>
      </c>
      <c r="CH988" s="16">
        <v>0.0</v>
      </c>
      <c r="CI988" s="16">
        <v>1.0</v>
      </c>
      <c r="CJ988" s="15">
        <f t="shared" si="3"/>
        <v>1</v>
      </c>
      <c r="CK988" s="29" t="s">
        <v>5540</v>
      </c>
      <c r="CL988" s="11" t="s">
        <v>4456</v>
      </c>
      <c r="CM988" s="11">
        <v>0.0</v>
      </c>
      <c r="CN988" s="11">
        <v>0.0</v>
      </c>
      <c r="CO988" s="18">
        <v>1.0</v>
      </c>
      <c r="CP988" s="18">
        <v>0.0</v>
      </c>
      <c r="CQ988" s="15">
        <v>0.0</v>
      </c>
      <c r="CR988" s="15" t="s">
        <v>124</v>
      </c>
      <c r="CS988" s="15">
        <v>0.0</v>
      </c>
      <c r="CT988" s="15" t="s">
        <v>124</v>
      </c>
      <c r="CU988" s="15">
        <v>0.0</v>
      </c>
      <c r="CV988" s="15" t="s">
        <v>124</v>
      </c>
      <c r="CW988" s="11">
        <v>0.0</v>
      </c>
      <c r="CX988" s="11">
        <v>0.0</v>
      </c>
      <c r="CY988" s="11" t="s">
        <v>124</v>
      </c>
      <c r="CZ988" s="11">
        <v>0.0</v>
      </c>
      <c r="DA988" s="11" t="s">
        <v>1049</v>
      </c>
      <c r="DB988" s="31"/>
    </row>
    <row r="989">
      <c r="A989" s="11" t="s">
        <v>5541</v>
      </c>
      <c r="B989" s="11" t="s">
        <v>5542</v>
      </c>
      <c r="C989" s="12">
        <v>40390.0</v>
      </c>
      <c r="D989" s="13">
        <v>7.0</v>
      </c>
      <c r="E989" s="18">
        <v>0.0</v>
      </c>
      <c r="F989" s="3">
        <v>8.0</v>
      </c>
      <c r="G989" s="3">
        <v>5.0</v>
      </c>
      <c r="H989" s="3">
        <v>8.0</v>
      </c>
      <c r="I989" s="14">
        <f t="shared" si="1"/>
        <v>7</v>
      </c>
      <c r="J989" s="14">
        <f t="shared" si="2"/>
        <v>2</v>
      </c>
      <c r="K989" s="11" t="s">
        <v>4923</v>
      </c>
      <c r="L989" s="11" t="s">
        <v>4729</v>
      </c>
      <c r="M989" s="15" t="s">
        <v>3478</v>
      </c>
      <c r="N989" s="15" t="s">
        <v>3478</v>
      </c>
      <c r="O989" s="15" t="s">
        <v>4043</v>
      </c>
      <c r="P989" s="15" t="s">
        <v>4340</v>
      </c>
      <c r="Q989" s="17">
        <v>1.5</v>
      </c>
      <c r="R989" s="11" t="s">
        <v>5543</v>
      </c>
      <c r="S989" s="11">
        <v>1.0</v>
      </c>
      <c r="T989" s="11">
        <v>0.0</v>
      </c>
      <c r="U989" s="11" t="s">
        <v>124</v>
      </c>
      <c r="V989" s="11">
        <v>0.0</v>
      </c>
      <c r="W989" s="11" t="s">
        <v>5405</v>
      </c>
      <c r="X989" s="18">
        <f>(37+22)/2</f>
        <v>29.5</v>
      </c>
      <c r="Y989" s="18">
        <v>2.0</v>
      </c>
      <c r="Z989" s="18">
        <v>2.0</v>
      </c>
      <c r="AA989" s="18"/>
      <c r="AB989" s="15" t="s">
        <v>5544</v>
      </c>
      <c r="AC989" s="15" t="s">
        <v>5544</v>
      </c>
      <c r="AD989" s="16">
        <v>2.0</v>
      </c>
      <c r="AE989" s="16">
        <v>2.0</v>
      </c>
      <c r="AF989" s="16">
        <v>1.0</v>
      </c>
      <c r="AG989" s="16">
        <v>0.0</v>
      </c>
      <c r="AH989" s="11" t="s">
        <v>5545</v>
      </c>
      <c r="AI989" s="18">
        <v>1.0</v>
      </c>
      <c r="AJ989" s="18">
        <v>0.0</v>
      </c>
      <c r="AK989" s="18">
        <v>0.0</v>
      </c>
      <c r="AL989" s="11">
        <v>0.0</v>
      </c>
      <c r="AM989" s="19">
        <v>1.0</v>
      </c>
      <c r="AN989" s="27" t="s">
        <v>128</v>
      </c>
      <c r="AO989" s="15" t="s">
        <v>145</v>
      </c>
      <c r="AP989" s="15" t="s">
        <v>145</v>
      </c>
      <c r="AQ989" s="15">
        <v>87.0</v>
      </c>
      <c r="AR989" s="15">
        <v>93.0</v>
      </c>
      <c r="AS989" s="15">
        <v>75.0</v>
      </c>
      <c r="AT989" s="15">
        <v>64.0</v>
      </c>
      <c r="AU989" s="15">
        <v>-5.0</v>
      </c>
      <c r="AV989" s="15">
        <v>24.0</v>
      </c>
      <c r="AW989" s="18">
        <v>0.0</v>
      </c>
      <c r="AX989" s="18">
        <v>0.0</v>
      </c>
      <c r="AY989" s="18">
        <v>1.0</v>
      </c>
      <c r="AZ989" s="18">
        <v>1.0</v>
      </c>
      <c r="BA989" s="18">
        <v>0.0</v>
      </c>
      <c r="BB989" s="18">
        <v>0.0</v>
      </c>
      <c r="BC989" s="11">
        <v>0.0</v>
      </c>
      <c r="BD989" s="11">
        <v>0.0</v>
      </c>
      <c r="BE989" s="11">
        <v>0.0</v>
      </c>
      <c r="BF989" s="11">
        <v>0.0</v>
      </c>
      <c r="BG989" s="11">
        <v>0.0</v>
      </c>
      <c r="BH989" s="11">
        <v>0.0</v>
      </c>
      <c r="BI989" s="11">
        <v>0.0</v>
      </c>
      <c r="BJ989" s="11">
        <v>0.0</v>
      </c>
      <c r="BK989" s="11">
        <v>0.0</v>
      </c>
      <c r="BL989" s="11">
        <v>0.0</v>
      </c>
      <c r="BM989" s="11">
        <v>0.0</v>
      </c>
      <c r="BN989" s="11">
        <v>0.0</v>
      </c>
      <c r="BO989" s="11">
        <v>0.0</v>
      </c>
      <c r="BP989" s="11">
        <v>0.0</v>
      </c>
      <c r="BQ989" s="11">
        <v>0.0</v>
      </c>
      <c r="BR989" s="11">
        <v>0.0</v>
      </c>
      <c r="BS989" s="11">
        <v>0.0</v>
      </c>
      <c r="BT989" s="11">
        <v>0.0</v>
      </c>
      <c r="BU989" s="11">
        <v>0.0</v>
      </c>
      <c r="BV989" s="11" t="s">
        <v>124</v>
      </c>
      <c r="BW989" s="3" t="s">
        <v>319</v>
      </c>
      <c r="BX989" s="15">
        <v>0.0</v>
      </c>
      <c r="BY989" s="26">
        <v>263.0</v>
      </c>
      <c r="BZ989" s="16">
        <v>0.0</v>
      </c>
      <c r="CA989" s="26">
        <v>21.0</v>
      </c>
      <c r="CB989" s="26">
        <v>0.0</v>
      </c>
      <c r="CC989" s="15">
        <v>0.0</v>
      </c>
      <c r="CD989" s="15">
        <v>0.0</v>
      </c>
      <c r="CE989" s="15">
        <v>0.0</v>
      </c>
      <c r="CF989" s="15">
        <v>0.0</v>
      </c>
      <c r="CG989" s="16">
        <v>0.0</v>
      </c>
      <c r="CH989" s="16">
        <v>0.0</v>
      </c>
      <c r="CI989" s="16">
        <v>0.0</v>
      </c>
      <c r="CJ989" s="15">
        <f t="shared" si="3"/>
        <v>0</v>
      </c>
      <c r="CK989" s="29" t="s">
        <v>5546</v>
      </c>
      <c r="CL989" s="11" t="s">
        <v>1183</v>
      </c>
      <c r="CM989" s="11">
        <v>0.0</v>
      </c>
      <c r="CN989" s="11">
        <v>0.0</v>
      </c>
      <c r="CO989" s="18">
        <v>1.0</v>
      </c>
      <c r="CP989" s="18">
        <v>0.0</v>
      </c>
      <c r="CQ989" s="15">
        <v>0.0</v>
      </c>
      <c r="CR989" s="15" t="s">
        <v>124</v>
      </c>
      <c r="CS989" s="15">
        <v>0.0</v>
      </c>
      <c r="CT989" s="15" t="s">
        <v>124</v>
      </c>
      <c r="CU989" s="15">
        <v>0.0</v>
      </c>
      <c r="CV989" s="15" t="s">
        <v>124</v>
      </c>
      <c r="CW989" s="11">
        <v>0.0</v>
      </c>
      <c r="CX989" s="11">
        <v>0.0</v>
      </c>
      <c r="CY989" s="11" t="s">
        <v>124</v>
      </c>
      <c r="CZ989" s="11">
        <v>0.0</v>
      </c>
      <c r="DA989" s="11" t="s">
        <v>133</v>
      </c>
      <c r="DB989" s="31"/>
    </row>
    <row r="990">
      <c r="A990" s="11" t="s">
        <v>5547</v>
      </c>
      <c r="B990" s="11" t="s">
        <v>5381</v>
      </c>
      <c r="C990" s="12">
        <v>40439.0</v>
      </c>
      <c r="D990" s="13">
        <v>2.0</v>
      </c>
      <c r="E990" s="18">
        <v>0.0</v>
      </c>
      <c r="F990" s="3">
        <v>10.0</v>
      </c>
      <c r="G990" s="3">
        <v>8.0</v>
      </c>
      <c r="H990" s="3">
        <v>9.0</v>
      </c>
      <c r="I990" s="14">
        <f t="shared" si="1"/>
        <v>9</v>
      </c>
      <c r="J990" s="14">
        <f t="shared" si="2"/>
        <v>1.333333333</v>
      </c>
      <c r="K990" s="11" t="s">
        <v>182</v>
      </c>
      <c r="L990" s="11" t="s">
        <v>183</v>
      </c>
      <c r="M990" s="15" t="s">
        <v>137</v>
      </c>
      <c r="N990" s="15" t="s">
        <v>3146</v>
      </c>
      <c r="O990" s="15" t="s">
        <v>2906</v>
      </c>
      <c r="P990" s="15" t="s">
        <v>2691</v>
      </c>
      <c r="Q990" s="17">
        <v>1.0</v>
      </c>
      <c r="R990" s="11" t="s">
        <v>124</v>
      </c>
      <c r="S990" s="11">
        <v>0.0</v>
      </c>
      <c r="T990" s="11">
        <v>0.0</v>
      </c>
      <c r="U990" s="11" t="s">
        <v>124</v>
      </c>
      <c r="V990" s="11">
        <v>0.0</v>
      </c>
      <c r="W990" s="11" t="s">
        <v>125</v>
      </c>
      <c r="X990" s="18">
        <v>25.0</v>
      </c>
      <c r="Y990" s="18">
        <v>0.0</v>
      </c>
      <c r="Z990" s="18">
        <v>1.0</v>
      </c>
      <c r="AA990" s="18">
        <v>0.0</v>
      </c>
      <c r="AB990" s="15" t="s">
        <v>5548</v>
      </c>
      <c r="AC990" s="15" t="s">
        <v>5548</v>
      </c>
      <c r="AD990" s="16">
        <v>2.0</v>
      </c>
      <c r="AE990" s="16">
        <v>1.0</v>
      </c>
      <c r="AF990" s="16">
        <v>1.0</v>
      </c>
      <c r="AG990" s="15">
        <v>0.0</v>
      </c>
      <c r="AH990" s="11" t="s">
        <v>5549</v>
      </c>
      <c r="AI990" s="18">
        <v>1.0</v>
      </c>
      <c r="AJ990" s="18">
        <v>1.0</v>
      </c>
      <c r="AK990" s="18">
        <v>0.0</v>
      </c>
      <c r="AL990" s="11">
        <v>0.0</v>
      </c>
      <c r="AM990" s="19">
        <v>1.0</v>
      </c>
      <c r="AN990" s="27" t="s">
        <v>128</v>
      </c>
      <c r="AO990" s="15" t="s">
        <v>145</v>
      </c>
      <c r="AP990" s="15" t="s">
        <v>145</v>
      </c>
      <c r="AQ990" s="15">
        <v>120.0</v>
      </c>
      <c r="AR990" s="15">
        <v>80.0</v>
      </c>
      <c r="AS990" s="15">
        <v>72.0</v>
      </c>
      <c r="AT990" s="15">
        <v>59.0</v>
      </c>
      <c r="AU990" s="15">
        <v>-5.0</v>
      </c>
      <c r="AV990" s="15">
        <v>2.0</v>
      </c>
      <c r="AW990" s="18">
        <v>0.0</v>
      </c>
      <c r="AX990" s="18">
        <v>0.0</v>
      </c>
      <c r="AY990" s="18">
        <v>1.0</v>
      </c>
      <c r="AZ990" s="18">
        <v>0.0</v>
      </c>
      <c r="BA990" s="18">
        <v>0.0</v>
      </c>
      <c r="BB990" s="18">
        <v>0.0</v>
      </c>
      <c r="BC990" s="11">
        <v>0.0</v>
      </c>
      <c r="BD990" s="11">
        <v>0.0</v>
      </c>
      <c r="BE990" s="11">
        <v>0.0</v>
      </c>
      <c r="BF990" s="11">
        <v>0.0</v>
      </c>
      <c r="BG990" s="11">
        <v>0.0</v>
      </c>
      <c r="BH990" s="11">
        <v>1.0</v>
      </c>
      <c r="BI990" s="11">
        <v>0.0</v>
      </c>
      <c r="BJ990" s="11">
        <v>0.0</v>
      </c>
      <c r="BK990" s="11">
        <v>0.0</v>
      </c>
      <c r="BL990" s="11">
        <v>0.0</v>
      </c>
      <c r="BM990" s="11">
        <v>0.0</v>
      </c>
      <c r="BN990" s="11">
        <v>0.0</v>
      </c>
      <c r="BO990" s="11">
        <v>0.0</v>
      </c>
      <c r="BP990" s="11">
        <v>0.0</v>
      </c>
      <c r="BQ990" s="11">
        <v>0.0</v>
      </c>
      <c r="BR990" s="11">
        <v>0.0</v>
      </c>
      <c r="BS990" s="11">
        <v>0.0</v>
      </c>
      <c r="BT990" s="11">
        <v>0.0</v>
      </c>
      <c r="BU990" s="11">
        <v>0.0</v>
      </c>
      <c r="BV990" s="11" t="s">
        <v>124</v>
      </c>
      <c r="BW990" s="3" t="s">
        <v>3564</v>
      </c>
      <c r="BX990" s="15">
        <v>0.0</v>
      </c>
      <c r="BY990" s="26">
        <v>227.0</v>
      </c>
      <c r="BZ990" s="16">
        <v>0.0</v>
      </c>
      <c r="CA990" s="26">
        <v>18.0</v>
      </c>
      <c r="CB990" s="26">
        <v>4.0</v>
      </c>
      <c r="CC990" s="15">
        <v>0.0</v>
      </c>
      <c r="CD990" s="15">
        <v>0.0</v>
      </c>
      <c r="CE990" s="15">
        <v>0.0</v>
      </c>
      <c r="CF990" s="15">
        <v>0.0</v>
      </c>
      <c r="CG990" s="16">
        <v>0.0</v>
      </c>
      <c r="CH990" s="16">
        <v>0.0</v>
      </c>
      <c r="CI990" s="16">
        <v>0.0</v>
      </c>
      <c r="CJ990" s="15">
        <f t="shared" si="3"/>
        <v>0</v>
      </c>
      <c r="CK990" s="29" t="s">
        <v>5550</v>
      </c>
      <c r="CL990" s="11" t="s">
        <v>170</v>
      </c>
      <c r="CM990" s="11">
        <v>0.0</v>
      </c>
      <c r="CN990" s="11">
        <v>0.0</v>
      </c>
      <c r="CO990" s="18">
        <v>0.0</v>
      </c>
      <c r="CP990" s="18">
        <v>0.0</v>
      </c>
      <c r="CQ990" s="15">
        <v>0.0</v>
      </c>
      <c r="CR990" s="15" t="s">
        <v>124</v>
      </c>
      <c r="CS990" s="15">
        <v>0.0</v>
      </c>
      <c r="CT990" s="15" t="s">
        <v>124</v>
      </c>
      <c r="CU990" s="15">
        <v>0.0</v>
      </c>
      <c r="CV990" s="15" t="s">
        <v>124</v>
      </c>
      <c r="CW990" s="11">
        <v>0.0</v>
      </c>
      <c r="CX990" s="11">
        <v>0.0</v>
      </c>
      <c r="CY990" s="11" t="s">
        <v>124</v>
      </c>
      <c r="CZ990" s="11">
        <v>0.0</v>
      </c>
      <c r="DA990" s="11" t="s">
        <v>1049</v>
      </c>
      <c r="DB990" s="31"/>
    </row>
    <row r="991">
      <c r="A991" s="11" t="s">
        <v>5551</v>
      </c>
      <c r="B991" s="11" t="s">
        <v>5552</v>
      </c>
      <c r="C991" s="12">
        <v>40453.0</v>
      </c>
      <c r="D991" s="13">
        <v>4.0</v>
      </c>
      <c r="E991" s="18">
        <v>0.0</v>
      </c>
      <c r="F991" s="3">
        <v>9.0</v>
      </c>
      <c r="G991" s="3">
        <v>5.0</v>
      </c>
      <c r="H991" s="3">
        <v>9.0</v>
      </c>
      <c r="I991" s="14">
        <f t="shared" si="1"/>
        <v>7.666666667</v>
      </c>
      <c r="J991" s="14">
        <f t="shared" si="2"/>
        <v>2.666666667</v>
      </c>
      <c r="K991" s="11" t="s">
        <v>1248</v>
      </c>
      <c r="L991" s="11" t="s">
        <v>355</v>
      </c>
      <c r="M991" s="15" t="s">
        <v>137</v>
      </c>
      <c r="N991" s="15" t="s">
        <v>138</v>
      </c>
      <c r="O991" s="15" t="s">
        <v>2906</v>
      </c>
      <c r="P991" s="15" t="s">
        <v>3927</v>
      </c>
      <c r="Q991" s="17">
        <v>1.0</v>
      </c>
      <c r="R991" s="11" t="s">
        <v>124</v>
      </c>
      <c r="S991" s="11">
        <v>0.0</v>
      </c>
      <c r="T991" s="11">
        <v>0.0</v>
      </c>
      <c r="U991" s="11" t="s">
        <v>124</v>
      </c>
      <c r="V991" s="11">
        <v>0.0</v>
      </c>
      <c r="W991" s="11" t="s">
        <v>125</v>
      </c>
      <c r="X991" s="18">
        <v>24.0</v>
      </c>
      <c r="Y991" s="18">
        <v>1.0</v>
      </c>
      <c r="Z991" s="18">
        <v>0.0</v>
      </c>
      <c r="AA991" s="18">
        <v>1.0</v>
      </c>
      <c r="AB991" s="15" t="s">
        <v>5553</v>
      </c>
      <c r="AC991" s="15" t="s">
        <v>5553</v>
      </c>
      <c r="AD991" s="16">
        <v>1.0</v>
      </c>
      <c r="AE991" s="16">
        <v>2.0</v>
      </c>
      <c r="AF991" s="16">
        <v>1.0</v>
      </c>
      <c r="AG991" s="15">
        <v>0.0</v>
      </c>
      <c r="AH991" s="11" t="s">
        <v>5554</v>
      </c>
      <c r="AI991" s="18">
        <v>1.0</v>
      </c>
      <c r="AJ991" s="18">
        <v>2.0</v>
      </c>
      <c r="AK991" s="18">
        <v>1.0</v>
      </c>
      <c r="AL991" s="11">
        <v>0.0</v>
      </c>
      <c r="AM991" s="19">
        <v>1.0</v>
      </c>
      <c r="AN991" s="27" t="s">
        <v>128</v>
      </c>
      <c r="AO991" s="15" t="s">
        <v>318</v>
      </c>
      <c r="AP991" s="15" t="s">
        <v>318</v>
      </c>
      <c r="AQ991" s="15">
        <v>109.0</v>
      </c>
      <c r="AR991" s="15">
        <v>84.0</v>
      </c>
      <c r="AS991" s="15">
        <v>64.0</v>
      </c>
      <c r="AT991" s="15">
        <v>43.0</v>
      </c>
      <c r="AU991" s="15">
        <v>-5.0</v>
      </c>
      <c r="AV991" s="15">
        <v>2.0</v>
      </c>
      <c r="AW991" s="18">
        <v>0.0</v>
      </c>
      <c r="AX991" s="18">
        <v>0.0</v>
      </c>
      <c r="AY991" s="18">
        <v>0.0</v>
      </c>
      <c r="AZ991" s="18">
        <v>1.0</v>
      </c>
      <c r="BA991" s="18">
        <v>0.0</v>
      </c>
      <c r="BB991" s="18">
        <v>0.0</v>
      </c>
      <c r="BC991" s="11">
        <v>0.0</v>
      </c>
      <c r="BD991" s="11">
        <v>0.0</v>
      </c>
      <c r="BE991" s="11">
        <v>0.0</v>
      </c>
      <c r="BF991" s="11">
        <v>0.0</v>
      </c>
      <c r="BG991" s="11">
        <v>0.0</v>
      </c>
      <c r="BH991" s="11">
        <v>1.0</v>
      </c>
      <c r="BI991" s="11">
        <v>0.0</v>
      </c>
      <c r="BJ991" s="11">
        <v>0.0</v>
      </c>
      <c r="BK991" s="11">
        <v>0.0</v>
      </c>
      <c r="BL991" s="11">
        <v>0.0</v>
      </c>
      <c r="BM991" s="11">
        <v>0.0</v>
      </c>
      <c r="BN991" s="11">
        <v>0.0</v>
      </c>
      <c r="BO991" s="11">
        <v>0.0</v>
      </c>
      <c r="BP991" s="11">
        <v>0.0</v>
      </c>
      <c r="BQ991" s="11">
        <v>0.0</v>
      </c>
      <c r="BR991" s="11">
        <v>0.0</v>
      </c>
      <c r="BS991" s="11">
        <v>0.0</v>
      </c>
      <c r="BT991" s="11">
        <v>0.0</v>
      </c>
      <c r="BU991" s="11">
        <v>0.0</v>
      </c>
      <c r="BV991" s="11" t="s">
        <v>124</v>
      </c>
      <c r="BW991" s="3" t="s">
        <v>3745</v>
      </c>
      <c r="BX991" s="15">
        <v>0.0</v>
      </c>
      <c r="BY991" s="26">
        <v>220.0</v>
      </c>
      <c r="BZ991" s="16">
        <v>0.0</v>
      </c>
      <c r="CA991" s="26">
        <v>33.0</v>
      </c>
      <c r="CB991" s="26">
        <v>18.0</v>
      </c>
      <c r="CC991" s="15">
        <v>0.0</v>
      </c>
      <c r="CD991" s="15">
        <v>0.0</v>
      </c>
      <c r="CE991" s="15">
        <v>0.0</v>
      </c>
      <c r="CF991" s="15">
        <v>0.0</v>
      </c>
      <c r="CG991" s="16">
        <v>0.0</v>
      </c>
      <c r="CH991" s="16">
        <v>1.0</v>
      </c>
      <c r="CI991" s="16">
        <v>0.0</v>
      </c>
      <c r="CJ991" s="15">
        <f t="shared" si="3"/>
        <v>1</v>
      </c>
      <c r="CK991" s="29" t="s">
        <v>5555</v>
      </c>
      <c r="CL991" s="11" t="s">
        <v>2104</v>
      </c>
      <c r="CM991" s="11">
        <v>0.0</v>
      </c>
      <c r="CN991" s="11">
        <v>0.0</v>
      </c>
      <c r="CO991" s="18">
        <v>0.0</v>
      </c>
      <c r="CP991" s="18">
        <v>0.0</v>
      </c>
      <c r="CQ991" s="15">
        <v>0.0</v>
      </c>
      <c r="CR991" s="15" t="s">
        <v>124</v>
      </c>
      <c r="CS991" s="15">
        <v>0.0</v>
      </c>
      <c r="CT991" s="15" t="s">
        <v>124</v>
      </c>
      <c r="CU991" s="15">
        <v>0.0</v>
      </c>
      <c r="CV991" s="15" t="s">
        <v>124</v>
      </c>
      <c r="CW991" s="11">
        <v>0.0</v>
      </c>
      <c r="CX991" s="11">
        <v>0.0</v>
      </c>
      <c r="CY991" s="11" t="s">
        <v>124</v>
      </c>
      <c r="CZ991" s="11">
        <v>0.0</v>
      </c>
      <c r="DA991" s="11" t="s">
        <v>270</v>
      </c>
      <c r="DB991" s="31"/>
    </row>
    <row r="992">
      <c r="A992" s="11" t="s">
        <v>5556</v>
      </c>
      <c r="B992" s="11" t="s">
        <v>5557</v>
      </c>
      <c r="C992" s="12">
        <v>40481.0</v>
      </c>
      <c r="D992" s="13">
        <v>3.0</v>
      </c>
      <c r="E992" s="18">
        <v>1.0</v>
      </c>
      <c r="F992" s="3">
        <v>3.0</v>
      </c>
      <c r="G992" s="3">
        <v>7.0</v>
      </c>
      <c r="H992" s="3">
        <v>3.0</v>
      </c>
      <c r="I992" s="14">
        <f t="shared" si="1"/>
        <v>4.333333333</v>
      </c>
      <c r="J992" s="14">
        <f t="shared" si="2"/>
        <v>2.666666667</v>
      </c>
      <c r="K992" s="11" t="s">
        <v>4130</v>
      </c>
      <c r="L992" s="11" t="s">
        <v>4729</v>
      </c>
      <c r="M992" s="15" t="s">
        <v>2631</v>
      </c>
      <c r="N992" s="15" t="s">
        <v>4036</v>
      </c>
      <c r="O992" s="15" t="s">
        <v>2906</v>
      </c>
      <c r="P992" s="15" t="s">
        <v>5558</v>
      </c>
      <c r="Q992" s="17">
        <v>0.5</v>
      </c>
      <c r="R992" s="11" t="s">
        <v>5559</v>
      </c>
      <c r="S992" s="11">
        <v>1.0</v>
      </c>
      <c r="T992" s="11">
        <v>0.0</v>
      </c>
      <c r="U992" s="11" t="s">
        <v>124</v>
      </c>
      <c r="V992" s="11">
        <v>0.0</v>
      </c>
      <c r="W992" s="11" t="s">
        <v>125</v>
      </c>
      <c r="X992" s="18"/>
      <c r="Y992" s="18">
        <v>2.0</v>
      </c>
      <c r="Z992" s="18">
        <v>2.0</v>
      </c>
      <c r="AA992" s="18"/>
      <c r="AB992" s="15" t="s">
        <v>5560</v>
      </c>
      <c r="AC992" s="15" t="s">
        <v>5560</v>
      </c>
      <c r="AD992" s="16">
        <v>1.0</v>
      </c>
      <c r="AE992" s="16">
        <v>2.0</v>
      </c>
      <c r="AF992" s="16">
        <v>1.0</v>
      </c>
      <c r="AG992" s="15">
        <v>0.0</v>
      </c>
      <c r="AH992" s="11" t="s">
        <v>5561</v>
      </c>
      <c r="AI992" s="18">
        <v>1.0</v>
      </c>
      <c r="AJ992" s="18">
        <v>2.0</v>
      </c>
      <c r="AK992" s="18">
        <v>1.0</v>
      </c>
      <c r="AL992" s="18">
        <v>1.0</v>
      </c>
      <c r="AM992" s="19">
        <v>1.0</v>
      </c>
      <c r="AN992" s="27" t="s">
        <v>128</v>
      </c>
      <c r="AO992" s="15" t="s">
        <v>167</v>
      </c>
      <c r="AP992" s="15" t="s">
        <v>167</v>
      </c>
      <c r="AQ992" s="15">
        <v>125.0</v>
      </c>
      <c r="AR992" s="15">
        <v>84.0</v>
      </c>
      <c r="AS992" s="15">
        <v>44.0</v>
      </c>
      <c r="AT992" s="15">
        <v>78.0</v>
      </c>
      <c r="AU992" s="15">
        <v>-8.0</v>
      </c>
      <c r="AV992" s="15">
        <v>1.0</v>
      </c>
      <c r="AW992" s="18">
        <v>0.0</v>
      </c>
      <c r="AX992" s="18">
        <v>0.0</v>
      </c>
      <c r="AY992" s="18">
        <v>0.0</v>
      </c>
      <c r="AZ992" s="18">
        <v>0.0</v>
      </c>
      <c r="BA992" s="18">
        <v>0.0</v>
      </c>
      <c r="BB992" s="18">
        <v>0.0</v>
      </c>
      <c r="BC992" s="11">
        <v>0.0</v>
      </c>
      <c r="BD992" s="11">
        <v>0.0</v>
      </c>
      <c r="BE992" s="11">
        <v>0.0</v>
      </c>
      <c r="BF992" s="11">
        <v>0.0</v>
      </c>
      <c r="BG992" s="11">
        <v>0.0</v>
      </c>
      <c r="BH992" s="11">
        <v>0.0</v>
      </c>
      <c r="BI992" s="11">
        <v>0.0</v>
      </c>
      <c r="BJ992" s="11">
        <v>0.0</v>
      </c>
      <c r="BK992" s="11">
        <v>0.0</v>
      </c>
      <c r="BL992" s="11">
        <v>0.0</v>
      </c>
      <c r="BM992" s="11">
        <v>0.0</v>
      </c>
      <c r="BN992" s="11">
        <v>0.0</v>
      </c>
      <c r="BO992" s="11">
        <v>0.0</v>
      </c>
      <c r="BP992" s="11">
        <v>0.0</v>
      </c>
      <c r="BQ992" s="11">
        <v>0.0</v>
      </c>
      <c r="BR992" s="11">
        <v>0.0</v>
      </c>
      <c r="BS992" s="11">
        <v>0.0</v>
      </c>
      <c r="BT992" s="11">
        <v>0.0</v>
      </c>
      <c r="BU992" s="11">
        <v>0.0</v>
      </c>
      <c r="BV992" s="11" t="s">
        <v>124</v>
      </c>
      <c r="BW992" s="3" t="s">
        <v>1609</v>
      </c>
      <c r="BX992" s="15">
        <v>0.0</v>
      </c>
      <c r="BY992" s="26">
        <v>206.0</v>
      </c>
      <c r="BZ992" s="16">
        <v>0.0</v>
      </c>
      <c r="CA992" s="26">
        <v>0.0</v>
      </c>
      <c r="CB992" s="26">
        <v>0.0</v>
      </c>
      <c r="CC992" s="15">
        <v>0.0</v>
      </c>
      <c r="CD992" s="15">
        <v>0.0</v>
      </c>
      <c r="CE992" s="15">
        <v>0.0</v>
      </c>
      <c r="CF992" s="15">
        <v>0.0</v>
      </c>
      <c r="CG992" s="16">
        <v>0.0</v>
      </c>
      <c r="CH992" s="16">
        <v>1.0</v>
      </c>
      <c r="CI992" s="16">
        <v>1.0</v>
      </c>
      <c r="CJ992" s="15">
        <f t="shared" si="3"/>
        <v>1</v>
      </c>
      <c r="CK992" s="29" t="s">
        <v>5562</v>
      </c>
      <c r="CL992" s="11" t="s">
        <v>522</v>
      </c>
      <c r="CM992" s="11">
        <v>0.0</v>
      </c>
      <c r="CN992" s="11">
        <v>0.0</v>
      </c>
      <c r="CO992" s="18">
        <v>0.0</v>
      </c>
      <c r="CP992" s="18">
        <v>0.0</v>
      </c>
      <c r="CQ992" s="15">
        <v>0.0</v>
      </c>
      <c r="CR992" s="15" t="s">
        <v>124</v>
      </c>
      <c r="CS992" s="15">
        <v>0.0</v>
      </c>
      <c r="CT992" s="15" t="s">
        <v>124</v>
      </c>
      <c r="CU992" s="15">
        <v>0.0</v>
      </c>
      <c r="CV992" s="15" t="s">
        <v>124</v>
      </c>
      <c r="CW992" s="11">
        <v>0.0</v>
      </c>
      <c r="CX992" s="11">
        <v>0.0</v>
      </c>
      <c r="CY992" s="11" t="s">
        <v>124</v>
      </c>
      <c r="CZ992" s="11">
        <v>0.0</v>
      </c>
      <c r="DA992" s="11" t="s">
        <v>507</v>
      </c>
      <c r="DB992" s="31"/>
    </row>
    <row r="993">
      <c r="A993" s="11" t="s">
        <v>5563</v>
      </c>
      <c r="B993" s="11" t="s">
        <v>5494</v>
      </c>
      <c r="C993" s="12">
        <v>40495.0</v>
      </c>
      <c r="D993" s="13">
        <v>1.0</v>
      </c>
      <c r="E993" s="18">
        <v>0.0</v>
      </c>
      <c r="F993" s="3">
        <v>5.0</v>
      </c>
      <c r="G993" s="3">
        <v>4.0</v>
      </c>
      <c r="H993" s="3">
        <v>5.0</v>
      </c>
      <c r="I993" s="14">
        <f t="shared" si="1"/>
        <v>4.666666667</v>
      </c>
      <c r="J993" s="14">
        <f t="shared" si="2"/>
        <v>0.6666666667</v>
      </c>
      <c r="K993" s="11" t="s">
        <v>277</v>
      </c>
      <c r="L993" s="11" t="s">
        <v>3594</v>
      </c>
      <c r="M993" s="15" t="s">
        <v>2631</v>
      </c>
      <c r="N993" s="15" t="s">
        <v>4766</v>
      </c>
      <c r="O993" s="15" t="s">
        <v>2906</v>
      </c>
      <c r="P993" s="15" t="s">
        <v>5564</v>
      </c>
      <c r="Q993" s="17">
        <v>1.0</v>
      </c>
      <c r="R993" s="11" t="s">
        <v>124</v>
      </c>
      <c r="S993" s="11">
        <v>0.0</v>
      </c>
      <c r="T993" s="11">
        <v>0.0</v>
      </c>
      <c r="U993" s="11" t="s">
        <v>124</v>
      </c>
      <c r="V993" s="11">
        <v>0.0</v>
      </c>
      <c r="W993" s="11" t="s">
        <v>125</v>
      </c>
      <c r="X993" s="18">
        <v>23.0</v>
      </c>
      <c r="Y993" s="18">
        <v>0.0</v>
      </c>
      <c r="Z993" s="18">
        <v>1.0</v>
      </c>
      <c r="AA993" s="18">
        <v>0.0</v>
      </c>
      <c r="AB993" s="15" t="s">
        <v>5565</v>
      </c>
      <c r="AC993" s="15" t="s">
        <v>5565</v>
      </c>
      <c r="AD993" s="16">
        <v>2.0</v>
      </c>
      <c r="AE993" s="16">
        <v>2.0</v>
      </c>
      <c r="AF993" s="16">
        <v>1.0</v>
      </c>
      <c r="AG993" s="15">
        <v>0.0</v>
      </c>
      <c r="AH993" s="11" t="s">
        <v>5566</v>
      </c>
      <c r="AI993" s="18">
        <v>1.0</v>
      </c>
      <c r="AJ993" s="18">
        <v>2.0</v>
      </c>
      <c r="AK993" s="18">
        <v>0.0</v>
      </c>
      <c r="AL993" s="11">
        <v>0.0</v>
      </c>
      <c r="AM993" s="19">
        <v>1.0</v>
      </c>
      <c r="AN993" s="27" t="s">
        <v>128</v>
      </c>
      <c r="AO993" s="15" t="s">
        <v>210</v>
      </c>
      <c r="AP993" s="15" t="s">
        <v>210</v>
      </c>
      <c r="AQ993" s="15">
        <v>120.0</v>
      </c>
      <c r="AR993" s="15">
        <v>82.0</v>
      </c>
      <c r="AS993" s="15">
        <v>74.0</v>
      </c>
      <c r="AT993" s="15">
        <v>65.0</v>
      </c>
      <c r="AU993" s="15">
        <v>-5.0</v>
      </c>
      <c r="AV993" s="15">
        <v>1.0</v>
      </c>
      <c r="AW993" s="18">
        <v>0.0</v>
      </c>
      <c r="AX993" s="18">
        <v>0.0</v>
      </c>
      <c r="AY993" s="18">
        <v>0.0</v>
      </c>
      <c r="AZ993" s="18">
        <v>0.0</v>
      </c>
      <c r="BA993" s="18">
        <v>0.0</v>
      </c>
      <c r="BB993" s="18">
        <v>0.0</v>
      </c>
      <c r="BC993" s="11">
        <v>0.0</v>
      </c>
      <c r="BD993" s="11">
        <v>0.0</v>
      </c>
      <c r="BE993" s="11">
        <v>0.0</v>
      </c>
      <c r="BF993" s="11">
        <v>0.0</v>
      </c>
      <c r="BG993" s="11">
        <v>0.0</v>
      </c>
      <c r="BH993" s="11">
        <v>0.0</v>
      </c>
      <c r="BI993" s="11">
        <v>0.0</v>
      </c>
      <c r="BJ993" s="11">
        <v>0.0</v>
      </c>
      <c r="BK993" s="11">
        <v>0.0</v>
      </c>
      <c r="BL993" s="11">
        <v>0.0</v>
      </c>
      <c r="BM993" s="11">
        <v>0.0</v>
      </c>
      <c r="BN993" s="11">
        <v>0.0</v>
      </c>
      <c r="BO993" s="11">
        <v>0.0</v>
      </c>
      <c r="BP993" s="11">
        <v>0.0</v>
      </c>
      <c r="BQ993" s="11">
        <v>0.0</v>
      </c>
      <c r="BR993" s="11">
        <v>0.0</v>
      </c>
      <c r="BS993" s="11">
        <v>0.0</v>
      </c>
      <c r="BT993" s="11">
        <v>0.0</v>
      </c>
      <c r="BU993" s="11">
        <v>0.0</v>
      </c>
      <c r="BV993" s="11" t="s">
        <v>124</v>
      </c>
      <c r="BW993" s="3" t="s">
        <v>487</v>
      </c>
      <c r="BX993" s="15">
        <v>0.0</v>
      </c>
      <c r="BY993" s="26">
        <v>204.0</v>
      </c>
      <c r="BZ993" s="16">
        <v>0.0</v>
      </c>
      <c r="CA993" s="26">
        <v>23.0</v>
      </c>
      <c r="CB993" s="26">
        <v>6.0</v>
      </c>
      <c r="CC993" s="15">
        <v>0.0</v>
      </c>
      <c r="CD993" s="15">
        <v>0.0</v>
      </c>
      <c r="CE993" s="15">
        <v>0.0</v>
      </c>
      <c r="CF993" s="15">
        <v>0.0</v>
      </c>
      <c r="CG993" s="16">
        <v>0.0</v>
      </c>
      <c r="CH993" s="16">
        <v>0.0</v>
      </c>
      <c r="CI993" s="16">
        <v>0.0</v>
      </c>
      <c r="CJ993" s="15">
        <f t="shared" si="3"/>
        <v>0</v>
      </c>
      <c r="CK993" s="29" t="s">
        <v>5567</v>
      </c>
      <c r="CL993" s="11" t="s">
        <v>5568</v>
      </c>
      <c r="CM993" s="11">
        <v>0.0</v>
      </c>
      <c r="CN993" s="11">
        <v>0.0</v>
      </c>
      <c r="CO993" s="18">
        <v>1.0</v>
      </c>
      <c r="CP993" s="18">
        <v>0.0</v>
      </c>
      <c r="CQ993" s="15">
        <v>0.0</v>
      </c>
      <c r="CR993" s="15" t="s">
        <v>124</v>
      </c>
      <c r="CS993" s="15">
        <v>0.0</v>
      </c>
      <c r="CT993" s="15" t="s">
        <v>124</v>
      </c>
      <c r="CU993" s="15">
        <v>0.0</v>
      </c>
      <c r="CV993" s="15" t="s">
        <v>124</v>
      </c>
      <c r="CW993" s="11">
        <v>0.0</v>
      </c>
      <c r="CX993" s="11">
        <v>0.0</v>
      </c>
      <c r="CY993" s="11" t="s">
        <v>124</v>
      </c>
      <c r="CZ993" s="11">
        <v>0.0</v>
      </c>
      <c r="DA993" s="11" t="s">
        <v>235</v>
      </c>
      <c r="DB993" s="31"/>
    </row>
    <row r="994">
      <c r="A994" s="11" t="s">
        <v>5569</v>
      </c>
      <c r="B994" s="11" t="s">
        <v>5570</v>
      </c>
      <c r="C994" s="12">
        <v>40502.0</v>
      </c>
      <c r="D994" s="13">
        <v>1.0</v>
      </c>
      <c r="E994" s="18">
        <v>0.0</v>
      </c>
      <c r="F994" s="3">
        <v>6.0</v>
      </c>
      <c r="G994" s="3">
        <v>6.0</v>
      </c>
      <c r="H994" s="3">
        <v>6.0</v>
      </c>
      <c r="I994" s="14">
        <f t="shared" si="1"/>
        <v>6</v>
      </c>
      <c r="J994" s="14">
        <f t="shared" si="2"/>
        <v>0</v>
      </c>
      <c r="K994" s="11" t="s">
        <v>5156</v>
      </c>
      <c r="L994" s="11" t="s">
        <v>4729</v>
      </c>
      <c r="M994" s="15" t="s">
        <v>2631</v>
      </c>
      <c r="N994" s="15" t="s">
        <v>5216</v>
      </c>
      <c r="O994" s="15" t="s">
        <v>3898</v>
      </c>
      <c r="P994" s="15" t="s">
        <v>5571</v>
      </c>
      <c r="Q994" s="17">
        <v>1.5</v>
      </c>
      <c r="R994" s="11" t="s">
        <v>5572</v>
      </c>
      <c r="S994" s="11">
        <v>1.0</v>
      </c>
      <c r="T994" s="11">
        <v>0.0</v>
      </c>
      <c r="U994" s="11" t="s">
        <v>124</v>
      </c>
      <c r="V994" s="11">
        <v>0.0</v>
      </c>
      <c r="W994" s="11" t="s">
        <v>5573</v>
      </c>
      <c r="X994" s="18">
        <f>(22+24)/2</f>
        <v>23</v>
      </c>
      <c r="Y994" s="18">
        <v>2.0</v>
      </c>
      <c r="Z994" s="18">
        <v>0.0</v>
      </c>
      <c r="AA994" s="18"/>
      <c r="AB994" s="15" t="s">
        <v>5574</v>
      </c>
      <c r="AC994" s="15" t="s">
        <v>5574</v>
      </c>
      <c r="AD994" s="16">
        <v>2.0</v>
      </c>
      <c r="AE994" s="16">
        <v>2.0</v>
      </c>
      <c r="AF994" s="16">
        <v>1.0</v>
      </c>
      <c r="AG994" s="15">
        <v>0.0</v>
      </c>
      <c r="AH994" s="11" t="s">
        <v>5575</v>
      </c>
      <c r="AI994" s="18">
        <v>1.0</v>
      </c>
      <c r="AJ994" s="18">
        <v>2.0</v>
      </c>
      <c r="AK994" s="18">
        <v>0.0</v>
      </c>
      <c r="AL994" s="11">
        <v>0.0</v>
      </c>
      <c r="AM994" s="19">
        <v>1.0</v>
      </c>
      <c r="AN994" s="27" t="s">
        <v>128</v>
      </c>
      <c r="AO994" s="15" t="s">
        <v>155</v>
      </c>
      <c r="AP994" s="15" t="s">
        <v>155</v>
      </c>
      <c r="AQ994" s="15">
        <v>100.0</v>
      </c>
      <c r="AR994" s="15">
        <v>78.0</v>
      </c>
      <c r="AS994" s="15">
        <v>69.0</v>
      </c>
      <c r="AT994" s="15">
        <v>56.0</v>
      </c>
      <c r="AU994" s="15">
        <v>-3.0</v>
      </c>
      <c r="AV994" s="15">
        <v>18.0</v>
      </c>
      <c r="AW994" s="18">
        <v>0.0</v>
      </c>
      <c r="AX994" s="18">
        <v>0.0</v>
      </c>
      <c r="AY994" s="18">
        <v>0.0</v>
      </c>
      <c r="AZ994" s="18">
        <v>0.0</v>
      </c>
      <c r="BA994" s="18">
        <v>0.0</v>
      </c>
      <c r="BB994" s="18">
        <v>0.0</v>
      </c>
      <c r="BC994" s="11">
        <v>0.0</v>
      </c>
      <c r="BD994" s="11">
        <v>0.0</v>
      </c>
      <c r="BE994" s="11">
        <v>0.0</v>
      </c>
      <c r="BF994" s="11">
        <v>0.0</v>
      </c>
      <c r="BG994" s="11">
        <v>0.0</v>
      </c>
      <c r="BH994" s="11">
        <v>0.0</v>
      </c>
      <c r="BI994" s="11">
        <v>0.0</v>
      </c>
      <c r="BJ994" s="11">
        <v>0.0</v>
      </c>
      <c r="BK994" s="11">
        <v>0.0</v>
      </c>
      <c r="BL994" s="11">
        <v>0.0</v>
      </c>
      <c r="BM994" s="11">
        <v>0.0</v>
      </c>
      <c r="BN994" s="11">
        <v>0.0</v>
      </c>
      <c r="BO994" s="11">
        <v>0.0</v>
      </c>
      <c r="BP994" s="11">
        <v>0.0</v>
      </c>
      <c r="BQ994" s="11">
        <v>0.0</v>
      </c>
      <c r="BR994" s="11">
        <v>0.0</v>
      </c>
      <c r="BS994" s="11">
        <v>0.0</v>
      </c>
      <c r="BT994" s="11">
        <v>0.0</v>
      </c>
      <c r="BU994" s="11">
        <v>0.0</v>
      </c>
      <c r="BV994" s="11" t="s">
        <v>124</v>
      </c>
      <c r="BW994" s="3" t="s">
        <v>5106</v>
      </c>
      <c r="BX994" s="15">
        <v>1.0</v>
      </c>
      <c r="BY994" s="26">
        <v>263.0</v>
      </c>
      <c r="BZ994" s="16">
        <v>0.0</v>
      </c>
      <c r="CA994" s="26">
        <v>16.0</v>
      </c>
      <c r="CB994" s="26">
        <v>0.0</v>
      </c>
      <c r="CC994" s="15">
        <v>0.0</v>
      </c>
      <c r="CD994" s="15">
        <v>0.0</v>
      </c>
      <c r="CE994" s="15">
        <v>0.0</v>
      </c>
      <c r="CF994" s="15">
        <v>0.0</v>
      </c>
      <c r="CG994" s="16">
        <v>0.0</v>
      </c>
      <c r="CH994" s="16">
        <v>0.0</v>
      </c>
      <c r="CI994" s="16">
        <v>0.0</v>
      </c>
      <c r="CJ994" s="15">
        <f t="shared" si="3"/>
        <v>0</v>
      </c>
      <c r="CK994" s="29" t="s">
        <v>5576</v>
      </c>
      <c r="CL994" s="11" t="s">
        <v>258</v>
      </c>
      <c r="CM994" s="11">
        <v>0.0</v>
      </c>
      <c r="CN994" s="11">
        <v>0.0</v>
      </c>
      <c r="CO994" s="18">
        <v>1.0</v>
      </c>
      <c r="CP994" s="18">
        <v>0.0</v>
      </c>
      <c r="CQ994" s="15">
        <v>0.0</v>
      </c>
      <c r="CR994" s="15" t="s">
        <v>124</v>
      </c>
      <c r="CS994" s="15">
        <v>0.0</v>
      </c>
      <c r="CT994" s="15" t="s">
        <v>124</v>
      </c>
      <c r="CU994" s="15">
        <v>0.0</v>
      </c>
      <c r="CV994" s="15" t="s">
        <v>124</v>
      </c>
      <c r="CW994" s="11">
        <v>0.0</v>
      </c>
      <c r="CX994" s="11">
        <v>0.0</v>
      </c>
      <c r="CY994" s="11" t="s">
        <v>124</v>
      </c>
      <c r="CZ994" s="11">
        <v>0.0</v>
      </c>
      <c r="DA994" s="11" t="s">
        <v>133</v>
      </c>
      <c r="DB994" s="31"/>
    </row>
    <row r="995">
      <c r="A995" s="11" t="s">
        <v>5577</v>
      </c>
      <c r="B995" s="11" t="s">
        <v>5155</v>
      </c>
      <c r="C995" s="12">
        <v>40516.0</v>
      </c>
      <c r="D995" s="13">
        <v>1.0</v>
      </c>
      <c r="E995" s="18">
        <v>0.0</v>
      </c>
      <c r="F995" s="3">
        <v>7.0</v>
      </c>
      <c r="G995" s="3">
        <v>7.0</v>
      </c>
      <c r="H995" s="3">
        <v>6.0</v>
      </c>
      <c r="I995" s="14">
        <f t="shared" si="1"/>
        <v>6.666666667</v>
      </c>
      <c r="J995" s="14">
        <f t="shared" si="2"/>
        <v>0.6666666667</v>
      </c>
      <c r="K995" s="11" t="s">
        <v>5156</v>
      </c>
      <c r="L995" s="11" t="s">
        <v>4729</v>
      </c>
      <c r="M995" s="15" t="s">
        <v>2631</v>
      </c>
      <c r="N995" s="15" t="s">
        <v>3567</v>
      </c>
      <c r="O995" s="15" t="s">
        <v>2906</v>
      </c>
      <c r="P995" s="15" t="s">
        <v>3927</v>
      </c>
      <c r="Q995" s="17">
        <v>1.0</v>
      </c>
      <c r="R995" s="11" t="s">
        <v>124</v>
      </c>
      <c r="S995" s="11">
        <v>0.0</v>
      </c>
      <c r="T995" s="11">
        <v>0.0</v>
      </c>
      <c r="U995" s="11" t="s">
        <v>124</v>
      </c>
      <c r="V995" s="11">
        <v>0.0</v>
      </c>
      <c r="W995" s="11" t="s">
        <v>5157</v>
      </c>
      <c r="X995" s="18">
        <v>22.0</v>
      </c>
      <c r="Y995" s="18">
        <v>0.0</v>
      </c>
      <c r="Z995" s="18">
        <v>0.0</v>
      </c>
      <c r="AA995" s="18"/>
      <c r="AB995" s="15" t="s">
        <v>5578</v>
      </c>
      <c r="AC995" s="15" t="s">
        <v>5579</v>
      </c>
      <c r="AD995" s="16">
        <v>2.0</v>
      </c>
      <c r="AE995" s="16">
        <v>2.0</v>
      </c>
      <c r="AF995" s="16">
        <v>0.0</v>
      </c>
      <c r="AG995" s="15">
        <v>0.0</v>
      </c>
      <c r="AH995" s="11" t="s">
        <v>5580</v>
      </c>
      <c r="AI995" s="18">
        <v>1.0</v>
      </c>
      <c r="AJ995" s="18">
        <v>2.0</v>
      </c>
      <c r="AK995" s="18">
        <v>0.0</v>
      </c>
      <c r="AL995" s="11">
        <v>0.0</v>
      </c>
      <c r="AM995" s="19">
        <v>1.0</v>
      </c>
      <c r="AN995" s="27" t="s">
        <v>128</v>
      </c>
      <c r="AO995" s="15" t="s">
        <v>2224</v>
      </c>
      <c r="AP995" s="15" t="s">
        <v>2224</v>
      </c>
      <c r="AQ995" s="15">
        <v>126.0</v>
      </c>
      <c r="AR995" s="15">
        <v>71.0</v>
      </c>
      <c r="AS995" s="15">
        <v>79.0</v>
      </c>
      <c r="AT995" s="15">
        <v>64.0</v>
      </c>
      <c r="AU995" s="15">
        <v>-4.0</v>
      </c>
      <c r="AV995" s="15">
        <v>11.0</v>
      </c>
      <c r="AW995" s="18">
        <v>0.0</v>
      </c>
      <c r="AX995" s="18">
        <v>0.0</v>
      </c>
      <c r="AY995" s="18">
        <v>0.0</v>
      </c>
      <c r="AZ995" s="18">
        <v>0.0</v>
      </c>
      <c r="BA995" s="18">
        <v>0.0</v>
      </c>
      <c r="BB995" s="18">
        <v>0.0</v>
      </c>
      <c r="BC995" s="11">
        <v>0.0</v>
      </c>
      <c r="BD995" s="11">
        <v>0.0</v>
      </c>
      <c r="BE995" s="11">
        <v>0.0</v>
      </c>
      <c r="BF995" s="11">
        <v>0.0</v>
      </c>
      <c r="BG995" s="11">
        <v>0.0</v>
      </c>
      <c r="BH995" s="11">
        <v>0.0</v>
      </c>
      <c r="BI995" s="11">
        <v>0.0</v>
      </c>
      <c r="BJ995" s="11">
        <v>0.0</v>
      </c>
      <c r="BK995" s="11">
        <v>0.0</v>
      </c>
      <c r="BL995" s="11">
        <v>0.0</v>
      </c>
      <c r="BM995" s="11">
        <v>0.0</v>
      </c>
      <c r="BN995" s="11">
        <v>0.0</v>
      </c>
      <c r="BO995" s="11">
        <v>0.0</v>
      </c>
      <c r="BP995" s="11">
        <v>0.0</v>
      </c>
      <c r="BQ995" s="11">
        <v>0.0</v>
      </c>
      <c r="BR995" s="11">
        <v>0.0</v>
      </c>
      <c r="BS995" s="11">
        <v>0.0</v>
      </c>
      <c r="BT995" s="11">
        <v>0.0</v>
      </c>
      <c r="BU995" s="11">
        <v>0.0</v>
      </c>
      <c r="BV995" s="11" t="s">
        <v>124</v>
      </c>
      <c r="BW995" s="3" t="s">
        <v>146</v>
      </c>
      <c r="BX995" s="15">
        <v>0.0</v>
      </c>
      <c r="BY995" s="26">
        <v>235.0</v>
      </c>
      <c r="BZ995" s="16">
        <v>0.0</v>
      </c>
      <c r="CA995" s="26">
        <v>16.0</v>
      </c>
      <c r="CB995" s="26">
        <v>14.0</v>
      </c>
      <c r="CC995" s="15">
        <v>0.0</v>
      </c>
      <c r="CD995" s="15">
        <v>0.0</v>
      </c>
      <c r="CE995" s="15">
        <v>0.0</v>
      </c>
      <c r="CF995" s="15">
        <v>0.0</v>
      </c>
      <c r="CG995" s="16">
        <v>0.0</v>
      </c>
      <c r="CH995" s="16">
        <v>0.0</v>
      </c>
      <c r="CI995" s="16">
        <v>0.0</v>
      </c>
      <c r="CJ995" s="15">
        <f t="shared" si="3"/>
        <v>0</v>
      </c>
      <c r="CK995" s="29" t="s">
        <v>5581</v>
      </c>
      <c r="CL995" s="11" t="s">
        <v>258</v>
      </c>
      <c r="CM995" s="11">
        <v>0.0</v>
      </c>
      <c r="CN995" s="11">
        <v>0.0</v>
      </c>
      <c r="CO995" s="18">
        <v>0.0</v>
      </c>
      <c r="CP995" s="18">
        <v>0.0</v>
      </c>
      <c r="CQ995" s="15">
        <v>0.0</v>
      </c>
      <c r="CR995" s="15" t="s">
        <v>124</v>
      </c>
      <c r="CS995" s="15">
        <v>0.0</v>
      </c>
      <c r="CT995" s="15" t="s">
        <v>124</v>
      </c>
      <c r="CU995" s="15">
        <v>0.0</v>
      </c>
      <c r="CV995" s="15" t="s">
        <v>124</v>
      </c>
      <c r="CW995" s="11">
        <v>0.0</v>
      </c>
      <c r="CX995" s="11">
        <v>0.0</v>
      </c>
      <c r="CY995" s="11" t="s">
        <v>124</v>
      </c>
      <c r="CZ995" s="11">
        <v>0.0</v>
      </c>
      <c r="DA995" s="11" t="s">
        <v>235</v>
      </c>
      <c r="DB995" s="31"/>
    </row>
    <row r="996">
      <c r="A996" s="11" t="s">
        <v>5582</v>
      </c>
      <c r="B996" s="11" t="s">
        <v>5399</v>
      </c>
      <c r="C996" s="12">
        <v>40523.0</v>
      </c>
      <c r="D996" s="13">
        <v>1.0</v>
      </c>
      <c r="E996" s="18">
        <v>0.0</v>
      </c>
      <c r="F996" s="3">
        <v>7.0</v>
      </c>
      <c r="G996" s="3">
        <v>4.0</v>
      </c>
      <c r="H996" s="3">
        <v>8.0</v>
      </c>
      <c r="I996" s="14">
        <f t="shared" si="1"/>
        <v>6.333333333</v>
      </c>
      <c r="J996" s="14">
        <f t="shared" si="2"/>
        <v>2.666666667</v>
      </c>
      <c r="K996" s="11" t="s">
        <v>3135</v>
      </c>
      <c r="L996" s="11" t="s">
        <v>3594</v>
      </c>
      <c r="M996" s="15" t="s">
        <v>137</v>
      </c>
      <c r="N996" s="15" t="s">
        <v>373</v>
      </c>
      <c r="O996" s="15" t="s">
        <v>162</v>
      </c>
      <c r="P996" s="15" t="s">
        <v>373</v>
      </c>
      <c r="Q996" s="17">
        <v>1.0</v>
      </c>
      <c r="R996" s="11" t="s">
        <v>124</v>
      </c>
      <c r="S996" s="11">
        <v>0.0</v>
      </c>
      <c r="T996" s="11">
        <v>0.0</v>
      </c>
      <c r="U996" s="11" t="s">
        <v>124</v>
      </c>
      <c r="V996" s="11">
        <v>0.0</v>
      </c>
      <c r="W996" s="11" t="s">
        <v>125</v>
      </c>
      <c r="X996" s="18">
        <v>31.0</v>
      </c>
      <c r="Y996" s="18">
        <v>0.0</v>
      </c>
      <c r="Z996" s="18">
        <v>1.0</v>
      </c>
      <c r="AA996" s="18">
        <v>0.0</v>
      </c>
      <c r="AB996" s="15" t="s">
        <v>5400</v>
      </c>
      <c r="AC996" s="15" t="s">
        <v>5400</v>
      </c>
      <c r="AD996" s="16">
        <v>2.0</v>
      </c>
      <c r="AE996" s="16">
        <v>1.0</v>
      </c>
      <c r="AF996" s="16">
        <v>1.0</v>
      </c>
      <c r="AG996" s="15">
        <v>0.0</v>
      </c>
      <c r="AH996" s="11" t="s">
        <v>5583</v>
      </c>
      <c r="AI996" s="18">
        <v>1.0</v>
      </c>
      <c r="AJ996" s="18">
        <v>1.0</v>
      </c>
      <c r="AK996" s="18">
        <v>0.0</v>
      </c>
      <c r="AL996" s="11">
        <v>0.0</v>
      </c>
      <c r="AM996" s="19">
        <v>1.0</v>
      </c>
      <c r="AN996" s="27" t="s">
        <v>128</v>
      </c>
      <c r="AO996" s="15" t="s">
        <v>289</v>
      </c>
      <c r="AP996" s="15" t="s">
        <v>289</v>
      </c>
      <c r="AQ996" s="15">
        <v>122.0</v>
      </c>
      <c r="AR996" s="15">
        <v>71.0</v>
      </c>
      <c r="AS996" s="15">
        <v>70.0</v>
      </c>
      <c r="AT996" s="15">
        <v>62.0</v>
      </c>
      <c r="AU996" s="15">
        <v>-5.0</v>
      </c>
      <c r="AV996" s="15">
        <v>0.0</v>
      </c>
      <c r="AW996" s="18">
        <v>0.0</v>
      </c>
      <c r="AX996" s="18">
        <v>0.0</v>
      </c>
      <c r="AY996" s="18">
        <v>1.0</v>
      </c>
      <c r="AZ996" s="18">
        <v>0.0</v>
      </c>
      <c r="BA996" s="18">
        <v>0.0</v>
      </c>
      <c r="BB996" s="18">
        <v>0.0</v>
      </c>
      <c r="BC996" s="11">
        <v>0.0</v>
      </c>
      <c r="BD996" s="11">
        <v>0.0</v>
      </c>
      <c r="BE996" s="11">
        <v>0.0</v>
      </c>
      <c r="BF996" s="11">
        <v>0.0</v>
      </c>
      <c r="BG996" s="11">
        <v>0.0</v>
      </c>
      <c r="BH996" s="11">
        <v>0.0</v>
      </c>
      <c r="BI996" s="11">
        <v>0.0</v>
      </c>
      <c r="BJ996" s="11">
        <v>0.0</v>
      </c>
      <c r="BK996" s="11">
        <v>0.0</v>
      </c>
      <c r="BL996" s="11">
        <v>0.0</v>
      </c>
      <c r="BM996" s="11">
        <v>0.0</v>
      </c>
      <c r="BN996" s="11">
        <v>0.0</v>
      </c>
      <c r="BO996" s="11">
        <v>0.0</v>
      </c>
      <c r="BP996" s="11">
        <v>0.0</v>
      </c>
      <c r="BQ996" s="11">
        <v>0.0</v>
      </c>
      <c r="BR996" s="11">
        <v>0.0</v>
      </c>
      <c r="BS996" s="11">
        <v>0.0</v>
      </c>
      <c r="BT996" s="11">
        <v>0.0</v>
      </c>
      <c r="BU996" s="11">
        <v>0.0</v>
      </c>
      <c r="BV996" s="11" t="s">
        <v>124</v>
      </c>
      <c r="BW996" s="3" t="s">
        <v>1609</v>
      </c>
      <c r="BX996" s="15">
        <v>0.0</v>
      </c>
      <c r="BY996" s="26">
        <v>202.0</v>
      </c>
      <c r="BZ996" s="16">
        <v>0.0</v>
      </c>
      <c r="CA996" s="26">
        <v>9.0</v>
      </c>
      <c r="CB996" s="26">
        <v>9.0</v>
      </c>
      <c r="CC996" s="15">
        <v>0.0</v>
      </c>
      <c r="CD996" s="15">
        <v>0.0</v>
      </c>
      <c r="CE996" s="15">
        <v>0.0</v>
      </c>
      <c r="CF996" s="15">
        <v>0.0</v>
      </c>
      <c r="CG996" s="16">
        <v>0.0</v>
      </c>
      <c r="CH996" s="16">
        <v>0.0</v>
      </c>
      <c r="CI996" s="16">
        <v>0.0</v>
      </c>
      <c r="CJ996" s="15">
        <f t="shared" si="3"/>
        <v>0</v>
      </c>
      <c r="CK996" s="29" t="s">
        <v>5584</v>
      </c>
      <c r="CL996" s="11" t="s">
        <v>5568</v>
      </c>
      <c r="CM996" s="11">
        <v>0.0</v>
      </c>
      <c r="CN996" s="11">
        <v>1.0</v>
      </c>
      <c r="CO996" s="18">
        <v>1.0</v>
      </c>
      <c r="CP996" s="18">
        <v>0.0</v>
      </c>
      <c r="CQ996" s="15">
        <v>0.0</v>
      </c>
      <c r="CR996" s="15" t="s">
        <v>124</v>
      </c>
      <c r="CS996" s="15">
        <v>0.0</v>
      </c>
      <c r="CT996" s="15" t="s">
        <v>124</v>
      </c>
      <c r="CU996" s="15">
        <v>0.0</v>
      </c>
      <c r="CV996" s="15" t="s">
        <v>124</v>
      </c>
      <c r="CW996" s="11">
        <v>0.0</v>
      </c>
      <c r="CX996" s="11">
        <v>0.0</v>
      </c>
      <c r="CY996" s="11" t="s">
        <v>124</v>
      </c>
      <c r="CZ996" s="11">
        <v>0.0</v>
      </c>
      <c r="DA996" s="11" t="s">
        <v>235</v>
      </c>
      <c r="DB996" s="31"/>
    </row>
    <row r="997">
      <c r="A997" s="11" t="s">
        <v>5585</v>
      </c>
      <c r="B997" s="11" t="s">
        <v>5381</v>
      </c>
      <c r="C997" s="12">
        <v>40530.0</v>
      </c>
      <c r="D997" s="13">
        <v>4.0</v>
      </c>
      <c r="E997" s="18">
        <v>1.0</v>
      </c>
      <c r="F997" s="3">
        <v>5.0</v>
      </c>
      <c r="G997" s="3">
        <v>7.0</v>
      </c>
      <c r="H997" s="3">
        <v>8.0</v>
      </c>
      <c r="I997" s="14">
        <f t="shared" si="1"/>
        <v>6.666666667</v>
      </c>
      <c r="J997" s="14">
        <f t="shared" si="2"/>
        <v>2</v>
      </c>
      <c r="K997" s="11" t="s">
        <v>182</v>
      </c>
      <c r="L997" s="11" t="s">
        <v>183</v>
      </c>
      <c r="M997" s="15" t="s">
        <v>2631</v>
      </c>
      <c r="N997" s="15" t="s">
        <v>3567</v>
      </c>
      <c r="O997" s="15" t="s">
        <v>2359</v>
      </c>
      <c r="P997" s="15" t="s">
        <v>2691</v>
      </c>
      <c r="Q997" s="17">
        <v>1.0</v>
      </c>
      <c r="R997" s="11" t="s">
        <v>124</v>
      </c>
      <c r="S997" s="11">
        <v>0.0</v>
      </c>
      <c r="T997" s="11">
        <v>0.0</v>
      </c>
      <c r="U997" s="11" t="s">
        <v>124</v>
      </c>
      <c r="V997" s="11">
        <v>0.0</v>
      </c>
      <c r="W997" s="11" t="s">
        <v>125</v>
      </c>
      <c r="X997" s="18">
        <v>26.0</v>
      </c>
      <c r="Y997" s="18">
        <v>0.0</v>
      </c>
      <c r="Z997" s="18">
        <v>1.0</v>
      </c>
      <c r="AA997" s="18">
        <v>0.0</v>
      </c>
      <c r="AB997" s="15" t="s">
        <v>5586</v>
      </c>
      <c r="AC997" s="15" t="s">
        <v>5586</v>
      </c>
      <c r="AD997" s="16">
        <v>2.0</v>
      </c>
      <c r="AE997" s="16">
        <v>2.0</v>
      </c>
      <c r="AF997" s="16">
        <v>1.0</v>
      </c>
      <c r="AG997" s="15">
        <v>0.0</v>
      </c>
      <c r="AH997" s="11" t="s">
        <v>5587</v>
      </c>
      <c r="AI997" s="18">
        <v>1.0</v>
      </c>
      <c r="AJ997" s="18">
        <v>1.0</v>
      </c>
      <c r="AK997" s="18">
        <v>0.0</v>
      </c>
      <c r="AL997" s="11">
        <v>0.0</v>
      </c>
      <c r="AM997" s="19">
        <v>1.0</v>
      </c>
      <c r="AN997" s="27" t="s">
        <v>128</v>
      </c>
      <c r="AO997" s="15" t="s">
        <v>210</v>
      </c>
      <c r="AP997" s="15" t="s">
        <v>210</v>
      </c>
      <c r="AQ997" s="15">
        <v>124.0</v>
      </c>
      <c r="AR997" s="15">
        <v>83.0</v>
      </c>
      <c r="AS997" s="15">
        <v>64.0</v>
      </c>
      <c r="AT997" s="15">
        <v>65.0</v>
      </c>
      <c r="AU997" s="15">
        <v>-5.0</v>
      </c>
      <c r="AV997" s="15">
        <v>14.0</v>
      </c>
      <c r="AW997" s="18">
        <v>0.0</v>
      </c>
      <c r="AX997" s="18">
        <v>0.0</v>
      </c>
      <c r="AY997" s="18">
        <v>0.0</v>
      </c>
      <c r="AZ997" s="18">
        <v>0.0</v>
      </c>
      <c r="BA997" s="18">
        <v>1.0</v>
      </c>
      <c r="BB997" s="18">
        <v>0.0</v>
      </c>
      <c r="BC997" s="11">
        <v>0.0</v>
      </c>
      <c r="BD997" s="11">
        <v>0.0</v>
      </c>
      <c r="BE997" s="11">
        <v>0.0</v>
      </c>
      <c r="BF997" s="11">
        <v>0.0</v>
      </c>
      <c r="BG997" s="11">
        <v>0.0</v>
      </c>
      <c r="BH997" s="11">
        <v>0.0</v>
      </c>
      <c r="BI997" s="11">
        <v>0.0</v>
      </c>
      <c r="BJ997" s="11">
        <v>0.0</v>
      </c>
      <c r="BK997" s="11">
        <v>0.0</v>
      </c>
      <c r="BL997" s="11">
        <v>0.0</v>
      </c>
      <c r="BM997" s="11">
        <v>0.0</v>
      </c>
      <c r="BN997" s="11">
        <v>0.0</v>
      </c>
      <c r="BO997" s="11">
        <v>0.0</v>
      </c>
      <c r="BP997" s="11">
        <v>0.0</v>
      </c>
      <c r="BQ997" s="11">
        <v>0.0</v>
      </c>
      <c r="BR997" s="11">
        <v>0.0</v>
      </c>
      <c r="BS997" s="11">
        <v>0.0</v>
      </c>
      <c r="BT997" s="11">
        <v>0.0</v>
      </c>
      <c r="BU997" s="11">
        <v>0.0</v>
      </c>
      <c r="BV997" s="11" t="s">
        <v>124</v>
      </c>
      <c r="BW997" s="3" t="s">
        <v>1609</v>
      </c>
      <c r="BX997" s="15">
        <v>0.0</v>
      </c>
      <c r="BY997" s="26">
        <v>227.0</v>
      </c>
      <c r="BZ997" s="16">
        <v>0.0</v>
      </c>
      <c r="CA997" s="26">
        <v>8.0</v>
      </c>
      <c r="CB997" s="26">
        <v>8.0</v>
      </c>
      <c r="CC997" s="15">
        <v>0.0</v>
      </c>
      <c r="CD997" s="15">
        <v>0.0</v>
      </c>
      <c r="CE997" s="15">
        <v>0.0</v>
      </c>
      <c r="CF997" s="15">
        <v>0.0</v>
      </c>
      <c r="CG997" s="16">
        <v>0.0</v>
      </c>
      <c r="CH997" s="16">
        <v>0.0</v>
      </c>
      <c r="CI997" s="16">
        <v>0.0</v>
      </c>
      <c r="CJ997" s="15">
        <f t="shared" si="3"/>
        <v>0</v>
      </c>
      <c r="CK997" s="29" t="s">
        <v>5588</v>
      </c>
      <c r="CL997" s="11" t="s">
        <v>5589</v>
      </c>
      <c r="CM997" s="11">
        <v>0.0</v>
      </c>
      <c r="CN997" s="11">
        <v>0.0</v>
      </c>
      <c r="CO997" s="18">
        <v>0.0</v>
      </c>
      <c r="CP997" s="18">
        <v>0.0</v>
      </c>
      <c r="CQ997" s="15">
        <v>0.0</v>
      </c>
      <c r="CR997" s="15" t="s">
        <v>124</v>
      </c>
      <c r="CS997" s="15">
        <v>0.0</v>
      </c>
      <c r="CT997" s="15" t="s">
        <v>124</v>
      </c>
      <c r="CU997" s="15">
        <v>0.0</v>
      </c>
      <c r="CV997" s="15" t="s">
        <v>124</v>
      </c>
      <c r="CW997" s="11">
        <v>0.0</v>
      </c>
      <c r="CX997" s="11">
        <v>0.0</v>
      </c>
      <c r="CY997" s="11" t="s">
        <v>124</v>
      </c>
      <c r="CZ997" s="11">
        <v>0.0</v>
      </c>
      <c r="DA997" s="11" t="s">
        <v>235</v>
      </c>
      <c r="DB997" s="31"/>
    </row>
    <row r="998">
      <c r="A998" s="11" t="s">
        <v>5590</v>
      </c>
      <c r="B998" s="11" t="s">
        <v>5552</v>
      </c>
      <c r="C998" s="12">
        <v>40551.0</v>
      </c>
      <c r="D998" s="13">
        <v>4.0</v>
      </c>
      <c r="E998" s="18">
        <v>1.0</v>
      </c>
      <c r="F998" s="3">
        <v>8.0</v>
      </c>
      <c r="G998" s="3">
        <v>5.0</v>
      </c>
      <c r="H998" s="3">
        <v>9.0</v>
      </c>
      <c r="I998" s="14">
        <f t="shared" si="1"/>
        <v>7.333333333</v>
      </c>
      <c r="J998" s="14">
        <f t="shared" si="2"/>
        <v>2.666666667</v>
      </c>
      <c r="K998" s="11" t="s">
        <v>1248</v>
      </c>
      <c r="L998" s="11" t="s">
        <v>355</v>
      </c>
      <c r="M998" s="15" t="s">
        <v>137</v>
      </c>
      <c r="N998" s="15" t="s">
        <v>138</v>
      </c>
      <c r="O998" s="15" t="s">
        <v>604</v>
      </c>
      <c r="P998" s="15" t="s">
        <v>373</v>
      </c>
      <c r="Q998" s="17">
        <v>1.0</v>
      </c>
      <c r="R998" s="11" t="s">
        <v>124</v>
      </c>
      <c r="S998" s="11">
        <v>0.0</v>
      </c>
      <c r="T998" s="11">
        <v>0.0</v>
      </c>
      <c r="U998" s="11" t="s">
        <v>124</v>
      </c>
      <c r="V998" s="11">
        <v>0.0</v>
      </c>
      <c r="W998" s="11" t="s">
        <v>125</v>
      </c>
      <c r="X998" s="18">
        <v>25.0</v>
      </c>
      <c r="Y998" s="18">
        <v>1.0</v>
      </c>
      <c r="Z998" s="18">
        <v>0.0</v>
      </c>
      <c r="AA998" s="18">
        <v>1.0</v>
      </c>
      <c r="AB998" s="15" t="s">
        <v>5591</v>
      </c>
      <c r="AC998" s="15" t="s">
        <v>5591</v>
      </c>
      <c r="AD998" s="16">
        <v>1.0</v>
      </c>
      <c r="AE998" s="16">
        <v>2.0</v>
      </c>
      <c r="AF998" s="16">
        <v>1.0</v>
      </c>
      <c r="AG998" s="15">
        <v>0.0</v>
      </c>
      <c r="AH998" s="11" t="s">
        <v>5518</v>
      </c>
      <c r="AI998" s="18">
        <v>1.0</v>
      </c>
      <c r="AJ998" s="18">
        <v>2.0</v>
      </c>
      <c r="AK998" s="18">
        <v>1.0</v>
      </c>
      <c r="AL998" s="11">
        <v>0.0</v>
      </c>
      <c r="AM998" s="19">
        <v>1.0</v>
      </c>
      <c r="AN998" s="27" t="s">
        <v>128</v>
      </c>
      <c r="AO998" s="15" t="s">
        <v>1456</v>
      </c>
      <c r="AP998" s="15" t="s">
        <v>1456</v>
      </c>
      <c r="AQ998" s="15">
        <v>110.0</v>
      </c>
      <c r="AR998" s="15">
        <v>56.0</v>
      </c>
      <c r="AS998" s="15">
        <v>71.0</v>
      </c>
      <c r="AT998" s="15">
        <v>23.0</v>
      </c>
      <c r="AU998" s="15">
        <v>-7.0</v>
      </c>
      <c r="AV998" s="15">
        <v>15.0</v>
      </c>
      <c r="AW998" s="18">
        <v>0.0</v>
      </c>
      <c r="AX998" s="18">
        <v>0.0</v>
      </c>
      <c r="AY998" s="18">
        <v>0.0</v>
      </c>
      <c r="AZ998" s="18">
        <v>1.0</v>
      </c>
      <c r="BA998" s="18">
        <v>1.0</v>
      </c>
      <c r="BB998" s="18">
        <v>0.0</v>
      </c>
      <c r="BC998" s="11">
        <v>0.0</v>
      </c>
      <c r="BD998" s="11">
        <v>0.0</v>
      </c>
      <c r="BE998" s="11">
        <v>0.0</v>
      </c>
      <c r="BF998" s="11">
        <v>0.0</v>
      </c>
      <c r="BG998" s="11">
        <v>0.0</v>
      </c>
      <c r="BH998" s="11">
        <v>1.0</v>
      </c>
      <c r="BI998" s="11">
        <v>0.0</v>
      </c>
      <c r="BJ998" s="11">
        <v>0.0</v>
      </c>
      <c r="BK998" s="11">
        <v>0.0</v>
      </c>
      <c r="BL998" s="11">
        <v>0.0</v>
      </c>
      <c r="BM998" s="11">
        <v>0.0</v>
      </c>
      <c r="BN998" s="11">
        <v>0.0</v>
      </c>
      <c r="BO998" s="11">
        <v>0.0</v>
      </c>
      <c r="BP998" s="11">
        <v>0.0</v>
      </c>
      <c r="BQ998" s="11">
        <v>0.0</v>
      </c>
      <c r="BR998" s="11">
        <v>0.0</v>
      </c>
      <c r="BS998" s="11">
        <v>0.0</v>
      </c>
      <c r="BT998" s="11">
        <v>0.0</v>
      </c>
      <c r="BU998" s="11">
        <v>0.0</v>
      </c>
      <c r="BV998" s="11" t="s">
        <v>124</v>
      </c>
      <c r="BW998" s="3" t="s">
        <v>146</v>
      </c>
      <c r="BX998" s="15">
        <v>0.0</v>
      </c>
      <c r="BY998" s="26">
        <v>223.0</v>
      </c>
      <c r="BZ998" s="16">
        <v>0.0</v>
      </c>
      <c r="CA998" s="26">
        <v>23.0</v>
      </c>
      <c r="CB998" s="26">
        <v>4.0</v>
      </c>
      <c r="CC998" s="15">
        <v>0.0</v>
      </c>
      <c r="CD998" s="15">
        <v>0.0</v>
      </c>
      <c r="CE998" s="15">
        <v>0.0</v>
      </c>
      <c r="CF998" s="15">
        <v>0.0</v>
      </c>
      <c r="CG998" s="16">
        <v>0.0</v>
      </c>
      <c r="CH998" s="16">
        <v>0.0</v>
      </c>
      <c r="CI998" s="16">
        <v>0.0</v>
      </c>
      <c r="CJ998" s="15">
        <f t="shared" si="3"/>
        <v>0</v>
      </c>
      <c r="CK998" s="29" t="s">
        <v>5592</v>
      </c>
      <c r="CL998" s="11" t="s">
        <v>5593</v>
      </c>
      <c r="CM998" s="11">
        <v>0.0</v>
      </c>
      <c r="CN998" s="11">
        <v>0.0</v>
      </c>
      <c r="CO998" s="18">
        <v>0.0</v>
      </c>
      <c r="CP998" s="18">
        <v>0.0</v>
      </c>
      <c r="CQ998" s="15">
        <v>0.0</v>
      </c>
      <c r="CR998" s="15" t="s">
        <v>124</v>
      </c>
      <c r="CS998" s="15">
        <v>0.0</v>
      </c>
      <c r="CT998" s="15" t="s">
        <v>124</v>
      </c>
      <c r="CU998" s="15">
        <v>0.0</v>
      </c>
      <c r="CV998" s="15" t="s">
        <v>124</v>
      </c>
      <c r="CW998" s="11">
        <v>0.0</v>
      </c>
      <c r="CX998" s="11">
        <v>0.0</v>
      </c>
      <c r="CY998" s="11" t="s">
        <v>124</v>
      </c>
      <c r="CZ998" s="11">
        <v>0.0</v>
      </c>
      <c r="DA998" s="11" t="s">
        <v>270</v>
      </c>
      <c r="DB998" s="31"/>
    </row>
    <row r="999">
      <c r="A999" s="11" t="s">
        <v>5594</v>
      </c>
      <c r="B999" s="11" t="s">
        <v>4605</v>
      </c>
      <c r="C999" s="12">
        <v>40572.0</v>
      </c>
      <c r="D999" s="13">
        <v>1.0</v>
      </c>
      <c r="E999" s="18">
        <v>0.0</v>
      </c>
      <c r="F999" s="3">
        <v>3.0</v>
      </c>
      <c r="G999" s="3">
        <v>6.0</v>
      </c>
      <c r="H999" s="3">
        <v>6.0</v>
      </c>
      <c r="I999" s="14">
        <f t="shared" si="1"/>
        <v>5</v>
      </c>
      <c r="J999" s="14">
        <f t="shared" si="2"/>
        <v>2</v>
      </c>
      <c r="K999" s="11" t="s">
        <v>3135</v>
      </c>
      <c r="L999" s="11" t="s">
        <v>3594</v>
      </c>
      <c r="M999" s="15" t="s">
        <v>2631</v>
      </c>
      <c r="N999" s="15" t="s">
        <v>5595</v>
      </c>
      <c r="O999" s="15" t="s">
        <v>2906</v>
      </c>
      <c r="P999" s="15" t="s">
        <v>5596</v>
      </c>
      <c r="Q999" s="17">
        <v>1.0</v>
      </c>
      <c r="R999" s="11" t="s">
        <v>124</v>
      </c>
      <c r="S999" s="11">
        <v>0.0</v>
      </c>
      <c r="T999" s="11">
        <v>0.0</v>
      </c>
      <c r="U999" s="11" t="s">
        <v>124</v>
      </c>
      <c r="V999" s="11">
        <v>0.0</v>
      </c>
      <c r="W999" s="11" t="s">
        <v>125</v>
      </c>
      <c r="X999" s="18">
        <v>29.0</v>
      </c>
      <c r="Y999" s="18">
        <v>0.0</v>
      </c>
      <c r="Z999" s="18">
        <v>1.0</v>
      </c>
      <c r="AA999" s="18">
        <v>0.0</v>
      </c>
      <c r="AB999" s="15" t="s">
        <v>5597</v>
      </c>
      <c r="AC999" s="15" t="s">
        <v>5597</v>
      </c>
      <c r="AD999" s="16">
        <v>2.0</v>
      </c>
      <c r="AE999" s="16">
        <v>1.0</v>
      </c>
      <c r="AF999" s="16">
        <v>0.0</v>
      </c>
      <c r="AG999" s="15">
        <v>0.0</v>
      </c>
      <c r="AH999" s="11" t="s">
        <v>5598</v>
      </c>
      <c r="AI999" s="18">
        <v>1.0</v>
      </c>
      <c r="AJ999" s="18">
        <v>1.0</v>
      </c>
      <c r="AK999" s="18">
        <v>0.0</v>
      </c>
      <c r="AL999" s="11">
        <v>0.0</v>
      </c>
      <c r="AM999" s="19">
        <v>1.0</v>
      </c>
      <c r="AN999" s="27" t="s">
        <v>128</v>
      </c>
      <c r="AO999" s="15" t="s">
        <v>778</v>
      </c>
      <c r="AP999" s="15" t="s">
        <v>778</v>
      </c>
      <c r="AQ999" s="15">
        <v>133.0</v>
      </c>
      <c r="AR999" s="15">
        <v>72.0</v>
      </c>
      <c r="AS999" s="15">
        <v>65.0</v>
      </c>
      <c r="AT999" s="15">
        <v>39.0</v>
      </c>
      <c r="AU999" s="15">
        <v>-5.0</v>
      </c>
      <c r="AV999" s="15">
        <v>1.0</v>
      </c>
      <c r="AW999" s="18">
        <v>0.0</v>
      </c>
      <c r="AX999" s="18">
        <v>1.0</v>
      </c>
      <c r="AY999" s="18">
        <v>0.0</v>
      </c>
      <c r="AZ999" s="18">
        <v>0.0</v>
      </c>
      <c r="BA999" s="18">
        <v>0.0</v>
      </c>
      <c r="BB999" s="18">
        <v>0.0</v>
      </c>
      <c r="BC999" s="11">
        <v>0.0</v>
      </c>
      <c r="BD999" s="11">
        <v>0.0</v>
      </c>
      <c r="BE999" s="11">
        <v>0.0</v>
      </c>
      <c r="BF999" s="11">
        <v>0.0</v>
      </c>
      <c r="BG999" s="11">
        <v>0.0</v>
      </c>
      <c r="BH999" s="11">
        <v>0.0</v>
      </c>
      <c r="BI999" s="11">
        <v>0.0</v>
      </c>
      <c r="BJ999" s="11">
        <v>0.0</v>
      </c>
      <c r="BK999" s="11">
        <v>0.0</v>
      </c>
      <c r="BL999" s="11">
        <v>0.0</v>
      </c>
      <c r="BM999" s="11">
        <v>0.0</v>
      </c>
      <c r="BN999" s="11">
        <v>0.0</v>
      </c>
      <c r="BO999" s="11">
        <v>0.0</v>
      </c>
      <c r="BP999" s="11">
        <v>0.0</v>
      </c>
      <c r="BQ999" s="11">
        <v>0.0</v>
      </c>
      <c r="BR999" s="11">
        <v>0.0</v>
      </c>
      <c r="BS999" s="11">
        <v>0.0</v>
      </c>
      <c r="BT999" s="11">
        <v>0.0</v>
      </c>
      <c r="BU999" s="11">
        <v>0.0</v>
      </c>
      <c r="BV999" s="11" t="s">
        <v>124</v>
      </c>
      <c r="BW999" s="3" t="s">
        <v>146</v>
      </c>
      <c r="BX999" s="15">
        <v>0.0</v>
      </c>
      <c r="BY999" s="26">
        <v>228.0</v>
      </c>
      <c r="BZ999" s="16">
        <v>0.0</v>
      </c>
      <c r="CA999" s="26">
        <v>47.0</v>
      </c>
      <c r="CB999" s="26">
        <v>8.0</v>
      </c>
      <c r="CC999" s="15">
        <v>0.0</v>
      </c>
      <c r="CD999" s="15">
        <v>0.0</v>
      </c>
      <c r="CE999" s="15">
        <v>0.0</v>
      </c>
      <c r="CF999" s="15">
        <v>0.0</v>
      </c>
      <c r="CG999" s="16">
        <v>0.0</v>
      </c>
      <c r="CH999" s="16">
        <v>0.0</v>
      </c>
      <c r="CI999" s="16">
        <v>0.0</v>
      </c>
      <c r="CJ999" s="15">
        <f t="shared" si="3"/>
        <v>0</v>
      </c>
      <c r="CK999" s="29" t="s">
        <v>5599</v>
      </c>
      <c r="CL999" s="11" t="s">
        <v>258</v>
      </c>
      <c r="CM999" s="11">
        <v>0.0</v>
      </c>
      <c r="CN999" s="11">
        <v>1.0</v>
      </c>
      <c r="CO999" s="18">
        <v>0.0</v>
      </c>
      <c r="CP999" s="18">
        <v>0.0</v>
      </c>
      <c r="CQ999" s="15">
        <v>0.0</v>
      </c>
      <c r="CR999" s="15" t="s">
        <v>124</v>
      </c>
      <c r="CS999" s="15">
        <v>0.0</v>
      </c>
      <c r="CT999" s="15" t="s">
        <v>124</v>
      </c>
      <c r="CU999" s="15">
        <v>0.0</v>
      </c>
      <c r="CV999" s="15" t="s">
        <v>124</v>
      </c>
      <c r="CW999" s="11">
        <v>0.0</v>
      </c>
      <c r="CX999" s="11">
        <v>0.0</v>
      </c>
      <c r="CY999" s="11" t="s">
        <v>124</v>
      </c>
      <c r="CZ999" s="11">
        <v>0.0</v>
      </c>
      <c r="DA999" s="11" t="s">
        <v>235</v>
      </c>
      <c r="DB999" s="31"/>
    </row>
    <row r="1000">
      <c r="A1000" s="11" t="s">
        <v>5600</v>
      </c>
      <c r="B1000" s="11" t="s">
        <v>5601</v>
      </c>
      <c r="C1000" s="12">
        <v>40593.0</v>
      </c>
      <c r="D1000" s="13">
        <v>1.0</v>
      </c>
      <c r="E1000" s="18">
        <v>0.0</v>
      </c>
      <c r="F1000" s="3">
        <v>5.0</v>
      </c>
      <c r="G1000" s="3">
        <v>4.0</v>
      </c>
      <c r="H1000" s="3">
        <v>7.0</v>
      </c>
      <c r="I1000" s="14">
        <f t="shared" si="1"/>
        <v>5.333333333</v>
      </c>
      <c r="J1000" s="14">
        <f t="shared" si="2"/>
        <v>2</v>
      </c>
      <c r="K1000" s="11" t="s">
        <v>303</v>
      </c>
      <c r="L1000" s="11" t="s">
        <v>355</v>
      </c>
      <c r="M1000" s="15" t="s">
        <v>3478</v>
      </c>
      <c r="N1000" s="15" t="s">
        <v>3478</v>
      </c>
      <c r="O1000" s="15" t="s">
        <v>3478</v>
      </c>
      <c r="P1000" s="15" t="s">
        <v>3742</v>
      </c>
      <c r="Q1000" s="17">
        <v>1.0</v>
      </c>
      <c r="R1000" s="11" t="s">
        <v>124</v>
      </c>
      <c r="S1000" s="11">
        <v>0.0</v>
      </c>
      <c r="T1000" s="11">
        <v>0.0</v>
      </c>
      <c r="U1000" s="11" t="s">
        <v>124</v>
      </c>
      <c r="V1000" s="11">
        <v>0.0</v>
      </c>
      <c r="W1000" s="11" t="s">
        <v>125</v>
      </c>
      <c r="X1000" s="18">
        <v>23.0</v>
      </c>
      <c r="Y1000" s="18">
        <v>1.0</v>
      </c>
      <c r="Z1000" s="18">
        <v>0.0</v>
      </c>
      <c r="AA1000" s="18">
        <v>1.0</v>
      </c>
      <c r="AB1000" s="15" t="s">
        <v>5602</v>
      </c>
      <c r="AC1000" s="15" t="s">
        <v>5602</v>
      </c>
      <c r="AD1000" s="16">
        <v>1.0</v>
      </c>
      <c r="AE1000" s="16">
        <v>2.0</v>
      </c>
      <c r="AF1000" s="16">
        <v>1.0</v>
      </c>
      <c r="AG1000" s="15">
        <v>0.0</v>
      </c>
      <c r="AH1000" s="11" t="s">
        <v>5143</v>
      </c>
      <c r="AI1000" s="18">
        <v>1.0</v>
      </c>
      <c r="AJ1000" s="18">
        <v>1.0</v>
      </c>
      <c r="AK1000" s="18">
        <v>0.0</v>
      </c>
      <c r="AL1000" s="11">
        <v>0.0</v>
      </c>
      <c r="AM1000" s="19">
        <v>1.0</v>
      </c>
      <c r="AN1000" s="27" t="s">
        <v>128</v>
      </c>
      <c r="AO1000" s="15" t="s">
        <v>1456</v>
      </c>
      <c r="AP1000" s="15" t="s">
        <v>1456</v>
      </c>
      <c r="AQ1000" s="15">
        <v>164.0</v>
      </c>
      <c r="AR1000" s="15">
        <v>83.0</v>
      </c>
      <c r="AS1000" s="15">
        <v>68.0</v>
      </c>
      <c r="AT1000" s="15">
        <v>54.0</v>
      </c>
      <c r="AU1000" s="15">
        <v>-5.0</v>
      </c>
      <c r="AV1000" s="15">
        <v>6.0</v>
      </c>
      <c r="AW1000" s="18">
        <v>0.0</v>
      </c>
      <c r="AX1000" s="18">
        <v>0.0</v>
      </c>
      <c r="AY1000" s="18">
        <v>0.0</v>
      </c>
      <c r="AZ1000" s="18">
        <v>0.0</v>
      </c>
      <c r="BA1000" s="18">
        <v>0.0</v>
      </c>
      <c r="BB1000" s="18">
        <v>0.0</v>
      </c>
      <c r="BC1000" s="11">
        <v>0.0</v>
      </c>
      <c r="BD1000" s="11">
        <v>0.0</v>
      </c>
      <c r="BE1000" s="11">
        <v>0.0</v>
      </c>
      <c r="BF1000" s="11">
        <v>0.0</v>
      </c>
      <c r="BG1000" s="11">
        <v>0.0</v>
      </c>
      <c r="BH1000" s="11">
        <v>0.0</v>
      </c>
      <c r="BI1000" s="11">
        <v>0.0</v>
      </c>
      <c r="BJ1000" s="11">
        <v>0.0</v>
      </c>
      <c r="BK1000" s="11">
        <v>0.0</v>
      </c>
      <c r="BL1000" s="11">
        <v>0.0</v>
      </c>
      <c r="BM1000" s="11">
        <v>0.0</v>
      </c>
      <c r="BN1000" s="11">
        <v>0.0</v>
      </c>
      <c r="BO1000" s="11">
        <v>0.0</v>
      </c>
      <c r="BP1000" s="11">
        <v>0.0</v>
      </c>
      <c r="BQ1000" s="11">
        <v>0.0</v>
      </c>
      <c r="BR1000" s="11">
        <v>0.0</v>
      </c>
      <c r="BS1000" s="11">
        <v>0.0</v>
      </c>
      <c r="BT1000" s="11">
        <v>0.0</v>
      </c>
      <c r="BU1000" s="11">
        <v>0.0</v>
      </c>
      <c r="BV1000" s="11" t="s">
        <v>124</v>
      </c>
      <c r="BW1000" s="3" t="s">
        <v>319</v>
      </c>
      <c r="BX1000" s="15">
        <v>0.0</v>
      </c>
      <c r="BY1000" s="26">
        <v>207.0</v>
      </c>
      <c r="BZ1000" s="16">
        <v>0.0</v>
      </c>
      <c r="CA1000" s="26">
        <v>0.0</v>
      </c>
      <c r="CB1000" s="26">
        <v>0.0</v>
      </c>
      <c r="CC1000" s="15">
        <v>0.0</v>
      </c>
      <c r="CD1000" s="15">
        <v>0.0</v>
      </c>
      <c r="CE1000" s="15">
        <v>0.0</v>
      </c>
      <c r="CF1000" s="15">
        <v>0.0</v>
      </c>
      <c r="CG1000" s="16">
        <v>0.0</v>
      </c>
      <c r="CH1000" s="16">
        <v>0.0</v>
      </c>
      <c r="CI1000" s="16">
        <v>0.0</v>
      </c>
      <c r="CJ1000" s="15">
        <f t="shared" si="3"/>
        <v>0</v>
      </c>
      <c r="CK1000" s="29" t="s">
        <v>5603</v>
      </c>
      <c r="CL1000" s="11" t="s">
        <v>5271</v>
      </c>
      <c r="CM1000" s="11">
        <v>0.0</v>
      </c>
      <c r="CN1000" s="11">
        <v>0.0</v>
      </c>
      <c r="CO1000" s="18">
        <v>1.0</v>
      </c>
      <c r="CP1000" s="18">
        <v>0.0</v>
      </c>
      <c r="CQ1000" s="15">
        <v>0.0</v>
      </c>
      <c r="CR1000" s="15" t="s">
        <v>124</v>
      </c>
      <c r="CS1000" s="15">
        <v>0.0</v>
      </c>
      <c r="CT1000" s="15" t="s">
        <v>124</v>
      </c>
      <c r="CU1000" s="15">
        <v>0.0</v>
      </c>
      <c r="CV1000" s="15" t="s">
        <v>124</v>
      </c>
      <c r="CW1000" s="11">
        <v>0.0</v>
      </c>
      <c r="CX1000" s="11">
        <v>0.0</v>
      </c>
      <c r="CY1000" s="11" t="s">
        <v>124</v>
      </c>
      <c r="CZ1000" s="11">
        <v>0.0</v>
      </c>
      <c r="DA1000" s="11" t="s">
        <v>507</v>
      </c>
      <c r="DB1000" s="31"/>
    </row>
    <row r="1001">
      <c r="A1001" s="11" t="s">
        <v>5604</v>
      </c>
      <c r="B1001" s="11" t="s">
        <v>5443</v>
      </c>
      <c r="C1001" s="12">
        <v>40600.0</v>
      </c>
      <c r="D1001" s="13">
        <v>6.0</v>
      </c>
      <c r="E1001" s="18">
        <v>0.0</v>
      </c>
      <c r="F1001" s="3">
        <v>6.0</v>
      </c>
      <c r="G1001" s="3">
        <v>7.0</v>
      </c>
      <c r="H1001" s="3">
        <v>10.0</v>
      </c>
      <c r="I1001" s="14">
        <f t="shared" si="1"/>
        <v>7.666666667</v>
      </c>
      <c r="J1001" s="14">
        <f t="shared" si="2"/>
        <v>2.666666667</v>
      </c>
      <c r="K1001" s="11" t="s">
        <v>4130</v>
      </c>
      <c r="L1001" s="11" t="s">
        <v>4729</v>
      </c>
      <c r="M1001" s="15" t="s">
        <v>2631</v>
      </c>
      <c r="N1001" s="15" t="s">
        <v>3784</v>
      </c>
      <c r="O1001" s="15" t="s">
        <v>2906</v>
      </c>
      <c r="P1001" s="15" t="s">
        <v>5605</v>
      </c>
      <c r="Q1001" s="17">
        <v>1.0</v>
      </c>
      <c r="R1001" s="11" t="s">
        <v>124</v>
      </c>
      <c r="S1001" s="11">
        <v>0.0</v>
      </c>
      <c r="T1001" s="11">
        <v>0.0</v>
      </c>
      <c r="U1001" s="11" t="s">
        <v>124</v>
      </c>
      <c r="V1001" s="11">
        <v>0.0</v>
      </c>
      <c r="W1001" s="11" t="s">
        <v>125</v>
      </c>
      <c r="X1001" s="18">
        <v>24.0</v>
      </c>
      <c r="Y1001" s="18">
        <v>0.0</v>
      </c>
      <c r="Z1001" s="18">
        <v>1.0</v>
      </c>
      <c r="AA1001" s="18">
        <v>0.0</v>
      </c>
      <c r="AB1001" s="15" t="s">
        <v>5606</v>
      </c>
      <c r="AC1001" s="15" t="s">
        <v>5606</v>
      </c>
      <c r="AD1001" s="16">
        <v>2.0</v>
      </c>
      <c r="AE1001" s="16">
        <v>1.0</v>
      </c>
      <c r="AF1001" s="16">
        <v>1.0</v>
      </c>
      <c r="AG1001" s="15">
        <v>0.0</v>
      </c>
      <c r="AH1001" s="11" t="s">
        <v>5606</v>
      </c>
      <c r="AI1001" s="18">
        <v>2.0</v>
      </c>
      <c r="AJ1001" s="18">
        <v>1.0</v>
      </c>
      <c r="AK1001" s="18">
        <v>1.0</v>
      </c>
      <c r="AL1001" s="11">
        <v>0.0</v>
      </c>
      <c r="AM1001" s="19">
        <v>1.0</v>
      </c>
      <c r="AN1001" s="15" t="s">
        <v>154</v>
      </c>
      <c r="AO1001" s="15" t="s">
        <v>177</v>
      </c>
      <c r="AP1001" s="15" t="s">
        <v>177</v>
      </c>
      <c r="AQ1001" s="15">
        <v>124.0</v>
      </c>
      <c r="AR1001" s="15">
        <v>83.0</v>
      </c>
      <c r="AS1001" s="15">
        <v>59.0</v>
      </c>
      <c r="AT1001" s="15">
        <v>49.0</v>
      </c>
      <c r="AU1001" s="15">
        <v>-5.0</v>
      </c>
      <c r="AV1001" s="15">
        <v>0.0</v>
      </c>
      <c r="AW1001" s="18">
        <v>0.0</v>
      </c>
      <c r="AX1001" s="18">
        <v>0.0</v>
      </c>
      <c r="AY1001" s="18">
        <v>0.0</v>
      </c>
      <c r="AZ1001" s="18">
        <v>0.0</v>
      </c>
      <c r="BA1001" s="18">
        <v>0.0</v>
      </c>
      <c r="BB1001" s="18">
        <v>0.0</v>
      </c>
      <c r="BC1001" s="11">
        <v>0.0</v>
      </c>
      <c r="BD1001" s="11">
        <v>0.0</v>
      </c>
      <c r="BE1001" s="11">
        <v>0.0</v>
      </c>
      <c r="BF1001" s="11">
        <v>0.0</v>
      </c>
      <c r="BG1001" s="11">
        <v>0.0</v>
      </c>
      <c r="BH1001" s="11">
        <v>0.0</v>
      </c>
      <c r="BI1001" s="11">
        <v>0.0</v>
      </c>
      <c r="BJ1001" s="11">
        <v>0.0</v>
      </c>
      <c r="BK1001" s="11">
        <v>0.0</v>
      </c>
      <c r="BL1001" s="11">
        <v>0.0</v>
      </c>
      <c r="BM1001" s="11">
        <v>0.0</v>
      </c>
      <c r="BN1001" s="11">
        <v>0.0</v>
      </c>
      <c r="BO1001" s="11">
        <v>0.0</v>
      </c>
      <c r="BP1001" s="11">
        <v>0.0</v>
      </c>
      <c r="BQ1001" s="11">
        <v>0.0</v>
      </c>
      <c r="BR1001" s="11">
        <v>0.0</v>
      </c>
      <c r="BS1001" s="11">
        <v>0.0</v>
      </c>
      <c r="BT1001" s="11">
        <v>0.0</v>
      </c>
      <c r="BU1001" s="11">
        <v>0.0</v>
      </c>
      <c r="BV1001" s="11" t="s">
        <v>124</v>
      </c>
      <c r="BW1001" s="3" t="s">
        <v>3816</v>
      </c>
      <c r="BX1001" s="15">
        <v>0.0</v>
      </c>
      <c r="BY1001" s="26">
        <v>260.0</v>
      </c>
      <c r="BZ1001" s="16">
        <v>0.0</v>
      </c>
      <c r="CA1001" s="26">
        <v>19.0</v>
      </c>
      <c r="CB1001" s="26">
        <v>28.0</v>
      </c>
      <c r="CC1001" s="15">
        <v>0.0</v>
      </c>
      <c r="CD1001" s="15">
        <v>0.0</v>
      </c>
      <c r="CE1001" s="15">
        <v>1.0</v>
      </c>
      <c r="CF1001" s="15">
        <v>0.0</v>
      </c>
      <c r="CG1001" s="16">
        <v>0.0</v>
      </c>
      <c r="CH1001" s="16">
        <v>0.0</v>
      </c>
      <c r="CI1001" s="16">
        <v>0.0</v>
      </c>
      <c r="CJ1001" s="15">
        <f t="shared" si="3"/>
        <v>0</v>
      </c>
      <c r="CK1001" s="29" t="s">
        <v>5607</v>
      </c>
      <c r="CL1001" s="11" t="s">
        <v>5589</v>
      </c>
      <c r="CM1001" s="11">
        <v>0.0</v>
      </c>
      <c r="CN1001" s="11">
        <v>0.0</v>
      </c>
      <c r="CO1001" s="18">
        <v>0.0</v>
      </c>
      <c r="CP1001" s="18">
        <v>0.0</v>
      </c>
      <c r="CQ1001" s="15">
        <v>0.0</v>
      </c>
      <c r="CR1001" s="15" t="s">
        <v>124</v>
      </c>
      <c r="CS1001" s="15">
        <v>0.0</v>
      </c>
      <c r="CT1001" s="15" t="s">
        <v>124</v>
      </c>
      <c r="CU1001" s="15">
        <v>0.0</v>
      </c>
      <c r="CV1001" s="15" t="s">
        <v>124</v>
      </c>
      <c r="CW1001" s="11">
        <v>0.0</v>
      </c>
      <c r="CX1001" s="11">
        <v>0.0</v>
      </c>
      <c r="CY1001" s="11" t="s">
        <v>124</v>
      </c>
      <c r="CZ1001" s="11">
        <v>0.0</v>
      </c>
      <c r="DA1001" s="11" t="s">
        <v>235</v>
      </c>
      <c r="DB1001" s="31"/>
    </row>
    <row r="1002">
      <c r="A1002" s="11" t="s">
        <v>5608</v>
      </c>
      <c r="B1002" s="11" t="s">
        <v>5609</v>
      </c>
      <c r="C1002" s="12">
        <v>40642.0</v>
      </c>
      <c r="D1002" s="13">
        <v>5.0</v>
      </c>
      <c r="E1002" s="18">
        <v>1.0</v>
      </c>
      <c r="F1002" s="3">
        <v>6.0</v>
      </c>
      <c r="G1002" s="3">
        <v>6.0</v>
      </c>
      <c r="H1002" s="3">
        <v>9.0</v>
      </c>
      <c r="I1002" s="14">
        <f t="shared" si="1"/>
        <v>7</v>
      </c>
      <c r="J1002" s="14">
        <f t="shared" si="2"/>
        <v>2</v>
      </c>
      <c r="K1002" s="11" t="s">
        <v>182</v>
      </c>
      <c r="L1002" s="11" t="s">
        <v>183</v>
      </c>
      <c r="M1002" s="15" t="s">
        <v>2631</v>
      </c>
      <c r="N1002" s="15" t="s">
        <v>2691</v>
      </c>
      <c r="O1002" s="15" t="s">
        <v>2906</v>
      </c>
      <c r="P1002" s="15" t="s">
        <v>5610</v>
      </c>
      <c r="Q1002" s="17">
        <v>1.5</v>
      </c>
      <c r="R1002" s="11" t="s">
        <v>5611</v>
      </c>
      <c r="S1002" s="11">
        <v>1.0</v>
      </c>
      <c r="T1002" s="11">
        <v>0.0</v>
      </c>
      <c r="U1002" s="11" t="s">
        <v>124</v>
      </c>
      <c r="V1002" s="11">
        <v>0.0</v>
      </c>
      <c r="W1002" s="11" t="s">
        <v>125</v>
      </c>
      <c r="X1002" s="18">
        <f>(26+33)/2</f>
        <v>29.5</v>
      </c>
      <c r="Y1002" s="18">
        <v>2.0</v>
      </c>
      <c r="Z1002" s="18">
        <v>2.0</v>
      </c>
      <c r="AA1002" s="18">
        <v>2.0</v>
      </c>
      <c r="AB1002" s="15" t="s">
        <v>5612</v>
      </c>
      <c r="AC1002" s="15" t="s">
        <v>5612</v>
      </c>
      <c r="AD1002" s="16">
        <v>2.0</v>
      </c>
      <c r="AE1002" s="16">
        <v>2.0</v>
      </c>
      <c r="AF1002" s="16">
        <v>1.0</v>
      </c>
      <c r="AG1002" s="15">
        <v>0.0</v>
      </c>
      <c r="AH1002" s="11" t="s">
        <v>5613</v>
      </c>
      <c r="AI1002" s="18">
        <v>1.0</v>
      </c>
      <c r="AJ1002" s="18">
        <v>2.0</v>
      </c>
      <c r="AK1002" s="18">
        <v>0.0</v>
      </c>
      <c r="AL1002" s="11">
        <v>0.0</v>
      </c>
      <c r="AM1002" s="19">
        <v>1.0</v>
      </c>
      <c r="AN1002" s="27" t="s">
        <v>128</v>
      </c>
      <c r="AO1002" s="15" t="s">
        <v>512</v>
      </c>
      <c r="AP1002" s="15" t="s">
        <v>512</v>
      </c>
      <c r="AQ1002" s="15">
        <v>152.0</v>
      </c>
      <c r="AR1002" s="15">
        <v>87.0</v>
      </c>
      <c r="AS1002" s="15">
        <v>62.0</v>
      </c>
      <c r="AT1002" s="15">
        <v>76.0</v>
      </c>
      <c r="AU1002" s="15">
        <v>-5.0</v>
      </c>
      <c r="AV1002" s="15">
        <v>2.0</v>
      </c>
      <c r="AW1002" s="18">
        <v>0.0</v>
      </c>
      <c r="AX1002" s="18">
        <v>0.0</v>
      </c>
      <c r="AY1002" s="18">
        <v>0.0</v>
      </c>
      <c r="AZ1002" s="18">
        <v>0.0</v>
      </c>
      <c r="BA1002" s="18">
        <v>0.0</v>
      </c>
      <c r="BB1002" s="18">
        <v>0.0</v>
      </c>
      <c r="BC1002" s="11">
        <v>0.0</v>
      </c>
      <c r="BD1002" s="11">
        <v>0.0</v>
      </c>
      <c r="BE1002" s="11">
        <v>0.0</v>
      </c>
      <c r="BF1002" s="11">
        <v>0.0</v>
      </c>
      <c r="BG1002" s="11">
        <v>0.0</v>
      </c>
      <c r="BH1002" s="11">
        <v>0.0</v>
      </c>
      <c r="BI1002" s="11">
        <v>0.0</v>
      </c>
      <c r="BJ1002" s="11">
        <v>0.0</v>
      </c>
      <c r="BK1002" s="11">
        <v>0.0</v>
      </c>
      <c r="BL1002" s="11">
        <v>0.0</v>
      </c>
      <c r="BM1002" s="11">
        <v>0.0</v>
      </c>
      <c r="BN1002" s="11">
        <v>0.0</v>
      </c>
      <c r="BO1002" s="11">
        <v>0.0</v>
      </c>
      <c r="BP1002" s="11">
        <v>0.0</v>
      </c>
      <c r="BQ1002" s="11">
        <v>0.0</v>
      </c>
      <c r="BR1002" s="11">
        <v>0.0</v>
      </c>
      <c r="BS1002" s="11">
        <v>0.0</v>
      </c>
      <c r="BT1002" s="11">
        <v>0.0</v>
      </c>
      <c r="BU1002" s="11">
        <v>0.0</v>
      </c>
      <c r="BV1002" s="11" t="s">
        <v>124</v>
      </c>
      <c r="BW1002" s="3" t="s">
        <v>3949</v>
      </c>
      <c r="BX1002" s="15">
        <v>1.0</v>
      </c>
      <c r="BY1002" s="26">
        <v>229.0</v>
      </c>
      <c r="BZ1002" s="16">
        <v>0.0</v>
      </c>
      <c r="CA1002" s="26">
        <v>17.0</v>
      </c>
      <c r="CB1002" s="26">
        <v>31.0</v>
      </c>
      <c r="CC1002" s="15">
        <v>1.0</v>
      </c>
      <c r="CD1002" s="15">
        <v>0.0</v>
      </c>
      <c r="CE1002" s="15">
        <v>0.0</v>
      </c>
      <c r="CF1002" s="15">
        <v>0.0</v>
      </c>
      <c r="CG1002" s="16">
        <v>0.0</v>
      </c>
      <c r="CH1002" s="16">
        <v>0.0</v>
      </c>
      <c r="CI1002" s="16">
        <v>0.0</v>
      </c>
      <c r="CJ1002" s="15">
        <f t="shared" si="3"/>
        <v>0</v>
      </c>
      <c r="CK1002" s="29" t="s">
        <v>5614</v>
      </c>
      <c r="CL1002" s="11" t="s">
        <v>258</v>
      </c>
      <c r="CM1002" s="11">
        <v>0.0</v>
      </c>
      <c r="CN1002" s="11">
        <v>0.0</v>
      </c>
      <c r="CO1002" s="18">
        <v>1.0</v>
      </c>
      <c r="CP1002" s="18">
        <v>0.0</v>
      </c>
      <c r="CQ1002" s="15">
        <v>0.0</v>
      </c>
      <c r="CR1002" s="15" t="s">
        <v>124</v>
      </c>
      <c r="CS1002" s="15">
        <v>0.0</v>
      </c>
      <c r="CT1002" s="15" t="s">
        <v>124</v>
      </c>
      <c r="CU1002" s="15">
        <v>0.0</v>
      </c>
      <c r="CV1002" s="15" t="s">
        <v>124</v>
      </c>
      <c r="CW1002" s="11">
        <v>0.0</v>
      </c>
      <c r="CX1002" s="11">
        <v>0.0</v>
      </c>
      <c r="CY1002" s="11" t="s">
        <v>124</v>
      </c>
      <c r="CZ1002" s="11">
        <v>0.0</v>
      </c>
      <c r="DA1002" s="11" t="s">
        <v>235</v>
      </c>
      <c r="DB1002" s="31"/>
    </row>
    <row r="1003">
      <c r="A1003" s="11" t="s">
        <v>5615</v>
      </c>
      <c r="B1003" s="11" t="s">
        <v>5616</v>
      </c>
      <c r="C1003" s="12">
        <v>40663.0</v>
      </c>
      <c r="D1003" s="13">
        <v>1.0</v>
      </c>
      <c r="E1003" s="18">
        <v>0.0</v>
      </c>
      <c r="F1003" s="3">
        <v>6.0</v>
      </c>
      <c r="G1003" s="3">
        <v>6.0</v>
      </c>
      <c r="H1003" s="3">
        <v>8.0</v>
      </c>
      <c r="I1003" s="14">
        <f t="shared" si="1"/>
        <v>6.666666667</v>
      </c>
      <c r="J1003" s="14">
        <f t="shared" si="2"/>
        <v>1.333333333</v>
      </c>
      <c r="K1003" s="11" t="s">
        <v>5156</v>
      </c>
      <c r="L1003" s="11" t="s">
        <v>4729</v>
      </c>
      <c r="M1003" s="15" t="s">
        <v>2631</v>
      </c>
      <c r="N1003" s="15" t="s">
        <v>3567</v>
      </c>
      <c r="O1003" s="15" t="s">
        <v>3898</v>
      </c>
      <c r="P1003" s="15" t="s">
        <v>5617</v>
      </c>
      <c r="Q1003" s="17">
        <v>1.5</v>
      </c>
      <c r="R1003" s="11" t="s">
        <v>5618</v>
      </c>
      <c r="S1003" s="11">
        <v>1.0</v>
      </c>
      <c r="T1003" s="11">
        <v>0.0</v>
      </c>
      <c r="U1003" s="11" t="s">
        <v>124</v>
      </c>
      <c r="V1003" s="11">
        <v>0.0</v>
      </c>
      <c r="W1003" s="11" t="s">
        <v>5297</v>
      </c>
      <c r="X1003" s="18">
        <f>(23+29)/2</f>
        <v>26</v>
      </c>
      <c r="Y1003" s="18">
        <v>0.0</v>
      </c>
      <c r="Z1003" s="18">
        <v>2.0</v>
      </c>
      <c r="AA1003" s="18"/>
      <c r="AB1003" s="15" t="s">
        <v>5619</v>
      </c>
      <c r="AC1003" s="15" t="s">
        <v>5619</v>
      </c>
      <c r="AD1003" s="16">
        <v>2.0</v>
      </c>
      <c r="AE1003" s="16">
        <v>2.0</v>
      </c>
      <c r="AF1003" s="16">
        <v>0.0</v>
      </c>
      <c r="AG1003" s="15">
        <v>0.0</v>
      </c>
      <c r="AH1003" s="11" t="s">
        <v>5620</v>
      </c>
      <c r="AI1003" s="18">
        <v>2.0</v>
      </c>
      <c r="AJ1003" s="18">
        <v>2.0</v>
      </c>
      <c r="AK1003" s="18">
        <v>0.0</v>
      </c>
      <c r="AL1003" s="11">
        <v>0.0</v>
      </c>
      <c r="AM1003" s="19">
        <v>1.0</v>
      </c>
      <c r="AN1003" s="27" t="s">
        <v>128</v>
      </c>
      <c r="AO1003" s="15" t="s">
        <v>1155</v>
      </c>
      <c r="AP1003" s="15" t="s">
        <v>1155</v>
      </c>
      <c r="AQ1003" s="15">
        <v>128.0</v>
      </c>
      <c r="AR1003" s="15">
        <v>81.0</v>
      </c>
      <c r="AS1003" s="15">
        <v>82.0</v>
      </c>
      <c r="AT1003" s="15">
        <v>89.0</v>
      </c>
      <c r="AU1003" s="15">
        <v>-3.0</v>
      </c>
      <c r="AV1003" s="15">
        <v>5.0</v>
      </c>
      <c r="AW1003" s="18">
        <v>0.0</v>
      </c>
      <c r="AX1003" s="18">
        <v>0.0</v>
      </c>
      <c r="AY1003" s="18">
        <v>0.0</v>
      </c>
      <c r="AZ1003" s="18">
        <v>0.0</v>
      </c>
      <c r="BA1003" s="18">
        <v>0.0</v>
      </c>
      <c r="BB1003" s="18">
        <v>0.0</v>
      </c>
      <c r="BC1003" s="11">
        <v>0.0</v>
      </c>
      <c r="BD1003" s="11">
        <v>0.0</v>
      </c>
      <c r="BE1003" s="11">
        <v>0.0</v>
      </c>
      <c r="BF1003" s="11">
        <v>0.0</v>
      </c>
      <c r="BG1003" s="11">
        <v>0.0</v>
      </c>
      <c r="BH1003" s="11">
        <v>0.0</v>
      </c>
      <c r="BI1003" s="11">
        <v>0.0</v>
      </c>
      <c r="BJ1003" s="11">
        <v>0.0</v>
      </c>
      <c r="BK1003" s="11">
        <v>0.0</v>
      </c>
      <c r="BL1003" s="11">
        <v>0.0</v>
      </c>
      <c r="BM1003" s="11">
        <v>0.0</v>
      </c>
      <c r="BN1003" s="11">
        <v>0.0</v>
      </c>
      <c r="BO1003" s="11">
        <v>0.0</v>
      </c>
      <c r="BP1003" s="11">
        <v>0.0</v>
      </c>
      <c r="BQ1003" s="11">
        <v>0.0</v>
      </c>
      <c r="BR1003" s="11">
        <v>0.0</v>
      </c>
      <c r="BS1003" s="11">
        <v>0.0</v>
      </c>
      <c r="BT1003" s="11">
        <v>0.0</v>
      </c>
      <c r="BU1003" s="11">
        <v>0.0</v>
      </c>
      <c r="BV1003" s="11" t="s">
        <v>124</v>
      </c>
      <c r="BW1003" s="3" t="s">
        <v>3816</v>
      </c>
      <c r="BX1003" s="15">
        <v>0.0</v>
      </c>
      <c r="BY1003" s="26">
        <v>257.0</v>
      </c>
      <c r="BZ1003" s="16">
        <v>0.0</v>
      </c>
      <c r="CA1003" s="26">
        <v>0.0</v>
      </c>
      <c r="CB1003" s="26">
        <v>30.0</v>
      </c>
      <c r="CC1003" s="15">
        <v>1.0</v>
      </c>
      <c r="CD1003" s="15">
        <v>0.0</v>
      </c>
      <c r="CE1003" s="15">
        <v>0.0</v>
      </c>
      <c r="CF1003" s="15">
        <v>0.0</v>
      </c>
      <c r="CG1003" s="16">
        <v>0.0</v>
      </c>
      <c r="CH1003" s="16">
        <v>0.0</v>
      </c>
      <c r="CI1003" s="16">
        <v>1.0</v>
      </c>
      <c r="CJ1003" s="15">
        <f t="shared" si="3"/>
        <v>1</v>
      </c>
      <c r="CK1003" s="29" t="s">
        <v>5621</v>
      </c>
      <c r="CL1003" s="11" t="s">
        <v>5622</v>
      </c>
      <c r="CM1003" s="11">
        <v>0.0</v>
      </c>
      <c r="CN1003" s="11">
        <v>0.0</v>
      </c>
      <c r="CO1003" s="18">
        <v>1.0</v>
      </c>
      <c r="CP1003" s="18">
        <v>0.0</v>
      </c>
      <c r="CQ1003" s="15">
        <v>0.0</v>
      </c>
      <c r="CR1003" s="15" t="s">
        <v>124</v>
      </c>
      <c r="CS1003" s="15">
        <v>0.0</v>
      </c>
      <c r="CT1003" s="15" t="s">
        <v>124</v>
      </c>
      <c r="CU1003" s="15">
        <v>0.0</v>
      </c>
      <c r="CV1003" s="15" t="s">
        <v>124</v>
      </c>
      <c r="CW1003" s="11">
        <v>0.0</v>
      </c>
      <c r="CX1003" s="11">
        <v>0.0</v>
      </c>
      <c r="CY1003" s="11" t="s">
        <v>124</v>
      </c>
      <c r="CZ1003" s="11">
        <v>0.0</v>
      </c>
      <c r="DA1003" s="11" t="s">
        <v>235</v>
      </c>
      <c r="DB1003" s="31"/>
    </row>
    <row r="1004">
      <c r="A1004" s="11" t="s">
        <v>5623</v>
      </c>
      <c r="B1004" s="11" t="s">
        <v>5624</v>
      </c>
      <c r="C1004" s="12">
        <v>40684.0</v>
      </c>
      <c r="D1004" s="13">
        <v>7.0</v>
      </c>
      <c r="E1004" s="18">
        <v>0.0</v>
      </c>
      <c r="F1004" s="3">
        <v>10.0</v>
      </c>
      <c r="G1004" s="3">
        <v>8.0</v>
      </c>
      <c r="H1004" s="3">
        <v>10.0</v>
      </c>
      <c r="I1004" s="14">
        <f t="shared" si="1"/>
        <v>9.333333333</v>
      </c>
      <c r="J1004" s="14">
        <f t="shared" si="2"/>
        <v>1.333333333</v>
      </c>
      <c r="K1004" s="11" t="s">
        <v>5625</v>
      </c>
      <c r="L1004" s="11" t="s">
        <v>3594</v>
      </c>
      <c r="M1004" s="15" t="s">
        <v>216</v>
      </c>
      <c r="N1004" s="15" t="s">
        <v>885</v>
      </c>
      <c r="O1004" s="15" t="s">
        <v>577</v>
      </c>
      <c r="P1004" s="15" t="s">
        <v>138</v>
      </c>
      <c r="Q1004" s="17">
        <v>1.0</v>
      </c>
      <c r="R1004" s="11" t="s">
        <v>124</v>
      </c>
      <c r="S1004" s="11">
        <v>0.0</v>
      </c>
      <c r="T1004" s="11">
        <v>0.0</v>
      </c>
      <c r="U1004" s="11" t="s">
        <v>124</v>
      </c>
      <c r="V1004" s="11">
        <v>0.0</v>
      </c>
      <c r="W1004" s="11" t="s">
        <v>631</v>
      </c>
      <c r="X1004" s="18">
        <v>23.0</v>
      </c>
      <c r="Y1004" s="18">
        <v>0.0</v>
      </c>
      <c r="Z1004" s="18">
        <v>1.0</v>
      </c>
      <c r="AA1004" s="18">
        <v>0.0</v>
      </c>
      <c r="AB1004" s="15" t="s">
        <v>5626</v>
      </c>
      <c r="AC1004" s="15" t="s">
        <v>5627</v>
      </c>
      <c r="AD1004" s="16">
        <v>2.0</v>
      </c>
      <c r="AE1004" s="16">
        <v>1.0</v>
      </c>
      <c r="AF1004" s="16">
        <v>1.0</v>
      </c>
      <c r="AG1004" s="15">
        <v>0.0</v>
      </c>
      <c r="AH1004" s="11" t="s">
        <v>5628</v>
      </c>
      <c r="AI1004" s="18">
        <v>1.0</v>
      </c>
      <c r="AJ1004" s="18">
        <v>1.0</v>
      </c>
      <c r="AK1004" s="18">
        <v>0.0</v>
      </c>
      <c r="AL1004" s="11">
        <v>0.0</v>
      </c>
      <c r="AM1004" s="19">
        <v>1.0</v>
      </c>
      <c r="AN1004" s="27" t="s">
        <v>128</v>
      </c>
      <c r="AO1004" s="15" t="s">
        <v>778</v>
      </c>
      <c r="AP1004" s="15" t="s">
        <v>778</v>
      </c>
      <c r="AQ1004" s="15">
        <v>105.0</v>
      </c>
      <c r="AR1004" s="15">
        <v>77.0</v>
      </c>
      <c r="AS1004" s="15">
        <v>73.0</v>
      </c>
      <c r="AT1004" s="15">
        <v>51.0</v>
      </c>
      <c r="AU1004" s="15">
        <v>-5.0</v>
      </c>
      <c r="AV1004" s="15">
        <v>14.0</v>
      </c>
      <c r="AW1004" s="18">
        <v>0.0</v>
      </c>
      <c r="AX1004" s="18">
        <v>0.0</v>
      </c>
      <c r="AY1004" s="18">
        <v>1.0</v>
      </c>
      <c r="AZ1004" s="18">
        <v>1.0</v>
      </c>
      <c r="BA1004" s="18">
        <v>0.0</v>
      </c>
      <c r="BB1004" s="18">
        <v>0.0</v>
      </c>
      <c r="BC1004" s="11">
        <v>0.0</v>
      </c>
      <c r="BD1004" s="11">
        <v>0.0</v>
      </c>
      <c r="BE1004" s="11">
        <v>0.0</v>
      </c>
      <c r="BF1004" s="11">
        <v>0.0</v>
      </c>
      <c r="BG1004" s="11">
        <v>0.0</v>
      </c>
      <c r="BH1004" s="11">
        <v>1.0</v>
      </c>
      <c r="BI1004" s="11">
        <v>0.0</v>
      </c>
      <c r="BJ1004" s="11">
        <v>1.0</v>
      </c>
      <c r="BK1004" s="11">
        <v>0.0</v>
      </c>
      <c r="BL1004" s="11">
        <v>0.0</v>
      </c>
      <c r="BM1004" s="11">
        <v>0.0</v>
      </c>
      <c r="BN1004" s="11">
        <v>0.0</v>
      </c>
      <c r="BO1004" s="11">
        <v>0.0</v>
      </c>
      <c r="BP1004" s="11">
        <v>0.0</v>
      </c>
      <c r="BQ1004" s="11">
        <v>0.0</v>
      </c>
      <c r="BR1004" s="11">
        <v>0.0</v>
      </c>
      <c r="BS1004" s="11">
        <v>0.0</v>
      </c>
      <c r="BT1004" s="11">
        <v>0.0</v>
      </c>
      <c r="BU1004" s="11">
        <v>0.0</v>
      </c>
      <c r="BV1004" s="11" t="s">
        <v>124</v>
      </c>
      <c r="BW1004" s="3" t="s">
        <v>487</v>
      </c>
      <c r="BX1004" s="15">
        <v>0.0</v>
      </c>
      <c r="BY1004" s="26">
        <v>228.0</v>
      </c>
      <c r="BZ1004" s="16">
        <v>0.0</v>
      </c>
      <c r="CA1004" s="26">
        <v>5.0</v>
      </c>
      <c r="CB1004" s="26">
        <v>5.0</v>
      </c>
      <c r="CC1004" s="15">
        <v>0.0</v>
      </c>
      <c r="CD1004" s="15">
        <v>0.0</v>
      </c>
      <c r="CE1004" s="15">
        <v>0.0</v>
      </c>
      <c r="CF1004" s="15">
        <v>0.0</v>
      </c>
      <c r="CG1004" s="16">
        <v>0.0</v>
      </c>
      <c r="CH1004" s="16">
        <v>0.0</v>
      </c>
      <c r="CI1004" s="16">
        <v>0.0</v>
      </c>
      <c r="CJ1004" s="15">
        <f t="shared" si="3"/>
        <v>0</v>
      </c>
      <c r="CK1004" s="29" t="s">
        <v>5629</v>
      </c>
      <c r="CL1004" s="11" t="s">
        <v>132</v>
      </c>
      <c r="CM1004" s="11">
        <v>0.0</v>
      </c>
      <c r="CN1004" s="11">
        <v>0.0</v>
      </c>
      <c r="CO1004" s="18">
        <v>1.0</v>
      </c>
      <c r="CP1004" s="18">
        <v>0.0</v>
      </c>
      <c r="CQ1004" s="15">
        <v>0.0</v>
      </c>
      <c r="CR1004" s="15" t="s">
        <v>124</v>
      </c>
      <c r="CS1004" s="15">
        <v>0.0</v>
      </c>
      <c r="CT1004" s="15" t="s">
        <v>124</v>
      </c>
      <c r="CU1004" s="15">
        <v>0.0</v>
      </c>
      <c r="CV1004" s="15" t="s">
        <v>124</v>
      </c>
      <c r="CW1004" s="11">
        <v>0.0</v>
      </c>
      <c r="CX1004" s="11">
        <v>0.0</v>
      </c>
      <c r="CY1004" s="11" t="s">
        <v>124</v>
      </c>
      <c r="CZ1004" s="11">
        <v>0.0</v>
      </c>
      <c r="DA1004" s="11" t="s">
        <v>235</v>
      </c>
      <c r="DB1004" s="31"/>
    </row>
    <row r="1005">
      <c r="A1005" s="11" t="s">
        <v>5630</v>
      </c>
      <c r="B1005" s="11" t="s">
        <v>5631</v>
      </c>
      <c r="C1005" s="12">
        <v>40732.0</v>
      </c>
      <c r="D1005" s="13">
        <v>1.0</v>
      </c>
      <c r="E1005" s="18">
        <v>0.0</v>
      </c>
      <c r="F1005" s="3">
        <v>4.0</v>
      </c>
      <c r="G1005" s="3">
        <v>5.0</v>
      </c>
      <c r="H1005" s="3">
        <v>10.0</v>
      </c>
      <c r="I1005" s="14">
        <f t="shared" si="1"/>
        <v>6.333333333</v>
      </c>
      <c r="J1005" s="14">
        <f t="shared" si="2"/>
        <v>4</v>
      </c>
      <c r="K1005" s="11" t="s">
        <v>5632</v>
      </c>
      <c r="L1005" s="11" t="s">
        <v>3594</v>
      </c>
      <c r="M1005" s="15" t="s">
        <v>2631</v>
      </c>
      <c r="N1005" s="15" t="s">
        <v>4766</v>
      </c>
      <c r="O1005" s="15" t="s">
        <v>3323</v>
      </c>
      <c r="P1005" s="15" t="s">
        <v>5633</v>
      </c>
      <c r="Q1005" s="17">
        <v>1.5</v>
      </c>
      <c r="R1005" s="11" t="s">
        <v>5634</v>
      </c>
      <c r="S1005" s="11">
        <v>1.0</v>
      </c>
      <c r="T1005" s="11">
        <v>0.0</v>
      </c>
      <c r="U1005" s="11" t="s">
        <v>124</v>
      </c>
      <c r="V1005" s="11">
        <v>0.0</v>
      </c>
      <c r="W1005" s="11" t="s">
        <v>5635</v>
      </c>
      <c r="X1005" s="18">
        <v>30.0</v>
      </c>
      <c r="Y1005" s="18">
        <v>2.0</v>
      </c>
      <c r="Z1005" s="18">
        <v>2.0</v>
      </c>
      <c r="AA1005" s="18"/>
      <c r="AB1005" s="15" t="s">
        <v>5636</v>
      </c>
      <c r="AC1005" s="15" t="s">
        <v>5636</v>
      </c>
      <c r="AD1005" s="16">
        <v>1.0</v>
      </c>
      <c r="AE1005" s="16">
        <v>2.0</v>
      </c>
      <c r="AF1005" s="16">
        <v>1.0</v>
      </c>
      <c r="AG1005" s="15">
        <v>1.0</v>
      </c>
      <c r="AH1005" s="11" t="s">
        <v>5637</v>
      </c>
      <c r="AI1005" s="18">
        <v>1.0</v>
      </c>
      <c r="AJ1005" s="18">
        <v>1.0</v>
      </c>
      <c r="AK1005" s="18">
        <v>1.0</v>
      </c>
      <c r="AL1005" s="11">
        <v>1.0</v>
      </c>
      <c r="AM1005" s="19">
        <v>1.0</v>
      </c>
      <c r="AN1005" s="27" t="s">
        <v>128</v>
      </c>
      <c r="AO1005" s="15" t="s">
        <v>167</v>
      </c>
      <c r="AP1005" s="15" t="s">
        <v>167</v>
      </c>
      <c r="AQ1005" s="15">
        <v>129.0</v>
      </c>
      <c r="AR1005" s="15">
        <v>94.0</v>
      </c>
      <c r="AS1005" s="15">
        <v>67.0</v>
      </c>
      <c r="AT1005" s="15">
        <v>53.0</v>
      </c>
      <c r="AU1005" s="15">
        <v>-3.0</v>
      </c>
      <c r="AV1005" s="15">
        <v>19.0</v>
      </c>
      <c r="AW1005" s="18">
        <v>0.0</v>
      </c>
      <c r="AX1005" s="18">
        <v>0.0</v>
      </c>
      <c r="AY1005" s="18">
        <v>0.0</v>
      </c>
      <c r="AZ1005" s="18">
        <v>1.0</v>
      </c>
      <c r="BA1005" s="18">
        <v>0.0</v>
      </c>
      <c r="BB1005" s="18">
        <v>0.0</v>
      </c>
      <c r="BC1005" s="11">
        <v>0.0</v>
      </c>
      <c r="BD1005" s="11">
        <v>0.0</v>
      </c>
      <c r="BE1005" s="11">
        <v>0.0</v>
      </c>
      <c r="BF1005" s="11">
        <v>0.0</v>
      </c>
      <c r="BG1005" s="11">
        <v>0.0</v>
      </c>
      <c r="BH1005" s="11">
        <v>0.0</v>
      </c>
      <c r="BI1005" s="11">
        <v>0.0</v>
      </c>
      <c r="BJ1005" s="11">
        <v>0.0</v>
      </c>
      <c r="BK1005" s="11">
        <v>0.0</v>
      </c>
      <c r="BL1005" s="11">
        <v>0.0</v>
      </c>
      <c r="BM1005" s="11">
        <v>0.0</v>
      </c>
      <c r="BN1005" s="11">
        <v>0.0</v>
      </c>
      <c r="BO1005" s="11">
        <v>0.0</v>
      </c>
      <c r="BP1005" s="11">
        <v>0.0</v>
      </c>
      <c r="BQ1005" s="11">
        <v>0.0</v>
      </c>
      <c r="BR1005" s="11">
        <v>0.0</v>
      </c>
      <c r="BS1005" s="11">
        <v>0.0</v>
      </c>
      <c r="BT1005" s="11">
        <v>0.0</v>
      </c>
      <c r="BU1005" s="11">
        <v>0.0</v>
      </c>
      <c r="BV1005" s="11" t="s">
        <v>124</v>
      </c>
      <c r="BW1005" s="3" t="s">
        <v>487</v>
      </c>
      <c r="BX1005" s="15">
        <v>0.0</v>
      </c>
      <c r="BY1005" s="26">
        <v>252.0</v>
      </c>
      <c r="BZ1005" s="16">
        <v>0.0</v>
      </c>
      <c r="CA1005" s="26">
        <v>12.0</v>
      </c>
      <c r="CB1005" s="26">
        <v>15.0</v>
      </c>
      <c r="CC1005" s="15">
        <v>0.0</v>
      </c>
      <c r="CD1005" s="15">
        <v>0.0</v>
      </c>
      <c r="CE1005" s="15">
        <v>0.0</v>
      </c>
      <c r="CF1005" s="15">
        <v>0.0</v>
      </c>
      <c r="CG1005" s="16">
        <v>0.0</v>
      </c>
      <c r="CH1005" s="16">
        <v>0.0</v>
      </c>
      <c r="CI1005" s="16">
        <v>1.0</v>
      </c>
      <c r="CJ1005" s="15">
        <f t="shared" si="3"/>
        <v>1</v>
      </c>
      <c r="CK1005" s="29" t="s">
        <v>5638</v>
      </c>
      <c r="CL1005" s="11" t="s">
        <v>4950</v>
      </c>
      <c r="CM1005" s="11">
        <v>0.0</v>
      </c>
      <c r="CN1005" s="11">
        <v>0.0</v>
      </c>
      <c r="CO1005" s="18">
        <v>0.0</v>
      </c>
      <c r="CP1005" s="18">
        <v>0.0</v>
      </c>
      <c r="CQ1005" s="15">
        <v>0.0</v>
      </c>
      <c r="CR1005" s="15" t="s">
        <v>124</v>
      </c>
      <c r="CS1005" s="15">
        <v>0.0</v>
      </c>
      <c r="CT1005" s="15" t="s">
        <v>124</v>
      </c>
      <c r="CU1005" s="15">
        <v>0.0</v>
      </c>
      <c r="CV1005" s="15" t="s">
        <v>124</v>
      </c>
      <c r="CW1005" s="11">
        <v>0.0</v>
      </c>
      <c r="CX1005" s="11">
        <v>0.0</v>
      </c>
      <c r="CY1005" s="11" t="s">
        <v>124</v>
      </c>
      <c r="CZ1005" s="11">
        <v>0.0</v>
      </c>
      <c r="DA1005" s="11" t="s">
        <v>235</v>
      </c>
      <c r="DB1005" s="31"/>
    </row>
    <row r="1006">
      <c r="A1006" s="11" t="s">
        <v>5639</v>
      </c>
      <c r="B1006" s="11" t="s">
        <v>5640</v>
      </c>
      <c r="C1006" s="12">
        <v>40740.0</v>
      </c>
      <c r="D1006" s="13">
        <v>6.0</v>
      </c>
      <c r="E1006" s="18">
        <v>0.0</v>
      </c>
      <c r="F1006" s="3">
        <v>5.0</v>
      </c>
      <c r="G1006" s="3">
        <v>3.0</v>
      </c>
      <c r="H1006" s="3">
        <v>10.0</v>
      </c>
      <c r="I1006" s="14">
        <f t="shared" si="1"/>
        <v>6</v>
      </c>
      <c r="J1006" s="14">
        <f t="shared" si="2"/>
        <v>4.666666667</v>
      </c>
      <c r="K1006" s="11" t="s">
        <v>5641</v>
      </c>
      <c r="L1006" s="11" t="s">
        <v>4729</v>
      </c>
      <c r="M1006" s="15" t="s">
        <v>2631</v>
      </c>
      <c r="N1006" s="15" t="s">
        <v>5642</v>
      </c>
      <c r="O1006" s="15" t="s">
        <v>2359</v>
      </c>
      <c r="P1006" s="15" t="s">
        <v>3927</v>
      </c>
      <c r="Q1006" s="17">
        <v>2.5</v>
      </c>
      <c r="R1006" s="11" t="s">
        <v>5643</v>
      </c>
      <c r="S1006" s="11">
        <v>1.0</v>
      </c>
      <c r="T1006" s="11">
        <v>0.0</v>
      </c>
      <c r="U1006" s="11" t="s">
        <v>124</v>
      </c>
      <c r="V1006" s="11">
        <v>0.0</v>
      </c>
      <c r="W1006" s="11" t="s">
        <v>2466</v>
      </c>
      <c r="X1006" s="18">
        <f>(35+24)/2</f>
        <v>29.5</v>
      </c>
      <c r="Y1006" s="18">
        <v>2.0</v>
      </c>
      <c r="Z1006" s="18">
        <v>2.0</v>
      </c>
      <c r="AA1006" s="18"/>
      <c r="AB1006" s="15" t="s">
        <v>5644</v>
      </c>
      <c r="AC1006" s="15" t="s">
        <v>5644</v>
      </c>
      <c r="AD1006" s="16">
        <v>1.0</v>
      </c>
      <c r="AE1006" s="16">
        <v>0.0</v>
      </c>
      <c r="AF1006" s="16">
        <v>1.0</v>
      </c>
      <c r="AG1006" s="15">
        <v>0.0</v>
      </c>
      <c r="AH1006" s="11" t="s">
        <v>5645</v>
      </c>
      <c r="AI1006" s="18">
        <v>1.0</v>
      </c>
      <c r="AJ1006" s="18">
        <v>0.0</v>
      </c>
      <c r="AK1006" s="18">
        <v>1.0</v>
      </c>
      <c r="AL1006" s="11">
        <v>1.0</v>
      </c>
      <c r="AM1006" s="19">
        <v>1.0</v>
      </c>
      <c r="AN1006" s="27" t="s">
        <v>128</v>
      </c>
      <c r="AO1006" s="15" t="s">
        <v>512</v>
      </c>
      <c r="AP1006" s="15" t="s">
        <v>512</v>
      </c>
      <c r="AQ1006" s="15">
        <v>130.0</v>
      </c>
      <c r="AR1006" s="15">
        <v>73.0</v>
      </c>
      <c r="AS1006" s="15">
        <v>75.0</v>
      </c>
      <c r="AT1006" s="15">
        <v>36.0</v>
      </c>
      <c r="AU1006" s="15">
        <v>-4.0</v>
      </c>
      <c r="AV1006" s="15">
        <v>2.0</v>
      </c>
      <c r="AW1006" s="18">
        <v>0.0</v>
      </c>
      <c r="AX1006" s="18">
        <v>0.0</v>
      </c>
      <c r="AY1006" s="18">
        <v>0.0</v>
      </c>
      <c r="AZ1006" s="18">
        <v>0.0</v>
      </c>
      <c r="BA1006" s="18">
        <v>0.0</v>
      </c>
      <c r="BB1006" s="18">
        <v>0.0</v>
      </c>
      <c r="BC1006" s="11">
        <v>0.0</v>
      </c>
      <c r="BD1006" s="11">
        <v>0.0</v>
      </c>
      <c r="BE1006" s="11">
        <v>0.0</v>
      </c>
      <c r="BF1006" s="11">
        <v>0.0</v>
      </c>
      <c r="BG1006" s="11">
        <v>0.0</v>
      </c>
      <c r="BH1006" s="11">
        <v>0.0</v>
      </c>
      <c r="BI1006" s="11">
        <v>0.0</v>
      </c>
      <c r="BJ1006" s="11">
        <v>0.0</v>
      </c>
      <c r="BK1006" s="11">
        <v>0.0</v>
      </c>
      <c r="BL1006" s="11">
        <v>0.0</v>
      </c>
      <c r="BM1006" s="11">
        <v>0.0</v>
      </c>
      <c r="BN1006" s="11">
        <v>0.0</v>
      </c>
      <c r="BO1006" s="11">
        <v>0.0</v>
      </c>
      <c r="BP1006" s="11">
        <v>0.0</v>
      </c>
      <c r="BQ1006" s="11">
        <v>0.0</v>
      </c>
      <c r="BR1006" s="11">
        <v>0.0</v>
      </c>
      <c r="BS1006" s="11">
        <v>0.0</v>
      </c>
      <c r="BT1006" s="11">
        <v>0.0</v>
      </c>
      <c r="BU1006" s="11">
        <v>0.0</v>
      </c>
      <c r="BV1006" s="11" t="s">
        <v>124</v>
      </c>
      <c r="BW1006" s="3" t="s">
        <v>146</v>
      </c>
      <c r="BX1006" s="15">
        <v>0.0</v>
      </c>
      <c r="BY1006" s="26">
        <v>266.0</v>
      </c>
      <c r="BZ1006" s="16">
        <v>0.0</v>
      </c>
      <c r="CA1006" s="26">
        <v>93.0</v>
      </c>
      <c r="CB1006" s="26">
        <v>29.0</v>
      </c>
      <c r="CC1006" s="15">
        <v>0.0</v>
      </c>
      <c r="CD1006" s="15">
        <v>0.0</v>
      </c>
      <c r="CE1006" s="15">
        <v>0.0</v>
      </c>
      <c r="CF1006" s="15">
        <v>0.0</v>
      </c>
      <c r="CG1006" s="16">
        <v>0.0</v>
      </c>
      <c r="CH1006" s="16">
        <v>0.0</v>
      </c>
      <c r="CI1006" s="16">
        <v>1.0</v>
      </c>
      <c r="CJ1006" s="15">
        <f t="shared" si="3"/>
        <v>1</v>
      </c>
      <c r="CK1006" s="29" t="s">
        <v>5646</v>
      </c>
      <c r="CL1006" s="11" t="s">
        <v>522</v>
      </c>
      <c r="CM1006" s="11">
        <v>0.0</v>
      </c>
      <c r="CN1006" s="11">
        <v>0.0</v>
      </c>
      <c r="CO1006" s="18">
        <v>0.0</v>
      </c>
      <c r="CP1006" s="18">
        <v>0.0</v>
      </c>
      <c r="CQ1006" s="15">
        <v>0.0</v>
      </c>
      <c r="CR1006" s="15" t="s">
        <v>124</v>
      </c>
      <c r="CS1006" s="15">
        <v>0.0</v>
      </c>
      <c r="CT1006" s="15" t="s">
        <v>124</v>
      </c>
      <c r="CU1006" s="15">
        <v>0.0</v>
      </c>
      <c r="CV1006" s="15" t="s">
        <v>124</v>
      </c>
      <c r="CW1006" s="11">
        <v>0.0</v>
      </c>
      <c r="CX1006" s="11">
        <v>0.0</v>
      </c>
      <c r="CY1006" s="11" t="s">
        <v>124</v>
      </c>
      <c r="CZ1006" s="11">
        <v>0.0</v>
      </c>
      <c r="DA1006" s="11" t="s">
        <v>5647</v>
      </c>
      <c r="DB1006" s="31"/>
    </row>
    <row r="1007">
      <c r="A1007" s="11" t="s">
        <v>5648</v>
      </c>
      <c r="B1007" s="11" t="s">
        <v>5381</v>
      </c>
      <c r="C1007" s="12">
        <v>40782.0</v>
      </c>
      <c r="D1007" s="13">
        <v>2.0</v>
      </c>
      <c r="E1007" s="18">
        <v>0.0</v>
      </c>
      <c r="F1007" s="3">
        <v>5.0</v>
      </c>
      <c r="G1007" s="3">
        <v>7.0</v>
      </c>
      <c r="H1007" s="3">
        <v>9.0</v>
      </c>
      <c r="I1007" s="14">
        <f t="shared" si="1"/>
        <v>7</v>
      </c>
      <c r="J1007" s="14">
        <f t="shared" si="2"/>
        <v>2.666666667</v>
      </c>
      <c r="K1007" s="11" t="s">
        <v>182</v>
      </c>
      <c r="L1007" s="11" t="s">
        <v>183</v>
      </c>
      <c r="M1007" s="15" t="s">
        <v>137</v>
      </c>
      <c r="N1007" s="15" t="s">
        <v>3146</v>
      </c>
      <c r="O1007" s="15" t="s">
        <v>2906</v>
      </c>
      <c r="P1007" s="15" t="s">
        <v>5649</v>
      </c>
      <c r="Q1007" s="17">
        <v>1.0</v>
      </c>
      <c r="R1007" s="11" t="s">
        <v>124</v>
      </c>
      <c r="S1007" s="11">
        <v>0.0</v>
      </c>
      <c r="T1007" s="11">
        <v>0.0</v>
      </c>
      <c r="U1007" s="11" t="s">
        <v>124</v>
      </c>
      <c r="V1007" s="11">
        <v>0.0</v>
      </c>
      <c r="W1007" s="11" t="s">
        <v>125</v>
      </c>
      <c r="X1007" s="18">
        <v>26.0</v>
      </c>
      <c r="Y1007" s="18">
        <v>0.0</v>
      </c>
      <c r="Z1007" s="18">
        <v>1.0</v>
      </c>
      <c r="AA1007" s="18">
        <v>0.0</v>
      </c>
      <c r="AB1007" s="15" t="s">
        <v>5650</v>
      </c>
      <c r="AC1007" s="15" t="s">
        <v>5650</v>
      </c>
      <c r="AD1007" s="16">
        <v>2.0</v>
      </c>
      <c r="AE1007" s="16">
        <v>1.0</v>
      </c>
      <c r="AF1007" s="16">
        <v>1.0</v>
      </c>
      <c r="AG1007" s="15">
        <v>0.0</v>
      </c>
      <c r="AH1007" s="11" t="s">
        <v>5651</v>
      </c>
      <c r="AI1007" s="18">
        <v>1.0</v>
      </c>
      <c r="AJ1007" s="18">
        <v>1.0</v>
      </c>
      <c r="AK1007" s="18">
        <v>0.0</v>
      </c>
      <c r="AL1007" s="11">
        <v>0.0</v>
      </c>
      <c r="AM1007" s="19">
        <v>1.0</v>
      </c>
      <c r="AN1007" s="27" t="s">
        <v>128</v>
      </c>
      <c r="AO1007" s="15" t="s">
        <v>367</v>
      </c>
      <c r="AP1007" s="15" t="s">
        <v>367</v>
      </c>
      <c r="AQ1007" s="15">
        <v>126.0</v>
      </c>
      <c r="AR1007" s="15">
        <v>81.0</v>
      </c>
      <c r="AS1007" s="15">
        <v>65.0</v>
      </c>
      <c r="AT1007" s="15">
        <v>72.0</v>
      </c>
      <c r="AU1007" s="15">
        <v>-4.0</v>
      </c>
      <c r="AV1007" s="15">
        <v>0.0</v>
      </c>
      <c r="AW1007" s="18">
        <v>0.0</v>
      </c>
      <c r="AX1007" s="18">
        <v>0.0</v>
      </c>
      <c r="AY1007" s="18">
        <v>1.0</v>
      </c>
      <c r="AZ1007" s="18">
        <v>0.0</v>
      </c>
      <c r="BA1007" s="18">
        <v>0.0</v>
      </c>
      <c r="BB1007" s="18">
        <v>1.0</v>
      </c>
      <c r="BC1007" s="11">
        <v>0.0</v>
      </c>
      <c r="BD1007" s="11">
        <v>0.0</v>
      </c>
      <c r="BE1007" s="11">
        <v>0.0</v>
      </c>
      <c r="BF1007" s="11">
        <v>0.0</v>
      </c>
      <c r="BG1007" s="11">
        <v>0.0</v>
      </c>
      <c r="BH1007" s="11">
        <v>0.0</v>
      </c>
      <c r="BI1007" s="11">
        <v>0.0</v>
      </c>
      <c r="BJ1007" s="11">
        <v>0.0</v>
      </c>
      <c r="BK1007" s="11">
        <v>0.0</v>
      </c>
      <c r="BL1007" s="11">
        <v>0.0</v>
      </c>
      <c r="BM1007" s="11">
        <v>0.0</v>
      </c>
      <c r="BN1007" s="11">
        <v>0.0</v>
      </c>
      <c r="BO1007" s="11">
        <v>0.0</v>
      </c>
      <c r="BP1007" s="11">
        <v>0.0</v>
      </c>
      <c r="BQ1007" s="11">
        <v>1.0</v>
      </c>
      <c r="BR1007" s="11">
        <v>0.0</v>
      </c>
      <c r="BS1007" s="11">
        <v>0.0</v>
      </c>
      <c r="BT1007" s="11">
        <v>0.0</v>
      </c>
      <c r="BU1007" s="11">
        <v>0.0</v>
      </c>
      <c r="BV1007" s="11" t="s">
        <v>124</v>
      </c>
      <c r="BW1007" s="3" t="s">
        <v>3045</v>
      </c>
      <c r="BX1007" s="15">
        <v>0.0</v>
      </c>
      <c r="BY1007" s="26">
        <v>230.0</v>
      </c>
      <c r="BZ1007" s="16">
        <v>0.0</v>
      </c>
      <c r="CA1007" s="26">
        <v>28.0</v>
      </c>
      <c r="CB1007" s="26">
        <v>7.0</v>
      </c>
      <c r="CC1007" s="15">
        <v>0.0</v>
      </c>
      <c r="CD1007" s="15">
        <v>0.0</v>
      </c>
      <c r="CE1007" s="15">
        <v>0.0</v>
      </c>
      <c r="CF1007" s="15">
        <v>0.0</v>
      </c>
      <c r="CG1007" s="16">
        <v>0.0</v>
      </c>
      <c r="CH1007" s="16">
        <v>0.0</v>
      </c>
      <c r="CI1007" s="16">
        <v>0.0</v>
      </c>
      <c r="CJ1007" s="15">
        <f t="shared" si="3"/>
        <v>0</v>
      </c>
      <c r="CK1007" s="29" t="s">
        <v>5652</v>
      </c>
      <c r="CL1007" s="11" t="s">
        <v>522</v>
      </c>
      <c r="CM1007" s="11">
        <v>0.0</v>
      </c>
      <c r="CN1007" s="11">
        <v>0.0</v>
      </c>
      <c r="CO1007" s="18">
        <v>1.0</v>
      </c>
      <c r="CP1007" s="18">
        <v>0.0</v>
      </c>
      <c r="CQ1007" s="15">
        <v>0.0</v>
      </c>
      <c r="CR1007" s="15" t="s">
        <v>124</v>
      </c>
      <c r="CS1007" s="15">
        <v>0.0</v>
      </c>
      <c r="CT1007" s="15" t="s">
        <v>124</v>
      </c>
      <c r="CU1007" s="15">
        <v>0.0</v>
      </c>
      <c r="CV1007" s="15" t="s">
        <v>124</v>
      </c>
      <c r="CW1007" s="11">
        <v>0.0</v>
      </c>
      <c r="CX1007" s="11">
        <v>0.0</v>
      </c>
      <c r="CY1007" s="11" t="s">
        <v>124</v>
      </c>
      <c r="CZ1007" s="11">
        <v>0.0</v>
      </c>
      <c r="DA1007" s="11" t="s">
        <v>235</v>
      </c>
      <c r="DB1007" s="31"/>
    </row>
    <row r="1008">
      <c r="A1008" s="11" t="s">
        <v>5653</v>
      </c>
      <c r="B1008" s="11" t="s">
        <v>5654</v>
      </c>
      <c r="C1008" s="12">
        <v>40796.0</v>
      </c>
      <c r="D1008" s="13">
        <v>4.0</v>
      </c>
      <c r="E1008" s="18">
        <v>1.0</v>
      </c>
      <c r="F1008" s="3">
        <v>5.0</v>
      </c>
      <c r="G1008" s="3">
        <v>5.0</v>
      </c>
      <c r="H1008" s="3">
        <v>7.0</v>
      </c>
      <c r="I1008" s="14">
        <f t="shared" si="1"/>
        <v>5.666666667</v>
      </c>
      <c r="J1008" s="14">
        <f t="shared" si="2"/>
        <v>1.333333333</v>
      </c>
      <c r="K1008" s="11" t="s">
        <v>5280</v>
      </c>
      <c r="L1008" s="11" t="s">
        <v>4729</v>
      </c>
      <c r="M1008" s="15" t="s">
        <v>216</v>
      </c>
      <c r="N1008" s="15" t="s">
        <v>5655</v>
      </c>
      <c r="O1008" s="15" t="s">
        <v>2906</v>
      </c>
      <c r="P1008" s="15" t="s">
        <v>3927</v>
      </c>
      <c r="Q1008" s="17">
        <v>0.5</v>
      </c>
      <c r="R1008" s="11" t="s">
        <v>5656</v>
      </c>
      <c r="S1008" s="11">
        <v>1.0</v>
      </c>
      <c r="T1008" s="11">
        <v>0.0</v>
      </c>
      <c r="U1008" s="11" t="s">
        <v>124</v>
      </c>
      <c r="V1008" s="11">
        <v>0.0</v>
      </c>
      <c r="W1008" s="11" t="s">
        <v>125</v>
      </c>
      <c r="X1008" s="18">
        <f>(32+30)/2</f>
        <v>31</v>
      </c>
      <c r="Y1008" s="18">
        <v>2.0</v>
      </c>
      <c r="Z1008" s="18">
        <v>1.0</v>
      </c>
      <c r="AA1008" s="18">
        <v>0.0</v>
      </c>
      <c r="AB1008" s="15" t="s">
        <v>5657</v>
      </c>
      <c r="AC1008" s="15" t="s">
        <v>5657</v>
      </c>
      <c r="AD1008" s="16">
        <v>1.0</v>
      </c>
      <c r="AE1008" s="16">
        <v>2.0</v>
      </c>
      <c r="AF1008" s="16">
        <v>1.0</v>
      </c>
      <c r="AG1008" s="15">
        <v>0.0</v>
      </c>
      <c r="AH1008" s="11" t="s">
        <v>5658</v>
      </c>
      <c r="AI1008" s="18">
        <v>1.0</v>
      </c>
      <c r="AJ1008" s="18">
        <v>1.0</v>
      </c>
      <c r="AK1008" s="18">
        <v>0.0</v>
      </c>
      <c r="AL1008" s="11">
        <v>0.0</v>
      </c>
      <c r="AM1008" s="19">
        <v>1.0</v>
      </c>
      <c r="AN1008" s="27" t="s">
        <v>128</v>
      </c>
      <c r="AO1008" s="15" t="s">
        <v>413</v>
      </c>
      <c r="AP1008" s="15" t="s">
        <v>413</v>
      </c>
      <c r="AQ1008" s="15">
        <v>128.0</v>
      </c>
      <c r="AR1008" s="15">
        <v>76.0</v>
      </c>
      <c r="AS1008" s="15">
        <v>72.0</v>
      </c>
      <c r="AT1008" s="15">
        <v>62.0</v>
      </c>
      <c r="AU1008" s="15">
        <v>-4.0</v>
      </c>
      <c r="AV1008" s="15">
        <v>1.0</v>
      </c>
      <c r="AW1008" s="18">
        <v>0.0</v>
      </c>
      <c r="AX1008" s="18">
        <v>0.0</v>
      </c>
      <c r="AY1008" s="18">
        <v>1.0</v>
      </c>
      <c r="AZ1008" s="18">
        <v>0.0</v>
      </c>
      <c r="BA1008" s="18">
        <v>0.0</v>
      </c>
      <c r="BB1008" s="18">
        <v>0.0</v>
      </c>
      <c r="BC1008" s="11">
        <v>0.0</v>
      </c>
      <c r="BD1008" s="11">
        <v>0.0</v>
      </c>
      <c r="BE1008" s="11">
        <v>0.0</v>
      </c>
      <c r="BF1008" s="11">
        <v>0.0</v>
      </c>
      <c r="BG1008" s="11">
        <v>0.0</v>
      </c>
      <c r="BH1008" s="11">
        <v>0.0</v>
      </c>
      <c r="BI1008" s="11">
        <v>0.0</v>
      </c>
      <c r="BJ1008" s="11">
        <v>0.0</v>
      </c>
      <c r="BK1008" s="11">
        <v>0.0</v>
      </c>
      <c r="BL1008" s="11">
        <v>1.0</v>
      </c>
      <c r="BM1008" s="11">
        <v>0.0</v>
      </c>
      <c r="BN1008" s="11">
        <v>0.0</v>
      </c>
      <c r="BO1008" s="11">
        <v>0.0</v>
      </c>
      <c r="BP1008" s="11">
        <v>0.0</v>
      </c>
      <c r="BQ1008" s="11">
        <v>0.0</v>
      </c>
      <c r="BR1008" s="11">
        <v>0.0</v>
      </c>
      <c r="BS1008" s="11">
        <v>0.0</v>
      </c>
      <c r="BT1008" s="11">
        <v>0.0</v>
      </c>
      <c r="BU1008" s="11">
        <v>0.0</v>
      </c>
      <c r="BV1008" s="11" t="s">
        <v>124</v>
      </c>
      <c r="BW1008" s="3" t="s">
        <v>319</v>
      </c>
      <c r="BX1008" s="15">
        <v>0.0</v>
      </c>
      <c r="BY1008" s="26">
        <v>201.0</v>
      </c>
      <c r="BZ1008" s="16">
        <v>0.0</v>
      </c>
      <c r="CA1008" s="26">
        <v>28.0</v>
      </c>
      <c r="CB1008" s="26">
        <v>14.0</v>
      </c>
      <c r="CC1008" s="15">
        <v>0.0</v>
      </c>
      <c r="CD1008" s="15">
        <v>0.0</v>
      </c>
      <c r="CE1008" s="15">
        <v>0.0</v>
      </c>
      <c r="CF1008" s="15">
        <v>0.0</v>
      </c>
      <c r="CG1008" s="16">
        <v>0.0</v>
      </c>
      <c r="CH1008" s="16">
        <v>0.0</v>
      </c>
      <c r="CI1008" s="16">
        <v>0.0</v>
      </c>
      <c r="CJ1008" s="15">
        <f t="shared" si="3"/>
        <v>0</v>
      </c>
      <c r="CK1008" s="29" t="s">
        <v>5659</v>
      </c>
      <c r="CL1008" s="11" t="s">
        <v>258</v>
      </c>
      <c r="CM1008" s="11">
        <v>0.0</v>
      </c>
      <c r="CN1008" s="11">
        <v>0.0</v>
      </c>
      <c r="CO1008" s="18">
        <v>1.0</v>
      </c>
      <c r="CP1008" s="18">
        <v>0.0</v>
      </c>
      <c r="CQ1008" s="15">
        <v>0.0</v>
      </c>
      <c r="CR1008" s="15" t="s">
        <v>124</v>
      </c>
      <c r="CS1008" s="15">
        <v>0.0</v>
      </c>
      <c r="CT1008" s="15" t="s">
        <v>124</v>
      </c>
      <c r="CU1008" s="15">
        <v>0.0</v>
      </c>
      <c r="CV1008" s="15" t="s">
        <v>124</v>
      </c>
      <c r="CW1008" s="11">
        <v>0.0</v>
      </c>
      <c r="CX1008" s="11">
        <v>0.0</v>
      </c>
      <c r="CY1008" s="11" t="s">
        <v>124</v>
      </c>
      <c r="CZ1008" s="11">
        <v>0.0</v>
      </c>
      <c r="DA1008" s="11" t="s">
        <v>507</v>
      </c>
      <c r="DB1008" s="31"/>
    </row>
    <row r="1009">
      <c r="A1009" s="11" t="s">
        <v>5660</v>
      </c>
      <c r="B1009" s="11" t="s">
        <v>5624</v>
      </c>
      <c r="C1009" s="12">
        <v>40803.0</v>
      </c>
      <c r="D1009" s="13">
        <v>5.0</v>
      </c>
      <c r="E1009" s="18">
        <v>1.0</v>
      </c>
      <c r="F1009" s="3">
        <v>10.0</v>
      </c>
      <c r="G1009" s="3">
        <v>10.0</v>
      </c>
      <c r="H1009" s="3">
        <v>10.0</v>
      </c>
      <c r="I1009" s="14">
        <f t="shared" si="1"/>
        <v>10</v>
      </c>
      <c r="J1009" s="14">
        <f t="shared" si="2"/>
        <v>0</v>
      </c>
      <c r="K1009" s="11" t="s">
        <v>5625</v>
      </c>
      <c r="L1009" s="11" t="s">
        <v>3594</v>
      </c>
      <c r="M1009" s="15" t="s">
        <v>137</v>
      </c>
      <c r="N1009" s="15" t="s">
        <v>196</v>
      </c>
      <c r="O1009" s="15" t="s">
        <v>577</v>
      </c>
      <c r="P1009" s="15" t="s">
        <v>441</v>
      </c>
      <c r="Q1009" s="17">
        <v>1.0</v>
      </c>
      <c r="R1009" s="11" t="s">
        <v>124</v>
      </c>
      <c r="S1009" s="11">
        <v>0.0</v>
      </c>
      <c r="T1009" s="11">
        <v>0.0</v>
      </c>
      <c r="U1009" s="11" t="s">
        <v>124</v>
      </c>
      <c r="V1009" s="11">
        <v>0.0</v>
      </c>
      <c r="W1009" s="11" t="s">
        <v>631</v>
      </c>
      <c r="X1009" s="18">
        <v>23.0</v>
      </c>
      <c r="Y1009" s="18">
        <v>0.0</v>
      </c>
      <c r="Z1009" s="18">
        <v>1.0</v>
      </c>
      <c r="AA1009" s="18">
        <v>0.0</v>
      </c>
      <c r="AB1009" s="15" t="s">
        <v>5661</v>
      </c>
      <c r="AC1009" s="15" t="s">
        <v>5662</v>
      </c>
      <c r="AD1009" s="16">
        <v>2.0</v>
      </c>
      <c r="AE1009" s="16">
        <v>1.0</v>
      </c>
      <c r="AF1009" s="16">
        <v>1.0</v>
      </c>
      <c r="AG1009" s="15">
        <v>0.0</v>
      </c>
      <c r="AH1009" s="11" t="s">
        <v>5663</v>
      </c>
      <c r="AI1009" s="18">
        <v>1.0</v>
      </c>
      <c r="AJ1009" s="18">
        <v>1.0</v>
      </c>
      <c r="AK1009" s="18">
        <v>0.0</v>
      </c>
      <c r="AL1009" s="11">
        <v>0.0</v>
      </c>
      <c r="AM1009" s="19">
        <v>1.0</v>
      </c>
      <c r="AN1009" s="20" t="s">
        <v>128</v>
      </c>
      <c r="AO1009" s="15" t="s">
        <v>155</v>
      </c>
      <c r="AP1009" s="15" t="s">
        <v>155</v>
      </c>
      <c r="AQ1009" s="15">
        <v>135.0</v>
      </c>
      <c r="AR1009" s="15">
        <v>32.0</v>
      </c>
      <c r="AS1009" s="15">
        <v>56.0</v>
      </c>
      <c r="AT1009" s="15">
        <v>29.0</v>
      </c>
      <c r="AU1009" s="15">
        <v>-8.0</v>
      </c>
      <c r="AV1009" s="15">
        <v>89.0</v>
      </c>
      <c r="AW1009" s="18">
        <v>0.0</v>
      </c>
      <c r="AX1009" s="18">
        <v>0.0</v>
      </c>
      <c r="AY1009" s="18">
        <v>0.0</v>
      </c>
      <c r="AZ1009" s="18">
        <v>1.0</v>
      </c>
      <c r="BA1009" s="18">
        <v>0.0</v>
      </c>
      <c r="BB1009" s="18">
        <v>0.0</v>
      </c>
      <c r="BC1009" s="11">
        <v>0.0</v>
      </c>
      <c r="BD1009" s="11">
        <v>0.0</v>
      </c>
      <c r="BE1009" s="11">
        <v>0.0</v>
      </c>
      <c r="BF1009" s="11">
        <v>0.0</v>
      </c>
      <c r="BG1009" s="11">
        <v>0.0</v>
      </c>
      <c r="BH1009" s="11">
        <v>1.0</v>
      </c>
      <c r="BI1009" s="11">
        <v>0.0</v>
      </c>
      <c r="BJ1009" s="11">
        <v>0.0</v>
      </c>
      <c r="BK1009" s="11">
        <v>0.0</v>
      </c>
      <c r="BL1009" s="11">
        <v>0.0</v>
      </c>
      <c r="BM1009" s="11">
        <v>0.0</v>
      </c>
      <c r="BN1009" s="11">
        <v>0.0</v>
      </c>
      <c r="BO1009" s="11">
        <v>0.0</v>
      </c>
      <c r="BP1009" s="11">
        <v>0.0</v>
      </c>
      <c r="BQ1009" s="11">
        <v>0.0</v>
      </c>
      <c r="BR1009" s="11">
        <v>0.0</v>
      </c>
      <c r="BS1009" s="11">
        <v>0.0</v>
      </c>
      <c r="BT1009" s="11">
        <v>0.0</v>
      </c>
      <c r="BU1009" s="11">
        <v>0.0</v>
      </c>
      <c r="BV1009" s="11" t="s">
        <v>124</v>
      </c>
      <c r="BW1009" s="3" t="s">
        <v>1609</v>
      </c>
      <c r="BX1009" s="15">
        <v>0.0</v>
      </c>
      <c r="BY1009" s="26">
        <v>285.0</v>
      </c>
      <c r="BZ1009" s="16">
        <v>0.0</v>
      </c>
      <c r="CA1009" s="26">
        <v>35.0</v>
      </c>
      <c r="CB1009" s="26">
        <v>14.0</v>
      </c>
      <c r="CC1009" s="15">
        <v>0.0</v>
      </c>
      <c r="CD1009" s="15">
        <v>0.0</v>
      </c>
      <c r="CE1009" s="15">
        <v>0.0</v>
      </c>
      <c r="CF1009" s="15">
        <v>0.0</v>
      </c>
      <c r="CG1009" s="16">
        <v>0.0</v>
      </c>
      <c r="CH1009" s="16">
        <v>0.0</v>
      </c>
      <c r="CI1009" s="16">
        <v>0.0</v>
      </c>
      <c r="CJ1009" s="15">
        <f t="shared" si="3"/>
        <v>0</v>
      </c>
      <c r="CK1009" s="29" t="s">
        <v>5664</v>
      </c>
      <c r="CL1009" s="11" t="s">
        <v>132</v>
      </c>
      <c r="CM1009" s="11">
        <v>0.0</v>
      </c>
      <c r="CN1009" s="11">
        <v>0.0</v>
      </c>
      <c r="CO1009" s="18">
        <v>0.0</v>
      </c>
      <c r="CP1009" s="18">
        <v>0.0</v>
      </c>
      <c r="CQ1009" s="15">
        <v>0.0</v>
      </c>
      <c r="CR1009" s="15" t="s">
        <v>124</v>
      </c>
      <c r="CS1009" s="15">
        <v>0.0</v>
      </c>
      <c r="CT1009" s="15" t="s">
        <v>124</v>
      </c>
      <c r="CU1009" s="15">
        <v>0.0</v>
      </c>
      <c r="CV1009" s="15" t="s">
        <v>124</v>
      </c>
      <c r="CW1009" s="11">
        <v>0.0</v>
      </c>
      <c r="CX1009" s="11">
        <v>0.0</v>
      </c>
      <c r="CY1009" s="11" t="s">
        <v>124</v>
      </c>
      <c r="CZ1009" s="11">
        <v>0.0</v>
      </c>
      <c r="DA1009" s="11" t="s">
        <v>235</v>
      </c>
      <c r="DB1009" s="31"/>
    </row>
    <row r="1010">
      <c r="A1010" s="11" t="s">
        <v>5665</v>
      </c>
      <c r="B1010" s="11" t="s">
        <v>5666</v>
      </c>
      <c r="C1010" s="12">
        <v>40859.0</v>
      </c>
      <c r="D1010" s="13">
        <v>10.0</v>
      </c>
      <c r="E1010" s="18">
        <v>1.0</v>
      </c>
      <c r="F1010" s="3">
        <v>8.0</v>
      </c>
      <c r="G1010" s="3">
        <v>8.0</v>
      </c>
      <c r="H1010" s="3">
        <v>10.0</v>
      </c>
      <c r="I1010" s="14">
        <f t="shared" si="1"/>
        <v>8.666666667</v>
      </c>
      <c r="J1010" s="14">
        <f t="shared" si="2"/>
        <v>1.333333333</v>
      </c>
      <c r="K1010" s="11" t="s">
        <v>5156</v>
      </c>
      <c r="L1010" s="11" t="s">
        <v>4729</v>
      </c>
      <c r="M1010" s="15" t="s">
        <v>2631</v>
      </c>
      <c r="N1010" s="15" t="s">
        <v>3927</v>
      </c>
      <c r="O1010" s="15" t="s">
        <v>2359</v>
      </c>
      <c r="P1010" s="15" t="s">
        <v>5642</v>
      </c>
      <c r="Q1010" s="17">
        <v>1.5</v>
      </c>
      <c r="R1010" s="11" t="s">
        <v>5667</v>
      </c>
      <c r="S1010" s="11">
        <v>0.0</v>
      </c>
      <c r="T1010" s="11">
        <v>0.0</v>
      </c>
      <c r="U1010" s="11" t="s">
        <v>124</v>
      </c>
      <c r="V1010" s="11">
        <v>0.0</v>
      </c>
      <c r="W1010" s="11" t="s">
        <v>5668</v>
      </c>
      <c r="X1010" s="18">
        <f>(23+27)/2</f>
        <v>25</v>
      </c>
      <c r="Y1010" s="18">
        <v>2.0</v>
      </c>
      <c r="Z1010" s="18">
        <v>2.0</v>
      </c>
      <c r="AA1010" s="18"/>
      <c r="AB1010" s="15" t="s">
        <v>5669</v>
      </c>
      <c r="AC1010" s="15" t="s">
        <v>5669</v>
      </c>
      <c r="AD1010" s="16">
        <v>1.0</v>
      </c>
      <c r="AE1010" s="16">
        <v>1.0</v>
      </c>
      <c r="AF1010" s="16">
        <v>1.0</v>
      </c>
      <c r="AG1010" s="15">
        <v>1.0</v>
      </c>
      <c r="AH1010" s="11" t="s">
        <v>5669</v>
      </c>
      <c r="AI1010" s="18">
        <v>1.0</v>
      </c>
      <c r="AJ1010" s="18">
        <v>1.0</v>
      </c>
      <c r="AK1010" s="18">
        <v>1.0</v>
      </c>
      <c r="AL1010" s="11">
        <v>1.0</v>
      </c>
      <c r="AM1010" s="19">
        <v>1.0</v>
      </c>
      <c r="AN1010" s="27" t="s">
        <v>128</v>
      </c>
      <c r="AO1010" s="15" t="s">
        <v>1624</v>
      </c>
      <c r="AP1010" s="15" t="s">
        <v>1624</v>
      </c>
      <c r="AQ1010" s="15">
        <v>128.0</v>
      </c>
      <c r="AR1010" s="15">
        <v>77.0</v>
      </c>
      <c r="AS1010" s="15">
        <v>73.0</v>
      </c>
      <c r="AT1010" s="15">
        <v>60.0</v>
      </c>
      <c r="AU1010" s="15">
        <v>-4.0</v>
      </c>
      <c r="AV1010" s="15">
        <v>3.0</v>
      </c>
      <c r="AW1010" s="18">
        <v>0.0</v>
      </c>
      <c r="AX1010" s="18">
        <v>0.0</v>
      </c>
      <c r="AY1010" s="18">
        <v>0.0</v>
      </c>
      <c r="AZ1010" s="18">
        <v>1.0</v>
      </c>
      <c r="BA1010" s="18">
        <v>0.0</v>
      </c>
      <c r="BB1010" s="18">
        <v>0.0</v>
      </c>
      <c r="BC1010" s="11">
        <v>0.0</v>
      </c>
      <c r="BD1010" s="11">
        <v>0.0</v>
      </c>
      <c r="BE1010" s="11">
        <v>0.0</v>
      </c>
      <c r="BF1010" s="11">
        <v>0.0</v>
      </c>
      <c r="BG1010" s="11">
        <v>0.0</v>
      </c>
      <c r="BH1010" s="11">
        <v>1.0</v>
      </c>
      <c r="BI1010" s="11">
        <v>0.0</v>
      </c>
      <c r="BJ1010" s="11">
        <v>0.0</v>
      </c>
      <c r="BK1010" s="11">
        <v>0.0</v>
      </c>
      <c r="BL1010" s="11">
        <v>0.0</v>
      </c>
      <c r="BM1010" s="11">
        <v>0.0</v>
      </c>
      <c r="BN1010" s="11">
        <v>0.0</v>
      </c>
      <c r="BO1010" s="11">
        <v>0.0</v>
      </c>
      <c r="BP1010" s="11">
        <v>0.0</v>
      </c>
      <c r="BQ1010" s="11">
        <v>0.0</v>
      </c>
      <c r="BR1010" s="11">
        <v>0.0</v>
      </c>
      <c r="BS1010" s="11">
        <v>0.0</v>
      </c>
      <c r="BT1010" s="11">
        <v>0.0</v>
      </c>
      <c r="BU1010" s="11">
        <v>0.0</v>
      </c>
      <c r="BV1010" s="11" t="s">
        <v>124</v>
      </c>
      <c r="BW1010" s="3" t="s">
        <v>319</v>
      </c>
      <c r="BX1010" s="15">
        <v>0.0</v>
      </c>
      <c r="BY1010" s="26">
        <v>215.0</v>
      </c>
      <c r="BZ1010" s="16">
        <v>0.0</v>
      </c>
      <c r="CA1010" s="26">
        <v>81.0</v>
      </c>
      <c r="CB1010" s="26">
        <v>8.0</v>
      </c>
      <c r="CC1010" s="15">
        <v>0.0</v>
      </c>
      <c r="CD1010" s="15">
        <v>0.0</v>
      </c>
      <c r="CE1010" s="15">
        <v>0.0</v>
      </c>
      <c r="CF1010" s="15">
        <v>0.0</v>
      </c>
      <c r="CG1010" s="16">
        <v>0.0</v>
      </c>
      <c r="CH1010" s="16">
        <v>0.0</v>
      </c>
      <c r="CI1010" s="16">
        <v>0.0</v>
      </c>
      <c r="CJ1010" s="15">
        <f t="shared" si="3"/>
        <v>0</v>
      </c>
      <c r="CK1010" s="29" t="s">
        <v>5670</v>
      </c>
      <c r="CL1010" s="11" t="s">
        <v>158</v>
      </c>
      <c r="CM1010" s="11">
        <v>0.0</v>
      </c>
      <c r="CN1010" s="11">
        <v>0.0</v>
      </c>
      <c r="CO1010" s="18">
        <v>0.0</v>
      </c>
      <c r="CP1010" s="18">
        <v>0.0</v>
      </c>
      <c r="CQ1010" s="15">
        <v>0.0</v>
      </c>
      <c r="CR1010" s="15" t="s">
        <v>124</v>
      </c>
      <c r="CS1010" s="15">
        <v>0.0</v>
      </c>
      <c r="CT1010" s="15" t="s">
        <v>124</v>
      </c>
      <c r="CU1010" s="15">
        <v>0.0</v>
      </c>
      <c r="CV1010" s="15" t="s">
        <v>124</v>
      </c>
      <c r="CW1010" s="11">
        <v>0.0</v>
      </c>
      <c r="CX1010" s="11">
        <v>0.0</v>
      </c>
      <c r="CY1010" s="11" t="s">
        <v>124</v>
      </c>
      <c r="CZ1010" s="11">
        <v>0.0</v>
      </c>
      <c r="DA1010" s="11" t="s">
        <v>235</v>
      </c>
      <c r="DB1010" s="31"/>
    </row>
    <row r="1011">
      <c r="A1011" s="11" t="s">
        <v>5671</v>
      </c>
      <c r="B1011" s="11" t="s">
        <v>5672</v>
      </c>
      <c r="C1011" s="12">
        <v>40915.0</v>
      </c>
      <c r="D1011" s="13">
        <v>2.0</v>
      </c>
      <c r="E1011" s="18">
        <v>0.0</v>
      </c>
      <c r="F1011" s="3">
        <v>5.0</v>
      </c>
      <c r="G1011" s="3">
        <v>4.0</v>
      </c>
      <c r="H1011" s="3">
        <v>8.0</v>
      </c>
      <c r="I1011" s="14">
        <f t="shared" si="1"/>
        <v>5.666666667</v>
      </c>
      <c r="J1011" s="14">
        <f t="shared" si="2"/>
        <v>2.666666667</v>
      </c>
      <c r="K1011" s="11" t="s">
        <v>5641</v>
      </c>
      <c r="L1011" s="11" t="s">
        <v>4729</v>
      </c>
      <c r="M1011" s="15" t="s">
        <v>2631</v>
      </c>
      <c r="N1011" s="15" t="s">
        <v>5642</v>
      </c>
      <c r="O1011" s="15" t="s">
        <v>3323</v>
      </c>
      <c r="P1011" s="15" t="s">
        <v>5673</v>
      </c>
      <c r="Q1011" s="17">
        <v>2.0</v>
      </c>
      <c r="R1011" s="11" t="s">
        <v>124</v>
      </c>
      <c r="S1011" s="11">
        <v>0.0</v>
      </c>
      <c r="T1011" s="11">
        <v>0.0</v>
      </c>
      <c r="U1011" s="11" t="s">
        <v>124</v>
      </c>
      <c r="V1011" s="11">
        <v>0.0</v>
      </c>
      <c r="W1011" s="11" t="s">
        <v>125</v>
      </c>
      <c r="X1011" s="18">
        <f>(36+25)/2</f>
        <v>30.5</v>
      </c>
      <c r="Y1011" s="18">
        <v>1.0</v>
      </c>
      <c r="Z1011" s="18">
        <v>0.0</v>
      </c>
      <c r="AA1011" s="18"/>
      <c r="AB1011" s="15" t="s">
        <v>5674</v>
      </c>
      <c r="AC1011" s="15" t="s">
        <v>5674</v>
      </c>
      <c r="AD1011" s="16">
        <v>2.0</v>
      </c>
      <c r="AE1011" s="16">
        <v>2.0</v>
      </c>
      <c r="AF1011" s="16">
        <v>1.0</v>
      </c>
      <c r="AG1011" s="15">
        <v>0.0</v>
      </c>
      <c r="AH1011" s="11" t="s">
        <v>5645</v>
      </c>
      <c r="AI1011" s="18">
        <v>1.0</v>
      </c>
      <c r="AJ1011" s="18">
        <v>0.0</v>
      </c>
      <c r="AK1011" s="18">
        <v>1.0</v>
      </c>
      <c r="AL1011" s="11">
        <v>0.0</v>
      </c>
      <c r="AM1011" s="19">
        <v>1.0</v>
      </c>
      <c r="AN1011" s="27" t="s">
        <v>128</v>
      </c>
      <c r="AO1011" s="15" t="s">
        <v>1840</v>
      </c>
      <c r="AP1011" s="15" t="s">
        <v>1840</v>
      </c>
      <c r="AQ1011" s="15">
        <v>130.0</v>
      </c>
      <c r="AR1011" s="15">
        <v>86.0</v>
      </c>
      <c r="AS1011" s="15">
        <v>71.0</v>
      </c>
      <c r="AT1011" s="15">
        <v>80.0</v>
      </c>
      <c r="AU1011" s="15">
        <v>-4.0</v>
      </c>
      <c r="AV1011" s="15">
        <v>10.0</v>
      </c>
      <c r="AW1011" s="18">
        <v>0.0</v>
      </c>
      <c r="AX1011" s="18">
        <v>0.0</v>
      </c>
      <c r="AY1011" s="18">
        <v>0.0</v>
      </c>
      <c r="AZ1011" s="18">
        <v>0.0</v>
      </c>
      <c r="BA1011" s="18">
        <v>0.0</v>
      </c>
      <c r="BB1011" s="18">
        <v>0.0</v>
      </c>
      <c r="BC1011" s="11">
        <v>0.0</v>
      </c>
      <c r="BD1011" s="11">
        <v>0.0</v>
      </c>
      <c r="BE1011" s="11">
        <v>0.0</v>
      </c>
      <c r="BF1011" s="11">
        <v>0.0</v>
      </c>
      <c r="BG1011" s="11">
        <v>0.0</v>
      </c>
      <c r="BH1011" s="11">
        <v>0.0</v>
      </c>
      <c r="BI1011" s="11">
        <v>0.0</v>
      </c>
      <c r="BJ1011" s="11">
        <v>1.0</v>
      </c>
      <c r="BK1011" s="11">
        <v>0.0</v>
      </c>
      <c r="BL1011" s="11">
        <v>0.0</v>
      </c>
      <c r="BM1011" s="11">
        <v>0.0</v>
      </c>
      <c r="BN1011" s="11">
        <v>0.0</v>
      </c>
      <c r="BO1011" s="11">
        <v>0.0</v>
      </c>
      <c r="BP1011" s="11">
        <v>0.0</v>
      </c>
      <c r="BQ1011" s="11">
        <v>0.0</v>
      </c>
      <c r="BR1011" s="11">
        <v>0.0</v>
      </c>
      <c r="BS1011" s="11">
        <v>0.0</v>
      </c>
      <c r="BT1011" s="11">
        <v>0.0</v>
      </c>
      <c r="BU1011" s="11">
        <v>0.0</v>
      </c>
      <c r="BV1011" s="11" t="s">
        <v>124</v>
      </c>
      <c r="BW1011" s="3" t="s">
        <v>1609</v>
      </c>
      <c r="BX1011" s="15">
        <v>0.0</v>
      </c>
      <c r="BY1011" s="26">
        <v>199.0</v>
      </c>
      <c r="BZ1011" s="16">
        <v>0.0</v>
      </c>
      <c r="CA1011" s="26">
        <v>68.0</v>
      </c>
      <c r="CB1011" s="26">
        <v>15.0</v>
      </c>
      <c r="CC1011" s="15">
        <v>0.0</v>
      </c>
      <c r="CD1011" s="15">
        <v>0.0</v>
      </c>
      <c r="CE1011" s="15">
        <v>0.0</v>
      </c>
      <c r="CF1011" s="15">
        <v>0.0</v>
      </c>
      <c r="CG1011" s="16">
        <v>0.0</v>
      </c>
      <c r="CH1011" s="16">
        <v>0.0</v>
      </c>
      <c r="CI1011" s="16">
        <v>0.0</v>
      </c>
      <c r="CJ1011" s="15">
        <f t="shared" si="3"/>
        <v>0</v>
      </c>
      <c r="CK1011" s="29" t="s">
        <v>5675</v>
      </c>
      <c r="CL1011" s="11" t="s">
        <v>4336</v>
      </c>
      <c r="CM1011" s="11">
        <v>0.0</v>
      </c>
      <c r="CN1011" s="11">
        <v>0.0</v>
      </c>
      <c r="CO1011" s="18">
        <v>0.0</v>
      </c>
      <c r="CP1011" s="18">
        <v>0.0</v>
      </c>
      <c r="CQ1011" s="15">
        <v>0.0</v>
      </c>
      <c r="CR1011" s="15" t="s">
        <v>124</v>
      </c>
      <c r="CS1011" s="15">
        <v>0.0</v>
      </c>
      <c r="CT1011" s="15" t="s">
        <v>124</v>
      </c>
      <c r="CU1011" s="15">
        <v>0.0</v>
      </c>
      <c r="CV1011" s="15" t="s">
        <v>124</v>
      </c>
      <c r="CW1011" s="11">
        <v>0.0</v>
      </c>
      <c r="CX1011" s="11">
        <v>0.0</v>
      </c>
      <c r="CY1011" s="11" t="s">
        <v>124</v>
      </c>
      <c r="CZ1011" s="11">
        <v>0.0</v>
      </c>
      <c r="DA1011" s="11" t="s">
        <v>5647</v>
      </c>
      <c r="DB1011" s="31"/>
    </row>
    <row r="1012">
      <c r="A1012" s="11" t="s">
        <v>5676</v>
      </c>
      <c r="B1012" s="11" t="s">
        <v>5624</v>
      </c>
      <c r="C1012" s="12">
        <v>40943.0</v>
      </c>
      <c r="D1012" s="13">
        <v>2.0</v>
      </c>
      <c r="E1012" s="18">
        <v>0.0</v>
      </c>
      <c r="F1012" s="3">
        <v>6.0</v>
      </c>
      <c r="G1012" s="3">
        <v>6.0</v>
      </c>
      <c r="H1012" s="3">
        <v>10.0</v>
      </c>
      <c r="I1012" s="14">
        <f t="shared" si="1"/>
        <v>7.333333333</v>
      </c>
      <c r="J1012" s="14">
        <f t="shared" si="2"/>
        <v>2.666666667</v>
      </c>
      <c r="K1012" s="11" t="s">
        <v>5625</v>
      </c>
      <c r="L1012" s="11" t="s">
        <v>3594</v>
      </c>
      <c r="M1012" s="15" t="s">
        <v>137</v>
      </c>
      <c r="N1012" s="15" t="s">
        <v>138</v>
      </c>
      <c r="O1012" s="15" t="s">
        <v>577</v>
      </c>
      <c r="P1012" s="15" t="s">
        <v>5677</v>
      </c>
      <c r="Q1012" s="17">
        <v>1.0</v>
      </c>
      <c r="R1012" s="11" t="s">
        <v>124</v>
      </c>
      <c r="S1012" s="11">
        <v>0.0</v>
      </c>
      <c r="T1012" s="11">
        <v>0.0</v>
      </c>
      <c r="U1012" s="11" t="s">
        <v>124</v>
      </c>
      <c r="V1012" s="11">
        <v>0.0</v>
      </c>
      <c r="W1012" s="11" t="s">
        <v>631</v>
      </c>
      <c r="X1012" s="18">
        <v>23.0</v>
      </c>
      <c r="Y1012" s="18">
        <v>0.0</v>
      </c>
      <c r="Z1012" s="18">
        <v>1.0</v>
      </c>
      <c r="AA1012" s="18">
        <v>0.0</v>
      </c>
      <c r="AB1012" s="15" t="s">
        <v>5678</v>
      </c>
      <c r="AC1012" s="15" t="s">
        <v>5678</v>
      </c>
      <c r="AD1012" s="16">
        <v>2.0</v>
      </c>
      <c r="AE1012" s="16">
        <v>1.0</v>
      </c>
      <c r="AF1012" s="16">
        <v>1.0</v>
      </c>
      <c r="AG1012" s="15">
        <v>0.0</v>
      </c>
      <c r="AH1012" s="11" t="s">
        <v>5679</v>
      </c>
      <c r="AI1012" s="18">
        <v>1.0</v>
      </c>
      <c r="AJ1012" s="18">
        <v>1.0</v>
      </c>
      <c r="AK1012" s="18">
        <v>0.0</v>
      </c>
      <c r="AL1012" s="11">
        <v>0.0</v>
      </c>
      <c r="AM1012" s="19">
        <v>1.0</v>
      </c>
      <c r="AN1012" s="27" t="s">
        <v>128</v>
      </c>
      <c r="AO1012" s="15" t="s">
        <v>1456</v>
      </c>
      <c r="AP1012" s="15" t="s">
        <v>1456</v>
      </c>
      <c r="AQ1012" s="15">
        <v>108.0</v>
      </c>
      <c r="AR1012" s="15">
        <v>67.0</v>
      </c>
      <c r="AS1012" s="15">
        <v>60.0</v>
      </c>
      <c r="AT1012" s="15">
        <v>45.0</v>
      </c>
      <c r="AU1012" s="15">
        <v>-4.0</v>
      </c>
      <c r="AV1012" s="15">
        <v>0.0</v>
      </c>
      <c r="AW1012" s="18">
        <v>0.0</v>
      </c>
      <c r="AX1012" s="18">
        <v>0.0</v>
      </c>
      <c r="AY1012" s="18">
        <v>0.0</v>
      </c>
      <c r="AZ1012" s="18">
        <v>1.0</v>
      </c>
      <c r="BA1012" s="18">
        <v>1.0</v>
      </c>
      <c r="BB1012" s="18">
        <v>0.0</v>
      </c>
      <c r="BC1012" s="11">
        <v>0.0</v>
      </c>
      <c r="BD1012" s="11">
        <v>0.0</v>
      </c>
      <c r="BE1012" s="11">
        <v>0.0</v>
      </c>
      <c r="BF1012" s="11">
        <v>0.0</v>
      </c>
      <c r="BG1012" s="11">
        <v>0.0</v>
      </c>
      <c r="BH1012" s="11">
        <v>0.0</v>
      </c>
      <c r="BI1012" s="11">
        <v>0.0</v>
      </c>
      <c r="BJ1012" s="11">
        <v>0.0</v>
      </c>
      <c r="BK1012" s="11">
        <v>0.0</v>
      </c>
      <c r="BL1012" s="11">
        <v>0.0</v>
      </c>
      <c r="BM1012" s="11">
        <v>0.0</v>
      </c>
      <c r="BN1012" s="11">
        <v>0.0</v>
      </c>
      <c r="BO1012" s="11">
        <v>0.0</v>
      </c>
      <c r="BP1012" s="11">
        <v>0.0</v>
      </c>
      <c r="BQ1012" s="11">
        <v>0.0</v>
      </c>
      <c r="BR1012" s="11">
        <v>0.0</v>
      </c>
      <c r="BS1012" s="11">
        <v>0.0</v>
      </c>
      <c r="BT1012" s="11">
        <v>0.0</v>
      </c>
      <c r="BU1012" s="11">
        <v>0.0</v>
      </c>
      <c r="BV1012" s="11" t="s">
        <v>124</v>
      </c>
      <c r="BW1012" s="3" t="s">
        <v>1609</v>
      </c>
      <c r="BX1012" s="15">
        <v>0.0</v>
      </c>
      <c r="BY1012" s="26">
        <v>242.0</v>
      </c>
      <c r="BZ1012" s="16">
        <v>0.0</v>
      </c>
      <c r="CA1012" s="26">
        <v>15.0</v>
      </c>
      <c r="CB1012" s="26">
        <v>8.0</v>
      </c>
      <c r="CC1012" s="15">
        <v>0.0</v>
      </c>
      <c r="CD1012" s="15">
        <v>0.0</v>
      </c>
      <c r="CE1012" s="15">
        <v>0.0</v>
      </c>
      <c r="CF1012" s="15">
        <v>0.0</v>
      </c>
      <c r="CG1012" s="16">
        <v>0.0</v>
      </c>
      <c r="CH1012" s="16">
        <v>0.0</v>
      </c>
      <c r="CI1012" s="16">
        <v>0.0</v>
      </c>
      <c r="CJ1012" s="15">
        <f t="shared" si="3"/>
        <v>0</v>
      </c>
      <c r="CK1012" s="29" t="s">
        <v>5680</v>
      </c>
      <c r="CL1012" s="11" t="s">
        <v>132</v>
      </c>
      <c r="CM1012" s="11">
        <v>0.0</v>
      </c>
      <c r="CN1012" s="11">
        <v>0.0</v>
      </c>
      <c r="CO1012" s="18">
        <v>0.0</v>
      </c>
      <c r="CP1012" s="18">
        <v>0.0</v>
      </c>
      <c r="CQ1012" s="15">
        <v>0.0</v>
      </c>
      <c r="CR1012" s="15" t="s">
        <v>124</v>
      </c>
      <c r="CS1012" s="15">
        <v>0.0</v>
      </c>
      <c r="CT1012" s="15" t="s">
        <v>124</v>
      </c>
      <c r="CU1012" s="15">
        <v>0.0</v>
      </c>
      <c r="CV1012" s="15" t="s">
        <v>124</v>
      </c>
      <c r="CW1012" s="11">
        <v>0.0</v>
      </c>
      <c r="CX1012" s="11">
        <v>0.0</v>
      </c>
      <c r="CY1012" s="11" t="s">
        <v>124</v>
      </c>
      <c r="CZ1012" s="11">
        <v>0.0</v>
      </c>
      <c r="DA1012" s="11" t="s">
        <v>235</v>
      </c>
      <c r="DB1012" s="31"/>
    </row>
    <row r="1013">
      <c r="A1013" s="11" t="s">
        <v>5681</v>
      </c>
      <c r="B1013" s="11" t="s">
        <v>4913</v>
      </c>
      <c r="C1013" s="12">
        <v>40957.0</v>
      </c>
      <c r="D1013" s="13">
        <v>3.0</v>
      </c>
      <c r="E1013" s="18">
        <v>1.0</v>
      </c>
      <c r="F1013" s="3">
        <v>6.0</v>
      </c>
      <c r="G1013" s="3">
        <v>5.0</v>
      </c>
      <c r="H1013" s="3">
        <v>8.0</v>
      </c>
      <c r="I1013" s="14">
        <f t="shared" si="1"/>
        <v>6.333333333</v>
      </c>
      <c r="J1013" s="14">
        <f t="shared" si="2"/>
        <v>2</v>
      </c>
      <c r="K1013" s="11" t="s">
        <v>277</v>
      </c>
      <c r="L1013" s="11" t="s">
        <v>3594</v>
      </c>
      <c r="M1013" s="15" t="s">
        <v>2631</v>
      </c>
      <c r="N1013" s="15" t="s">
        <v>3567</v>
      </c>
      <c r="O1013" s="15" t="s">
        <v>3220</v>
      </c>
      <c r="P1013" s="15" t="s">
        <v>5682</v>
      </c>
      <c r="Q1013" s="17">
        <v>1.0</v>
      </c>
      <c r="R1013" s="11" t="s">
        <v>124</v>
      </c>
      <c r="S1013" s="11">
        <v>0.0</v>
      </c>
      <c r="T1013" s="11">
        <v>0.0</v>
      </c>
      <c r="U1013" s="11" t="s">
        <v>124</v>
      </c>
      <c r="V1013" s="11">
        <v>0.0</v>
      </c>
      <c r="W1013" s="11" t="s">
        <v>125</v>
      </c>
      <c r="X1013" s="18">
        <v>29.0</v>
      </c>
      <c r="Y1013" s="18">
        <v>0.0</v>
      </c>
      <c r="Z1013" s="18">
        <v>1.0</v>
      </c>
      <c r="AA1013" s="18">
        <v>0.0</v>
      </c>
      <c r="AB1013" s="15" t="s">
        <v>5683</v>
      </c>
      <c r="AC1013" s="15" t="s">
        <v>5683</v>
      </c>
      <c r="AD1013" s="16">
        <v>2.0</v>
      </c>
      <c r="AE1013" s="16">
        <v>1.0</v>
      </c>
      <c r="AF1013" s="16">
        <v>0.0</v>
      </c>
      <c r="AG1013" s="15">
        <v>0.0</v>
      </c>
      <c r="AH1013" s="11" t="s">
        <v>5684</v>
      </c>
      <c r="AI1013" s="18">
        <v>1.0</v>
      </c>
      <c r="AJ1013" s="18">
        <v>1.0</v>
      </c>
      <c r="AK1013" s="18">
        <v>0.0</v>
      </c>
      <c r="AL1013" s="11">
        <v>0.0</v>
      </c>
      <c r="AM1013" s="19">
        <v>1.0</v>
      </c>
      <c r="AN1013" s="27" t="s">
        <v>128</v>
      </c>
      <c r="AO1013" s="15" t="s">
        <v>893</v>
      </c>
      <c r="AP1013" s="15" t="s">
        <v>893</v>
      </c>
      <c r="AQ1013" s="15">
        <v>116.0</v>
      </c>
      <c r="AR1013" s="15">
        <v>94.0</v>
      </c>
      <c r="AS1013" s="15">
        <v>56.0</v>
      </c>
      <c r="AT1013" s="15">
        <v>68.0</v>
      </c>
      <c r="AU1013" s="15">
        <v>-4.0</v>
      </c>
      <c r="AV1013" s="15">
        <v>5.0</v>
      </c>
      <c r="AW1013" s="18">
        <v>0.0</v>
      </c>
      <c r="AX1013" s="18">
        <v>0.0</v>
      </c>
      <c r="AY1013" s="18">
        <v>1.0</v>
      </c>
      <c r="AZ1013" s="18">
        <v>0.0</v>
      </c>
      <c r="BA1013" s="18">
        <v>0.0</v>
      </c>
      <c r="BB1013" s="18">
        <v>0.0</v>
      </c>
      <c r="BC1013" s="11">
        <v>0.0</v>
      </c>
      <c r="BD1013" s="11">
        <v>0.0</v>
      </c>
      <c r="BE1013" s="11">
        <v>0.0</v>
      </c>
      <c r="BF1013" s="11">
        <v>0.0</v>
      </c>
      <c r="BG1013" s="11">
        <v>0.0</v>
      </c>
      <c r="BH1013" s="11">
        <v>0.0</v>
      </c>
      <c r="BI1013" s="11">
        <v>0.0</v>
      </c>
      <c r="BJ1013" s="11">
        <v>0.0</v>
      </c>
      <c r="BK1013" s="11">
        <v>0.0</v>
      </c>
      <c r="BL1013" s="11">
        <v>0.0</v>
      </c>
      <c r="BM1013" s="11">
        <v>0.0</v>
      </c>
      <c r="BN1013" s="11">
        <v>0.0</v>
      </c>
      <c r="BO1013" s="11">
        <v>0.0</v>
      </c>
      <c r="BP1013" s="11">
        <v>0.0</v>
      </c>
      <c r="BQ1013" s="11">
        <v>0.0</v>
      </c>
      <c r="BR1013" s="11">
        <v>0.0</v>
      </c>
      <c r="BS1013" s="11">
        <v>0.0</v>
      </c>
      <c r="BT1013" s="11">
        <v>0.0</v>
      </c>
      <c r="BU1013" s="11">
        <v>0.0</v>
      </c>
      <c r="BV1013" s="11" t="s">
        <v>124</v>
      </c>
      <c r="BW1013" s="3" t="s">
        <v>1609</v>
      </c>
      <c r="BX1013" s="15">
        <v>0.0</v>
      </c>
      <c r="BY1013" s="26">
        <v>221.0</v>
      </c>
      <c r="BZ1013" s="16">
        <v>0.0</v>
      </c>
      <c r="CA1013" s="26">
        <v>18.0</v>
      </c>
      <c r="CB1013" s="26">
        <v>8.0</v>
      </c>
      <c r="CC1013" s="15">
        <v>0.0</v>
      </c>
      <c r="CD1013" s="15">
        <v>0.0</v>
      </c>
      <c r="CE1013" s="15">
        <v>0.0</v>
      </c>
      <c r="CF1013" s="15">
        <v>0.0</v>
      </c>
      <c r="CG1013" s="16">
        <v>0.0</v>
      </c>
      <c r="CH1013" s="16">
        <v>0.0</v>
      </c>
      <c r="CI1013" s="16">
        <v>0.0</v>
      </c>
      <c r="CJ1013" s="15">
        <f t="shared" si="3"/>
        <v>0</v>
      </c>
      <c r="CK1013" s="29" t="s">
        <v>5685</v>
      </c>
      <c r="CL1013" s="11" t="s">
        <v>5686</v>
      </c>
      <c r="CM1013" s="11">
        <v>0.0</v>
      </c>
      <c r="CN1013" s="11">
        <v>0.0</v>
      </c>
      <c r="CO1013" s="18">
        <v>0.0</v>
      </c>
      <c r="CP1013" s="18">
        <v>0.0</v>
      </c>
      <c r="CQ1013" s="15">
        <v>0.0</v>
      </c>
      <c r="CR1013" s="15" t="s">
        <v>124</v>
      </c>
      <c r="CS1013" s="15">
        <v>0.0</v>
      </c>
      <c r="CT1013" s="15" t="s">
        <v>124</v>
      </c>
      <c r="CU1013" s="15">
        <v>0.0</v>
      </c>
      <c r="CV1013" s="15" t="s">
        <v>124</v>
      </c>
      <c r="CW1013" s="11">
        <v>0.0</v>
      </c>
      <c r="CX1013" s="11">
        <v>0.0</v>
      </c>
      <c r="CY1013" s="11" t="s">
        <v>124</v>
      </c>
      <c r="CZ1013" s="11">
        <v>0.0</v>
      </c>
      <c r="DA1013" s="11" t="s">
        <v>235</v>
      </c>
      <c r="DB1013" s="31"/>
    </row>
    <row r="1014">
      <c r="A1014" s="11" t="s">
        <v>5687</v>
      </c>
      <c r="B1014" s="11" t="s">
        <v>5381</v>
      </c>
      <c r="C1014" s="12">
        <v>40971.0</v>
      </c>
      <c r="D1014" s="13">
        <v>1.0</v>
      </c>
      <c r="E1014" s="18">
        <v>0.0</v>
      </c>
      <c r="F1014" s="3">
        <v>6.0</v>
      </c>
      <c r="G1014" s="3">
        <v>7.0</v>
      </c>
      <c r="H1014" s="3">
        <v>8.0</v>
      </c>
      <c r="I1014" s="14">
        <f t="shared" si="1"/>
        <v>7</v>
      </c>
      <c r="J1014" s="14">
        <f t="shared" si="2"/>
        <v>1.333333333</v>
      </c>
      <c r="K1014" s="11" t="s">
        <v>182</v>
      </c>
      <c r="L1014" s="11" t="s">
        <v>4729</v>
      </c>
      <c r="M1014" s="15" t="s">
        <v>137</v>
      </c>
      <c r="N1014" s="15" t="s">
        <v>3146</v>
      </c>
      <c r="O1014" s="15" t="s">
        <v>2906</v>
      </c>
      <c r="P1014" s="15" t="s">
        <v>2691</v>
      </c>
      <c r="Q1014" s="17">
        <v>1.0</v>
      </c>
      <c r="R1014" s="11" t="s">
        <v>124</v>
      </c>
      <c r="S1014" s="11">
        <v>0.0</v>
      </c>
      <c r="T1014" s="11">
        <v>0.0</v>
      </c>
      <c r="U1014" s="11" t="s">
        <v>124</v>
      </c>
      <c r="V1014" s="11">
        <v>0.0</v>
      </c>
      <c r="W1014" s="11" t="s">
        <v>125</v>
      </c>
      <c r="X1014" s="18">
        <v>27.0</v>
      </c>
      <c r="Y1014" s="18">
        <v>0.0</v>
      </c>
      <c r="Z1014" s="18">
        <v>1.0</v>
      </c>
      <c r="AA1014" s="18">
        <v>0.0</v>
      </c>
      <c r="AB1014" s="15" t="s">
        <v>5650</v>
      </c>
      <c r="AC1014" s="15" t="s">
        <v>5650</v>
      </c>
      <c r="AD1014" s="16">
        <v>2.0</v>
      </c>
      <c r="AE1014" s="16">
        <v>1.0</v>
      </c>
      <c r="AF1014" s="16">
        <v>1.0</v>
      </c>
      <c r="AG1014" s="15">
        <v>0.0</v>
      </c>
      <c r="AH1014" s="11" t="s">
        <v>5688</v>
      </c>
      <c r="AI1014" s="18">
        <v>1.0</v>
      </c>
      <c r="AJ1014" s="18">
        <v>1.0</v>
      </c>
      <c r="AK1014" s="18">
        <v>0.0</v>
      </c>
      <c r="AL1014" s="11">
        <v>0.0</v>
      </c>
      <c r="AM1014" s="19">
        <v>1.0</v>
      </c>
      <c r="AN1014" s="27" t="s">
        <v>128</v>
      </c>
      <c r="AO1014" s="15" t="s">
        <v>318</v>
      </c>
      <c r="AP1014" s="15" t="s">
        <v>318</v>
      </c>
      <c r="AQ1014" s="15">
        <v>130.0</v>
      </c>
      <c r="AR1014" s="15">
        <v>92.0</v>
      </c>
      <c r="AS1014" s="15">
        <v>68.0</v>
      </c>
      <c r="AT1014" s="15">
        <v>77.0</v>
      </c>
      <c r="AU1014" s="15">
        <v>-5.0</v>
      </c>
      <c r="AV1014" s="15">
        <v>0.0</v>
      </c>
      <c r="AW1014" s="18">
        <v>0.0</v>
      </c>
      <c r="AX1014" s="18">
        <v>0.0</v>
      </c>
      <c r="AY1014" s="18">
        <v>1.0</v>
      </c>
      <c r="AZ1014" s="18">
        <v>0.0</v>
      </c>
      <c r="BA1014" s="18">
        <v>0.0</v>
      </c>
      <c r="BB1014" s="18">
        <v>0.0</v>
      </c>
      <c r="BC1014" s="11">
        <v>0.0</v>
      </c>
      <c r="BD1014" s="11">
        <v>0.0</v>
      </c>
      <c r="BE1014" s="11">
        <v>0.0</v>
      </c>
      <c r="BF1014" s="11">
        <v>0.0</v>
      </c>
      <c r="BG1014" s="11">
        <v>0.0</v>
      </c>
      <c r="BH1014" s="11">
        <v>1.0</v>
      </c>
      <c r="BI1014" s="11">
        <v>0.0</v>
      </c>
      <c r="BJ1014" s="11">
        <v>0.0</v>
      </c>
      <c r="BK1014" s="11">
        <v>0.0</v>
      </c>
      <c r="BL1014" s="11">
        <v>0.0</v>
      </c>
      <c r="BM1014" s="11">
        <v>0.0</v>
      </c>
      <c r="BN1014" s="11">
        <v>0.0</v>
      </c>
      <c r="BO1014" s="11">
        <v>0.0</v>
      </c>
      <c r="BP1014" s="11">
        <v>0.0</v>
      </c>
      <c r="BQ1014" s="11">
        <v>0.0</v>
      </c>
      <c r="BR1014" s="11">
        <v>0.0</v>
      </c>
      <c r="BS1014" s="11">
        <v>0.0</v>
      </c>
      <c r="BT1014" s="11">
        <v>0.0</v>
      </c>
      <c r="BU1014" s="11">
        <v>0.0</v>
      </c>
      <c r="BV1014" s="11" t="s">
        <v>124</v>
      </c>
      <c r="BW1014" s="3" t="s">
        <v>146</v>
      </c>
      <c r="BX1014" s="15">
        <v>0.0</v>
      </c>
      <c r="BY1014" s="26">
        <v>216.0</v>
      </c>
      <c r="BZ1014" s="16">
        <v>0.0</v>
      </c>
      <c r="CA1014" s="26">
        <v>18.0</v>
      </c>
      <c r="CB1014" s="26">
        <v>2.0</v>
      </c>
      <c r="CC1014" s="15">
        <v>0.0</v>
      </c>
      <c r="CD1014" s="15">
        <v>0.0</v>
      </c>
      <c r="CE1014" s="15">
        <v>0.0</v>
      </c>
      <c r="CF1014" s="15">
        <v>0.0</v>
      </c>
      <c r="CG1014" s="16">
        <v>0.0</v>
      </c>
      <c r="CH1014" s="16">
        <v>0.0</v>
      </c>
      <c r="CI1014" s="16">
        <v>0.0</v>
      </c>
      <c r="CJ1014" s="15">
        <f t="shared" si="3"/>
        <v>0</v>
      </c>
      <c r="CK1014" s="29" t="s">
        <v>5689</v>
      </c>
      <c r="CL1014" s="11" t="s">
        <v>5686</v>
      </c>
      <c r="CM1014" s="11">
        <v>0.0</v>
      </c>
      <c r="CN1014" s="11">
        <v>0.0</v>
      </c>
      <c r="CO1014" s="18">
        <v>0.0</v>
      </c>
      <c r="CP1014" s="18">
        <v>0.0</v>
      </c>
      <c r="CQ1014" s="15">
        <v>0.0</v>
      </c>
      <c r="CR1014" s="15" t="s">
        <v>124</v>
      </c>
      <c r="CS1014" s="15">
        <v>0.0</v>
      </c>
      <c r="CT1014" s="15" t="s">
        <v>124</v>
      </c>
      <c r="CU1014" s="15">
        <v>0.0</v>
      </c>
      <c r="CV1014" s="15" t="s">
        <v>124</v>
      </c>
      <c r="CW1014" s="11">
        <v>0.0</v>
      </c>
      <c r="CX1014" s="11">
        <v>0.0</v>
      </c>
      <c r="CY1014" s="11" t="s">
        <v>124</v>
      </c>
      <c r="CZ1014" s="11">
        <v>0.0</v>
      </c>
      <c r="DA1014" s="11" t="s">
        <v>1049</v>
      </c>
      <c r="DB1014" s="31"/>
    </row>
    <row r="1015">
      <c r="A1015" s="11" t="s">
        <v>5690</v>
      </c>
      <c r="B1015" s="11" t="s">
        <v>5691</v>
      </c>
      <c r="C1015" s="12">
        <v>40985.0</v>
      </c>
      <c r="D1015" s="13">
        <v>6.0</v>
      </c>
      <c r="E1015" s="18">
        <v>0.0</v>
      </c>
      <c r="F1015" s="3">
        <v>7.0</v>
      </c>
      <c r="G1015" s="3">
        <v>5.0</v>
      </c>
      <c r="H1015" s="3">
        <v>7.0</v>
      </c>
      <c r="I1015" s="14">
        <f t="shared" si="1"/>
        <v>6.333333333</v>
      </c>
      <c r="J1015" s="14">
        <f t="shared" si="2"/>
        <v>1.333333333</v>
      </c>
      <c r="K1015" s="11" t="s">
        <v>5692</v>
      </c>
      <c r="L1015" s="11" t="s">
        <v>355</v>
      </c>
      <c r="M1015" s="15" t="s">
        <v>137</v>
      </c>
      <c r="N1015" s="15" t="s">
        <v>5693</v>
      </c>
      <c r="O1015" s="15" t="s">
        <v>122</v>
      </c>
      <c r="P1015" s="15" t="s">
        <v>5694</v>
      </c>
      <c r="Q1015" s="17">
        <v>0.5</v>
      </c>
      <c r="R1015" s="11" t="s">
        <v>5695</v>
      </c>
      <c r="S1015" s="11">
        <v>1.0</v>
      </c>
      <c r="T1015" s="11">
        <v>0.0</v>
      </c>
      <c r="U1015" s="11" t="s">
        <v>124</v>
      </c>
      <c r="V1015" s="11">
        <v>0.0</v>
      </c>
      <c r="W1015" s="11" t="s">
        <v>125</v>
      </c>
      <c r="X1015" s="18">
        <v>30.0</v>
      </c>
      <c r="Y1015" s="18">
        <v>3.0</v>
      </c>
      <c r="Z1015" s="18">
        <v>1.0</v>
      </c>
      <c r="AA1015" s="18">
        <v>0.0</v>
      </c>
      <c r="AB1015" s="15" t="s">
        <v>5696</v>
      </c>
      <c r="AC1015" s="15" t="s">
        <v>5696</v>
      </c>
      <c r="AD1015" s="16">
        <v>1.0</v>
      </c>
      <c r="AE1015" s="16">
        <v>2.0</v>
      </c>
      <c r="AF1015" s="16">
        <v>1.0</v>
      </c>
      <c r="AG1015" s="15">
        <v>0.0</v>
      </c>
      <c r="AH1015" s="11" t="s">
        <v>5697</v>
      </c>
      <c r="AI1015" s="18">
        <v>1.0</v>
      </c>
      <c r="AJ1015" s="18">
        <v>2.0</v>
      </c>
      <c r="AK1015" s="18">
        <v>0.0</v>
      </c>
      <c r="AL1015" s="11">
        <v>0.0</v>
      </c>
      <c r="AM1015" s="19">
        <v>1.0</v>
      </c>
      <c r="AN1015" s="27" t="s">
        <v>128</v>
      </c>
      <c r="AO1015" s="15" t="s">
        <v>318</v>
      </c>
      <c r="AP1015" s="15" t="s">
        <v>318</v>
      </c>
      <c r="AQ1015" s="15">
        <v>92.0</v>
      </c>
      <c r="AR1015" s="15">
        <v>64.0</v>
      </c>
      <c r="AS1015" s="15">
        <v>38.0</v>
      </c>
      <c r="AT1015" s="15">
        <v>74.0</v>
      </c>
      <c r="AU1015" s="15">
        <v>-6.0</v>
      </c>
      <c r="AV1015" s="15">
        <v>2.0</v>
      </c>
      <c r="AW1015" s="18">
        <v>0.0</v>
      </c>
      <c r="AX1015" s="18">
        <v>0.0</v>
      </c>
      <c r="AY1015" s="18">
        <v>0.0</v>
      </c>
      <c r="AZ1015" s="18">
        <v>1.0</v>
      </c>
      <c r="BA1015" s="18">
        <v>0.0</v>
      </c>
      <c r="BB1015" s="18">
        <v>0.0</v>
      </c>
      <c r="BC1015" s="11">
        <v>0.0</v>
      </c>
      <c r="BD1015" s="11">
        <v>0.0</v>
      </c>
      <c r="BE1015" s="11">
        <v>0.0</v>
      </c>
      <c r="BF1015" s="11">
        <v>0.0</v>
      </c>
      <c r="BG1015" s="11">
        <v>0.0</v>
      </c>
      <c r="BH1015" s="11">
        <v>0.0</v>
      </c>
      <c r="BI1015" s="11">
        <v>0.0</v>
      </c>
      <c r="BJ1015" s="11">
        <v>0.0</v>
      </c>
      <c r="BK1015" s="11">
        <v>0.0</v>
      </c>
      <c r="BL1015" s="11">
        <v>0.0</v>
      </c>
      <c r="BM1015" s="11">
        <v>0.0</v>
      </c>
      <c r="BN1015" s="11">
        <v>0.0</v>
      </c>
      <c r="BO1015" s="11">
        <v>0.0</v>
      </c>
      <c r="BP1015" s="11">
        <v>0.0</v>
      </c>
      <c r="BQ1015" s="11">
        <v>0.0</v>
      </c>
      <c r="BR1015" s="11">
        <v>0.0</v>
      </c>
      <c r="BS1015" s="11">
        <v>0.0</v>
      </c>
      <c r="BT1015" s="11">
        <v>0.0</v>
      </c>
      <c r="BU1015" s="11">
        <v>0.0</v>
      </c>
      <c r="BV1015" s="11" t="s">
        <v>124</v>
      </c>
      <c r="BW1015" s="3" t="s">
        <v>146</v>
      </c>
      <c r="BX1015" s="15">
        <v>0.0</v>
      </c>
      <c r="BY1015" s="26">
        <v>250.0</v>
      </c>
      <c r="BZ1015" s="16">
        <v>0.0</v>
      </c>
      <c r="CA1015" s="26">
        <v>8.0</v>
      </c>
      <c r="CB1015" s="26">
        <v>8.0</v>
      </c>
      <c r="CC1015" s="15">
        <v>0.0</v>
      </c>
      <c r="CD1015" s="15">
        <v>0.0</v>
      </c>
      <c r="CE1015" s="15">
        <v>0.0</v>
      </c>
      <c r="CF1015" s="15">
        <v>0.0</v>
      </c>
      <c r="CG1015" s="16">
        <v>0.0</v>
      </c>
      <c r="CH1015" s="16">
        <v>0.0</v>
      </c>
      <c r="CI1015" s="16">
        <v>0.0</v>
      </c>
      <c r="CJ1015" s="15">
        <f t="shared" si="3"/>
        <v>0</v>
      </c>
      <c r="CK1015" s="29" t="s">
        <v>5698</v>
      </c>
      <c r="CL1015" s="11" t="s">
        <v>1631</v>
      </c>
      <c r="CM1015" s="11">
        <v>0.0</v>
      </c>
      <c r="CN1015" s="11">
        <v>0.0</v>
      </c>
      <c r="CO1015" s="18">
        <v>0.0</v>
      </c>
      <c r="CP1015" s="18">
        <v>0.0</v>
      </c>
      <c r="CQ1015" s="15">
        <v>0.0</v>
      </c>
      <c r="CR1015" s="15" t="s">
        <v>124</v>
      </c>
      <c r="CS1015" s="15">
        <v>0.0</v>
      </c>
      <c r="CT1015" s="15" t="s">
        <v>124</v>
      </c>
      <c r="CU1015" s="15">
        <v>0.0</v>
      </c>
      <c r="CV1015" s="15" t="s">
        <v>124</v>
      </c>
      <c r="CW1015" s="11">
        <v>0.0</v>
      </c>
      <c r="CX1015" s="11">
        <v>0.0</v>
      </c>
      <c r="CY1015" s="11" t="s">
        <v>124</v>
      </c>
      <c r="CZ1015" s="11">
        <v>0.0</v>
      </c>
      <c r="DA1015" s="11" t="s">
        <v>3380</v>
      </c>
      <c r="DB1015" s="31"/>
    </row>
    <row r="1016">
      <c r="A1016" s="11" t="s">
        <v>5699</v>
      </c>
      <c r="B1016" s="11" t="s">
        <v>5700</v>
      </c>
      <c r="C1016" s="12">
        <v>41027.0</v>
      </c>
      <c r="D1016" s="13">
        <v>8.0</v>
      </c>
      <c r="E1016" s="18">
        <v>0.0</v>
      </c>
      <c r="F1016" s="3">
        <v>9.0</v>
      </c>
      <c r="G1016" s="3">
        <v>7.0</v>
      </c>
      <c r="H1016" s="3">
        <v>8.0</v>
      </c>
      <c r="I1016" s="14">
        <f t="shared" si="1"/>
        <v>8</v>
      </c>
      <c r="J1016" s="14">
        <f t="shared" si="2"/>
        <v>1.333333333</v>
      </c>
      <c r="K1016" s="11" t="s">
        <v>5701</v>
      </c>
      <c r="L1016" s="11" t="s">
        <v>4729</v>
      </c>
      <c r="M1016" s="15" t="s">
        <v>137</v>
      </c>
      <c r="N1016" s="15" t="s">
        <v>5702</v>
      </c>
      <c r="O1016" s="15" t="s">
        <v>2906</v>
      </c>
      <c r="P1016" s="15" t="s">
        <v>5703</v>
      </c>
      <c r="Q1016" s="17">
        <v>1.5</v>
      </c>
      <c r="R1016" s="11" t="s">
        <v>5704</v>
      </c>
      <c r="S1016" s="11">
        <v>1.0</v>
      </c>
      <c r="T1016" s="11">
        <v>0.0</v>
      </c>
      <c r="U1016" s="11" t="s">
        <v>124</v>
      </c>
      <c r="V1016" s="11">
        <v>0.0</v>
      </c>
      <c r="W1016" s="11" t="s">
        <v>5705</v>
      </c>
      <c r="X1016" s="18">
        <v>31.0</v>
      </c>
      <c r="Y1016" s="18">
        <v>2.0</v>
      </c>
      <c r="Z1016" s="18">
        <v>1.0</v>
      </c>
      <c r="AA1016" s="18">
        <v>0.0</v>
      </c>
      <c r="AB1016" s="15" t="s">
        <v>5706</v>
      </c>
      <c r="AC1016" s="15" t="s">
        <v>5707</v>
      </c>
      <c r="AD1016" s="16">
        <v>1.0</v>
      </c>
      <c r="AE1016" s="16">
        <v>2.0</v>
      </c>
      <c r="AF1016" s="16">
        <v>1.0</v>
      </c>
      <c r="AG1016" s="15">
        <v>0.0</v>
      </c>
      <c r="AH1016" s="11" t="s">
        <v>5707</v>
      </c>
      <c r="AI1016" s="18">
        <v>1.0</v>
      </c>
      <c r="AJ1016" s="18">
        <v>1.0</v>
      </c>
      <c r="AK1016" s="18">
        <v>1.0</v>
      </c>
      <c r="AL1016" s="11">
        <v>1.0</v>
      </c>
      <c r="AM1016" s="19">
        <v>1.0</v>
      </c>
      <c r="AN1016" s="27" t="s">
        <v>128</v>
      </c>
      <c r="AO1016" s="15" t="s">
        <v>1456</v>
      </c>
      <c r="AP1016" s="15" t="s">
        <v>1456</v>
      </c>
      <c r="AQ1016" s="15">
        <v>129.0</v>
      </c>
      <c r="AR1016" s="15">
        <v>50.0</v>
      </c>
      <c r="AS1016" s="15">
        <v>86.0</v>
      </c>
      <c r="AT1016" s="15">
        <v>72.0</v>
      </c>
      <c r="AU1016" s="15">
        <v>-7.0</v>
      </c>
      <c r="AV1016" s="15">
        <v>59.0</v>
      </c>
      <c r="AW1016" s="18">
        <v>0.0</v>
      </c>
      <c r="AX1016" s="18">
        <v>0.0</v>
      </c>
      <c r="AY1016" s="18">
        <v>1.0</v>
      </c>
      <c r="AZ1016" s="18">
        <v>0.0</v>
      </c>
      <c r="BA1016" s="18">
        <v>0.0</v>
      </c>
      <c r="BB1016" s="18">
        <v>0.0</v>
      </c>
      <c r="BC1016" s="11">
        <v>0.0</v>
      </c>
      <c r="BD1016" s="11">
        <v>0.0</v>
      </c>
      <c r="BE1016" s="11">
        <v>0.0</v>
      </c>
      <c r="BF1016" s="11">
        <v>0.0</v>
      </c>
      <c r="BG1016" s="11">
        <v>0.0</v>
      </c>
      <c r="BH1016" s="11">
        <v>0.0</v>
      </c>
      <c r="BI1016" s="11">
        <v>0.0</v>
      </c>
      <c r="BJ1016" s="11">
        <v>0.0</v>
      </c>
      <c r="BK1016" s="11">
        <v>0.0</v>
      </c>
      <c r="BL1016" s="11">
        <v>0.0</v>
      </c>
      <c r="BM1016" s="11">
        <v>0.0</v>
      </c>
      <c r="BN1016" s="11">
        <v>0.0</v>
      </c>
      <c r="BO1016" s="11">
        <v>0.0</v>
      </c>
      <c r="BP1016" s="11">
        <v>0.0</v>
      </c>
      <c r="BQ1016" s="11">
        <v>0.0</v>
      </c>
      <c r="BR1016" s="11">
        <v>0.0</v>
      </c>
      <c r="BS1016" s="11">
        <v>0.0</v>
      </c>
      <c r="BT1016" s="11">
        <v>0.0</v>
      </c>
      <c r="BU1016" s="11">
        <v>0.0</v>
      </c>
      <c r="BV1016" s="11" t="s">
        <v>124</v>
      </c>
      <c r="BW1016" s="3" t="s">
        <v>319</v>
      </c>
      <c r="BX1016" s="15">
        <v>0.0</v>
      </c>
      <c r="BY1016" s="26">
        <v>244.0</v>
      </c>
      <c r="BZ1016" s="16">
        <v>0.0</v>
      </c>
      <c r="CA1016" s="26">
        <v>72.0</v>
      </c>
      <c r="CB1016" s="26">
        <v>19.0</v>
      </c>
      <c r="CC1016" s="15">
        <v>0.0</v>
      </c>
      <c r="CD1016" s="15">
        <v>0.0</v>
      </c>
      <c r="CE1016" s="15">
        <v>0.0</v>
      </c>
      <c r="CF1016" s="15">
        <v>0.0</v>
      </c>
      <c r="CG1016" s="16">
        <v>0.0</v>
      </c>
      <c r="CH1016" s="16">
        <v>1.0</v>
      </c>
      <c r="CI1016" s="16">
        <v>1.0</v>
      </c>
      <c r="CJ1016" s="15">
        <f t="shared" si="3"/>
        <v>1</v>
      </c>
      <c r="CK1016" s="29" t="s">
        <v>5708</v>
      </c>
      <c r="CL1016" s="11" t="s">
        <v>132</v>
      </c>
      <c r="CM1016" s="11">
        <v>0.0</v>
      </c>
      <c r="CN1016" s="11">
        <v>0.0</v>
      </c>
      <c r="CO1016" s="18">
        <v>0.0</v>
      </c>
      <c r="CP1016" s="18">
        <v>0.0</v>
      </c>
      <c r="CQ1016" s="15">
        <v>0.0</v>
      </c>
      <c r="CR1016" s="15" t="s">
        <v>124</v>
      </c>
      <c r="CS1016" s="15">
        <v>0.0</v>
      </c>
      <c r="CT1016" s="15" t="s">
        <v>124</v>
      </c>
      <c r="CU1016" s="15">
        <v>0.0</v>
      </c>
      <c r="CV1016" s="15" t="s">
        <v>124</v>
      </c>
      <c r="CW1016" s="11">
        <v>0.0</v>
      </c>
      <c r="CX1016" s="11">
        <v>0.0</v>
      </c>
      <c r="CY1016" s="11" t="s">
        <v>124</v>
      </c>
      <c r="CZ1016" s="11">
        <v>0.0</v>
      </c>
      <c r="DA1016" s="11" t="s">
        <v>270</v>
      </c>
      <c r="DB1016" s="31"/>
    </row>
    <row r="1017">
      <c r="A1017" s="11" t="s">
        <v>5709</v>
      </c>
      <c r="B1017" s="11" t="s">
        <v>5710</v>
      </c>
      <c r="C1017" s="12">
        <v>41083.0</v>
      </c>
      <c r="D1017" s="13">
        <v>9.0</v>
      </c>
      <c r="E1017" s="18">
        <v>0.0</v>
      </c>
      <c r="F1017" s="3">
        <v>7.0</v>
      </c>
      <c r="G1017" s="3">
        <v>7.0</v>
      </c>
      <c r="H1017" s="3">
        <v>8.0</v>
      </c>
      <c r="I1017" s="14">
        <f t="shared" si="1"/>
        <v>7.333333333</v>
      </c>
      <c r="J1017" s="14">
        <f t="shared" si="2"/>
        <v>0.6666666667</v>
      </c>
      <c r="K1017" s="11" t="s">
        <v>4130</v>
      </c>
      <c r="L1017" s="11" t="s">
        <v>4729</v>
      </c>
      <c r="M1017" s="15" t="s">
        <v>137</v>
      </c>
      <c r="N1017" s="15" t="s">
        <v>3567</v>
      </c>
      <c r="O1017" s="15" t="s">
        <v>137</v>
      </c>
      <c r="P1017" s="15" t="s">
        <v>5711</v>
      </c>
      <c r="Q1017" s="17">
        <v>1.0</v>
      </c>
      <c r="R1017" s="11" t="s">
        <v>124</v>
      </c>
      <c r="S1017" s="11">
        <v>0.0</v>
      </c>
      <c r="T1017" s="11">
        <v>0.0</v>
      </c>
      <c r="U1017" s="11" t="s">
        <v>5712</v>
      </c>
      <c r="V1017" s="11">
        <v>0.0</v>
      </c>
      <c r="W1017" s="11" t="s">
        <v>273</v>
      </c>
      <c r="X1017" s="18">
        <v>31.0</v>
      </c>
      <c r="Y1017" s="18">
        <v>0.0</v>
      </c>
      <c r="Z1017" s="18">
        <v>1.0</v>
      </c>
      <c r="AA1017" s="18">
        <v>0.0</v>
      </c>
      <c r="AB1017" s="15" t="s">
        <v>5713</v>
      </c>
      <c r="AC1017" s="15" t="s">
        <v>5713</v>
      </c>
      <c r="AD1017" s="16">
        <v>2.0</v>
      </c>
      <c r="AE1017" s="16">
        <v>1.0</v>
      </c>
      <c r="AF1017" s="16">
        <v>1.0</v>
      </c>
      <c r="AG1017" s="15">
        <v>0.0</v>
      </c>
      <c r="AH1017" s="11" t="s">
        <v>5714</v>
      </c>
      <c r="AI1017" s="18">
        <v>1.0</v>
      </c>
      <c r="AJ1017" s="18">
        <v>1.0</v>
      </c>
      <c r="AK1017" s="18">
        <v>0.0</v>
      </c>
      <c r="AL1017" s="11">
        <v>0.0</v>
      </c>
      <c r="AM1017" s="19">
        <v>1.0</v>
      </c>
      <c r="AN1017" s="27" t="s">
        <v>128</v>
      </c>
      <c r="AO1017" s="15" t="s">
        <v>289</v>
      </c>
      <c r="AP1017" s="15" t="s">
        <v>289</v>
      </c>
      <c r="AQ1017" s="15">
        <v>120.0</v>
      </c>
      <c r="AR1017" s="15">
        <v>58.0</v>
      </c>
      <c r="AS1017" s="15">
        <v>78.0</v>
      </c>
      <c r="AT1017" s="15">
        <v>66.0</v>
      </c>
      <c r="AU1017" s="15">
        <v>-7.0</v>
      </c>
      <c r="AV1017" s="15">
        <v>1.0</v>
      </c>
      <c r="AW1017" s="18">
        <v>0.0</v>
      </c>
      <c r="AX1017" s="18">
        <v>0.0</v>
      </c>
      <c r="AY1017" s="18">
        <v>0.0</v>
      </c>
      <c r="AZ1017" s="18">
        <v>0.0</v>
      </c>
      <c r="BA1017" s="18">
        <v>1.0</v>
      </c>
      <c r="BB1017" s="18">
        <v>0.0</v>
      </c>
      <c r="BC1017" s="11">
        <v>0.0</v>
      </c>
      <c r="BD1017" s="11">
        <v>0.0</v>
      </c>
      <c r="BE1017" s="11">
        <v>0.0</v>
      </c>
      <c r="BF1017" s="11">
        <v>0.0</v>
      </c>
      <c r="BG1017" s="11">
        <v>0.0</v>
      </c>
      <c r="BH1017" s="11">
        <v>0.0</v>
      </c>
      <c r="BI1017" s="11">
        <v>0.0</v>
      </c>
      <c r="BJ1017" s="11">
        <v>0.0</v>
      </c>
      <c r="BK1017" s="11">
        <v>0.0</v>
      </c>
      <c r="BL1017" s="11">
        <v>0.0</v>
      </c>
      <c r="BM1017" s="11">
        <v>0.0</v>
      </c>
      <c r="BN1017" s="11">
        <v>0.0</v>
      </c>
      <c r="BO1017" s="11">
        <v>0.0</v>
      </c>
      <c r="BP1017" s="11">
        <v>0.0</v>
      </c>
      <c r="BQ1017" s="11">
        <v>0.0</v>
      </c>
      <c r="BR1017" s="11">
        <v>0.0</v>
      </c>
      <c r="BS1017" s="11">
        <v>0.0</v>
      </c>
      <c r="BT1017" s="11">
        <v>0.0</v>
      </c>
      <c r="BU1017" s="11">
        <v>0.0</v>
      </c>
      <c r="BV1017" s="11" t="s">
        <v>124</v>
      </c>
      <c r="BW1017" s="3" t="s">
        <v>3564</v>
      </c>
      <c r="BX1017" s="15">
        <v>0.0</v>
      </c>
      <c r="BY1017" s="26">
        <v>193.0</v>
      </c>
      <c r="BZ1017" s="16">
        <v>0.0</v>
      </c>
      <c r="CA1017" s="26">
        <v>24.0</v>
      </c>
      <c r="CB1017" s="26">
        <v>4.0</v>
      </c>
      <c r="CC1017" s="15">
        <v>0.0</v>
      </c>
      <c r="CD1017" s="15">
        <v>0.0</v>
      </c>
      <c r="CE1017" s="15">
        <v>0.0</v>
      </c>
      <c r="CF1017" s="15">
        <v>0.0</v>
      </c>
      <c r="CG1017" s="16">
        <v>0.0</v>
      </c>
      <c r="CH1017" s="16">
        <v>0.0</v>
      </c>
      <c r="CI1017" s="16">
        <v>0.0</v>
      </c>
      <c r="CJ1017" s="15">
        <f t="shared" si="3"/>
        <v>0</v>
      </c>
      <c r="CK1017" s="29" t="s">
        <v>5715</v>
      </c>
      <c r="CL1017" s="11" t="s">
        <v>158</v>
      </c>
      <c r="CM1017" s="11">
        <v>0.0</v>
      </c>
      <c r="CN1017" s="11">
        <v>0.0</v>
      </c>
      <c r="CO1017" s="18">
        <v>0.0</v>
      </c>
      <c r="CP1017" s="18">
        <v>0.0</v>
      </c>
      <c r="CQ1017" s="15">
        <v>0.0</v>
      </c>
      <c r="CR1017" s="15" t="s">
        <v>124</v>
      </c>
      <c r="CS1017" s="15">
        <v>0.0</v>
      </c>
      <c r="CT1017" s="15" t="s">
        <v>124</v>
      </c>
      <c r="CU1017" s="15">
        <v>0.0</v>
      </c>
      <c r="CV1017" s="15" t="s">
        <v>124</v>
      </c>
      <c r="CW1017" s="11">
        <v>0.0</v>
      </c>
      <c r="CX1017" s="11">
        <v>0.0</v>
      </c>
      <c r="CY1017" s="11" t="s">
        <v>124</v>
      </c>
      <c r="CZ1017" s="11">
        <v>0.0</v>
      </c>
      <c r="DA1017" s="11" t="s">
        <v>235</v>
      </c>
      <c r="DB1017" s="31"/>
    </row>
    <row r="1018">
      <c r="A1018" s="11" t="s">
        <v>2660</v>
      </c>
      <c r="B1018" s="11" t="s">
        <v>5436</v>
      </c>
      <c r="C1018" s="12">
        <v>41146.0</v>
      </c>
      <c r="D1018" s="13">
        <v>2.0</v>
      </c>
      <c r="E1018" s="18">
        <v>1.0</v>
      </c>
      <c r="F1018" s="3">
        <v>3.0</v>
      </c>
      <c r="G1018" s="3">
        <v>3.0</v>
      </c>
      <c r="H1018" s="3">
        <v>2.0</v>
      </c>
      <c r="I1018" s="14">
        <f t="shared" si="1"/>
        <v>2.666666667</v>
      </c>
      <c r="J1018" s="14">
        <f t="shared" si="2"/>
        <v>0.6666666667</v>
      </c>
      <c r="K1018" s="11" t="s">
        <v>303</v>
      </c>
      <c r="L1018" s="11" t="s">
        <v>355</v>
      </c>
      <c r="M1018" s="15" t="s">
        <v>137</v>
      </c>
      <c r="N1018" s="15" t="s">
        <v>3478</v>
      </c>
      <c r="O1018" s="15" t="s">
        <v>3412</v>
      </c>
      <c r="P1018" s="15" t="s">
        <v>3742</v>
      </c>
      <c r="Q1018" s="17">
        <v>1.0</v>
      </c>
      <c r="R1018" s="11" t="s">
        <v>124</v>
      </c>
      <c r="S1018" s="11">
        <v>0.0</v>
      </c>
      <c r="T1018" s="11">
        <v>0.0</v>
      </c>
      <c r="U1018" s="11" t="s">
        <v>124</v>
      </c>
      <c r="V1018" s="11">
        <v>0.0</v>
      </c>
      <c r="W1018" s="11" t="s">
        <v>125</v>
      </c>
      <c r="X1018" s="18">
        <v>32.0</v>
      </c>
      <c r="Y1018" s="18">
        <v>1.0</v>
      </c>
      <c r="Z1018" s="18">
        <v>0.0</v>
      </c>
      <c r="AA1018" s="18">
        <v>1.0</v>
      </c>
      <c r="AB1018" s="15" t="s">
        <v>5716</v>
      </c>
      <c r="AC1018" s="15" t="s">
        <v>5716</v>
      </c>
      <c r="AD1018" s="16">
        <v>1.0</v>
      </c>
      <c r="AE1018" s="16">
        <v>2.0</v>
      </c>
      <c r="AF1018" s="16">
        <v>1.0</v>
      </c>
      <c r="AG1018" s="15">
        <v>0.0</v>
      </c>
      <c r="AH1018" s="11" t="s">
        <v>5717</v>
      </c>
      <c r="AI1018" s="18">
        <v>1.0</v>
      </c>
      <c r="AJ1018" s="18">
        <v>1.0</v>
      </c>
      <c r="AK1018" s="18">
        <v>0.0</v>
      </c>
      <c r="AL1018" s="11">
        <v>0.0</v>
      </c>
      <c r="AM1018" s="19">
        <v>1.0</v>
      </c>
      <c r="AN1018" s="27" t="s">
        <v>128</v>
      </c>
      <c r="AO1018" s="15" t="s">
        <v>129</v>
      </c>
      <c r="AP1018" s="15" t="s">
        <v>129</v>
      </c>
      <c r="AQ1018" s="15">
        <v>104.0</v>
      </c>
      <c r="AR1018" s="15">
        <v>94.0</v>
      </c>
      <c r="AS1018" s="15">
        <v>75.0</v>
      </c>
      <c r="AT1018" s="15">
        <v>74.0</v>
      </c>
      <c r="AU1018" s="15">
        <v>-6.0</v>
      </c>
      <c r="AV1018" s="15">
        <v>2.0</v>
      </c>
      <c r="AW1018" s="18">
        <v>0.0</v>
      </c>
      <c r="AX1018" s="18">
        <v>0.0</v>
      </c>
      <c r="AY1018" s="18">
        <v>1.0</v>
      </c>
      <c r="AZ1018" s="18">
        <v>0.0</v>
      </c>
      <c r="BA1018" s="18">
        <v>0.0</v>
      </c>
      <c r="BB1018" s="18">
        <v>0.0</v>
      </c>
      <c r="BC1018" s="11">
        <v>0.0</v>
      </c>
      <c r="BD1018" s="11">
        <v>0.0</v>
      </c>
      <c r="BE1018" s="11">
        <v>0.0</v>
      </c>
      <c r="BF1018" s="11">
        <v>0.0</v>
      </c>
      <c r="BG1018" s="11">
        <v>0.0</v>
      </c>
      <c r="BH1018" s="11">
        <v>0.0</v>
      </c>
      <c r="BI1018" s="11">
        <v>0.0</v>
      </c>
      <c r="BJ1018" s="11">
        <v>0.0</v>
      </c>
      <c r="BK1018" s="11">
        <v>0.0</v>
      </c>
      <c r="BL1018" s="11">
        <v>1.0</v>
      </c>
      <c r="BM1018" s="11">
        <v>0.0</v>
      </c>
      <c r="BN1018" s="11">
        <v>0.0</v>
      </c>
      <c r="BO1018" s="11">
        <v>0.0</v>
      </c>
      <c r="BP1018" s="11">
        <v>0.0</v>
      </c>
      <c r="BQ1018" s="11">
        <v>0.0</v>
      </c>
      <c r="BR1018" s="11">
        <v>0.0</v>
      </c>
      <c r="BS1018" s="11">
        <v>0.0</v>
      </c>
      <c r="BT1018" s="11">
        <v>0.0</v>
      </c>
      <c r="BU1018" s="11">
        <v>0.0</v>
      </c>
      <c r="BV1018" s="11" t="s">
        <v>124</v>
      </c>
      <c r="BW1018" s="3" t="s">
        <v>3745</v>
      </c>
      <c r="BX1018" s="15">
        <v>0.0</v>
      </c>
      <c r="BY1018" s="26">
        <v>224.0</v>
      </c>
      <c r="BZ1018" s="16">
        <v>0.0</v>
      </c>
      <c r="CA1018" s="26">
        <v>73.0</v>
      </c>
      <c r="CB1018" s="26">
        <v>8.0</v>
      </c>
      <c r="CC1018" s="15">
        <v>0.0</v>
      </c>
      <c r="CD1018" s="15">
        <v>0.0</v>
      </c>
      <c r="CE1018" s="15">
        <v>0.0</v>
      </c>
      <c r="CF1018" s="15">
        <v>0.0</v>
      </c>
      <c r="CG1018" s="16">
        <v>0.0</v>
      </c>
      <c r="CH1018" s="16">
        <v>0.0</v>
      </c>
      <c r="CI1018" s="16">
        <v>0.0</v>
      </c>
      <c r="CJ1018" s="15">
        <f t="shared" si="3"/>
        <v>0</v>
      </c>
      <c r="CK1018" s="29" t="s">
        <v>5718</v>
      </c>
      <c r="CL1018" s="11" t="s">
        <v>258</v>
      </c>
      <c r="CM1018" s="11">
        <v>0.0</v>
      </c>
      <c r="CN1018" s="11">
        <v>0.0</v>
      </c>
      <c r="CO1018" s="18">
        <v>1.0</v>
      </c>
      <c r="CP1018" s="18">
        <v>0.0</v>
      </c>
      <c r="CQ1018" s="15">
        <v>0.0</v>
      </c>
      <c r="CR1018" s="15" t="s">
        <v>124</v>
      </c>
      <c r="CS1018" s="15">
        <v>0.0</v>
      </c>
      <c r="CT1018" s="15" t="s">
        <v>124</v>
      </c>
      <c r="CU1018" s="15">
        <v>0.0</v>
      </c>
      <c r="CV1018" s="15" t="s">
        <v>124</v>
      </c>
      <c r="CW1018" s="11">
        <v>0.0</v>
      </c>
      <c r="CX1018" s="11">
        <v>0.0</v>
      </c>
      <c r="CY1018" s="11" t="s">
        <v>124</v>
      </c>
      <c r="CZ1018" s="11">
        <v>0.0</v>
      </c>
      <c r="DA1018" s="11" t="s">
        <v>270</v>
      </c>
      <c r="DB1018" s="31"/>
    </row>
    <row r="1019">
      <c r="A1019" s="11" t="s">
        <v>5719</v>
      </c>
      <c r="B1019" s="11" t="s">
        <v>5720</v>
      </c>
      <c r="C1019" s="12">
        <v>41153.0</v>
      </c>
      <c r="D1019" s="13">
        <v>3.0</v>
      </c>
      <c r="E1019" s="18">
        <v>1.0</v>
      </c>
      <c r="F1019" s="3">
        <v>6.0</v>
      </c>
      <c r="G1019" s="3">
        <v>6.0</v>
      </c>
      <c r="H1019" s="3">
        <v>9.0</v>
      </c>
      <c r="I1019" s="14">
        <f t="shared" si="1"/>
        <v>7</v>
      </c>
      <c r="J1019" s="14">
        <f t="shared" si="2"/>
        <v>2</v>
      </c>
      <c r="K1019" s="11" t="s">
        <v>5721</v>
      </c>
      <c r="L1019" s="11" t="s">
        <v>5721</v>
      </c>
      <c r="M1019" s="15" t="s">
        <v>137</v>
      </c>
      <c r="N1019" s="15" t="s">
        <v>373</v>
      </c>
      <c r="O1019" s="15" t="s">
        <v>162</v>
      </c>
      <c r="P1019" s="15" t="s">
        <v>373</v>
      </c>
      <c r="Q1019" s="17">
        <v>1.0</v>
      </c>
      <c r="R1019" s="11" t="s">
        <v>124</v>
      </c>
      <c r="S1019" s="11">
        <v>0.0</v>
      </c>
      <c r="T1019" s="11">
        <v>0.0</v>
      </c>
      <c r="U1019" s="11" t="s">
        <v>124</v>
      </c>
      <c r="V1019" s="11">
        <v>0.0</v>
      </c>
      <c r="W1019" s="11" t="s">
        <v>125</v>
      </c>
      <c r="X1019" s="18">
        <v>22.0</v>
      </c>
      <c r="Y1019" s="18">
        <v>0.0</v>
      </c>
      <c r="Z1019" s="18">
        <v>1.0</v>
      </c>
      <c r="AA1019" s="18">
        <v>0.0</v>
      </c>
      <c r="AB1019" s="15" t="s">
        <v>5722</v>
      </c>
      <c r="AC1019" s="15" t="s">
        <v>5722</v>
      </c>
      <c r="AD1019" s="16">
        <v>2.0</v>
      </c>
      <c r="AE1019" s="16">
        <v>1.0</v>
      </c>
      <c r="AF1019" s="16">
        <v>1.0</v>
      </c>
      <c r="AG1019" s="15">
        <v>0.0</v>
      </c>
      <c r="AH1019" s="11" t="s">
        <v>5583</v>
      </c>
      <c r="AI1019" s="18">
        <v>1.0</v>
      </c>
      <c r="AJ1019" s="18">
        <v>1.0</v>
      </c>
      <c r="AK1019" s="18">
        <v>0.0</v>
      </c>
      <c r="AL1019" s="11">
        <v>0.0</v>
      </c>
      <c r="AM1019" s="19">
        <v>1.0</v>
      </c>
      <c r="AN1019" s="27" t="s">
        <v>128</v>
      </c>
      <c r="AO1019" s="15" t="s">
        <v>289</v>
      </c>
      <c r="AP1019" s="15" t="s">
        <v>289</v>
      </c>
      <c r="AQ1019" s="15">
        <v>86.0</v>
      </c>
      <c r="AR1019" s="15">
        <v>68.0</v>
      </c>
      <c r="AS1019" s="15">
        <v>63.0</v>
      </c>
      <c r="AT1019" s="15">
        <v>75.0</v>
      </c>
      <c r="AU1019" s="15">
        <v>-6.0</v>
      </c>
      <c r="AV1019" s="15">
        <v>1.0</v>
      </c>
      <c r="AW1019" s="18">
        <v>0.0</v>
      </c>
      <c r="AX1019" s="18">
        <v>0.0</v>
      </c>
      <c r="AY1019" s="18">
        <v>1.0</v>
      </c>
      <c r="AZ1019" s="18">
        <v>0.0</v>
      </c>
      <c r="BA1019" s="18">
        <v>0.0</v>
      </c>
      <c r="BB1019" s="18">
        <v>0.0</v>
      </c>
      <c r="BC1019" s="11">
        <v>0.0</v>
      </c>
      <c r="BD1019" s="11">
        <v>0.0</v>
      </c>
      <c r="BE1019" s="11">
        <v>0.0</v>
      </c>
      <c r="BF1019" s="11">
        <v>0.0</v>
      </c>
      <c r="BG1019" s="11">
        <v>0.0</v>
      </c>
      <c r="BH1019" s="11">
        <v>0.0</v>
      </c>
      <c r="BI1019" s="11">
        <v>0.0</v>
      </c>
      <c r="BJ1019" s="11">
        <v>0.0</v>
      </c>
      <c r="BK1019" s="11">
        <v>0.0</v>
      </c>
      <c r="BL1019" s="11">
        <v>0.0</v>
      </c>
      <c r="BM1019" s="11">
        <v>0.0</v>
      </c>
      <c r="BN1019" s="11">
        <v>0.0</v>
      </c>
      <c r="BO1019" s="11">
        <v>0.0</v>
      </c>
      <c r="BP1019" s="11">
        <v>0.0</v>
      </c>
      <c r="BQ1019" s="11">
        <v>0.0</v>
      </c>
      <c r="BR1019" s="11">
        <v>0.0</v>
      </c>
      <c r="BS1019" s="11">
        <v>0.0</v>
      </c>
      <c r="BT1019" s="11">
        <v>0.0</v>
      </c>
      <c r="BU1019" s="11">
        <v>0.0</v>
      </c>
      <c r="BV1019" s="11" t="s">
        <v>124</v>
      </c>
      <c r="BW1019" s="3" t="s">
        <v>1609</v>
      </c>
      <c r="BX1019" s="15">
        <v>0.0</v>
      </c>
      <c r="BY1019" s="26">
        <v>191.0</v>
      </c>
      <c r="BZ1019" s="16">
        <v>0.0</v>
      </c>
      <c r="CA1019" s="26">
        <v>10.0</v>
      </c>
      <c r="CB1019" s="26">
        <v>5.0</v>
      </c>
      <c r="CC1019" s="15">
        <v>0.0</v>
      </c>
      <c r="CD1019" s="15">
        <v>0.0</v>
      </c>
      <c r="CE1019" s="15">
        <v>0.0</v>
      </c>
      <c r="CF1019" s="15">
        <v>0.0</v>
      </c>
      <c r="CG1019" s="16">
        <v>0.0</v>
      </c>
      <c r="CH1019" s="16">
        <v>0.0</v>
      </c>
      <c r="CI1019" s="16">
        <v>0.0</v>
      </c>
      <c r="CJ1019" s="15">
        <f t="shared" si="3"/>
        <v>0</v>
      </c>
      <c r="CK1019" s="29" t="s">
        <v>5723</v>
      </c>
      <c r="CL1019" s="11" t="s">
        <v>359</v>
      </c>
      <c r="CM1019" s="11">
        <v>0.0</v>
      </c>
      <c r="CN1019" s="11">
        <v>1.0</v>
      </c>
      <c r="CO1019" s="18">
        <v>0.0</v>
      </c>
      <c r="CP1019" s="18">
        <v>0.0</v>
      </c>
      <c r="CQ1019" s="15">
        <v>0.0</v>
      </c>
      <c r="CR1019" s="15" t="s">
        <v>124</v>
      </c>
      <c r="CS1019" s="15">
        <v>0.0</v>
      </c>
      <c r="CT1019" s="15" t="s">
        <v>124</v>
      </c>
      <c r="CU1019" s="15">
        <v>0.0</v>
      </c>
      <c r="CV1019" s="15" t="s">
        <v>124</v>
      </c>
      <c r="CW1019" s="11">
        <v>0.0</v>
      </c>
      <c r="CX1019" s="11">
        <v>0.0</v>
      </c>
      <c r="CY1019" s="11" t="s">
        <v>124</v>
      </c>
      <c r="CZ1019" s="11">
        <v>0.0</v>
      </c>
      <c r="DA1019" s="11" t="s">
        <v>235</v>
      </c>
      <c r="DB1019" s="31"/>
    </row>
    <row r="1020">
      <c r="A1020" s="11" t="s">
        <v>3169</v>
      </c>
      <c r="B1020" s="11" t="s">
        <v>5279</v>
      </c>
      <c r="C1020" s="12">
        <v>41181.0</v>
      </c>
      <c r="D1020" s="13">
        <v>9.0</v>
      </c>
      <c r="E1020" s="18">
        <v>0.0</v>
      </c>
      <c r="F1020" s="3">
        <v>3.0</v>
      </c>
      <c r="G1020" s="3">
        <v>2.0</v>
      </c>
      <c r="H1020" s="3">
        <v>1.0</v>
      </c>
      <c r="I1020" s="14">
        <f t="shared" si="1"/>
        <v>2</v>
      </c>
      <c r="J1020" s="14">
        <f t="shared" si="2"/>
        <v>1.333333333</v>
      </c>
      <c r="K1020" s="11" t="s">
        <v>5280</v>
      </c>
      <c r="L1020" s="11" t="s">
        <v>4729</v>
      </c>
      <c r="M1020" s="15" t="s">
        <v>137</v>
      </c>
      <c r="N1020" s="15" t="s">
        <v>373</v>
      </c>
      <c r="O1020" s="15" t="s">
        <v>604</v>
      </c>
      <c r="P1020" s="15" t="s">
        <v>2979</v>
      </c>
      <c r="Q1020" s="17">
        <v>0.0</v>
      </c>
      <c r="R1020" s="11" t="s">
        <v>124</v>
      </c>
      <c r="S1020" s="11">
        <v>0.0</v>
      </c>
      <c r="T1020" s="11">
        <v>0.0</v>
      </c>
      <c r="U1020" s="11" t="s">
        <v>124</v>
      </c>
      <c r="V1020" s="11">
        <v>0.0</v>
      </c>
      <c r="W1020" s="11" t="s">
        <v>125</v>
      </c>
      <c r="X1020" s="18">
        <v>33.0</v>
      </c>
      <c r="Y1020" s="18">
        <v>1.0</v>
      </c>
      <c r="Z1020" s="18">
        <v>2.0</v>
      </c>
      <c r="AA1020" s="18">
        <v>2.0</v>
      </c>
      <c r="AB1020" s="15" t="s">
        <v>5724</v>
      </c>
      <c r="AC1020" s="15" t="s">
        <v>5724</v>
      </c>
      <c r="AD1020" s="16">
        <v>1.0</v>
      </c>
      <c r="AE1020" s="16">
        <v>1.0</v>
      </c>
      <c r="AF1020" s="16">
        <v>1.0</v>
      </c>
      <c r="AG1020" s="15">
        <v>0.0</v>
      </c>
      <c r="AH1020" s="11" t="s">
        <v>5583</v>
      </c>
      <c r="AI1020" s="18">
        <v>1.0</v>
      </c>
      <c r="AJ1020" s="18">
        <v>1.0</v>
      </c>
      <c r="AK1020" s="18">
        <v>0.0</v>
      </c>
      <c r="AL1020" s="11">
        <v>0.0</v>
      </c>
      <c r="AM1020" s="19">
        <v>1.0</v>
      </c>
      <c r="AN1020" s="27" t="s">
        <v>128</v>
      </c>
      <c r="AO1020" s="15" t="s">
        <v>512</v>
      </c>
      <c r="AP1020" s="15" t="s">
        <v>512</v>
      </c>
      <c r="AQ1020" s="15">
        <v>93.0</v>
      </c>
      <c r="AR1020" s="15">
        <v>82.0</v>
      </c>
      <c r="AS1020" s="15">
        <v>72.0</v>
      </c>
      <c r="AT1020" s="15">
        <v>61.0</v>
      </c>
      <c r="AU1020" s="15">
        <v>-3.0</v>
      </c>
      <c r="AV1020" s="15">
        <v>4.0</v>
      </c>
      <c r="AW1020" s="18">
        <v>0.0</v>
      </c>
      <c r="AX1020" s="18">
        <v>0.0</v>
      </c>
      <c r="AY1020" s="18">
        <v>1.0</v>
      </c>
      <c r="AZ1020" s="18">
        <v>0.0</v>
      </c>
      <c r="BA1020" s="18">
        <v>0.0</v>
      </c>
      <c r="BB1020" s="18">
        <v>0.0</v>
      </c>
      <c r="BC1020" s="11">
        <v>0.0</v>
      </c>
      <c r="BD1020" s="11">
        <v>0.0</v>
      </c>
      <c r="BE1020" s="11">
        <v>0.0</v>
      </c>
      <c r="BF1020" s="11">
        <v>0.0</v>
      </c>
      <c r="BG1020" s="11">
        <v>0.0</v>
      </c>
      <c r="BH1020" s="11">
        <v>0.0</v>
      </c>
      <c r="BI1020" s="11">
        <v>0.0</v>
      </c>
      <c r="BJ1020" s="11">
        <v>0.0</v>
      </c>
      <c r="BK1020" s="11">
        <v>0.0</v>
      </c>
      <c r="BL1020" s="11">
        <v>0.0</v>
      </c>
      <c r="BM1020" s="11">
        <v>0.0</v>
      </c>
      <c r="BN1020" s="11">
        <v>0.0</v>
      </c>
      <c r="BO1020" s="11">
        <v>0.0</v>
      </c>
      <c r="BP1020" s="11">
        <v>0.0</v>
      </c>
      <c r="BQ1020" s="11">
        <v>0.0</v>
      </c>
      <c r="BR1020" s="11">
        <v>0.0</v>
      </c>
      <c r="BS1020" s="11">
        <v>0.0</v>
      </c>
      <c r="BT1020" s="11">
        <v>0.0</v>
      </c>
      <c r="BU1020" s="11">
        <v>0.0</v>
      </c>
      <c r="BV1020" s="11" t="s">
        <v>124</v>
      </c>
      <c r="BW1020" s="3" t="s">
        <v>487</v>
      </c>
      <c r="BX1020" s="15">
        <v>0.0</v>
      </c>
      <c r="BY1020" s="26">
        <v>209.0</v>
      </c>
      <c r="BZ1020" s="16">
        <v>0.0</v>
      </c>
      <c r="CA1020" s="26">
        <v>10.0</v>
      </c>
      <c r="CB1020" s="26">
        <v>10.0</v>
      </c>
      <c r="CC1020" s="15">
        <v>0.0</v>
      </c>
      <c r="CD1020" s="15">
        <v>0.0</v>
      </c>
      <c r="CE1020" s="15">
        <v>0.0</v>
      </c>
      <c r="CF1020" s="15">
        <v>0.0</v>
      </c>
      <c r="CG1020" s="16">
        <v>0.0</v>
      </c>
      <c r="CH1020" s="16">
        <v>0.0</v>
      </c>
      <c r="CI1020" s="16">
        <v>0.0</v>
      </c>
      <c r="CJ1020" s="15">
        <f t="shared" si="3"/>
        <v>0</v>
      </c>
      <c r="CK1020" s="29" t="s">
        <v>5725</v>
      </c>
      <c r="CL1020" s="11" t="s">
        <v>3497</v>
      </c>
      <c r="CM1020" s="11">
        <v>0.0</v>
      </c>
      <c r="CN1020" s="11">
        <v>0.0</v>
      </c>
      <c r="CO1020" s="18">
        <v>1.0</v>
      </c>
      <c r="CP1020" s="18">
        <v>0.0</v>
      </c>
      <c r="CQ1020" s="15">
        <v>0.0</v>
      </c>
      <c r="CR1020" s="15" t="s">
        <v>124</v>
      </c>
      <c r="CS1020" s="15">
        <v>0.0</v>
      </c>
      <c r="CT1020" s="15" t="s">
        <v>124</v>
      </c>
      <c r="CU1020" s="15">
        <v>0.0</v>
      </c>
      <c r="CV1020" s="15" t="s">
        <v>124</v>
      </c>
      <c r="CW1020" s="11">
        <v>0.0</v>
      </c>
      <c r="CX1020" s="11">
        <v>0.0</v>
      </c>
      <c r="CY1020" s="11" t="s">
        <v>124</v>
      </c>
      <c r="CZ1020" s="11">
        <v>0.0</v>
      </c>
      <c r="DA1020" s="11" t="s">
        <v>5726</v>
      </c>
      <c r="DB1020" s="31"/>
    </row>
    <row r="1021">
      <c r="A1021" s="11" t="s">
        <v>5727</v>
      </c>
      <c r="B1021" s="11" t="s">
        <v>5155</v>
      </c>
      <c r="C1021" s="12">
        <v>41244.0</v>
      </c>
      <c r="D1021" s="13">
        <v>3.0</v>
      </c>
      <c r="E1021" s="18">
        <v>0.0</v>
      </c>
      <c r="F1021" s="3">
        <v>6.0</v>
      </c>
      <c r="G1021" s="3">
        <v>7.0</v>
      </c>
      <c r="H1021" s="3">
        <v>6.0</v>
      </c>
      <c r="I1021" s="14">
        <f t="shared" si="1"/>
        <v>6.333333333</v>
      </c>
      <c r="J1021" s="14">
        <f t="shared" si="2"/>
        <v>0.6666666667</v>
      </c>
      <c r="K1021" s="11" t="s">
        <v>5156</v>
      </c>
      <c r="L1021" s="11" t="s">
        <v>4729</v>
      </c>
      <c r="M1021" s="15" t="s">
        <v>2631</v>
      </c>
      <c r="N1021" s="15" t="s">
        <v>2815</v>
      </c>
      <c r="O1021" s="15" t="s">
        <v>2906</v>
      </c>
      <c r="P1021" s="15" t="s">
        <v>5728</v>
      </c>
      <c r="Q1021" s="17">
        <v>1.0</v>
      </c>
      <c r="R1021" s="11" t="s">
        <v>124</v>
      </c>
      <c r="S1021" s="11">
        <v>0.0</v>
      </c>
      <c r="T1021" s="11">
        <v>0.0</v>
      </c>
      <c r="U1021" s="11" t="s">
        <v>124</v>
      </c>
      <c r="V1021" s="11">
        <v>0.0</v>
      </c>
      <c r="W1021" s="11" t="s">
        <v>5157</v>
      </c>
      <c r="X1021" s="18">
        <v>24.0</v>
      </c>
      <c r="Y1021" s="18">
        <v>0.0</v>
      </c>
      <c r="Z1021" s="18">
        <v>0.0</v>
      </c>
      <c r="AA1021" s="18"/>
      <c r="AB1021" s="15" t="s">
        <v>5729</v>
      </c>
      <c r="AC1021" s="15" t="s">
        <v>5729</v>
      </c>
      <c r="AD1021" s="16">
        <v>2.0</v>
      </c>
      <c r="AE1021" s="16">
        <v>2.0</v>
      </c>
      <c r="AF1021" s="16">
        <v>0.0</v>
      </c>
      <c r="AG1021" s="15">
        <v>0.0</v>
      </c>
      <c r="AH1021" s="11" t="s">
        <v>5730</v>
      </c>
      <c r="AI1021" s="18">
        <v>1.0</v>
      </c>
      <c r="AJ1021" s="18">
        <v>2.0</v>
      </c>
      <c r="AK1021" s="18">
        <v>0.0</v>
      </c>
      <c r="AL1021" s="11">
        <v>0.0</v>
      </c>
      <c r="AM1021" s="19">
        <v>1.0</v>
      </c>
      <c r="AN1021" s="27" t="s">
        <v>128</v>
      </c>
      <c r="AO1021" s="15" t="s">
        <v>413</v>
      </c>
      <c r="AP1021" s="15" t="s">
        <v>413</v>
      </c>
      <c r="AQ1021" s="15">
        <v>92.0</v>
      </c>
      <c r="AR1021" s="15">
        <v>71.0</v>
      </c>
      <c r="AS1021" s="15">
        <v>56.0</v>
      </c>
      <c r="AT1021" s="15">
        <v>39.0</v>
      </c>
      <c r="AU1021" s="15">
        <v>-5.0</v>
      </c>
      <c r="AV1021" s="15">
        <v>0.0</v>
      </c>
      <c r="AW1021" s="18">
        <v>0.0</v>
      </c>
      <c r="AX1021" s="18">
        <v>0.0</v>
      </c>
      <c r="AY1021" s="18">
        <v>0.0</v>
      </c>
      <c r="AZ1021" s="18">
        <v>1.0</v>
      </c>
      <c r="BA1021" s="18">
        <v>1.0</v>
      </c>
      <c r="BB1021" s="18">
        <v>0.0</v>
      </c>
      <c r="BC1021" s="11">
        <v>0.0</v>
      </c>
      <c r="BD1021" s="11">
        <v>0.0</v>
      </c>
      <c r="BE1021" s="11">
        <v>0.0</v>
      </c>
      <c r="BF1021" s="11">
        <v>0.0</v>
      </c>
      <c r="BG1021" s="11">
        <v>0.0</v>
      </c>
      <c r="BH1021" s="11">
        <v>0.0</v>
      </c>
      <c r="BI1021" s="11">
        <v>0.0</v>
      </c>
      <c r="BJ1021" s="11">
        <v>0.0</v>
      </c>
      <c r="BK1021" s="11">
        <v>0.0</v>
      </c>
      <c r="BL1021" s="11">
        <v>0.0</v>
      </c>
      <c r="BM1021" s="11">
        <v>0.0</v>
      </c>
      <c r="BN1021" s="11">
        <v>0.0</v>
      </c>
      <c r="BO1021" s="11">
        <v>0.0</v>
      </c>
      <c r="BP1021" s="11">
        <v>0.0</v>
      </c>
      <c r="BQ1021" s="11">
        <v>0.0</v>
      </c>
      <c r="BR1021" s="11">
        <v>0.0</v>
      </c>
      <c r="BS1021" s="11">
        <v>0.0</v>
      </c>
      <c r="BT1021" s="11">
        <v>0.0</v>
      </c>
      <c r="BU1021" s="11">
        <v>0.0</v>
      </c>
      <c r="BV1021" s="11" t="s">
        <v>124</v>
      </c>
      <c r="BW1021" s="3" t="s">
        <v>319</v>
      </c>
      <c r="BX1021" s="15">
        <v>0.0</v>
      </c>
      <c r="BY1021" s="26">
        <v>225.0</v>
      </c>
      <c r="BZ1021" s="16">
        <v>0.0</v>
      </c>
      <c r="CA1021" s="26">
        <v>0.0</v>
      </c>
      <c r="CB1021" s="26">
        <v>13.0</v>
      </c>
      <c r="CC1021" s="15">
        <v>0.0</v>
      </c>
      <c r="CD1021" s="15">
        <v>0.0</v>
      </c>
      <c r="CE1021" s="15">
        <v>0.0</v>
      </c>
      <c r="CF1021" s="15">
        <v>0.0</v>
      </c>
      <c r="CG1021" s="16">
        <v>0.0</v>
      </c>
      <c r="CH1021" s="16">
        <v>0.0</v>
      </c>
      <c r="CI1021" s="16">
        <v>0.0</v>
      </c>
      <c r="CJ1021" s="15">
        <f t="shared" si="3"/>
        <v>0</v>
      </c>
      <c r="CK1021" s="29" t="s">
        <v>5731</v>
      </c>
      <c r="CL1021" s="11" t="s">
        <v>170</v>
      </c>
      <c r="CM1021" s="11">
        <v>0.0</v>
      </c>
      <c r="CN1021" s="11">
        <v>0.0</v>
      </c>
      <c r="CO1021" s="18">
        <v>0.0</v>
      </c>
      <c r="CP1021" s="18">
        <v>0.0</v>
      </c>
      <c r="CQ1021" s="15">
        <v>0.0</v>
      </c>
      <c r="CR1021" s="15" t="s">
        <v>124</v>
      </c>
      <c r="CS1021" s="15">
        <v>0.0</v>
      </c>
      <c r="CT1021" s="15" t="s">
        <v>124</v>
      </c>
      <c r="CU1021" s="15">
        <v>0.0</v>
      </c>
      <c r="CV1021" s="15" t="s">
        <v>124</v>
      </c>
      <c r="CW1021" s="11">
        <v>0.0</v>
      </c>
      <c r="CX1021" s="11">
        <v>0.0</v>
      </c>
      <c r="CY1021" s="11" t="s">
        <v>124</v>
      </c>
      <c r="CZ1021" s="11">
        <v>0.0</v>
      </c>
      <c r="DA1021" s="11" t="s">
        <v>3380</v>
      </c>
      <c r="DB1021" s="31"/>
    </row>
    <row r="1022">
      <c r="A1022" s="11" t="s">
        <v>5732</v>
      </c>
      <c r="B1022" s="11" t="s">
        <v>5552</v>
      </c>
      <c r="C1022" s="12">
        <v>41265.0</v>
      </c>
      <c r="D1022" s="13">
        <v>6.0</v>
      </c>
      <c r="E1022" s="18">
        <v>0.0</v>
      </c>
      <c r="F1022" s="3">
        <v>7.0</v>
      </c>
      <c r="G1022" s="3">
        <v>6.0</v>
      </c>
      <c r="H1022" s="3">
        <v>8.0</v>
      </c>
      <c r="I1022" s="14">
        <f t="shared" si="1"/>
        <v>7</v>
      </c>
      <c r="J1022" s="14">
        <f t="shared" si="2"/>
        <v>1.333333333</v>
      </c>
      <c r="K1022" s="11" t="s">
        <v>303</v>
      </c>
      <c r="L1022" s="11" t="s">
        <v>355</v>
      </c>
      <c r="M1022" s="15" t="s">
        <v>122</v>
      </c>
      <c r="N1022" s="15" t="s">
        <v>373</v>
      </c>
      <c r="O1022" s="15" t="s">
        <v>3137</v>
      </c>
      <c r="P1022" s="15" t="s">
        <v>5733</v>
      </c>
      <c r="Q1022" s="17">
        <v>1.0</v>
      </c>
      <c r="R1022" s="11" t="s">
        <v>5734</v>
      </c>
      <c r="S1022" s="11">
        <v>0.0</v>
      </c>
      <c r="T1022" s="11">
        <v>0.0</v>
      </c>
      <c r="U1022" s="11" t="s">
        <v>124</v>
      </c>
      <c r="V1022" s="11">
        <v>0.0</v>
      </c>
      <c r="W1022" s="11" t="s">
        <v>125</v>
      </c>
      <c r="X1022" s="18">
        <v>27.0</v>
      </c>
      <c r="Y1022" s="18">
        <v>1.0</v>
      </c>
      <c r="Z1022" s="18">
        <v>0.0</v>
      </c>
      <c r="AA1022" s="18">
        <v>1.0</v>
      </c>
      <c r="AB1022" s="15" t="s">
        <v>5518</v>
      </c>
      <c r="AC1022" s="15" t="s">
        <v>5518</v>
      </c>
      <c r="AD1022" s="16">
        <v>1.0</v>
      </c>
      <c r="AE1022" s="16">
        <v>2.0</v>
      </c>
      <c r="AF1022" s="16">
        <v>1.0</v>
      </c>
      <c r="AG1022" s="16">
        <v>0.0</v>
      </c>
      <c r="AH1022" s="11" t="s">
        <v>5735</v>
      </c>
      <c r="AI1022" s="18">
        <v>1.0</v>
      </c>
      <c r="AJ1022" s="18">
        <v>2.0</v>
      </c>
      <c r="AK1022" s="18">
        <v>1.0</v>
      </c>
      <c r="AL1022" s="18">
        <v>0.0</v>
      </c>
      <c r="AM1022" s="19">
        <v>1.0</v>
      </c>
      <c r="AN1022" s="27" t="s">
        <v>128</v>
      </c>
      <c r="AO1022" s="15" t="s">
        <v>318</v>
      </c>
      <c r="AP1022" s="15" t="s">
        <v>318</v>
      </c>
      <c r="AQ1022" s="15">
        <v>144.0</v>
      </c>
      <c r="AR1022" s="15">
        <v>70.0</v>
      </c>
      <c r="AS1022" s="15">
        <v>73.0</v>
      </c>
      <c r="AT1022" s="15">
        <v>87.0</v>
      </c>
      <c r="AU1022" s="15">
        <v>-4.0</v>
      </c>
      <c r="AV1022" s="15">
        <v>5.0</v>
      </c>
      <c r="AW1022" s="18">
        <v>0.0</v>
      </c>
      <c r="AX1022" s="18">
        <v>1.0</v>
      </c>
      <c r="AY1022" s="18">
        <v>1.0</v>
      </c>
      <c r="AZ1022" s="18">
        <v>0.0</v>
      </c>
      <c r="BA1022" s="18">
        <v>0.0</v>
      </c>
      <c r="BB1022" s="18">
        <v>0.0</v>
      </c>
      <c r="BC1022" s="11">
        <v>0.0</v>
      </c>
      <c r="BD1022" s="11">
        <v>0.0</v>
      </c>
      <c r="BE1022" s="11">
        <v>0.0</v>
      </c>
      <c r="BF1022" s="11">
        <v>0.0</v>
      </c>
      <c r="BG1022" s="11">
        <v>0.0</v>
      </c>
      <c r="BH1022" s="11">
        <v>0.0</v>
      </c>
      <c r="BI1022" s="11">
        <v>0.0</v>
      </c>
      <c r="BJ1022" s="11">
        <v>0.0</v>
      </c>
      <c r="BK1022" s="11">
        <v>0.0</v>
      </c>
      <c r="BL1022" s="11">
        <v>0.0</v>
      </c>
      <c r="BM1022" s="11">
        <v>0.0</v>
      </c>
      <c r="BN1022" s="11">
        <v>0.0</v>
      </c>
      <c r="BO1022" s="11">
        <v>0.0</v>
      </c>
      <c r="BP1022" s="11">
        <v>0.0</v>
      </c>
      <c r="BQ1022" s="11">
        <v>0.0</v>
      </c>
      <c r="BR1022" s="11">
        <v>0.0</v>
      </c>
      <c r="BS1022" s="11">
        <v>0.0</v>
      </c>
      <c r="BT1022" s="11">
        <v>0.0</v>
      </c>
      <c r="BU1022" s="11">
        <v>0.0</v>
      </c>
      <c r="BV1022" s="11" t="s">
        <v>124</v>
      </c>
      <c r="BW1022" s="3" t="s">
        <v>1609</v>
      </c>
      <c r="BX1022" s="15">
        <v>0.0</v>
      </c>
      <c r="BY1022" s="26">
        <v>233.0</v>
      </c>
      <c r="BZ1022" s="16">
        <v>0.0</v>
      </c>
      <c r="CA1022" s="26">
        <v>43.0</v>
      </c>
      <c r="CB1022" s="26">
        <v>17.0</v>
      </c>
      <c r="CC1022" s="15">
        <v>0.0</v>
      </c>
      <c r="CD1022" s="15">
        <v>0.0</v>
      </c>
      <c r="CE1022" s="15">
        <v>0.0</v>
      </c>
      <c r="CF1022" s="15">
        <v>0.0</v>
      </c>
      <c r="CG1022" s="16">
        <v>0.0</v>
      </c>
      <c r="CH1022" s="16">
        <v>0.0</v>
      </c>
      <c r="CI1022" s="16">
        <v>0.0</v>
      </c>
      <c r="CJ1022" s="15">
        <f t="shared" si="3"/>
        <v>0</v>
      </c>
      <c r="CK1022" s="29" t="s">
        <v>5736</v>
      </c>
      <c r="CL1022" s="11" t="s">
        <v>1183</v>
      </c>
      <c r="CM1022" s="11">
        <v>0.0</v>
      </c>
      <c r="CN1022" s="11">
        <v>0.0</v>
      </c>
      <c r="CO1022" s="18">
        <v>1.0</v>
      </c>
      <c r="CP1022" s="18">
        <v>0.0</v>
      </c>
      <c r="CQ1022" s="15">
        <v>0.0</v>
      </c>
      <c r="CR1022" s="15" t="s">
        <v>124</v>
      </c>
      <c r="CS1022" s="15">
        <v>0.0</v>
      </c>
      <c r="CT1022" s="15" t="s">
        <v>124</v>
      </c>
      <c r="CU1022" s="15">
        <v>0.0</v>
      </c>
      <c r="CV1022" s="15" t="s">
        <v>124</v>
      </c>
      <c r="CW1022" s="11">
        <v>0.0</v>
      </c>
      <c r="CX1022" s="11">
        <v>0.0</v>
      </c>
      <c r="CY1022" s="11" t="s">
        <v>124</v>
      </c>
      <c r="CZ1022" s="11">
        <v>0.0</v>
      </c>
      <c r="DA1022" s="11" t="s">
        <v>3380</v>
      </c>
      <c r="DB1022" s="31"/>
    </row>
    <row r="1023">
      <c r="A1023" s="11" t="s">
        <v>5737</v>
      </c>
      <c r="B1023" s="11" t="s">
        <v>5738</v>
      </c>
      <c r="C1023" s="12">
        <v>41307.0</v>
      </c>
      <c r="D1023" s="13">
        <v>6.0</v>
      </c>
      <c r="E1023" s="18">
        <v>1.0</v>
      </c>
      <c r="F1023" s="3">
        <v>5.0</v>
      </c>
      <c r="G1023" s="3">
        <v>1.0</v>
      </c>
      <c r="H1023" s="3">
        <v>7.0</v>
      </c>
      <c r="I1023" s="14">
        <f t="shared" si="1"/>
        <v>4.333333333</v>
      </c>
      <c r="J1023" s="14">
        <f t="shared" si="2"/>
        <v>4</v>
      </c>
      <c r="K1023" s="11" t="s">
        <v>5739</v>
      </c>
      <c r="L1023" s="11" t="s">
        <v>5739</v>
      </c>
      <c r="M1023" s="15" t="s">
        <v>3478</v>
      </c>
      <c r="N1023" s="15" t="s">
        <v>3478</v>
      </c>
      <c r="O1023" s="15" t="s">
        <v>3478</v>
      </c>
      <c r="P1023" s="15" t="s">
        <v>969</v>
      </c>
      <c r="Q1023" s="17">
        <v>2.5</v>
      </c>
      <c r="R1023" s="11" t="s">
        <v>5740</v>
      </c>
      <c r="S1023" s="11">
        <v>1.0</v>
      </c>
      <c r="T1023" s="11">
        <v>0.0</v>
      </c>
      <c r="U1023" s="11" t="s">
        <v>124</v>
      </c>
      <c r="V1023" s="11">
        <v>0.0</v>
      </c>
      <c r="W1023" s="11" t="s">
        <v>125</v>
      </c>
      <c r="X1023" s="18">
        <v>29.0</v>
      </c>
      <c r="Y1023" s="18">
        <v>1.0</v>
      </c>
      <c r="Z1023" s="18">
        <v>2.0</v>
      </c>
      <c r="AA1023" s="18">
        <v>2.0</v>
      </c>
      <c r="AB1023" s="15" t="s">
        <v>5741</v>
      </c>
      <c r="AC1023" s="15" t="s">
        <v>5741</v>
      </c>
      <c r="AD1023" s="16">
        <v>1.0</v>
      </c>
      <c r="AE1023" s="16">
        <v>1.0</v>
      </c>
      <c r="AF1023" s="16">
        <v>1.0</v>
      </c>
      <c r="AG1023" s="15">
        <v>1.0</v>
      </c>
      <c r="AH1023" s="11" t="s">
        <v>5742</v>
      </c>
      <c r="AI1023" s="18">
        <v>1.0</v>
      </c>
      <c r="AJ1023" s="18">
        <v>1.0</v>
      </c>
      <c r="AK1023" s="18">
        <v>1.0</v>
      </c>
      <c r="AL1023" s="11">
        <v>1.0</v>
      </c>
      <c r="AM1023" s="19">
        <v>1.0</v>
      </c>
      <c r="AN1023" s="27" t="s">
        <v>128</v>
      </c>
      <c r="AO1023" s="15" t="s">
        <v>554</v>
      </c>
      <c r="AP1023" s="15" t="s">
        <v>554</v>
      </c>
      <c r="AQ1023" s="15">
        <v>95.0</v>
      </c>
      <c r="AR1023" s="15">
        <v>53.0</v>
      </c>
      <c r="AS1023" s="15">
        <v>78.0</v>
      </c>
      <c r="AT1023" s="15">
        <v>67.0</v>
      </c>
      <c r="AU1023" s="15">
        <v>-7.0</v>
      </c>
      <c r="AV1023" s="15">
        <v>6.0</v>
      </c>
      <c r="AW1023" s="18">
        <v>0.0</v>
      </c>
      <c r="AX1023" s="18">
        <v>0.0</v>
      </c>
      <c r="AY1023" s="18">
        <v>0.0</v>
      </c>
      <c r="AZ1023" s="18">
        <v>0.0</v>
      </c>
      <c r="BA1023" s="18">
        <v>0.0</v>
      </c>
      <c r="BB1023" s="18">
        <v>1.0</v>
      </c>
      <c r="BC1023" s="11">
        <v>0.0</v>
      </c>
      <c r="BD1023" s="11">
        <v>0.0</v>
      </c>
      <c r="BE1023" s="11">
        <v>0.0</v>
      </c>
      <c r="BF1023" s="11">
        <v>0.0</v>
      </c>
      <c r="BG1023" s="11">
        <v>0.0</v>
      </c>
      <c r="BH1023" s="11">
        <v>0.0</v>
      </c>
      <c r="BI1023" s="11">
        <v>0.0</v>
      </c>
      <c r="BJ1023" s="11">
        <v>0.0</v>
      </c>
      <c r="BK1023" s="11">
        <v>0.0</v>
      </c>
      <c r="BL1023" s="11">
        <v>0.0</v>
      </c>
      <c r="BM1023" s="11">
        <v>0.0</v>
      </c>
      <c r="BN1023" s="11">
        <v>0.0</v>
      </c>
      <c r="BO1023" s="11">
        <v>0.0</v>
      </c>
      <c r="BP1023" s="11">
        <v>0.0</v>
      </c>
      <c r="BQ1023" s="11">
        <v>1.0</v>
      </c>
      <c r="BR1023" s="11">
        <v>0.0</v>
      </c>
      <c r="BS1023" s="11">
        <v>0.0</v>
      </c>
      <c r="BT1023" s="11">
        <v>0.0</v>
      </c>
      <c r="BU1023" s="11">
        <v>0.0</v>
      </c>
      <c r="BV1023" s="11" t="s">
        <v>124</v>
      </c>
      <c r="BW1023" s="3" t="s">
        <v>146</v>
      </c>
      <c r="BX1023" s="15">
        <v>0.0</v>
      </c>
      <c r="BY1023" s="26">
        <v>235.0</v>
      </c>
      <c r="BZ1023" s="16">
        <v>0.0</v>
      </c>
      <c r="CA1023" s="26">
        <v>43.0</v>
      </c>
      <c r="CB1023" s="26">
        <v>33.0</v>
      </c>
      <c r="CC1023" s="15">
        <v>1.0</v>
      </c>
      <c r="CD1023" s="15">
        <v>0.0</v>
      </c>
      <c r="CE1023" s="15">
        <v>0.0</v>
      </c>
      <c r="CF1023" s="15">
        <v>0.0</v>
      </c>
      <c r="CG1023" s="16">
        <v>0.0</v>
      </c>
      <c r="CH1023" s="16">
        <v>0.0</v>
      </c>
      <c r="CI1023" s="16">
        <v>0.0</v>
      </c>
      <c r="CJ1023" s="15">
        <f t="shared" si="3"/>
        <v>0</v>
      </c>
      <c r="CK1023" s="29" t="s">
        <v>5743</v>
      </c>
      <c r="CL1023" s="11" t="s">
        <v>5744</v>
      </c>
      <c r="CM1023" s="11">
        <v>0.0</v>
      </c>
      <c r="CN1023" s="11">
        <v>0.0</v>
      </c>
      <c r="CO1023" s="18">
        <v>1.0</v>
      </c>
      <c r="CP1023" s="18">
        <v>0.0</v>
      </c>
      <c r="CQ1023" s="15">
        <v>0.0</v>
      </c>
      <c r="CR1023" s="15" t="s">
        <v>124</v>
      </c>
      <c r="CS1023" s="15">
        <v>0.0</v>
      </c>
      <c r="CT1023" s="15" t="s">
        <v>124</v>
      </c>
      <c r="CU1023" s="15">
        <v>0.0</v>
      </c>
      <c r="CV1023" s="15" t="s">
        <v>124</v>
      </c>
      <c r="CW1023" s="11">
        <v>0.0</v>
      </c>
      <c r="CX1023" s="11">
        <v>0.0</v>
      </c>
      <c r="CY1023" s="11" t="s">
        <v>124</v>
      </c>
      <c r="CZ1023" s="11">
        <v>0.0</v>
      </c>
      <c r="DA1023" s="11" t="s">
        <v>235</v>
      </c>
      <c r="DB1023" s="31"/>
    </row>
    <row r="1024">
      <c r="A1024" s="11" t="s">
        <v>5745</v>
      </c>
      <c r="B1024" s="11" t="s">
        <v>5746</v>
      </c>
      <c r="C1024" s="12">
        <v>41335.0</v>
      </c>
      <c r="D1024" s="13">
        <v>5.0</v>
      </c>
      <c r="E1024" s="18">
        <v>0.0</v>
      </c>
      <c r="F1024" s="3">
        <v>2.0</v>
      </c>
      <c r="G1024" s="3">
        <v>6.0</v>
      </c>
      <c r="H1024" s="3">
        <v>1.0</v>
      </c>
      <c r="I1024" s="14">
        <f t="shared" si="1"/>
        <v>3</v>
      </c>
      <c r="J1024" s="14">
        <f t="shared" si="2"/>
        <v>3.333333333</v>
      </c>
      <c r="K1024" s="11" t="s">
        <v>5747</v>
      </c>
      <c r="L1024" s="11" t="s">
        <v>5748</v>
      </c>
      <c r="M1024" s="15" t="s">
        <v>2631</v>
      </c>
      <c r="N1024" s="15" t="s">
        <v>5749</v>
      </c>
      <c r="O1024" s="15" t="s">
        <v>3478</v>
      </c>
      <c r="P1024" s="15" t="s">
        <v>5750</v>
      </c>
      <c r="Q1024" s="17">
        <v>1.0</v>
      </c>
      <c r="R1024" s="11" t="s">
        <v>124</v>
      </c>
      <c r="S1024" s="11">
        <v>0.0</v>
      </c>
      <c r="T1024" s="11">
        <v>0.0</v>
      </c>
      <c r="U1024" s="11" t="s">
        <v>124</v>
      </c>
      <c r="V1024" s="11">
        <v>0.0</v>
      </c>
      <c r="W1024" s="11" t="s">
        <v>125</v>
      </c>
      <c r="X1024" s="18">
        <v>23.0</v>
      </c>
      <c r="Y1024" s="18">
        <v>1.0</v>
      </c>
      <c r="Z1024" s="18">
        <v>1.0</v>
      </c>
      <c r="AA1024" s="18">
        <v>0.0</v>
      </c>
      <c r="AB1024" s="15" t="s">
        <v>5751</v>
      </c>
      <c r="AC1024" s="15" t="s">
        <v>5746</v>
      </c>
      <c r="AD1024" s="16">
        <v>1.0</v>
      </c>
      <c r="AE1024" s="16">
        <v>2.0</v>
      </c>
      <c r="AF1024" s="16">
        <v>1.0</v>
      </c>
      <c r="AG1024" s="15">
        <v>0.0</v>
      </c>
      <c r="AH1024" s="11" t="s">
        <v>5746</v>
      </c>
      <c r="AI1024" s="18">
        <v>1.0</v>
      </c>
      <c r="AJ1024" s="18">
        <v>1.0</v>
      </c>
      <c r="AK1024" s="18">
        <v>1.0</v>
      </c>
      <c r="AL1024" s="11">
        <v>1.0</v>
      </c>
      <c r="AM1024" s="19">
        <v>1.0</v>
      </c>
      <c r="AN1024" s="27" t="s">
        <v>128</v>
      </c>
      <c r="AO1024" s="15" t="s">
        <v>1780</v>
      </c>
      <c r="AP1024" s="15" t="s">
        <v>1780</v>
      </c>
      <c r="AQ1024" s="15">
        <v>138.0</v>
      </c>
      <c r="AR1024" s="15">
        <v>79.0</v>
      </c>
      <c r="AS1024" s="15">
        <v>45.0</v>
      </c>
      <c r="AT1024" s="15">
        <v>28.0</v>
      </c>
      <c r="AU1024" s="15">
        <v>-5.0</v>
      </c>
      <c r="AV1024" s="15">
        <v>1.0</v>
      </c>
      <c r="AW1024" s="18">
        <v>0.0</v>
      </c>
      <c r="AX1024" s="18">
        <v>1.0</v>
      </c>
      <c r="AY1024" s="18">
        <v>0.0</v>
      </c>
      <c r="AZ1024" s="18">
        <v>0.0</v>
      </c>
      <c r="BA1024" s="18">
        <v>0.0</v>
      </c>
      <c r="BB1024" s="18">
        <v>0.0</v>
      </c>
      <c r="BC1024" s="11">
        <v>0.0</v>
      </c>
      <c r="BD1024" s="11">
        <v>0.0</v>
      </c>
      <c r="BE1024" s="11">
        <v>0.0</v>
      </c>
      <c r="BF1024" s="11">
        <v>0.0</v>
      </c>
      <c r="BG1024" s="11">
        <v>0.0</v>
      </c>
      <c r="BH1024" s="11">
        <v>0.0</v>
      </c>
      <c r="BI1024" s="11">
        <v>0.0</v>
      </c>
      <c r="BJ1024" s="11">
        <v>1.0</v>
      </c>
      <c r="BK1024" s="11">
        <v>0.0</v>
      </c>
      <c r="BL1024" s="11">
        <v>0.0</v>
      </c>
      <c r="BM1024" s="11">
        <v>0.0</v>
      </c>
      <c r="BN1024" s="11">
        <v>0.0</v>
      </c>
      <c r="BO1024" s="11">
        <v>0.0</v>
      </c>
      <c r="BP1024" s="11">
        <v>0.0</v>
      </c>
      <c r="BQ1024" s="11">
        <v>0.0</v>
      </c>
      <c r="BR1024" s="11">
        <v>0.0</v>
      </c>
      <c r="BS1024" s="11">
        <v>0.0</v>
      </c>
      <c r="BT1024" s="11">
        <v>0.0</v>
      </c>
      <c r="BU1024" s="11">
        <v>0.0</v>
      </c>
      <c r="BV1024" s="11" t="s">
        <v>3999</v>
      </c>
      <c r="BW1024" s="3" t="s">
        <v>251</v>
      </c>
      <c r="BX1024" s="15">
        <v>0.0</v>
      </c>
      <c r="BY1024" s="26">
        <v>196.0</v>
      </c>
      <c r="BZ1024" s="16">
        <v>1.0</v>
      </c>
      <c r="CA1024" s="26">
        <v>196.0</v>
      </c>
      <c r="CB1024" s="26">
        <v>16.0</v>
      </c>
      <c r="CC1024" s="15">
        <v>0.0</v>
      </c>
      <c r="CD1024" s="15">
        <v>0.0</v>
      </c>
      <c r="CE1024" s="15">
        <v>0.0</v>
      </c>
      <c r="CF1024" s="15">
        <v>0.0</v>
      </c>
      <c r="CG1024" s="16">
        <v>0.0</v>
      </c>
      <c r="CH1024" s="16">
        <v>1.0</v>
      </c>
      <c r="CI1024" s="16">
        <v>0.0</v>
      </c>
      <c r="CJ1024" s="15">
        <f t="shared" si="3"/>
        <v>1</v>
      </c>
      <c r="CK1024" s="40" t="s">
        <v>124</v>
      </c>
      <c r="CL1024" s="11" t="s">
        <v>124</v>
      </c>
      <c r="CM1024" s="11">
        <v>0.0</v>
      </c>
      <c r="CN1024" s="11">
        <v>0.0</v>
      </c>
      <c r="CO1024" s="18">
        <v>0.0</v>
      </c>
      <c r="CP1024" s="18">
        <v>0.0</v>
      </c>
      <c r="CQ1024" s="15">
        <v>0.0</v>
      </c>
      <c r="CR1024" s="15" t="s">
        <v>124</v>
      </c>
      <c r="CS1024" s="15">
        <v>0.0</v>
      </c>
      <c r="CT1024" s="15" t="s">
        <v>124</v>
      </c>
      <c r="CU1024" s="15">
        <v>0.0</v>
      </c>
      <c r="CV1024" s="15" t="s">
        <v>124</v>
      </c>
      <c r="CW1024" s="11">
        <v>1.0</v>
      </c>
      <c r="CX1024" s="11">
        <v>0.0</v>
      </c>
      <c r="CY1024" s="11" t="s">
        <v>124</v>
      </c>
      <c r="CZ1024" s="11">
        <v>0.0</v>
      </c>
      <c r="DA1024" s="11" t="s">
        <v>507</v>
      </c>
      <c r="DB1024" s="31"/>
    </row>
    <row r="1025">
      <c r="A1025" s="11" t="s">
        <v>5752</v>
      </c>
      <c r="B1025" s="11" t="s">
        <v>5552</v>
      </c>
      <c r="C1025" s="12">
        <v>41384.0</v>
      </c>
      <c r="D1025" s="13">
        <v>1.0</v>
      </c>
      <c r="E1025" s="18">
        <v>0.0</v>
      </c>
      <c r="F1025" s="3">
        <v>8.0</v>
      </c>
      <c r="G1025" s="3">
        <v>8.0</v>
      </c>
      <c r="H1025" s="3">
        <v>9.0</v>
      </c>
      <c r="I1025" s="14">
        <f t="shared" si="1"/>
        <v>8.333333333</v>
      </c>
      <c r="J1025" s="14">
        <f t="shared" si="2"/>
        <v>0.6666666667</v>
      </c>
      <c r="K1025" s="11" t="s">
        <v>303</v>
      </c>
      <c r="L1025" s="11" t="s">
        <v>355</v>
      </c>
      <c r="M1025" s="15" t="s">
        <v>137</v>
      </c>
      <c r="N1025" s="15" t="s">
        <v>196</v>
      </c>
      <c r="O1025" s="15" t="s">
        <v>137</v>
      </c>
      <c r="P1025" s="15" t="s">
        <v>969</v>
      </c>
      <c r="Q1025" s="17">
        <v>1.0</v>
      </c>
      <c r="R1025" s="11" t="s">
        <v>124</v>
      </c>
      <c r="S1025" s="11">
        <v>0.0</v>
      </c>
      <c r="T1025" s="11">
        <v>0.0</v>
      </c>
      <c r="U1025" s="11" t="s">
        <v>124</v>
      </c>
      <c r="V1025" s="11">
        <v>0.0</v>
      </c>
      <c r="W1025" s="11" t="s">
        <v>125</v>
      </c>
      <c r="X1025" s="18">
        <v>27.0</v>
      </c>
      <c r="Y1025" s="18">
        <v>1.0</v>
      </c>
      <c r="Z1025" s="18">
        <v>0.0</v>
      </c>
      <c r="AA1025" s="18">
        <v>1.0</v>
      </c>
      <c r="AB1025" s="15" t="s">
        <v>5753</v>
      </c>
      <c r="AC1025" s="15" t="s">
        <v>5753</v>
      </c>
      <c r="AD1025" s="16">
        <v>1.0</v>
      </c>
      <c r="AE1025" s="16">
        <v>2.0</v>
      </c>
      <c r="AF1025" s="16">
        <v>1.0</v>
      </c>
      <c r="AG1025" s="16">
        <v>0.0</v>
      </c>
      <c r="AH1025" s="11" t="s">
        <v>5518</v>
      </c>
      <c r="AI1025" s="18">
        <v>1.0</v>
      </c>
      <c r="AJ1025" s="18">
        <v>2.0</v>
      </c>
      <c r="AK1025" s="18">
        <v>1.0</v>
      </c>
      <c r="AL1025" s="18">
        <v>0.0</v>
      </c>
      <c r="AM1025" s="19">
        <v>1.0</v>
      </c>
      <c r="AN1025" s="27" t="s">
        <v>128</v>
      </c>
      <c r="AO1025" s="15" t="s">
        <v>129</v>
      </c>
      <c r="AP1025" s="15" t="s">
        <v>129</v>
      </c>
      <c r="AQ1025" s="15">
        <v>73.0</v>
      </c>
      <c r="AR1025" s="15">
        <v>28.0</v>
      </c>
      <c r="AS1025" s="15">
        <v>61.0</v>
      </c>
      <c r="AT1025" s="15">
        <v>39.0</v>
      </c>
      <c r="AU1025" s="15">
        <v>-9.0</v>
      </c>
      <c r="AV1025" s="15">
        <v>93.0</v>
      </c>
      <c r="AW1025" s="18">
        <v>0.0</v>
      </c>
      <c r="AX1025" s="18">
        <v>0.0</v>
      </c>
      <c r="AY1025" s="18">
        <v>0.0</v>
      </c>
      <c r="AZ1025" s="18">
        <v>1.0</v>
      </c>
      <c r="BA1025" s="18">
        <v>0.0</v>
      </c>
      <c r="BB1025" s="18">
        <v>0.0</v>
      </c>
      <c r="BC1025" s="11">
        <v>0.0</v>
      </c>
      <c r="BD1025" s="11">
        <v>0.0</v>
      </c>
      <c r="BE1025" s="11">
        <v>0.0</v>
      </c>
      <c r="BF1025" s="11">
        <v>0.0</v>
      </c>
      <c r="BG1025" s="11">
        <v>0.0</v>
      </c>
      <c r="BH1025" s="11">
        <v>0.0</v>
      </c>
      <c r="BI1025" s="11">
        <v>0.0</v>
      </c>
      <c r="BJ1025" s="11">
        <v>0.0</v>
      </c>
      <c r="BK1025" s="11">
        <v>0.0</v>
      </c>
      <c r="BL1025" s="11">
        <v>0.0</v>
      </c>
      <c r="BM1025" s="11">
        <v>0.0</v>
      </c>
      <c r="BN1025" s="11">
        <v>0.0</v>
      </c>
      <c r="BO1025" s="11">
        <v>0.0</v>
      </c>
      <c r="BP1025" s="11">
        <v>0.0</v>
      </c>
      <c r="BQ1025" s="11">
        <v>0.0</v>
      </c>
      <c r="BR1025" s="11">
        <v>0.0</v>
      </c>
      <c r="BS1025" s="11">
        <v>0.0</v>
      </c>
      <c r="BT1025" s="11">
        <v>0.0</v>
      </c>
      <c r="BU1025" s="11">
        <v>0.0</v>
      </c>
      <c r="BV1025" s="11" t="s">
        <v>124</v>
      </c>
      <c r="BW1025" s="3" t="s">
        <v>1609</v>
      </c>
      <c r="BX1025" s="15">
        <v>0.0</v>
      </c>
      <c r="BY1025" s="26">
        <v>213.0</v>
      </c>
      <c r="BZ1025" s="16">
        <v>0.0</v>
      </c>
      <c r="CA1025" s="26">
        <v>21.0</v>
      </c>
      <c r="CB1025" s="26">
        <v>13.0</v>
      </c>
      <c r="CC1025" s="15">
        <v>0.0</v>
      </c>
      <c r="CD1025" s="15">
        <v>0.0</v>
      </c>
      <c r="CE1025" s="15">
        <v>0.0</v>
      </c>
      <c r="CF1025" s="15">
        <v>0.0</v>
      </c>
      <c r="CG1025" s="16">
        <v>0.0</v>
      </c>
      <c r="CH1025" s="16">
        <v>0.0</v>
      </c>
      <c r="CI1025" s="16">
        <v>0.0</v>
      </c>
      <c r="CJ1025" s="15">
        <f t="shared" si="3"/>
        <v>0</v>
      </c>
      <c r="CK1025" s="29" t="s">
        <v>5754</v>
      </c>
      <c r="CL1025" s="11" t="s">
        <v>132</v>
      </c>
      <c r="CM1025" s="11">
        <v>0.0</v>
      </c>
      <c r="CN1025" s="11">
        <v>0.0</v>
      </c>
      <c r="CO1025" s="18">
        <v>0.0</v>
      </c>
      <c r="CP1025" s="18">
        <v>0.0</v>
      </c>
      <c r="CQ1025" s="15">
        <v>0.0</v>
      </c>
      <c r="CR1025" s="15" t="s">
        <v>124</v>
      </c>
      <c r="CS1025" s="15">
        <v>0.0</v>
      </c>
      <c r="CT1025" s="15" t="s">
        <v>124</v>
      </c>
      <c r="CU1025" s="15">
        <v>0.0</v>
      </c>
      <c r="CV1025" s="15" t="s">
        <v>124</v>
      </c>
      <c r="CW1025" s="11">
        <v>0.0</v>
      </c>
      <c r="CX1025" s="11">
        <v>0.0</v>
      </c>
      <c r="CY1025" s="11" t="s">
        <v>124</v>
      </c>
      <c r="CZ1025" s="11">
        <v>0.0</v>
      </c>
      <c r="DA1025" s="11" t="s">
        <v>235</v>
      </c>
      <c r="DB1025" s="31"/>
    </row>
    <row r="1026">
      <c r="A1026" s="11" t="s">
        <v>5755</v>
      </c>
      <c r="B1026" s="11" t="s">
        <v>5756</v>
      </c>
      <c r="C1026" s="12">
        <v>41391.0</v>
      </c>
      <c r="D1026" s="13">
        <v>3.0</v>
      </c>
      <c r="E1026" s="18">
        <v>0.0</v>
      </c>
      <c r="F1026" s="3">
        <v>3.0</v>
      </c>
      <c r="G1026" s="3">
        <v>5.0</v>
      </c>
      <c r="H1026" s="3">
        <v>9.0</v>
      </c>
      <c r="I1026" s="14">
        <f t="shared" si="1"/>
        <v>5.666666667</v>
      </c>
      <c r="J1026" s="14">
        <f t="shared" si="2"/>
        <v>4</v>
      </c>
      <c r="K1026" s="11" t="s">
        <v>277</v>
      </c>
      <c r="L1026" s="11" t="s">
        <v>3594</v>
      </c>
      <c r="M1026" s="15" t="s">
        <v>137</v>
      </c>
      <c r="N1026" s="15" t="s">
        <v>5693</v>
      </c>
      <c r="O1026" s="15" t="s">
        <v>162</v>
      </c>
      <c r="P1026" s="15" t="s">
        <v>373</v>
      </c>
      <c r="Q1026" s="17">
        <v>1.5</v>
      </c>
      <c r="R1026" s="11" t="s">
        <v>5757</v>
      </c>
      <c r="S1026" s="11">
        <v>1.0</v>
      </c>
      <c r="T1026" s="11">
        <v>0.0</v>
      </c>
      <c r="U1026" s="11" t="s">
        <v>124</v>
      </c>
      <c r="V1026" s="11">
        <v>0.0</v>
      </c>
      <c r="W1026" s="11" t="s">
        <v>125</v>
      </c>
      <c r="X1026" s="18">
        <f>(33+31)/2</f>
        <v>32</v>
      </c>
      <c r="Y1026" s="18">
        <v>2.0</v>
      </c>
      <c r="Z1026" s="18">
        <v>1.0</v>
      </c>
      <c r="AA1026" s="18">
        <v>0.0</v>
      </c>
      <c r="AB1026" s="15" t="s">
        <v>5758</v>
      </c>
      <c r="AC1026" s="15" t="s">
        <v>5758</v>
      </c>
      <c r="AD1026" s="16">
        <v>2.0</v>
      </c>
      <c r="AE1026" s="16">
        <v>2.0</v>
      </c>
      <c r="AF1026" s="16">
        <v>1.0</v>
      </c>
      <c r="AG1026" s="15">
        <v>0.0</v>
      </c>
      <c r="AH1026" s="11" t="s">
        <v>5697</v>
      </c>
      <c r="AI1026" s="18">
        <v>1.0</v>
      </c>
      <c r="AJ1026" s="18">
        <v>0.0</v>
      </c>
      <c r="AK1026" s="18">
        <v>0.0</v>
      </c>
      <c r="AL1026" s="11">
        <v>0.0</v>
      </c>
      <c r="AM1026" s="19">
        <v>1.0</v>
      </c>
      <c r="AN1026" s="27" t="s">
        <v>128</v>
      </c>
      <c r="AO1026" s="15" t="s">
        <v>289</v>
      </c>
      <c r="AP1026" s="15" t="s">
        <v>289</v>
      </c>
      <c r="AQ1026" s="15">
        <v>95.0</v>
      </c>
      <c r="AR1026" s="15">
        <v>55.0</v>
      </c>
      <c r="AS1026" s="15">
        <v>78.0</v>
      </c>
      <c r="AT1026" s="15">
        <v>44.0</v>
      </c>
      <c r="AU1026" s="15">
        <v>-7.0</v>
      </c>
      <c r="AV1026" s="15">
        <v>35.0</v>
      </c>
      <c r="AW1026" s="18">
        <v>0.0</v>
      </c>
      <c r="AX1026" s="18">
        <v>0.0</v>
      </c>
      <c r="AY1026" s="18">
        <v>0.0</v>
      </c>
      <c r="AZ1026" s="18">
        <v>1.0</v>
      </c>
      <c r="BA1026" s="18">
        <v>0.0</v>
      </c>
      <c r="BB1026" s="18">
        <v>0.0</v>
      </c>
      <c r="BC1026" s="11">
        <v>0.0</v>
      </c>
      <c r="BD1026" s="11">
        <v>0.0</v>
      </c>
      <c r="BE1026" s="11">
        <v>0.0</v>
      </c>
      <c r="BF1026" s="11">
        <v>0.0</v>
      </c>
      <c r="BG1026" s="11">
        <v>0.0</v>
      </c>
      <c r="BH1026" s="11">
        <v>0.0</v>
      </c>
      <c r="BI1026" s="11">
        <v>0.0</v>
      </c>
      <c r="BJ1026" s="11">
        <v>0.0</v>
      </c>
      <c r="BK1026" s="11">
        <v>0.0</v>
      </c>
      <c r="BL1026" s="11">
        <v>0.0</v>
      </c>
      <c r="BM1026" s="11">
        <v>0.0</v>
      </c>
      <c r="BN1026" s="11">
        <v>0.0</v>
      </c>
      <c r="BO1026" s="11">
        <v>0.0</v>
      </c>
      <c r="BP1026" s="11">
        <v>0.0</v>
      </c>
      <c r="BQ1026" s="11">
        <v>0.0</v>
      </c>
      <c r="BR1026" s="11">
        <v>0.0</v>
      </c>
      <c r="BS1026" s="11">
        <v>0.0</v>
      </c>
      <c r="BT1026" s="11">
        <v>0.0</v>
      </c>
      <c r="BU1026" s="11">
        <v>0.0</v>
      </c>
      <c r="BV1026" s="11" t="s">
        <v>124</v>
      </c>
      <c r="BW1026" s="3" t="s">
        <v>1609</v>
      </c>
      <c r="BX1026" s="15">
        <v>0.0</v>
      </c>
      <c r="BY1026" s="26">
        <v>242.0</v>
      </c>
      <c r="BZ1026" s="16">
        <v>0.0</v>
      </c>
      <c r="CA1026" s="26">
        <v>33.0</v>
      </c>
      <c r="CB1026" s="26">
        <v>10.0</v>
      </c>
      <c r="CC1026" s="15">
        <v>0.0</v>
      </c>
      <c r="CD1026" s="15">
        <v>0.0</v>
      </c>
      <c r="CE1026" s="15">
        <v>0.0</v>
      </c>
      <c r="CF1026" s="15">
        <v>0.0</v>
      </c>
      <c r="CG1026" s="16">
        <v>0.0</v>
      </c>
      <c r="CH1026" s="16">
        <v>0.0</v>
      </c>
      <c r="CI1026" s="16">
        <v>0.0</v>
      </c>
      <c r="CJ1026" s="15">
        <f t="shared" si="3"/>
        <v>0</v>
      </c>
      <c r="CK1026" s="29" t="s">
        <v>5759</v>
      </c>
      <c r="CL1026" s="11" t="s">
        <v>132</v>
      </c>
      <c r="CM1026" s="11">
        <v>0.0</v>
      </c>
      <c r="CN1026" s="11">
        <v>0.0</v>
      </c>
      <c r="CO1026" s="18">
        <v>0.0</v>
      </c>
      <c r="CP1026" s="18">
        <v>0.0</v>
      </c>
      <c r="CQ1026" s="15">
        <v>0.0</v>
      </c>
      <c r="CR1026" s="15" t="s">
        <v>124</v>
      </c>
      <c r="CS1026" s="15">
        <v>0.0</v>
      </c>
      <c r="CT1026" s="15" t="s">
        <v>124</v>
      </c>
      <c r="CU1026" s="15">
        <v>0.0</v>
      </c>
      <c r="CV1026" s="15" t="s">
        <v>124</v>
      </c>
      <c r="CW1026" s="11">
        <v>0.0</v>
      </c>
      <c r="CX1026" s="11">
        <v>0.0</v>
      </c>
      <c r="CY1026" s="11" t="s">
        <v>124</v>
      </c>
      <c r="CZ1026" s="11">
        <v>0.0</v>
      </c>
      <c r="DA1026" s="11" t="s">
        <v>235</v>
      </c>
      <c r="DB1026" s="31"/>
    </row>
    <row r="1027">
      <c r="A1027" s="11" t="s">
        <v>5760</v>
      </c>
      <c r="B1027" s="11" t="s">
        <v>5761</v>
      </c>
      <c r="C1027" s="12">
        <v>41412.0</v>
      </c>
      <c r="D1027" s="13">
        <v>5.0</v>
      </c>
      <c r="E1027" s="18">
        <v>0.0</v>
      </c>
      <c r="F1027" s="3">
        <v>7.0</v>
      </c>
      <c r="G1027" s="3">
        <v>6.0</v>
      </c>
      <c r="H1027" s="3">
        <v>6.0</v>
      </c>
      <c r="I1027" s="14">
        <f t="shared" si="1"/>
        <v>6.333333333</v>
      </c>
      <c r="J1027" s="14">
        <f t="shared" si="2"/>
        <v>0.6666666667</v>
      </c>
      <c r="K1027" s="11" t="s">
        <v>5739</v>
      </c>
      <c r="L1027" s="11" t="s">
        <v>5739</v>
      </c>
      <c r="M1027" s="15" t="s">
        <v>3478</v>
      </c>
      <c r="N1027" s="15" t="s">
        <v>3478</v>
      </c>
      <c r="O1027" s="15" t="s">
        <v>3478</v>
      </c>
      <c r="P1027" s="15" t="s">
        <v>969</v>
      </c>
      <c r="Q1027" s="17">
        <v>2.5</v>
      </c>
      <c r="R1027" s="11" t="s">
        <v>5762</v>
      </c>
      <c r="S1027" s="11">
        <v>1.0</v>
      </c>
      <c r="T1027" s="11">
        <v>0.0</v>
      </c>
      <c r="U1027" s="11" t="s">
        <v>124</v>
      </c>
      <c r="V1027" s="11">
        <v>0.0</v>
      </c>
      <c r="W1027" s="11" t="s">
        <v>125</v>
      </c>
      <c r="X1027" s="18">
        <v>29.0</v>
      </c>
      <c r="Y1027" s="18">
        <v>1.0</v>
      </c>
      <c r="Z1027" s="18">
        <v>2.0</v>
      </c>
      <c r="AA1027" s="18">
        <v>2.0</v>
      </c>
      <c r="AB1027" s="15" t="s">
        <v>5763</v>
      </c>
      <c r="AC1027" s="15" t="s">
        <v>5763</v>
      </c>
      <c r="AD1027" s="16">
        <v>1.0</v>
      </c>
      <c r="AE1027" s="16">
        <v>2.0</v>
      </c>
      <c r="AF1027" s="16">
        <v>1.0</v>
      </c>
      <c r="AG1027" s="15">
        <v>1.0</v>
      </c>
      <c r="AH1027" s="11" t="s">
        <v>5742</v>
      </c>
      <c r="AI1027" s="18">
        <v>1.0</v>
      </c>
      <c r="AJ1027" s="18">
        <v>1.0</v>
      </c>
      <c r="AK1027" s="18">
        <v>1.0</v>
      </c>
      <c r="AL1027" s="11">
        <v>1.0</v>
      </c>
      <c r="AM1027" s="19">
        <v>1.0</v>
      </c>
      <c r="AN1027" s="27" t="s">
        <v>128</v>
      </c>
      <c r="AO1027" s="15" t="s">
        <v>289</v>
      </c>
      <c r="AP1027" s="15" t="s">
        <v>289</v>
      </c>
      <c r="AQ1027" s="15">
        <v>146.0</v>
      </c>
      <c r="AR1027" s="15">
        <v>92.0</v>
      </c>
      <c r="AS1027" s="15">
        <v>64.0</v>
      </c>
      <c r="AT1027" s="15">
        <v>85.0</v>
      </c>
      <c r="AU1027" s="15">
        <v>-4.0</v>
      </c>
      <c r="AV1027" s="15">
        <v>3.0</v>
      </c>
      <c r="AW1027" s="18">
        <v>0.0</v>
      </c>
      <c r="AX1027" s="18">
        <v>0.0</v>
      </c>
      <c r="AY1027" s="18">
        <v>0.0</v>
      </c>
      <c r="AZ1027" s="18">
        <v>1.0</v>
      </c>
      <c r="BA1027" s="18">
        <v>0.0</v>
      </c>
      <c r="BB1027" s="18">
        <v>1.0</v>
      </c>
      <c r="BC1027" s="11">
        <v>0.0</v>
      </c>
      <c r="BD1027" s="11">
        <v>0.0</v>
      </c>
      <c r="BE1027" s="11">
        <v>0.0</v>
      </c>
      <c r="BF1027" s="11">
        <v>0.0</v>
      </c>
      <c r="BG1027" s="11">
        <v>0.0</v>
      </c>
      <c r="BH1027" s="11">
        <v>0.0</v>
      </c>
      <c r="BI1027" s="11">
        <v>0.0</v>
      </c>
      <c r="BJ1027" s="11">
        <v>1.0</v>
      </c>
      <c r="BK1027" s="11">
        <v>0.0</v>
      </c>
      <c r="BL1027" s="11">
        <v>0.0</v>
      </c>
      <c r="BM1027" s="11">
        <v>0.0</v>
      </c>
      <c r="BN1027" s="11">
        <v>0.0</v>
      </c>
      <c r="BO1027" s="11">
        <v>0.0</v>
      </c>
      <c r="BP1027" s="11">
        <v>0.0</v>
      </c>
      <c r="BQ1027" s="11">
        <v>0.0</v>
      </c>
      <c r="BR1027" s="11">
        <v>0.0</v>
      </c>
      <c r="BS1027" s="11">
        <v>0.0</v>
      </c>
      <c r="BT1027" s="11">
        <v>0.0</v>
      </c>
      <c r="BU1027" s="11">
        <v>0.0</v>
      </c>
      <c r="BV1027" s="11" t="s">
        <v>124</v>
      </c>
      <c r="BW1027" s="3" t="s">
        <v>146</v>
      </c>
      <c r="BX1027" s="15">
        <v>0.0</v>
      </c>
      <c r="BY1027" s="26">
        <v>258.0</v>
      </c>
      <c r="BZ1027" s="16">
        <v>0.0</v>
      </c>
      <c r="CA1027" s="26">
        <v>45.0</v>
      </c>
      <c r="CB1027" s="26">
        <v>20.0</v>
      </c>
      <c r="CC1027" s="15">
        <v>0.0</v>
      </c>
      <c r="CD1027" s="15">
        <v>0.0</v>
      </c>
      <c r="CE1027" s="15">
        <v>0.0</v>
      </c>
      <c r="CF1027" s="15">
        <v>0.0</v>
      </c>
      <c r="CG1027" s="16">
        <v>0.0</v>
      </c>
      <c r="CH1027" s="16">
        <v>0.0</v>
      </c>
      <c r="CI1027" s="16">
        <v>0.0</v>
      </c>
      <c r="CJ1027" s="15">
        <f t="shared" si="3"/>
        <v>0</v>
      </c>
      <c r="CK1027" s="29" t="s">
        <v>5764</v>
      </c>
      <c r="CL1027" s="11" t="s">
        <v>5765</v>
      </c>
      <c r="CM1027" s="11">
        <v>0.0</v>
      </c>
      <c r="CN1027" s="11">
        <v>0.0</v>
      </c>
      <c r="CO1027" s="18">
        <v>1.0</v>
      </c>
      <c r="CP1027" s="18">
        <v>0.0</v>
      </c>
      <c r="CQ1027" s="15">
        <v>0.0</v>
      </c>
      <c r="CR1027" s="15" t="s">
        <v>124</v>
      </c>
      <c r="CS1027" s="15">
        <v>0.0</v>
      </c>
      <c r="CT1027" s="15" t="s">
        <v>124</v>
      </c>
      <c r="CU1027" s="15">
        <v>0.0</v>
      </c>
      <c r="CV1027" s="15" t="s">
        <v>124</v>
      </c>
      <c r="CW1027" s="11">
        <v>0.0</v>
      </c>
      <c r="CX1027" s="11">
        <v>0.0</v>
      </c>
      <c r="CY1027" s="11" t="s">
        <v>124</v>
      </c>
      <c r="CZ1027" s="11">
        <v>0.0</v>
      </c>
      <c r="DA1027" s="11" t="s">
        <v>3248</v>
      </c>
      <c r="DB1027" s="31"/>
    </row>
    <row r="1028">
      <c r="A1028" s="11" t="s">
        <v>5766</v>
      </c>
      <c r="B1028" s="11" t="s">
        <v>5767</v>
      </c>
      <c r="C1028" s="12">
        <v>41447.0</v>
      </c>
      <c r="D1028" s="13">
        <v>12.0</v>
      </c>
      <c r="E1028" s="18">
        <v>0.0</v>
      </c>
      <c r="F1028" s="3">
        <v>7.0</v>
      </c>
      <c r="G1028" s="3">
        <v>7.0</v>
      </c>
      <c r="H1028" s="3">
        <v>9.0</v>
      </c>
      <c r="I1028" s="14">
        <f t="shared" si="1"/>
        <v>7.666666667</v>
      </c>
      <c r="J1028" s="14">
        <f t="shared" si="2"/>
        <v>1.333333333</v>
      </c>
      <c r="K1028" s="11" t="s">
        <v>5768</v>
      </c>
      <c r="L1028" s="11" t="s">
        <v>4729</v>
      </c>
      <c r="M1028" s="16" t="s">
        <v>216</v>
      </c>
      <c r="N1028" s="15" t="s">
        <v>1335</v>
      </c>
      <c r="O1028" s="15" t="s">
        <v>4043</v>
      </c>
      <c r="P1028" s="15" t="s">
        <v>4217</v>
      </c>
      <c r="Q1028" s="17">
        <v>1.5</v>
      </c>
      <c r="R1028" s="11" t="s">
        <v>5769</v>
      </c>
      <c r="S1028" s="11">
        <v>1.0</v>
      </c>
      <c r="T1028" s="11">
        <v>0.0</v>
      </c>
      <c r="U1028" s="11" t="s">
        <v>124</v>
      </c>
      <c r="V1028" s="11">
        <v>0.0</v>
      </c>
      <c r="W1028" s="11" t="s">
        <v>125</v>
      </c>
      <c r="X1028" s="18">
        <f>(36+32+40)/3</f>
        <v>36</v>
      </c>
      <c r="Y1028" s="18">
        <v>1.0</v>
      </c>
      <c r="Z1028" s="18">
        <v>2.0</v>
      </c>
      <c r="AA1028" s="18">
        <v>2.0</v>
      </c>
      <c r="AB1028" s="15" t="s">
        <v>5770</v>
      </c>
      <c r="AC1028" s="15" t="s">
        <v>5770</v>
      </c>
      <c r="AD1028" s="16">
        <v>1.0</v>
      </c>
      <c r="AE1028" s="16">
        <v>2.0</v>
      </c>
      <c r="AF1028" s="16">
        <v>1.0</v>
      </c>
      <c r="AG1028" s="15">
        <v>1.0</v>
      </c>
      <c r="AH1028" s="11" t="s">
        <v>5771</v>
      </c>
      <c r="AI1028" s="18">
        <v>1.0</v>
      </c>
      <c r="AJ1028" s="18">
        <v>0.0</v>
      </c>
      <c r="AK1028" s="18">
        <v>1.0</v>
      </c>
      <c r="AL1028" s="11">
        <v>1.0</v>
      </c>
      <c r="AM1028" s="19">
        <v>1.0</v>
      </c>
      <c r="AN1028" s="27" t="s">
        <v>128</v>
      </c>
      <c r="AO1028" s="15" t="s">
        <v>289</v>
      </c>
      <c r="AP1028" s="15" t="s">
        <v>289</v>
      </c>
      <c r="AQ1028" s="15">
        <v>120.0</v>
      </c>
      <c r="AR1028" s="15">
        <v>50.0</v>
      </c>
      <c r="AS1028" s="15">
        <v>86.0</v>
      </c>
      <c r="AT1028" s="15">
        <v>88.0</v>
      </c>
      <c r="AU1028" s="15">
        <v>-8.0</v>
      </c>
      <c r="AV1028" s="15">
        <v>0.0</v>
      </c>
      <c r="AW1028" s="18">
        <v>0.0</v>
      </c>
      <c r="AX1028" s="18">
        <v>1.0</v>
      </c>
      <c r="AY1028" s="18">
        <v>0.0</v>
      </c>
      <c r="AZ1028" s="18">
        <v>1.0</v>
      </c>
      <c r="BA1028" s="18">
        <v>0.0</v>
      </c>
      <c r="BB1028" s="18">
        <v>0.0</v>
      </c>
      <c r="BC1028" s="11">
        <v>0.0</v>
      </c>
      <c r="BD1028" s="11">
        <v>0.0</v>
      </c>
      <c r="BE1028" s="11">
        <v>0.0</v>
      </c>
      <c r="BF1028" s="11">
        <v>0.0</v>
      </c>
      <c r="BG1028" s="11">
        <v>0.0</v>
      </c>
      <c r="BH1028" s="11">
        <v>0.0</v>
      </c>
      <c r="BI1028" s="11">
        <v>0.0</v>
      </c>
      <c r="BJ1028" s="11">
        <v>0.0</v>
      </c>
      <c r="BK1028" s="11">
        <v>0.0</v>
      </c>
      <c r="BL1028" s="11">
        <v>0.0</v>
      </c>
      <c r="BM1028" s="11">
        <v>0.0</v>
      </c>
      <c r="BN1028" s="11">
        <v>0.0</v>
      </c>
      <c r="BO1028" s="11">
        <v>0.0</v>
      </c>
      <c r="BP1028" s="11">
        <v>0.0</v>
      </c>
      <c r="BQ1028" s="11">
        <v>0.0</v>
      </c>
      <c r="BR1028" s="11">
        <v>0.0</v>
      </c>
      <c r="BS1028" s="11">
        <v>0.0</v>
      </c>
      <c r="BT1028" s="11">
        <v>0.0</v>
      </c>
      <c r="BU1028" s="11">
        <v>0.0</v>
      </c>
      <c r="BV1028" s="11" t="s">
        <v>124</v>
      </c>
      <c r="BW1028" s="3" t="s">
        <v>3895</v>
      </c>
      <c r="BX1028" s="15">
        <v>1.0</v>
      </c>
      <c r="BY1028" s="26">
        <v>263.0</v>
      </c>
      <c r="BZ1028" s="16">
        <v>0.0</v>
      </c>
      <c r="CA1028" s="26">
        <v>35.0</v>
      </c>
      <c r="CB1028" s="26">
        <v>19.0</v>
      </c>
      <c r="CC1028" s="15">
        <v>0.0</v>
      </c>
      <c r="CD1028" s="15">
        <v>0.0</v>
      </c>
      <c r="CE1028" s="15">
        <v>1.0</v>
      </c>
      <c r="CF1028" s="15">
        <v>0.0</v>
      </c>
      <c r="CG1028" s="16">
        <v>0.0</v>
      </c>
      <c r="CH1028" s="16">
        <v>0.0</v>
      </c>
      <c r="CI1028" s="16">
        <v>1.0</v>
      </c>
      <c r="CJ1028" s="15">
        <f t="shared" si="3"/>
        <v>1</v>
      </c>
      <c r="CK1028" s="29" t="s">
        <v>5772</v>
      </c>
      <c r="CL1028" s="11" t="s">
        <v>258</v>
      </c>
      <c r="CM1028" s="11">
        <v>0.0</v>
      </c>
      <c r="CN1028" s="11">
        <v>0.0</v>
      </c>
      <c r="CO1028" s="18">
        <v>1.0</v>
      </c>
      <c r="CP1028" s="18">
        <v>0.0</v>
      </c>
      <c r="CQ1028" s="15">
        <v>0.0</v>
      </c>
      <c r="CR1028" s="15" t="s">
        <v>124</v>
      </c>
      <c r="CS1028" s="15">
        <v>0.0</v>
      </c>
      <c r="CT1028" s="15" t="s">
        <v>124</v>
      </c>
      <c r="CU1028" s="15">
        <v>0.0</v>
      </c>
      <c r="CV1028" s="15" t="s">
        <v>124</v>
      </c>
      <c r="CW1028" s="11">
        <v>0.0</v>
      </c>
      <c r="CX1028" s="11">
        <v>0.0</v>
      </c>
      <c r="CY1028" s="11" t="s">
        <v>124</v>
      </c>
      <c r="CZ1028" s="11">
        <v>0.0</v>
      </c>
      <c r="DA1028" s="11" t="s">
        <v>507</v>
      </c>
      <c r="DB1028" s="31"/>
    </row>
    <row r="1029">
      <c r="A1029" s="11" t="s">
        <v>3999</v>
      </c>
      <c r="B1029" s="11" t="s">
        <v>5381</v>
      </c>
      <c r="C1029" s="12">
        <v>41531.0</v>
      </c>
      <c r="D1029" s="13">
        <v>2.0</v>
      </c>
      <c r="E1029" s="18">
        <v>0.0</v>
      </c>
      <c r="F1029" s="3">
        <v>9.0</v>
      </c>
      <c r="G1029" s="3">
        <v>6.0</v>
      </c>
      <c r="H1029" s="3">
        <v>5.0</v>
      </c>
      <c r="I1029" s="14">
        <f t="shared" si="1"/>
        <v>6.666666667</v>
      </c>
      <c r="J1029" s="14">
        <f t="shared" si="2"/>
        <v>2.666666667</v>
      </c>
      <c r="K1029" s="11" t="s">
        <v>182</v>
      </c>
      <c r="L1029" s="11" t="s">
        <v>4729</v>
      </c>
      <c r="M1029" s="15" t="s">
        <v>137</v>
      </c>
      <c r="N1029" s="15" t="s">
        <v>373</v>
      </c>
      <c r="O1029" s="15" t="s">
        <v>137</v>
      </c>
      <c r="P1029" s="15" t="s">
        <v>969</v>
      </c>
      <c r="Q1029" s="17">
        <v>1.0</v>
      </c>
      <c r="R1029" s="11" t="s">
        <v>124</v>
      </c>
      <c r="S1029" s="11">
        <v>0.0</v>
      </c>
      <c r="T1029" s="11">
        <v>0.0</v>
      </c>
      <c r="U1029" s="11" t="s">
        <v>124</v>
      </c>
      <c r="V1029" s="11">
        <v>0.0</v>
      </c>
      <c r="W1029" s="11" t="s">
        <v>125</v>
      </c>
      <c r="X1029" s="18">
        <v>28.0</v>
      </c>
      <c r="Y1029" s="18">
        <v>0.0</v>
      </c>
      <c r="Z1029" s="18">
        <v>1.0</v>
      </c>
      <c r="AA1029" s="18">
        <v>0.0</v>
      </c>
      <c r="AB1029" s="15" t="s">
        <v>5773</v>
      </c>
      <c r="AC1029" s="15" t="s">
        <v>5773</v>
      </c>
      <c r="AD1029" s="16">
        <v>2.0</v>
      </c>
      <c r="AE1029" s="16">
        <v>1.0</v>
      </c>
      <c r="AF1029" s="16">
        <v>1.0</v>
      </c>
      <c r="AG1029" s="15">
        <v>0.0</v>
      </c>
      <c r="AH1029" s="11" t="s">
        <v>5774</v>
      </c>
      <c r="AI1029" s="18">
        <v>1.0</v>
      </c>
      <c r="AJ1029" s="18">
        <v>1.0</v>
      </c>
      <c r="AK1029" s="18">
        <v>0.0</v>
      </c>
      <c r="AL1029" s="11">
        <v>0.0</v>
      </c>
      <c r="AM1029" s="19">
        <v>1.0</v>
      </c>
      <c r="AN1029" s="27" t="s">
        <v>128</v>
      </c>
      <c r="AO1029" s="15" t="s">
        <v>145</v>
      </c>
      <c r="AP1029" s="15" t="s">
        <v>145</v>
      </c>
      <c r="AQ1029" s="15">
        <v>90.0</v>
      </c>
      <c r="AR1029" s="15">
        <v>77.0</v>
      </c>
      <c r="AS1029" s="15">
        <v>55.0</v>
      </c>
      <c r="AT1029" s="15">
        <v>46.0</v>
      </c>
      <c r="AU1029" s="15">
        <v>-5.0</v>
      </c>
      <c r="AV1029" s="15">
        <v>0.0</v>
      </c>
      <c r="AW1029" s="18">
        <v>0.0</v>
      </c>
      <c r="AX1029" s="18">
        <v>0.0</v>
      </c>
      <c r="AY1029" s="18">
        <v>0.0</v>
      </c>
      <c r="AZ1029" s="18">
        <v>1.0</v>
      </c>
      <c r="BA1029" s="18">
        <v>0.0</v>
      </c>
      <c r="BB1029" s="18">
        <v>0.0</v>
      </c>
      <c r="BC1029" s="11">
        <v>0.0</v>
      </c>
      <c r="BD1029" s="11">
        <v>0.0</v>
      </c>
      <c r="BE1029" s="11">
        <v>0.0</v>
      </c>
      <c r="BF1029" s="11">
        <v>0.0</v>
      </c>
      <c r="BG1029" s="11">
        <v>0.0</v>
      </c>
      <c r="BH1029" s="11">
        <v>0.0</v>
      </c>
      <c r="BI1029" s="11">
        <v>0.0</v>
      </c>
      <c r="BJ1029" s="11">
        <v>0.0</v>
      </c>
      <c r="BK1029" s="11">
        <v>0.0</v>
      </c>
      <c r="BL1029" s="11">
        <v>0.0</v>
      </c>
      <c r="BM1029" s="11">
        <v>0.0</v>
      </c>
      <c r="BN1029" s="11">
        <v>0.0</v>
      </c>
      <c r="BO1029" s="11">
        <v>0.0</v>
      </c>
      <c r="BP1029" s="11">
        <v>0.0</v>
      </c>
      <c r="BQ1029" s="11">
        <v>0.0</v>
      </c>
      <c r="BR1029" s="11">
        <v>0.0</v>
      </c>
      <c r="BS1029" s="11">
        <v>0.0</v>
      </c>
      <c r="BT1029" s="11">
        <v>0.0</v>
      </c>
      <c r="BU1029" s="11">
        <v>0.0</v>
      </c>
      <c r="BV1029" s="11" t="s">
        <v>124</v>
      </c>
      <c r="BW1029" s="3" t="s">
        <v>3564</v>
      </c>
      <c r="BX1029" s="15">
        <v>0.0</v>
      </c>
      <c r="BY1029" s="26">
        <v>223.0</v>
      </c>
      <c r="BZ1029" s="16">
        <v>0.0</v>
      </c>
      <c r="CA1029" s="26">
        <v>16.0</v>
      </c>
      <c r="CB1029" s="26">
        <v>5.0</v>
      </c>
      <c r="CC1029" s="15">
        <v>0.0</v>
      </c>
      <c r="CD1029" s="15">
        <v>0.0</v>
      </c>
      <c r="CE1029" s="15">
        <v>0.0</v>
      </c>
      <c r="CF1029" s="15">
        <v>0.0</v>
      </c>
      <c r="CG1029" s="16">
        <v>0.0</v>
      </c>
      <c r="CH1029" s="16">
        <v>0.0</v>
      </c>
      <c r="CI1029" s="16">
        <v>0.0</v>
      </c>
      <c r="CJ1029" s="15">
        <f t="shared" si="3"/>
        <v>0</v>
      </c>
      <c r="CK1029" s="29" t="s">
        <v>5775</v>
      </c>
      <c r="CL1029" s="11" t="s">
        <v>5776</v>
      </c>
      <c r="CM1029" s="11">
        <v>0.0</v>
      </c>
      <c r="CN1029" s="11">
        <v>0.0</v>
      </c>
      <c r="CO1029" s="18">
        <v>0.0</v>
      </c>
      <c r="CP1029" s="18">
        <v>0.0</v>
      </c>
      <c r="CQ1029" s="15">
        <v>0.0</v>
      </c>
      <c r="CR1029" s="15" t="s">
        <v>124</v>
      </c>
      <c r="CS1029" s="15">
        <v>0.0</v>
      </c>
      <c r="CT1029" s="15" t="s">
        <v>124</v>
      </c>
      <c r="CU1029" s="15">
        <v>0.0</v>
      </c>
      <c r="CV1029" s="15" t="s">
        <v>124</v>
      </c>
      <c r="CW1029" s="11">
        <v>0.0</v>
      </c>
      <c r="CX1029" s="11">
        <v>0.0</v>
      </c>
      <c r="CY1029" s="11" t="s">
        <v>124</v>
      </c>
      <c r="CZ1029" s="11">
        <v>0.0</v>
      </c>
      <c r="DA1029" s="11" t="s">
        <v>235</v>
      </c>
      <c r="DB1029" s="31"/>
    </row>
    <row r="1030">
      <c r="A1030" s="11" t="s">
        <v>5777</v>
      </c>
      <c r="B1030" s="11" t="s">
        <v>5778</v>
      </c>
      <c r="C1030" s="12">
        <v>41545.0</v>
      </c>
      <c r="D1030" s="13">
        <v>3.0</v>
      </c>
      <c r="E1030" s="18">
        <v>1.0</v>
      </c>
      <c r="F1030" s="3">
        <v>8.0</v>
      </c>
      <c r="G1030" s="3">
        <v>7.0</v>
      </c>
      <c r="H1030" s="3">
        <v>8.0</v>
      </c>
      <c r="I1030" s="14">
        <f t="shared" si="1"/>
        <v>7.666666667</v>
      </c>
      <c r="J1030" s="14">
        <f t="shared" si="2"/>
        <v>0.6666666667</v>
      </c>
      <c r="K1030" s="11" t="s">
        <v>277</v>
      </c>
      <c r="L1030" s="11" t="s">
        <v>3594</v>
      </c>
      <c r="M1030" s="15" t="s">
        <v>137</v>
      </c>
      <c r="N1030" s="15" t="s">
        <v>2815</v>
      </c>
      <c r="O1030" s="15" t="s">
        <v>137</v>
      </c>
      <c r="P1030" s="15" t="s">
        <v>701</v>
      </c>
      <c r="Q1030" s="17">
        <v>1.0</v>
      </c>
      <c r="R1030" s="11" t="s">
        <v>124</v>
      </c>
      <c r="S1030" s="11">
        <v>0.0</v>
      </c>
      <c r="T1030" s="11">
        <v>0.0</v>
      </c>
      <c r="U1030" s="11" t="s">
        <v>124</v>
      </c>
      <c r="V1030" s="11">
        <v>0.0</v>
      </c>
      <c r="W1030" s="11" t="s">
        <v>125</v>
      </c>
      <c r="X1030" s="18">
        <v>20.0</v>
      </c>
      <c r="Y1030" s="18">
        <v>3.0</v>
      </c>
      <c r="Z1030" s="18">
        <v>1.0</v>
      </c>
      <c r="AA1030" s="18">
        <v>0.0</v>
      </c>
      <c r="AB1030" s="15" t="s">
        <v>5779</v>
      </c>
      <c r="AC1030" s="15" t="s">
        <v>5779</v>
      </c>
      <c r="AD1030" s="16">
        <v>2.0</v>
      </c>
      <c r="AE1030" s="16">
        <v>2.0</v>
      </c>
      <c r="AF1030" s="16">
        <v>0.0</v>
      </c>
      <c r="AG1030" s="15">
        <v>0.0</v>
      </c>
      <c r="AH1030" s="11" t="s">
        <v>5780</v>
      </c>
      <c r="AI1030" s="18">
        <v>1.0</v>
      </c>
      <c r="AJ1030" s="18">
        <v>1.0</v>
      </c>
      <c r="AK1030" s="18">
        <v>0.0</v>
      </c>
      <c r="AL1030" s="11">
        <v>0.0</v>
      </c>
      <c r="AM1030" s="19">
        <v>1.0</v>
      </c>
      <c r="AN1030" s="27" t="s">
        <v>128</v>
      </c>
      <c r="AO1030" s="15" t="s">
        <v>1456</v>
      </c>
      <c r="AP1030" s="15" t="s">
        <v>1456</v>
      </c>
      <c r="AQ1030" s="15">
        <v>120.0</v>
      </c>
      <c r="AR1030" s="15">
        <v>42.0</v>
      </c>
      <c r="AS1030" s="15">
        <v>53.0</v>
      </c>
      <c r="AT1030" s="15">
        <v>35.0</v>
      </c>
      <c r="AU1030" s="15">
        <v>-6.0</v>
      </c>
      <c r="AV1030" s="15">
        <v>41.0</v>
      </c>
      <c r="AW1030" s="18">
        <v>0.0</v>
      </c>
      <c r="AX1030" s="18">
        <v>0.0</v>
      </c>
      <c r="AY1030" s="18">
        <v>0.0</v>
      </c>
      <c r="AZ1030" s="18">
        <v>1.0</v>
      </c>
      <c r="BA1030" s="18">
        <v>1.0</v>
      </c>
      <c r="BB1030" s="18">
        <v>0.0</v>
      </c>
      <c r="BC1030" s="11">
        <v>0.0</v>
      </c>
      <c r="BD1030" s="11">
        <v>0.0</v>
      </c>
      <c r="BE1030" s="11">
        <v>0.0</v>
      </c>
      <c r="BF1030" s="11">
        <v>0.0</v>
      </c>
      <c r="BG1030" s="11">
        <v>0.0</v>
      </c>
      <c r="BH1030" s="11">
        <v>0.0</v>
      </c>
      <c r="BI1030" s="11">
        <v>0.0</v>
      </c>
      <c r="BJ1030" s="11">
        <v>0.0</v>
      </c>
      <c r="BK1030" s="11">
        <v>0.0</v>
      </c>
      <c r="BL1030" s="11">
        <v>0.0</v>
      </c>
      <c r="BM1030" s="11">
        <v>0.0</v>
      </c>
      <c r="BN1030" s="11">
        <v>0.0</v>
      </c>
      <c r="BO1030" s="11">
        <v>0.0</v>
      </c>
      <c r="BP1030" s="11">
        <v>0.0</v>
      </c>
      <c r="BQ1030" s="11">
        <v>0.0</v>
      </c>
      <c r="BR1030" s="11">
        <v>0.0</v>
      </c>
      <c r="BS1030" s="11">
        <v>0.0</v>
      </c>
      <c r="BT1030" s="11">
        <v>0.0</v>
      </c>
      <c r="BU1030" s="11">
        <v>0.0</v>
      </c>
      <c r="BV1030" s="11" t="s">
        <v>124</v>
      </c>
      <c r="BW1030" s="3" t="s">
        <v>1609</v>
      </c>
      <c r="BX1030" s="15">
        <v>0.0</v>
      </c>
      <c r="BY1030" s="26">
        <v>221.0</v>
      </c>
      <c r="BZ1030" s="16">
        <v>0.0</v>
      </c>
      <c r="CA1030" s="26">
        <v>15.0</v>
      </c>
      <c r="CB1030" s="26">
        <v>7.0</v>
      </c>
      <c r="CC1030" s="15">
        <v>0.0</v>
      </c>
      <c r="CD1030" s="15">
        <v>0.0</v>
      </c>
      <c r="CE1030" s="15">
        <v>0.0</v>
      </c>
      <c r="CF1030" s="15">
        <v>0.0</v>
      </c>
      <c r="CG1030" s="16">
        <v>0.0</v>
      </c>
      <c r="CH1030" s="16">
        <v>0.0</v>
      </c>
      <c r="CI1030" s="16">
        <v>0.0</v>
      </c>
      <c r="CJ1030" s="15">
        <f t="shared" si="3"/>
        <v>0</v>
      </c>
      <c r="CK1030" s="29" t="s">
        <v>5781</v>
      </c>
      <c r="CL1030" s="11" t="s">
        <v>132</v>
      </c>
      <c r="CM1030" s="11">
        <v>0.0</v>
      </c>
      <c r="CN1030" s="11">
        <v>0.0</v>
      </c>
      <c r="CO1030" s="18">
        <v>0.0</v>
      </c>
      <c r="CP1030" s="18">
        <v>0.0</v>
      </c>
      <c r="CQ1030" s="15">
        <v>0.0</v>
      </c>
      <c r="CR1030" s="15" t="s">
        <v>124</v>
      </c>
      <c r="CS1030" s="15">
        <v>0.0</v>
      </c>
      <c r="CT1030" s="15" t="s">
        <v>124</v>
      </c>
      <c r="CU1030" s="15">
        <v>0.0</v>
      </c>
      <c r="CV1030" s="15" t="s">
        <v>124</v>
      </c>
      <c r="CW1030" s="11">
        <v>0.0</v>
      </c>
      <c r="CX1030" s="11">
        <v>0.0</v>
      </c>
      <c r="CY1030" s="11" t="s">
        <v>124</v>
      </c>
      <c r="CZ1030" s="11">
        <v>0.0</v>
      </c>
      <c r="DA1030" s="11" t="s">
        <v>1436</v>
      </c>
      <c r="DB1030" s="31"/>
    </row>
    <row r="1031">
      <c r="A1031" s="11" t="s">
        <v>5782</v>
      </c>
      <c r="B1031" s="11" t="s">
        <v>5783</v>
      </c>
      <c r="C1031" s="12">
        <v>41559.0</v>
      </c>
      <c r="D1031" s="13">
        <v>9.0</v>
      </c>
      <c r="E1031" s="18">
        <v>0.0</v>
      </c>
      <c r="F1031" s="3">
        <v>9.0</v>
      </c>
      <c r="G1031" s="3">
        <v>9.0</v>
      </c>
      <c r="H1031" s="3">
        <v>10.0</v>
      </c>
      <c r="I1031" s="14">
        <f t="shared" si="1"/>
        <v>9.333333333</v>
      </c>
      <c r="J1031" s="14">
        <f t="shared" si="2"/>
        <v>0.6666666667</v>
      </c>
      <c r="K1031" s="11" t="s">
        <v>5784</v>
      </c>
      <c r="L1031" s="11" t="s">
        <v>4729</v>
      </c>
      <c r="M1031" s="15" t="s">
        <v>137</v>
      </c>
      <c r="N1031" s="15" t="s">
        <v>5785</v>
      </c>
      <c r="O1031" s="15" t="s">
        <v>162</v>
      </c>
      <c r="P1031" s="15" t="s">
        <v>969</v>
      </c>
      <c r="Q1031" s="17">
        <v>1.0</v>
      </c>
      <c r="R1031" s="11" t="s">
        <v>124</v>
      </c>
      <c r="S1031" s="11">
        <v>0.0</v>
      </c>
      <c r="T1031" s="11">
        <v>0.0</v>
      </c>
      <c r="U1031" s="11" t="s">
        <v>124</v>
      </c>
      <c r="V1031" s="11">
        <v>0.0</v>
      </c>
      <c r="W1031" s="11" t="s">
        <v>5786</v>
      </c>
      <c r="X1031" s="18">
        <v>16.0</v>
      </c>
      <c r="Y1031" s="18">
        <v>0.0</v>
      </c>
      <c r="Z1031" s="18">
        <v>1.0</v>
      </c>
      <c r="AA1031" s="18">
        <v>0.0</v>
      </c>
      <c r="AB1031" s="15" t="s">
        <v>5787</v>
      </c>
      <c r="AC1031" s="15" t="s">
        <v>5787</v>
      </c>
      <c r="AD1031" s="16">
        <v>2.0</v>
      </c>
      <c r="AE1031" s="16">
        <v>1.0</v>
      </c>
      <c r="AF1031" s="16">
        <v>1.0</v>
      </c>
      <c r="AG1031" s="15">
        <v>0.0</v>
      </c>
      <c r="AH1031" s="11" t="s">
        <v>5788</v>
      </c>
      <c r="AI1031" s="18">
        <v>1.0</v>
      </c>
      <c r="AJ1031" s="18">
        <v>1.0</v>
      </c>
      <c r="AK1031" s="18">
        <v>0.0</v>
      </c>
      <c r="AL1031" s="11">
        <v>0.0</v>
      </c>
      <c r="AM1031" s="19">
        <v>1.0</v>
      </c>
      <c r="AN1031" s="27" t="s">
        <v>128</v>
      </c>
      <c r="AO1031" s="15" t="s">
        <v>328</v>
      </c>
      <c r="AP1031" s="15" t="s">
        <v>328</v>
      </c>
      <c r="AQ1031" s="15">
        <v>85.0</v>
      </c>
      <c r="AR1031" s="15">
        <v>43.0</v>
      </c>
      <c r="AS1031" s="15">
        <v>67.0</v>
      </c>
      <c r="AT1031" s="15">
        <v>34.0</v>
      </c>
      <c r="AU1031" s="15">
        <v>-10.0</v>
      </c>
      <c r="AV1031" s="15">
        <v>12.0</v>
      </c>
      <c r="AW1031" s="18">
        <v>0.0</v>
      </c>
      <c r="AX1031" s="18">
        <v>1.0</v>
      </c>
      <c r="AY1031" s="18">
        <v>0.0</v>
      </c>
      <c r="AZ1031" s="18">
        <v>0.0</v>
      </c>
      <c r="BA1031" s="18">
        <v>0.0</v>
      </c>
      <c r="BB1031" s="18">
        <v>0.0</v>
      </c>
      <c r="BC1031" s="11">
        <v>0.0</v>
      </c>
      <c r="BD1031" s="11">
        <v>0.0</v>
      </c>
      <c r="BE1031" s="11">
        <v>0.0</v>
      </c>
      <c r="BF1031" s="11">
        <v>0.0</v>
      </c>
      <c r="BG1031" s="11">
        <v>0.0</v>
      </c>
      <c r="BH1031" s="11">
        <v>0.0</v>
      </c>
      <c r="BI1031" s="11">
        <v>0.0</v>
      </c>
      <c r="BJ1031" s="11">
        <v>1.0</v>
      </c>
      <c r="BK1031" s="11">
        <v>0.0</v>
      </c>
      <c r="BL1031" s="11">
        <v>0.0</v>
      </c>
      <c r="BM1031" s="11">
        <v>0.0</v>
      </c>
      <c r="BN1031" s="11">
        <v>0.0</v>
      </c>
      <c r="BO1031" s="11">
        <v>0.0</v>
      </c>
      <c r="BP1031" s="11">
        <v>0.0</v>
      </c>
      <c r="BQ1031" s="11">
        <v>0.0</v>
      </c>
      <c r="BR1031" s="11">
        <v>0.0</v>
      </c>
      <c r="BS1031" s="11">
        <v>0.0</v>
      </c>
      <c r="BT1031" s="11">
        <v>0.0</v>
      </c>
      <c r="BU1031" s="11">
        <v>0.0</v>
      </c>
      <c r="BV1031" s="11" t="s">
        <v>124</v>
      </c>
      <c r="BW1031" s="3" t="s">
        <v>146</v>
      </c>
      <c r="BX1031" s="15">
        <v>0.0</v>
      </c>
      <c r="BY1031" s="26">
        <v>190.0</v>
      </c>
      <c r="BZ1031" s="16">
        <v>0.0</v>
      </c>
      <c r="CA1031" s="26">
        <v>16.0</v>
      </c>
      <c r="CB1031" s="26">
        <v>0.0</v>
      </c>
      <c r="CC1031" s="15">
        <v>0.0</v>
      </c>
      <c r="CD1031" s="15">
        <v>0.0</v>
      </c>
      <c r="CE1031" s="15">
        <v>0.0</v>
      </c>
      <c r="CF1031" s="15">
        <v>0.0</v>
      </c>
      <c r="CG1031" s="16">
        <v>0.0</v>
      </c>
      <c r="CH1031" s="16">
        <v>0.0</v>
      </c>
      <c r="CI1031" s="16">
        <v>0.0</v>
      </c>
      <c r="CJ1031" s="15">
        <f t="shared" si="3"/>
        <v>0</v>
      </c>
      <c r="CK1031" s="29" t="s">
        <v>5789</v>
      </c>
      <c r="CL1031" s="11" t="s">
        <v>5790</v>
      </c>
      <c r="CM1031" s="11">
        <v>0.0</v>
      </c>
      <c r="CN1031" s="11">
        <v>0.0</v>
      </c>
      <c r="CO1031" s="18">
        <v>0.0</v>
      </c>
      <c r="CP1031" s="18">
        <v>0.0</v>
      </c>
      <c r="CQ1031" s="15">
        <v>0.0</v>
      </c>
      <c r="CR1031" s="15" t="s">
        <v>124</v>
      </c>
      <c r="CS1031" s="15">
        <v>0.0</v>
      </c>
      <c r="CT1031" s="15" t="s">
        <v>124</v>
      </c>
      <c r="CU1031" s="15">
        <v>0.0</v>
      </c>
      <c r="CV1031" s="15" t="s">
        <v>124</v>
      </c>
      <c r="CW1031" s="11">
        <v>0.0</v>
      </c>
      <c r="CX1031" s="11">
        <v>0.0</v>
      </c>
      <c r="CY1031" s="11" t="s">
        <v>124</v>
      </c>
      <c r="CZ1031" s="11">
        <v>0.0</v>
      </c>
      <c r="DA1031" s="11" t="s">
        <v>5791</v>
      </c>
      <c r="DB1031" s="31"/>
    </row>
    <row r="1032">
      <c r="A1032" s="11" t="s">
        <v>5792</v>
      </c>
      <c r="B1032" s="11" t="s">
        <v>5542</v>
      </c>
      <c r="C1032" s="12">
        <v>41629.0</v>
      </c>
      <c r="D1032" s="13">
        <v>4.0</v>
      </c>
      <c r="E1032" s="18">
        <v>0.0</v>
      </c>
      <c r="F1032" s="3">
        <v>4.0</v>
      </c>
      <c r="G1032" s="3">
        <v>4.0</v>
      </c>
      <c r="H1032" s="3">
        <v>4.0</v>
      </c>
      <c r="I1032" s="14">
        <f t="shared" si="1"/>
        <v>4</v>
      </c>
      <c r="J1032" s="14">
        <f t="shared" si="2"/>
        <v>0</v>
      </c>
      <c r="K1032" s="11" t="s">
        <v>4945</v>
      </c>
      <c r="L1032" s="11" t="s">
        <v>4729</v>
      </c>
      <c r="M1032" s="15" t="s">
        <v>3478</v>
      </c>
      <c r="N1032" s="15" t="s">
        <v>3478</v>
      </c>
      <c r="O1032" s="15" t="s">
        <v>3412</v>
      </c>
      <c r="P1032" s="15" t="s">
        <v>3742</v>
      </c>
      <c r="Q1032" s="17">
        <v>1.5</v>
      </c>
      <c r="R1032" s="11" t="s">
        <v>5543</v>
      </c>
      <c r="S1032" s="11">
        <v>1.0</v>
      </c>
      <c r="T1032" s="11">
        <v>0.0</v>
      </c>
      <c r="U1032" s="11" t="s">
        <v>124</v>
      </c>
      <c r="V1032" s="11">
        <v>0.0</v>
      </c>
      <c r="W1032" s="11" t="s">
        <v>5405</v>
      </c>
      <c r="X1032" s="18">
        <f>(41+25)/2</f>
        <v>33</v>
      </c>
      <c r="Y1032" s="18">
        <v>2.0</v>
      </c>
      <c r="Z1032" s="18">
        <v>2.0</v>
      </c>
      <c r="AA1032" s="18">
        <v>2.0</v>
      </c>
      <c r="AB1032" s="15" t="s">
        <v>5793</v>
      </c>
      <c r="AC1032" s="15" t="s">
        <v>5793</v>
      </c>
      <c r="AD1032" s="16">
        <v>2.0</v>
      </c>
      <c r="AE1032" s="16">
        <v>2.0</v>
      </c>
      <c r="AF1032" s="16">
        <v>1.0</v>
      </c>
      <c r="AG1032" s="15">
        <v>0.0</v>
      </c>
      <c r="AH1032" s="11" t="s">
        <v>5794</v>
      </c>
      <c r="AI1032" s="18">
        <v>1.0</v>
      </c>
      <c r="AJ1032" s="18">
        <v>1.0</v>
      </c>
      <c r="AK1032" s="18">
        <v>0.0</v>
      </c>
      <c r="AL1032" s="11">
        <v>0.0</v>
      </c>
      <c r="AM1032" s="19">
        <v>1.0</v>
      </c>
      <c r="AN1032" s="27" t="s">
        <v>128</v>
      </c>
      <c r="AO1032" s="15" t="s">
        <v>1624</v>
      </c>
      <c r="AP1032" s="15" t="s">
        <v>1624</v>
      </c>
      <c r="AQ1032" s="15">
        <v>110.0</v>
      </c>
      <c r="AR1032" s="15">
        <v>85.0</v>
      </c>
      <c r="AS1032" s="15">
        <v>78.0</v>
      </c>
      <c r="AT1032" s="15">
        <v>62.0</v>
      </c>
      <c r="AU1032" s="15">
        <v>-4.0</v>
      </c>
      <c r="AV1032" s="15">
        <v>5.0</v>
      </c>
      <c r="AW1032" s="18">
        <v>0.0</v>
      </c>
      <c r="AX1032" s="18">
        <v>0.0</v>
      </c>
      <c r="AY1032" s="18">
        <v>1.0</v>
      </c>
      <c r="AZ1032" s="18">
        <v>0.0</v>
      </c>
      <c r="BA1032" s="18">
        <v>0.0</v>
      </c>
      <c r="BB1032" s="18">
        <v>0.0</v>
      </c>
      <c r="BC1032" s="11">
        <v>0.0</v>
      </c>
      <c r="BD1032" s="11">
        <v>0.0</v>
      </c>
      <c r="BE1032" s="11">
        <v>0.0</v>
      </c>
      <c r="BF1032" s="11">
        <v>0.0</v>
      </c>
      <c r="BG1032" s="11">
        <v>0.0</v>
      </c>
      <c r="BH1032" s="11">
        <v>0.0</v>
      </c>
      <c r="BI1032" s="11">
        <v>0.0</v>
      </c>
      <c r="BJ1032" s="11">
        <v>0.0</v>
      </c>
      <c r="BK1032" s="11">
        <v>0.0</v>
      </c>
      <c r="BL1032" s="11">
        <v>0.0</v>
      </c>
      <c r="BM1032" s="11">
        <v>0.0</v>
      </c>
      <c r="BN1032" s="11">
        <v>0.0</v>
      </c>
      <c r="BO1032" s="11">
        <v>0.0</v>
      </c>
      <c r="BP1032" s="11">
        <v>0.0</v>
      </c>
      <c r="BQ1032" s="11">
        <v>0.0</v>
      </c>
      <c r="BR1032" s="11">
        <v>0.0</v>
      </c>
      <c r="BS1032" s="11">
        <v>0.0</v>
      </c>
      <c r="BT1032" s="11">
        <v>0.0</v>
      </c>
      <c r="BU1032" s="11">
        <v>0.0</v>
      </c>
      <c r="BV1032" s="11" t="s">
        <v>124</v>
      </c>
      <c r="BW1032" s="3" t="s">
        <v>3745</v>
      </c>
      <c r="BX1032" s="15">
        <v>0.0</v>
      </c>
      <c r="BY1032" s="26">
        <v>250.0</v>
      </c>
      <c r="BZ1032" s="16">
        <v>0.0</v>
      </c>
      <c r="CA1032" s="26">
        <v>0.0</v>
      </c>
      <c r="CB1032" s="26">
        <v>0.0</v>
      </c>
      <c r="CC1032" s="15">
        <v>0.0</v>
      </c>
      <c r="CD1032" s="15">
        <v>0.0</v>
      </c>
      <c r="CE1032" s="15">
        <v>0.0</v>
      </c>
      <c r="CF1032" s="15">
        <v>0.0</v>
      </c>
      <c r="CG1032" s="16">
        <v>0.0</v>
      </c>
      <c r="CH1032" s="16">
        <v>0.0</v>
      </c>
      <c r="CI1032" s="16">
        <v>0.0</v>
      </c>
      <c r="CJ1032" s="15">
        <f t="shared" si="3"/>
        <v>0</v>
      </c>
      <c r="CK1032" s="29" t="s">
        <v>5795</v>
      </c>
      <c r="CL1032" s="11" t="s">
        <v>5796</v>
      </c>
      <c r="CM1032" s="11">
        <v>0.0</v>
      </c>
      <c r="CN1032" s="11">
        <v>0.0</v>
      </c>
      <c r="CO1032" s="18">
        <v>1.0</v>
      </c>
      <c r="CP1032" s="18">
        <v>0.0</v>
      </c>
      <c r="CQ1032" s="15">
        <v>0.0</v>
      </c>
      <c r="CR1032" s="15" t="s">
        <v>124</v>
      </c>
      <c r="CS1032" s="15">
        <v>0.0</v>
      </c>
      <c r="CT1032" s="15" t="s">
        <v>124</v>
      </c>
      <c r="CU1032" s="15">
        <v>0.0</v>
      </c>
      <c r="CV1032" s="15" t="s">
        <v>124</v>
      </c>
      <c r="CW1032" s="11">
        <v>0.0</v>
      </c>
      <c r="CX1032" s="11">
        <v>0.0</v>
      </c>
      <c r="CY1032" s="11" t="s">
        <v>124</v>
      </c>
      <c r="CZ1032" s="11">
        <v>0.0</v>
      </c>
      <c r="DA1032" s="11" t="s">
        <v>133</v>
      </c>
      <c r="DB1032" s="31"/>
    </row>
    <row r="1033">
      <c r="A1033" s="11" t="s">
        <v>5797</v>
      </c>
      <c r="B1033" s="11" t="s">
        <v>5798</v>
      </c>
      <c r="C1033" s="12">
        <v>41657.0</v>
      </c>
      <c r="D1033" s="13">
        <v>3.0</v>
      </c>
      <c r="E1033" s="18">
        <v>0.0</v>
      </c>
      <c r="F1033" s="3">
        <v>3.0</v>
      </c>
      <c r="G1033" s="3">
        <v>6.0</v>
      </c>
      <c r="H1033" s="3">
        <v>6.0</v>
      </c>
      <c r="I1033" s="14">
        <f t="shared" si="1"/>
        <v>5</v>
      </c>
      <c r="J1033" s="14">
        <f t="shared" si="2"/>
        <v>2</v>
      </c>
      <c r="K1033" s="11" t="s">
        <v>5799</v>
      </c>
      <c r="L1033" s="11" t="s">
        <v>3594</v>
      </c>
      <c r="M1033" s="15" t="s">
        <v>137</v>
      </c>
      <c r="N1033" s="15" t="s">
        <v>3478</v>
      </c>
      <c r="O1033" s="15" t="s">
        <v>3323</v>
      </c>
      <c r="P1033" s="15" t="s">
        <v>4132</v>
      </c>
      <c r="Q1033" s="17">
        <v>1.5</v>
      </c>
      <c r="R1033" s="11" t="s">
        <v>5437</v>
      </c>
      <c r="S1033" s="11">
        <v>1.0</v>
      </c>
      <c r="T1033" s="11">
        <v>0.0</v>
      </c>
      <c r="U1033" s="11" t="s">
        <v>124</v>
      </c>
      <c r="V1033" s="11">
        <v>0.0</v>
      </c>
      <c r="W1033" s="11" t="s">
        <v>125</v>
      </c>
      <c r="X1033" s="18">
        <f>(33+25)/2</f>
        <v>29</v>
      </c>
      <c r="Y1033" s="18">
        <v>2.0</v>
      </c>
      <c r="Z1033" s="18">
        <v>2.0</v>
      </c>
      <c r="AA1033" s="18">
        <v>0.0</v>
      </c>
      <c r="AB1033" s="15" t="s">
        <v>5800</v>
      </c>
      <c r="AC1033" s="15" t="s">
        <v>5801</v>
      </c>
      <c r="AD1033" s="16">
        <v>2.0</v>
      </c>
      <c r="AE1033" s="16">
        <v>2.0</v>
      </c>
      <c r="AF1033" s="16">
        <v>1.0</v>
      </c>
      <c r="AG1033" s="15">
        <v>0.0</v>
      </c>
      <c r="AH1033" s="11" t="s">
        <v>5802</v>
      </c>
      <c r="AI1033" s="18">
        <v>1.0</v>
      </c>
      <c r="AJ1033" s="18">
        <v>1.0</v>
      </c>
      <c r="AK1033" s="18">
        <v>0.0</v>
      </c>
      <c r="AL1033" s="11">
        <v>0.0</v>
      </c>
      <c r="AM1033" s="19">
        <v>1.0</v>
      </c>
      <c r="AN1033" s="27" t="s">
        <v>128</v>
      </c>
      <c r="AO1033" s="15" t="s">
        <v>177</v>
      </c>
      <c r="AP1033" s="15" t="s">
        <v>177</v>
      </c>
      <c r="AQ1033" s="15">
        <v>130.0</v>
      </c>
      <c r="AR1033" s="15">
        <v>96.0</v>
      </c>
      <c r="AS1033" s="15">
        <v>58.0</v>
      </c>
      <c r="AT1033" s="15">
        <v>79.0</v>
      </c>
      <c r="AU1033" s="15">
        <v>-4.0</v>
      </c>
      <c r="AV1033" s="15">
        <v>3.0</v>
      </c>
      <c r="AW1033" s="18">
        <v>0.0</v>
      </c>
      <c r="AX1033" s="18">
        <v>0.0</v>
      </c>
      <c r="AY1033" s="18">
        <v>1.0</v>
      </c>
      <c r="AZ1033" s="18">
        <v>0.0</v>
      </c>
      <c r="BA1033" s="18">
        <v>0.0</v>
      </c>
      <c r="BB1033" s="18">
        <v>0.0</v>
      </c>
      <c r="BC1033" s="11">
        <v>0.0</v>
      </c>
      <c r="BD1033" s="11">
        <v>0.0</v>
      </c>
      <c r="BE1033" s="11">
        <v>0.0</v>
      </c>
      <c r="BF1033" s="11">
        <v>0.0</v>
      </c>
      <c r="BG1033" s="11">
        <v>0.0</v>
      </c>
      <c r="BH1033" s="11">
        <v>0.0</v>
      </c>
      <c r="BI1033" s="11">
        <v>0.0</v>
      </c>
      <c r="BJ1033" s="11">
        <v>1.0</v>
      </c>
      <c r="BK1033" s="11">
        <v>1.0</v>
      </c>
      <c r="BL1033" s="11">
        <v>0.0</v>
      </c>
      <c r="BM1033" s="11">
        <v>0.0</v>
      </c>
      <c r="BN1033" s="11">
        <v>0.0</v>
      </c>
      <c r="BO1033" s="11">
        <v>0.0</v>
      </c>
      <c r="BP1033" s="11">
        <v>0.0</v>
      </c>
      <c r="BQ1033" s="11">
        <v>0.0</v>
      </c>
      <c r="BR1033" s="11">
        <v>0.0</v>
      </c>
      <c r="BS1033" s="11">
        <v>0.0</v>
      </c>
      <c r="BT1033" s="11">
        <v>0.0</v>
      </c>
      <c r="BU1033" s="11">
        <v>0.0</v>
      </c>
      <c r="BV1033" s="11" t="s">
        <v>124</v>
      </c>
      <c r="BW1033" s="3" t="s">
        <v>3564</v>
      </c>
      <c r="BX1033" s="15">
        <v>0.0</v>
      </c>
      <c r="BY1033" s="26">
        <v>204.0</v>
      </c>
      <c r="BZ1033" s="16">
        <v>0.0</v>
      </c>
      <c r="CA1033" s="26">
        <v>7.0</v>
      </c>
      <c r="CB1033" s="26">
        <v>7.0</v>
      </c>
      <c r="CC1033" s="15">
        <v>0.0</v>
      </c>
      <c r="CD1033" s="15">
        <v>0.0</v>
      </c>
      <c r="CE1033" s="15">
        <v>0.0</v>
      </c>
      <c r="CF1033" s="15">
        <v>0.0</v>
      </c>
      <c r="CG1033" s="16">
        <v>0.0</v>
      </c>
      <c r="CH1033" s="16">
        <v>0.0</v>
      </c>
      <c r="CI1033" s="16">
        <v>1.0</v>
      </c>
      <c r="CJ1033" s="15">
        <f t="shared" si="3"/>
        <v>1</v>
      </c>
      <c r="CK1033" s="29" t="s">
        <v>5803</v>
      </c>
      <c r="CL1033" s="11" t="s">
        <v>522</v>
      </c>
      <c r="CM1033" s="11">
        <v>0.0</v>
      </c>
      <c r="CN1033" s="11">
        <v>0.0</v>
      </c>
      <c r="CO1033" s="18">
        <v>1.0</v>
      </c>
      <c r="CP1033" s="18">
        <v>0.0</v>
      </c>
      <c r="CQ1033" s="15">
        <v>0.0</v>
      </c>
      <c r="CR1033" s="15" t="s">
        <v>124</v>
      </c>
      <c r="CS1033" s="15">
        <v>0.0</v>
      </c>
      <c r="CT1033" s="15" t="s">
        <v>124</v>
      </c>
      <c r="CU1033" s="15">
        <v>0.0</v>
      </c>
      <c r="CV1033" s="15" t="s">
        <v>124</v>
      </c>
      <c r="CW1033" s="11">
        <v>0.0</v>
      </c>
      <c r="CX1033" s="11">
        <v>0.0</v>
      </c>
      <c r="CY1033" s="11" t="s">
        <v>124</v>
      </c>
      <c r="CZ1033" s="11">
        <v>0.0</v>
      </c>
      <c r="DA1033" s="11" t="s">
        <v>3248</v>
      </c>
      <c r="DB1033" s="31"/>
    </row>
    <row r="1034">
      <c r="A1034" s="11" t="s">
        <v>3599</v>
      </c>
      <c r="B1034" s="11" t="s">
        <v>5804</v>
      </c>
      <c r="C1034" s="12">
        <v>41678.0</v>
      </c>
      <c r="D1034" s="13">
        <v>4.0</v>
      </c>
      <c r="E1034" s="18">
        <v>0.0</v>
      </c>
      <c r="F1034" s="3">
        <v>4.0</v>
      </c>
      <c r="G1034" s="3">
        <v>2.0</v>
      </c>
      <c r="H1034" s="3">
        <v>3.0</v>
      </c>
      <c r="I1034" s="14">
        <f t="shared" si="1"/>
        <v>3</v>
      </c>
      <c r="J1034" s="14">
        <f t="shared" si="2"/>
        <v>1.333333333</v>
      </c>
      <c r="K1034" s="11" t="s">
        <v>182</v>
      </c>
      <c r="L1034" s="11" t="s">
        <v>4729</v>
      </c>
      <c r="M1034" s="15" t="s">
        <v>2631</v>
      </c>
      <c r="N1034" s="15" t="s">
        <v>2691</v>
      </c>
      <c r="O1034" s="15" t="s">
        <v>2906</v>
      </c>
      <c r="P1034" s="15" t="s">
        <v>2691</v>
      </c>
      <c r="Q1034" s="17">
        <v>1.5</v>
      </c>
      <c r="R1034" s="11" t="s">
        <v>5805</v>
      </c>
      <c r="S1034" s="11">
        <v>1.0</v>
      </c>
      <c r="T1034" s="11">
        <v>0.0</v>
      </c>
      <c r="U1034" s="11" t="s">
        <v>124</v>
      </c>
      <c r="V1034" s="11">
        <v>0.0</v>
      </c>
      <c r="W1034" s="11" t="s">
        <v>125</v>
      </c>
      <c r="X1034" s="18">
        <f>(29+38)/2</f>
        <v>33.5</v>
      </c>
      <c r="Y1034" s="18">
        <v>2.0</v>
      </c>
      <c r="Z1034" s="18">
        <v>2.0</v>
      </c>
      <c r="AA1034" s="18">
        <v>2.0</v>
      </c>
      <c r="AB1034" s="15" t="s">
        <v>5806</v>
      </c>
      <c r="AC1034" s="15" t="s">
        <v>5806</v>
      </c>
      <c r="AD1034" s="16">
        <v>2.0</v>
      </c>
      <c r="AE1034" s="16">
        <v>2.0</v>
      </c>
      <c r="AF1034" s="16">
        <v>1.0</v>
      </c>
      <c r="AG1034" s="15">
        <v>0.0</v>
      </c>
      <c r="AH1034" s="11" t="s">
        <v>5774</v>
      </c>
      <c r="AI1034" s="18">
        <v>1.0</v>
      </c>
      <c r="AJ1034" s="18">
        <v>1.0</v>
      </c>
      <c r="AK1034" s="18">
        <v>0.0</v>
      </c>
      <c r="AL1034" s="11">
        <v>0.0</v>
      </c>
      <c r="AM1034" s="19">
        <v>1.0</v>
      </c>
      <c r="AN1034" s="27" t="s">
        <v>128</v>
      </c>
      <c r="AO1034" s="15" t="s">
        <v>1780</v>
      </c>
      <c r="AP1034" s="15" t="s">
        <v>1780</v>
      </c>
      <c r="AQ1034" s="15">
        <v>132.0</v>
      </c>
      <c r="AR1034" s="15">
        <v>59.0</v>
      </c>
      <c r="AS1034" s="15">
        <v>65.0</v>
      </c>
      <c r="AT1034" s="15">
        <v>35.0</v>
      </c>
      <c r="AU1034" s="15">
        <v>-6.0</v>
      </c>
      <c r="AV1034" s="15">
        <v>0.0</v>
      </c>
      <c r="AW1034" s="18">
        <v>0.0</v>
      </c>
      <c r="AX1034" s="18">
        <v>0.0</v>
      </c>
      <c r="AY1034" s="18">
        <v>0.0</v>
      </c>
      <c r="AZ1034" s="18">
        <v>1.0</v>
      </c>
      <c r="BA1034" s="18">
        <v>0.0</v>
      </c>
      <c r="BB1034" s="18">
        <v>0.0</v>
      </c>
      <c r="BC1034" s="11">
        <v>0.0</v>
      </c>
      <c r="BD1034" s="11">
        <v>0.0</v>
      </c>
      <c r="BE1034" s="11">
        <v>0.0</v>
      </c>
      <c r="BF1034" s="11">
        <v>0.0</v>
      </c>
      <c r="BG1034" s="11">
        <v>0.0</v>
      </c>
      <c r="BH1034" s="11">
        <v>0.0</v>
      </c>
      <c r="BI1034" s="11">
        <v>0.0</v>
      </c>
      <c r="BJ1034" s="11">
        <v>0.0</v>
      </c>
      <c r="BK1034" s="11">
        <v>0.0</v>
      </c>
      <c r="BL1034" s="11">
        <v>0.0</v>
      </c>
      <c r="BM1034" s="11">
        <v>0.0</v>
      </c>
      <c r="BN1034" s="11">
        <v>0.0</v>
      </c>
      <c r="BO1034" s="11">
        <v>0.0</v>
      </c>
      <c r="BP1034" s="11">
        <v>0.0</v>
      </c>
      <c r="BQ1034" s="11">
        <v>0.0</v>
      </c>
      <c r="BR1034" s="11">
        <v>0.0</v>
      </c>
      <c r="BS1034" s="11">
        <v>0.0</v>
      </c>
      <c r="BT1034" s="11">
        <v>0.0</v>
      </c>
      <c r="BU1034" s="11">
        <v>0.0</v>
      </c>
      <c r="BV1034" s="11" t="s">
        <v>124</v>
      </c>
      <c r="BW1034" s="3" t="s">
        <v>3949</v>
      </c>
      <c r="BX1034" s="15">
        <v>1.0</v>
      </c>
      <c r="BY1034" s="26">
        <v>215.0</v>
      </c>
      <c r="BZ1034" s="16">
        <v>0.0</v>
      </c>
      <c r="CA1034" s="26">
        <v>16.0</v>
      </c>
      <c r="CB1034" s="26">
        <v>15.0</v>
      </c>
      <c r="CC1034" s="15">
        <v>0.0</v>
      </c>
      <c r="CD1034" s="15">
        <v>0.0</v>
      </c>
      <c r="CE1034" s="15">
        <v>0.0</v>
      </c>
      <c r="CF1034" s="15">
        <v>0.0</v>
      </c>
      <c r="CG1034" s="16">
        <v>0.0</v>
      </c>
      <c r="CH1034" s="16">
        <v>0.0</v>
      </c>
      <c r="CI1034" s="16">
        <v>0.0</v>
      </c>
      <c r="CJ1034" s="15">
        <f t="shared" si="3"/>
        <v>0</v>
      </c>
      <c r="CK1034" s="29" t="s">
        <v>5807</v>
      </c>
      <c r="CL1034" s="11" t="s">
        <v>5808</v>
      </c>
      <c r="CM1034" s="11">
        <v>0.0</v>
      </c>
      <c r="CN1034" s="11">
        <v>0.0</v>
      </c>
      <c r="CO1034" s="18">
        <v>1.0</v>
      </c>
      <c r="CP1034" s="18">
        <v>0.0</v>
      </c>
      <c r="CQ1034" s="15">
        <v>0.0</v>
      </c>
      <c r="CR1034" s="15" t="s">
        <v>124</v>
      </c>
      <c r="CS1034" s="15">
        <v>0.0</v>
      </c>
      <c r="CT1034" s="15" t="s">
        <v>124</v>
      </c>
      <c r="CU1034" s="15">
        <v>0.0</v>
      </c>
      <c r="CV1034" s="15" t="s">
        <v>124</v>
      </c>
      <c r="CW1034" s="11">
        <v>0.0</v>
      </c>
      <c r="CX1034" s="11">
        <v>0.0</v>
      </c>
      <c r="CY1034" s="11" t="s">
        <v>124</v>
      </c>
      <c r="CZ1034" s="11">
        <v>0.0</v>
      </c>
      <c r="DA1034" s="11" t="s">
        <v>5791</v>
      </c>
      <c r="DB1034" s="31"/>
    </row>
    <row r="1035">
      <c r="A1035" s="11" t="s">
        <v>5809</v>
      </c>
      <c r="B1035" s="11" t="s">
        <v>5771</v>
      </c>
      <c r="C1035" s="12">
        <v>41706.0</v>
      </c>
      <c r="D1035" s="13">
        <v>10.0</v>
      </c>
      <c r="E1035" s="18">
        <v>0.0</v>
      </c>
      <c r="F1035" s="3">
        <v>6.0</v>
      </c>
      <c r="G1035" s="3">
        <v>6.0</v>
      </c>
      <c r="H1035" s="3">
        <v>8.0</v>
      </c>
      <c r="I1035" s="14">
        <f t="shared" si="1"/>
        <v>6.666666667</v>
      </c>
      <c r="J1035" s="14">
        <f t="shared" si="2"/>
        <v>1.333333333</v>
      </c>
      <c r="K1035" s="11" t="s">
        <v>261</v>
      </c>
      <c r="L1035" s="11" t="s">
        <v>3594</v>
      </c>
      <c r="M1035" s="15" t="s">
        <v>216</v>
      </c>
      <c r="N1035" s="15" t="s">
        <v>1154</v>
      </c>
      <c r="O1035" s="15" t="s">
        <v>216</v>
      </c>
      <c r="P1035" s="15" t="s">
        <v>635</v>
      </c>
      <c r="Q1035" s="17">
        <v>1.0</v>
      </c>
      <c r="R1035" s="11" t="s">
        <v>124</v>
      </c>
      <c r="S1035" s="11">
        <v>0.0</v>
      </c>
      <c r="T1035" s="11">
        <v>0.0</v>
      </c>
      <c r="U1035" s="11" t="s">
        <v>124</v>
      </c>
      <c r="V1035" s="11">
        <v>0.0</v>
      </c>
      <c r="W1035" s="11" t="s">
        <v>125</v>
      </c>
      <c r="X1035" s="18">
        <v>40.0</v>
      </c>
      <c r="Y1035" s="18">
        <v>1.0</v>
      </c>
      <c r="Z1035" s="18">
        <v>0.0</v>
      </c>
      <c r="AA1035" s="18">
        <v>1.0</v>
      </c>
      <c r="AB1035" s="15" t="s">
        <v>5771</v>
      </c>
      <c r="AC1035" s="15" t="s">
        <v>5771</v>
      </c>
      <c r="AD1035" s="16">
        <v>1.0</v>
      </c>
      <c r="AE1035" s="16">
        <v>0.0</v>
      </c>
      <c r="AF1035" s="16">
        <v>1.0</v>
      </c>
      <c r="AG1035" s="15">
        <v>1.0</v>
      </c>
      <c r="AH1035" s="11" t="s">
        <v>5771</v>
      </c>
      <c r="AI1035" s="18">
        <v>1.0</v>
      </c>
      <c r="AJ1035" s="18">
        <v>0.0</v>
      </c>
      <c r="AK1035" s="18">
        <v>1.0</v>
      </c>
      <c r="AL1035" s="11">
        <v>1.0</v>
      </c>
      <c r="AM1035" s="19">
        <v>1.0</v>
      </c>
      <c r="AN1035" s="27" t="s">
        <v>128</v>
      </c>
      <c r="AO1035" s="15" t="s">
        <v>512</v>
      </c>
      <c r="AP1035" s="15" t="s">
        <v>512</v>
      </c>
      <c r="AQ1035" s="15">
        <v>160.0</v>
      </c>
      <c r="AR1035" s="15">
        <v>82.0</v>
      </c>
      <c r="AS1035" s="15">
        <v>65.0</v>
      </c>
      <c r="AT1035" s="15">
        <v>96.0</v>
      </c>
      <c r="AU1035" s="15">
        <v>-5.0</v>
      </c>
      <c r="AV1035" s="15">
        <v>22.0</v>
      </c>
      <c r="AW1035" s="18">
        <v>0.0</v>
      </c>
      <c r="AX1035" s="18">
        <v>0.0</v>
      </c>
      <c r="AY1035" s="18">
        <v>0.0</v>
      </c>
      <c r="AZ1035" s="18">
        <v>1.0</v>
      </c>
      <c r="BA1035" s="18">
        <v>0.0</v>
      </c>
      <c r="BB1035" s="18">
        <v>0.0</v>
      </c>
      <c r="BC1035" s="11">
        <v>0.0</v>
      </c>
      <c r="BD1035" s="11">
        <v>0.0</v>
      </c>
      <c r="BE1035" s="11">
        <v>0.0</v>
      </c>
      <c r="BF1035" s="11">
        <v>0.0</v>
      </c>
      <c r="BG1035" s="11">
        <v>0.0</v>
      </c>
      <c r="BH1035" s="11">
        <v>0.0</v>
      </c>
      <c r="BI1035" s="11">
        <v>0.0</v>
      </c>
      <c r="BJ1035" s="11">
        <v>1.0</v>
      </c>
      <c r="BK1035" s="11">
        <v>0.0</v>
      </c>
      <c r="BL1035" s="11">
        <v>0.0</v>
      </c>
      <c r="BM1035" s="11">
        <v>0.0</v>
      </c>
      <c r="BN1035" s="11">
        <v>0.0</v>
      </c>
      <c r="BO1035" s="11">
        <v>0.0</v>
      </c>
      <c r="BP1035" s="11">
        <v>0.0</v>
      </c>
      <c r="BQ1035" s="11">
        <v>0.0</v>
      </c>
      <c r="BR1035" s="11">
        <v>0.0</v>
      </c>
      <c r="BS1035" s="11">
        <v>0.0</v>
      </c>
      <c r="BT1035" s="11">
        <v>0.0</v>
      </c>
      <c r="BU1035" s="11">
        <v>0.0</v>
      </c>
      <c r="BV1035" s="11" t="s">
        <v>124</v>
      </c>
      <c r="BW1035" s="3" t="s">
        <v>146</v>
      </c>
      <c r="BX1035" s="15">
        <v>0.0</v>
      </c>
      <c r="BY1035" s="26">
        <v>232.0</v>
      </c>
      <c r="BZ1035" s="16">
        <v>0.0</v>
      </c>
      <c r="CA1035" s="26">
        <v>25.0</v>
      </c>
      <c r="CB1035" s="26">
        <v>2.0</v>
      </c>
      <c r="CC1035" s="15">
        <v>0.0</v>
      </c>
      <c r="CD1035" s="15">
        <v>0.0</v>
      </c>
      <c r="CE1035" s="15">
        <v>0.0</v>
      </c>
      <c r="CF1035" s="15">
        <v>0.0</v>
      </c>
      <c r="CG1035" s="16">
        <v>0.0</v>
      </c>
      <c r="CH1035" s="16">
        <v>0.0</v>
      </c>
      <c r="CI1035" s="16">
        <v>0.0</v>
      </c>
      <c r="CJ1035" s="15">
        <f t="shared" si="3"/>
        <v>0</v>
      </c>
      <c r="CK1035" s="29" t="s">
        <v>5810</v>
      </c>
      <c r="CL1035" s="11" t="s">
        <v>57</v>
      </c>
      <c r="CM1035" s="11">
        <v>0.0</v>
      </c>
      <c r="CN1035" s="11">
        <v>0.0</v>
      </c>
      <c r="CO1035" s="18">
        <v>0.0</v>
      </c>
      <c r="CP1035" s="18">
        <v>0.0</v>
      </c>
      <c r="CQ1035" s="15">
        <v>0.0</v>
      </c>
      <c r="CR1035" s="15" t="s">
        <v>124</v>
      </c>
      <c r="CS1035" s="15">
        <v>1.0</v>
      </c>
      <c r="CT1035" s="15" t="s">
        <v>5811</v>
      </c>
      <c r="CU1035" s="15">
        <v>0.0</v>
      </c>
      <c r="CV1035" s="15" t="s">
        <v>124</v>
      </c>
      <c r="CW1035" s="11">
        <v>0.0</v>
      </c>
      <c r="CX1035" s="11">
        <v>0.0</v>
      </c>
      <c r="CY1035" s="11" t="s">
        <v>124</v>
      </c>
      <c r="CZ1035" s="11">
        <v>0.0</v>
      </c>
      <c r="DA1035" s="11" t="s">
        <v>235</v>
      </c>
      <c r="DB1035" s="31"/>
    </row>
    <row r="1036">
      <c r="A1036" s="11" t="s">
        <v>5812</v>
      </c>
      <c r="B1036" s="11" t="s">
        <v>5813</v>
      </c>
      <c r="C1036" s="12">
        <v>41776.0</v>
      </c>
      <c r="D1036" s="13">
        <v>3.0</v>
      </c>
      <c r="E1036" s="18">
        <v>0.0</v>
      </c>
      <c r="F1036" s="3">
        <v>6.0</v>
      </c>
      <c r="G1036" s="3">
        <v>4.0</v>
      </c>
      <c r="H1036" s="3">
        <v>7.0</v>
      </c>
      <c r="I1036" s="14">
        <f t="shared" si="1"/>
        <v>5.666666667</v>
      </c>
      <c r="J1036" s="14">
        <f t="shared" si="2"/>
        <v>2</v>
      </c>
      <c r="K1036" s="11" t="s">
        <v>261</v>
      </c>
      <c r="L1036" s="11" t="s">
        <v>3594</v>
      </c>
      <c r="M1036" s="15" t="s">
        <v>137</v>
      </c>
      <c r="N1036" s="15" t="s">
        <v>196</v>
      </c>
      <c r="O1036" s="15" t="s">
        <v>577</v>
      </c>
      <c r="P1036" s="15" t="s">
        <v>701</v>
      </c>
      <c r="Q1036" s="17">
        <v>1.0</v>
      </c>
      <c r="R1036" s="11" t="s">
        <v>124</v>
      </c>
      <c r="S1036" s="11">
        <v>0.0</v>
      </c>
      <c r="T1036" s="11">
        <v>0.0</v>
      </c>
      <c r="U1036" s="11" t="s">
        <v>124</v>
      </c>
      <c r="V1036" s="11">
        <v>0.0</v>
      </c>
      <c r="W1036" s="11" t="s">
        <v>125</v>
      </c>
      <c r="X1036" s="18">
        <v>35.0</v>
      </c>
      <c r="Y1036" s="18">
        <v>1.0</v>
      </c>
      <c r="Z1036" s="18">
        <v>0.0</v>
      </c>
      <c r="AA1036" s="18">
        <v>1.0</v>
      </c>
      <c r="AB1036" s="15" t="s">
        <v>5814</v>
      </c>
      <c r="AC1036" s="15" t="s">
        <v>5814</v>
      </c>
      <c r="AD1036" s="16">
        <v>1.0</v>
      </c>
      <c r="AE1036" s="16">
        <v>2.0</v>
      </c>
      <c r="AF1036" s="16">
        <v>1.0</v>
      </c>
      <c r="AG1036" s="15">
        <v>0.0</v>
      </c>
      <c r="AH1036" s="11" t="s">
        <v>5815</v>
      </c>
      <c r="AI1036" s="18">
        <v>1.0</v>
      </c>
      <c r="AJ1036" s="18">
        <v>0.0</v>
      </c>
      <c r="AK1036" s="18">
        <v>1.0</v>
      </c>
      <c r="AL1036" s="11">
        <v>0.0</v>
      </c>
      <c r="AM1036" s="19">
        <v>1.0</v>
      </c>
      <c r="AN1036" s="27" t="s">
        <v>128</v>
      </c>
      <c r="AO1036" s="15" t="s">
        <v>210</v>
      </c>
      <c r="AP1036" s="15" t="s">
        <v>210</v>
      </c>
      <c r="AQ1036" s="15">
        <v>120.0</v>
      </c>
      <c r="AR1036" s="15">
        <v>26.0</v>
      </c>
      <c r="AS1036" s="15">
        <v>42.0</v>
      </c>
      <c r="AT1036" s="15">
        <v>33.0</v>
      </c>
      <c r="AU1036" s="15">
        <v>-7.0</v>
      </c>
      <c r="AV1036" s="15">
        <v>92.0</v>
      </c>
      <c r="AW1036" s="18">
        <v>0.0</v>
      </c>
      <c r="AX1036" s="18">
        <v>0.0</v>
      </c>
      <c r="AY1036" s="18">
        <v>0.0</v>
      </c>
      <c r="AZ1036" s="18">
        <v>1.0</v>
      </c>
      <c r="BA1036" s="18">
        <v>0.0</v>
      </c>
      <c r="BB1036" s="18">
        <v>0.0</v>
      </c>
      <c r="BC1036" s="11">
        <v>0.0</v>
      </c>
      <c r="BD1036" s="11">
        <v>0.0</v>
      </c>
      <c r="BE1036" s="11">
        <v>0.0</v>
      </c>
      <c r="BF1036" s="11">
        <v>0.0</v>
      </c>
      <c r="BG1036" s="11">
        <v>0.0</v>
      </c>
      <c r="BH1036" s="11">
        <v>1.0</v>
      </c>
      <c r="BI1036" s="11">
        <v>0.0</v>
      </c>
      <c r="BJ1036" s="11">
        <v>0.0</v>
      </c>
      <c r="BK1036" s="11">
        <v>0.0</v>
      </c>
      <c r="BL1036" s="11">
        <v>0.0</v>
      </c>
      <c r="BM1036" s="11">
        <v>0.0</v>
      </c>
      <c r="BN1036" s="11">
        <v>0.0</v>
      </c>
      <c r="BO1036" s="11">
        <v>0.0</v>
      </c>
      <c r="BP1036" s="11">
        <v>0.0</v>
      </c>
      <c r="BQ1036" s="11">
        <v>0.0</v>
      </c>
      <c r="BR1036" s="11">
        <v>0.0</v>
      </c>
      <c r="BS1036" s="11">
        <v>0.0</v>
      </c>
      <c r="BT1036" s="11">
        <v>0.0</v>
      </c>
      <c r="BU1036" s="11">
        <v>0.0</v>
      </c>
      <c r="BV1036" s="11" t="s">
        <v>124</v>
      </c>
      <c r="BW1036" s="3" t="s">
        <v>3045</v>
      </c>
      <c r="BX1036" s="15">
        <v>0.0</v>
      </c>
      <c r="BY1036" s="26">
        <v>269.0</v>
      </c>
      <c r="BZ1036" s="16">
        <v>0.0</v>
      </c>
      <c r="CA1036" s="26">
        <v>8.0</v>
      </c>
      <c r="CB1036" s="26">
        <v>8.0</v>
      </c>
      <c r="CC1036" s="15">
        <v>0.0</v>
      </c>
      <c r="CD1036" s="15">
        <v>0.0</v>
      </c>
      <c r="CE1036" s="15">
        <v>0.0</v>
      </c>
      <c r="CF1036" s="15">
        <v>0.0</v>
      </c>
      <c r="CG1036" s="16">
        <v>0.0</v>
      </c>
      <c r="CH1036" s="16">
        <v>0.0</v>
      </c>
      <c r="CI1036" s="16">
        <v>0.0</v>
      </c>
      <c r="CJ1036" s="15">
        <f t="shared" si="3"/>
        <v>0</v>
      </c>
      <c r="CK1036" s="29" t="s">
        <v>5816</v>
      </c>
      <c r="CL1036" s="11" t="s">
        <v>170</v>
      </c>
      <c r="CM1036" s="11">
        <v>0.0</v>
      </c>
      <c r="CN1036" s="11">
        <v>0.0</v>
      </c>
      <c r="CO1036" s="18">
        <v>0.0</v>
      </c>
      <c r="CP1036" s="18">
        <v>0.0</v>
      </c>
      <c r="CQ1036" s="15">
        <v>0.0</v>
      </c>
      <c r="CR1036" s="15" t="s">
        <v>124</v>
      </c>
      <c r="CS1036" s="15">
        <v>0.0</v>
      </c>
      <c r="CT1036" s="15" t="s">
        <v>124</v>
      </c>
      <c r="CU1036" s="15">
        <v>0.0</v>
      </c>
      <c r="CV1036" s="15" t="s">
        <v>124</v>
      </c>
      <c r="CW1036" s="11">
        <v>0.0</v>
      </c>
      <c r="CX1036" s="11">
        <v>0.0</v>
      </c>
      <c r="CY1036" s="11" t="s">
        <v>124</v>
      </c>
      <c r="CZ1036" s="11">
        <v>0.0</v>
      </c>
      <c r="DA1036" s="11" t="s">
        <v>3248</v>
      </c>
      <c r="DB1036" s="31"/>
    </row>
    <row r="1037">
      <c r="A1037" s="11" t="s">
        <v>5817</v>
      </c>
      <c r="B1037" s="11" t="s">
        <v>5818</v>
      </c>
      <c r="C1037" s="12">
        <v>41797.0</v>
      </c>
      <c r="D1037" s="13">
        <v>7.0</v>
      </c>
      <c r="E1037" s="18">
        <v>0.0</v>
      </c>
      <c r="F1037" s="3">
        <v>5.0</v>
      </c>
      <c r="G1037" s="3">
        <v>3.0</v>
      </c>
      <c r="H1037" s="3">
        <v>8.0</v>
      </c>
      <c r="I1037" s="14">
        <f t="shared" si="1"/>
        <v>5.333333333</v>
      </c>
      <c r="J1037" s="14">
        <f t="shared" si="2"/>
        <v>3.333333333</v>
      </c>
      <c r="K1037" s="11" t="s">
        <v>4206</v>
      </c>
      <c r="L1037" s="11" t="s">
        <v>4729</v>
      </c>
      <c r="M1037" s="15" t="s">
        <v>3478</v>
      </c>
      <c r="N1037" s="15" t="s">
        <v>3478</v>
      </c>
      <c r="O1037" s="15" t="s">
        <v>3898</v>
      </c>
      <c r="P1037" s="15" t="s">
        <v>5819</v>
      </c>
      <c r="Q1037" s="17">
        <v>1.5</v>
      </c>
      <c r="R1037" s="11" t="s">
        <v>5820</v>
      </c>
      <c r="S1037" s="11">
        <v>1.0</v>
      </c>
      <c r="T1037" s="11">
        <v>0.0</v>
      </c>
      <c r="U1037" s="11" t="s">
        <v>124</v>
      </c>
      <c r="V1037" s="11">
        <v>0.0</v>
      </c>
      <c r="W1037" s="11" t="s">
        <v>5821</v>
      </c>
      <c r="X1037" s="18">
        <f>(24+21)/2</f>
        <v>22.5</v>
      </c>
      <c r="Y1037" s="18">
        <v>0.0</v>
      </c>
      <c r="Z1037" s="18">
        <v>1.0</v>
      </c>
      <c r="AA1037" s="18">
        <v>0.0</v>
      </c>
      <c r="AB1037" s="15" t="s">
        <v>5822</v>
      </c>
      <c r="AC1037" s="15" t="s">
        <v>5822</v>
      </c>
      <c r="AD1037" s="16">
        <v>2.0</v>
      </c>
      <c r="AE1037" s="16">
        <v>1.0</v>
      </c>
      <c r="AF1037" s="16">
        <v>1.0</v>
      </c>
      <c r="AG1037" s="15">
        <v>0.0</v>
      </c>
      <c r="AH1037" s="11" t="s">
        <v>5823</v>
      </c>
      <c r="AI1037" s="18">
        <v>1.0</v>
      </c>
      <c r="AJ1037" s="18">
        <v>1.0</v>
      </c>
      <c r="AK1037" s="18">
        <v>0.0</v>
      </c>
      <c r="AL1037" s="11">
        <v>0.0</v>
      </c>
      <c r="AM1037" s="19">
        <v>1.0</v>
      </c>
      <c r="AN1037" s="27" t="s">
        <v>128</v>
      </c>
      <c r="AO1037" s="15" t="s">
        <v>1155</v>
      </c>
      <c r="AP1037" s="15" t="s">
        <v>1155</v>
      </c>
      <c r="AQ1037" s="15">
        <v>95.0</v>
      </c>
      <c r="AR1037" s="15">
        <v>72.0</v>
      </c>
      <c r="AS1037" s="15">
        <v>91.0</v>
      </c>
      <c r="AT1037" s="15">
        <v>38.0</v>
      </c>
      <c r="AU1037" s="15">
        <v>-4.0</v>
      </c>
      <c r="AV1037" s="15">
        <v>9.0</v>
      </c>
      <c r="AW1037" s="18">
        <v>0.0</v>
      </c>
      <c r="AX1037" s="18">
        <v>1.0</v>
      </c>
      <c r="AY1037" s="18">
        <v>0.0</v>
      </c>
      <c r="AZ1037" s="18">
        <v>0.0</v>
      </c>
      <c r="BA1037" s="18">
        <v>0.0</v>
      </c>
      <c r="BB1037" s="18">
        <v>0.0</v>
      </c>
      <c r="BC1037" s="11">
        <v>0.0</v>
      </c>
      <c r="BD1037" s="11">
        <v>0.0</v>
      </c>
      <c r="BE1037" s="11">
        <v>0.0</v>
      </c>
      <c r="BF1037" s="11">
        <v>0.0</v>
      </c>
      <c r="BG1037" s="11">
        <v>0.0</v>
      </c>
      <c r="BH1037" s="11">
        <v>0.0</v>
      </c>
      <c r="BI1037" s="11">
        <v>0.0</v>
      </c>
      <c r="BJ1037" s="11">
        <v>1.0</v>
      </c>
      <c r="BK1037" s="11">
        <v>0.0</v>
      </c>
      <c r="BL1037" s="11">
        <v>0.0</v>
      </c>
      <c r="BM1037" s="11">
        <v>0.0</v>
      </c>
      <c r="BN1037" s="11">
        <v>0.0</v>
      </c>
      <c r="BO1037" s="11">
        <v>0.0</v>
      </c>
      <c r="BP1037" s="11">
        <v>0.0</v>
      </c>
      <c r="BQ1037" s="11">
        <v>0.0</v>
      </c>
      <c r="BR1037" s="11">
        <v>0.0</v>
      </c>
      <c r="BS1037" s="11">
        <v>0.0</v>
      </c>
      <c r="BT1037" s="11">
        <v>0.0</v>
      </c>
      <c r="BU1037" s="11">
        <v>0.0</v>
      </c>
      <c r="BV1037" s="11" t="s">
        <v>124</v>
      </c>
      <c r="BW1037" s="3" t="s">
        <v>146</v>
      </c>
      <c r="BX1037" s="15">
        <v>0.0</v>
      </c>
      <c r="BY1037" s="26">
        <v>199.0</v>
      </c>
      <c r="BZ1037" s="16">
        <v>0.0</v>
      </c>
      <c r="CA1037" s="26">
        <v>13.0</v>
      </c>
      <c r="CB1037" s="26">
        <v>8.0</v>
      </c>
      <c r="CC1037" s="15">
        <v>0.0</v>
      </c>
      <c r="CD1037" s="15">
        <v>0.0</v>
      </c>
      <c r="CE1037" s="15">
        <v>0.0</v>
      </c>
      <c r="CF1037" s="15">
        <v>0.0</v>
      </c>
      <c r="CG1037" s="16">
        <v>0.0</v>
      </c>
      <c r="CH1037" s="16">
        <v>0.0</v>
      </c>
      <c r="CI1037" s="16">
        <v>0.0</v>
      </c>
      <c r="CJ1037" s="15">
        <f t="shared" si="3"/>
        <v>0</v>
      </c>
      <c r="CK1037" s="29" t="s">
        <v>5824</v>
      </c>
      <c r="CL1037" s="11" t="s">
        <v>5825</v>
      </c>
      <c r="CM1037" s="11">
        <v>0.0</v>
      </c>
      <c r="CN1037" s="11">
        <v>0.0</v>
      </c>
      <c r="CO1037" s="18">
        <v>1.0</v>
      </c>
      <c r="CP1037" s="18">
        <v>0.0</v>
      </c>
      <c r="CQ1037" s="15">
        <v>0.0</v>
      </c>
      <c r="CR1037" s="15" t="s">
        <v>124</v>
      </c>
      <c r="CS1037" s="15">
        <v>0.0</v>
      </c>
      <c r="CT1037" s="15" t="s">
        <v>124</v>
      </c>
      <c r="CU1037" s="15">
        <v>0.0</v>
      </c>
      <c r="CV1037" s="15" t="s">
        <v>124</v>
      </c>
      <c r="CW1037" s="11">
        <v>0.0</v>
      </c>
      <c r="CX1037" s="11">
        <v>0.0</v>
      </c>
      <c r="CY1037" s="11" t="s">
        <v>124</v>
      </c>
      <c r="CZ1037" s="11">
        <v>0.0</v>
      </c>
      <c r="DA1037" s="11" t="s">
        <v>5791</v>
      </c>
      <c r="DB1037" s="31"/>
    </row>
    <row r="1038">
      <c r="A1038" s="11" t="s">
        <v>5826</v>
      </c>
      <c r="B1038" s="11" t="s">
        <v>5827</v>
      </c>
      <c r="C1038" s="12">
        <v>41846.0</v>
      </c>
      <c r="D1038" s="13">
        <v>6.0</v>
      </c>
      <c r="E1038" s="18">
        <v>0.0</v>
      </c>
      <c r="F1038" s="3">
        <v>4.0</v>
      </c>
      <c r="G1038" s="3">
        <v>4.0</v>
      </c>
      <c r="H1038" s="3">
        <v>7.0</v>
      </c>
      <c r="I1038" s="14">
        <f t="shared" si="1"/>
        <v>5</v>
      </c>
      <c r="J1038" s="14">
        <f t="shared" si="2"/>
        <v>2</v>
      </c>
      <c r="K1038" s="11" t="s">
        <v>277</v>
      </c>
      <c r="L1038" s="11" t="s">
        <v>3594</v>
      </c>
      <c r="M1038" s="15" t="s">
        <v>2038</v>
      </c>
      <c r="N1038" s="15" t="s">
        <v>2038</v>
      </c>
      <c r="O1038" s="15" t="s">
        <v>3983</v>
      </c>
      <c r="P1038" s="15" t="s">
        <v>5828</v>
      </c>
      <c r="Q1038" s="17">
        <v>0.0</v>
      </c>
      <c r="R1038" s="11" t="s">
        <v>124</v>
      </c>
      <c r="S1038" s="11">
        <v>0.0</v>
      </c>
      <c r="T1038" s="11">
        <v>0.0</v>
      </c>
      <c r="U1038" s="11" t="s">
        <v>124</v>
      </c>
      <c r="V1038" s="11">
        <v>0.0</v>
      </c>
      <c r="W1038" s="11" t="s">
        <v>273</v>
      </c>
      <c r="X1038" s="18">
        <v>33.0</v>
      </c>
      <c r="Y1038" s="18">
        <v>1.0</v>
      </c>
      <c r="Z1038" s="18">
        <v>2.0</v>
      </c>
      <c r="AA1038" s="18"/>
      <c r="AB1038" s="15" t="s">
        <v>5829</v>
      </c>
      <c r="AC1038" s="15" t="s">
        <v>5829</v>
      </c>
      <c r="AD1038" s="16">
        <v>1.0</v>
      </c>
      <c r="AE1038" s="16">
        <v>2.0</v>
      </c>
      <c r="AF1038" s="16">
        <v>1.0</v>
      </c>
      <c r="AG1038" s="15">
        <v>0.0</v>
      </c>
      <c r="AH1038" s="11" t="s">
        <v>5830</v>
      </c>
      <c r="AI1038" s="18">
        <v>1.0</v>
      </c>
      <c r="AJ1038" s="18">
        <v>1.0</v>
      </c>
      <c r="AK1038" s="18">
        <v>0.0</v>
      </c>
      <c r="AL1038" s="11">
        <v>0.0</v>
      </c>
      <c r="AM1038" s="19">
        <v>1.0</v>
      </c>
      <c r="AN1038" s="27" t="s">
        <v>128</v>
      </c>
      <c r="AO1038" s="15" t="s">
        <v>243</v>
      </c>
      <c r="AP1038" s="15" t="s">
        <v>243</v>
      </c>
      <c r="AQ1038" s="15">
        <v>144.0</v>
      </c>
      <c r="AR1038" s="15">
        <v>76.0</v>
      </c>
      <c r="AS1038" s="15">
        <v>77.0</v>
      </c>
      <c r="AT1038" s="15">
        <v>93.0</v>
      </c>
      <c r="AU1038" s="15">
        <v>-5.0</v>
      </c>
      <c r="AV1038" s="15">
        <v>4.0</v>
      </c>
      <c r="AW1038" s="18">
        <v>0.0</v>
      </c>
      <c r="AX1038" s="18">
        <v>0.0</v>
      </c>
      <c r="AY1038" s="18">
        <v>1.0</v>
      </c>
      <c r="AZ1038" s="18">
        <v>0.0</v>
      </c>
      <c r="BA1038" s="18">
        <v>0.0</v>
      </c>
      <c r="BB1038" s="18">
        <v>0.0</v>
      </c>
      <c r="BC1038" s="11">
        <v>0.0</v>
      </c>
      <c r="BD1038" s="11">
        <v>0.0</v>
      </c>
      <c r="BE1038" s="11">
        <v>0.0</v>
      </c>
      <c r="BF1038" s="11">
        <v>0.0</v>
      </c>
      <c r="BG1038" s="11">
        <v>0.0</v>
      </c>
      <c r="BH1038" s="11">
        <v>0.0</v>
      </c>
      <c r="BI1038" s="11">
        <v>0.0</v>
      </c>
      <c r="BJ1038" s="11">
        <v>0.0</v>
      </c>
      <c r="BK1038" s="11">
        <v>0.0</v>
      </c>
      <c r="BL1038" s="11">
        <v>0.0</v>
      </c>
      <c r="BM1038" s="11">
        <v>0.0</v>
      </c>
      <c r="BN1038" s="11">
        <v>0.0</v>
      </c>
      <c r="BO1038" s="11">
        <v>0.0</v>
      </c>
      <c r="BP1038" s="11">
        <v>0.0</v>
      </c>
      <c r="BQ1038" s="11">
        <v>0.0</v>
      </c>
      <c r="BR1038" s="11">
        <v>0.0</v>
      </c>
      <c r="BS1038" s="11">
        <v>0.0</v>
      </c>
      <c r="BT1038" s="11">
        <v>0.0</v>
      </c>
      <c r="BU1038" s="11">
        <v>0.0</v>
      </c>
      <c r="BV1038" s="11" t="s">
        <v>124</v>
      </c>
      <c r="BW1038" s="3" t="s">
        <v>3564</v>
      </c>
      <c r="BX1038" s="15">
        <v>0.0</v>
      </c>
      <c r="BY1038" s="26">
        <v>224.0</v>
      </c>
      <c r="BZ1038" s="16">
        <v>0.0</v>
      </c>
      <c r="CA1038" s="26">
        <v>37.0</v>
      </c>
      <c r="CB1038" s="26">
        <v>1.0</v>
      </c>
      <c r="CC1038" s="15">
        <v>0.0</v>
      </c>
      <c r="CD1038" s="15">
        <v>0.0</v>
      </c>
      <c r="CE1038" s="15">
        <v>0.0</v>
      </c>
      <c r="CF1038" s="15">
        <v>0.0</v>
      </c>
      <c r="CG1038" s="16">
        <v>0.0</v>
      </c>
      <c r="CH1038" s="16">
        <v>0.0</v>
      </c>
      <c r="CI1038" s="16">
        <v>1.0</v>
      </c>
      <c r="CJ1038" s="15">
        <f t="shared" si="3"/>
        <v>1</v>
      </c>
      <c r="CK1038" s="29" t="s">
        <v>5831</v>
      </c>
      <c r="CL1038" s="11" t="s">
        <v>1008</v>
      </c>
      <c r="CM1038" s="11">
        <v>1.0</v>
      </c>
      <c r="CN1038" s="11">
        <v>0.0</v>
      </c>
      <c r="CO1038" s="18">
        <v>0.0</v>
      </c>
      <c r="CP1038" s="18">
        <v>0.0</v>
      </c>
      <c r="CQ1038" s="15">
        <v>0.0</v>
      </c>
      <c r="CR1038" s="15" t="s">
        <v>124</v>
      </c>
      <c r="CS1038" s="15">
        <v>0.0</v>
      </c>
      <c r="CT1038" s="15" t="s">
        <v>124</v>
      </c>
      <c r="CU1038" s="15">
        <v>0.0</v>
      </c>
      <c r="CV1038" s="15" t="s">
        <v>124</v>
      </c>
      <c r="CW1038" s="11">
        <v>0.0</v>
      </c>
      <c r="CX1038" s="11">
        <v>0.0</v>
      </c>
      <c r="CY1038" s="11" t="s">
        <v>124</v>
      </c>
      <c r="CZ1038" s="11">
        <v>0.0</v>
      </c>
      <c r="DA1038" s="11" t="s">
        <v>270</v>
      </c>
      <c r="DB1038" s="31"/>
    </row>
    <row r="1039">
      <c r="A1039" s="11" t="s">
        <v>5832</v>
      </c>
      <c r="B1039" s="11" t="s">
        <v>5720</v>
      </c>
      <c r="C1039" s="12">
        <v>41888.0</v>
      </c>
      <c r="D1039" s="13">
        <v>4.0</v>
      </c>
      <c r="E1039" s="18">
        <v>1.0</v>
      </c>
      <c r="F1039" s="3">
        <v>7.0</v>
      </c>
      <c r="G1039" s="3">
        <v>8.0</v>
      </c>
      <c r="H1039" s="3">
        <v>7.0</v>
      </c>
      <c r="I1039" s="14">
        <f t="shared" si="1"/>
        <v>7.333333333</v>
      </c>
      <c r="J1039" s="14">
        <f t="shared" si="2"/>
        <v>0.6666666667</v>
      </c>
      <c r="K1039" s="11" t="s">
        <v>5721</v>
      </c>
      <c r="L1039" s="11" t="s">
        <v>5721</v>
      </c>
      <c r="M1039" s="15" t="s">
        <v>137</v>
      </c>
      <c r="N1039" s="15" t="s">
        <v>2266</v>
      </c>
      <c r="O1039" s="15" t="s">
        <v>137</v>
      </c>
      <c r="P1039" s="15" t="s">
        <v>969</v>
      </c>
      <c r="Q1039" s="17">
        <v>1.0</v>
      </c>
      <c r="R1039" s="11" t="s">
        <v>124</v>
      </c>
      <c r="S1039" s="11">
        <v>0.0</v>
      </c>
      <c r="T1039" s="11">
        <v>0.0</v>
      </c>
      <c r="U1039" s="11" t="s">
        <v>124</v>
      </c>
      <c r="V1039" s="11">
        <v>0.0</v>
      </c>
      <c r="W1039" s="11" t="s">
        <v>125</v>
      </c>
      <c r="X1039" s="18">
        <v>24.0</v>
      </c>
      <c r="Y1039" s="18">
        <v>0.0</v>
      </c>
      <c r="Z1039" s="18">
        <v>1.0</v>
      </c>
      <c r="AA1039" s="18">
        <v>0.0</v>
      </c>
      <c r="AB1039" s="15" t="s">
        <v>5722</v>
      </c>
      <c r="AC1039" s="15" t="s">
        <v>5722</v>
      </c>
      <c r="AD1039" s="16">
        <v>2.0</v>
      </c>
      <c r="AE1039" s="16">
        <v>1.0</v>
      </c>
      <c r="AF1039" s="16">
        <v>1.0</v>
      </c>
      <c r="AG1039" s="15">
        <v>0.0</v>
      </c>
      <c r="AH1039" s="11" t="s">
        <v>5583</v>
      </c>
      <c r="AI1039" s="18">
        <v>1.0</v>
      </c>
      <c r="AJ1039" s="18">
        <v>1.0</v>
      </c>
      <c r="AK1039" s="18">
        <v>0.0</v>
      </c>
      <c r="AL1039" s="11">
        <v>0.0</v>
      </c>
      <c r="AM1039" s="19">
        <v>1.0</v>
      </c>
      <c r="AN1039" s="27" t="s">
        <v>128</v>
      </c>
      <c r="AO1039" s="15" t="s">
        <v>289</v>
      </c>
      <c r="AP1039" s="15" t="s">
        <v>289</v>
      </c>
      <c r="AQ1039" s="15">
        <v>160.0</v>
      </c>
      <c r="AR1039" s="15">
        <v>79.0</v>
      </c>
      <c r="AS1039" s="15">
        <v>65.0</v>
      </c>
      <c r="AT1039" s="15">
        <v>94.0</v>
      </c>
      <c r="AU1039" s="15">
        <v>-5.0</v>
      </c>
      <c r="AV1039" s="15">
        <v>6.0</v>
      </c>
      <c r="AW1039" s="18">
        <v>0.0</v>
      </c>
      <c r="AX1039" s="18">
        <v>0.0</v>
      </c>
      <c r="AY1039" s="18">
        <v>0.0</v>
      </c>
      <c r="AZ1039" s="18">
        <v>0.0</v>
      </c>
      <c r="BA1039" s="18">
        <v>0.0</v>
      </c>
      <c r="BB1039" s="18">
        <v>1.0</v>
      </c>
      <c r="BC1039" s="11">
        <v>0.0</v>
      </c>
      <c r="BD1039" s="11">
        <v>0.0</v>
      </c>
      <c r="BE1039" s="11">
        <v>0.0</v>
      </c>
      <c r="BF1039" s="11">
        <v>0.0</v>
      </c>
      <c r="BG1039" s="11">
        <v>0.0</v>
      </c>
      <c r="BH1039" s="11">
        <v>0.0</v>
      </c>
      <c r="BI1039" s="11">
        <v>0.0</v>
      </c>
      <c r="BJ1039" s="11">
        <v>1.0</v>
      </c>
      <c r="BK1039" s="11">
        <v>0.0</v>
      </c>
      <c r="BL1039" s="11">
        <v>0.0</v>
      </c>
      <c r="BM1039" s="11">
        <v>0.0</v>
      </c>
      <c r="BN1039" s="11">
        <v>0.0</v>
      </c>
      <c r="BO1039" s="11">
        <v>0.0</v>
      </c>
      <c r="BP1039" s="11">
        <v>0.0</v>
      </c>
      <c r="BQ1039" s="11">
        <v>1.0</v>
      </c>
      <c r="BR1039" s="11">
        <v>0.0</v>
      </c>
      <c r="BS1039" s="11">
        <v>1.0</v>
      </c>
      <c r="BT1039" s="11">
        <v>0.0</v>
      </c>
      <c r="BU1039" s="11">
        <v>0.0</v>
      </c>
      <c r="BV1039" s="11" t="s">
        <v>124</v>
      </c>
      <c r="BW1039" s="3" t="s">
        <v>1609</v>
      </c>
      <c r="BX1039" s="15">
        <v>0.0</v>
      </c>
      <c r="BY1039" s="26">
        <v>209.0</v>
      </c>
      <c r="BZ1039" s="16">
        <v>0.0</v>
      </c>
      <c r="CA1039" s="26">
        <v>5.0</v>
      </c>
      <c r="CB1039" s="26">
        <v>5.0</v>
      </c>
      <c r="CC1039" s="15">
        <v>0.0</v>
      </c>
      <c r="CD1039" s="15">
        <v>0.0</v>
      </c>
      <c r="CE1039" s="15">
        <v>0.0</v>
      </c>
      <c r="CF1039" s="15">
        <v>0.0</v>
      </c>
      <c r="CG1039" s="16">
        <v>0.0</v>
      </c>
      <c r="CH1039" s="16">
        <v>0.0</v>
      </c>
      <c r="CI1039" s="16">
        <v>0.0</v>
      </c>
      <c r="CJ1039" s="15">
        <f t="shared" si="3"/>
        <v>0</v>
      </c>
      <c r="CK1039" s="29" t="s">
        <v>5833</v>
      </c>
      <c r="CL1039" s="11" t="s">
        <v>5834</v>
      </c>
      <c r="CM1039" s="11">
        <v>0.0</v>
      </c>
      <c r="CN1039" s="11">
        <v>1.0</v>
      </c>
      <c r="CO1039" s="18">
        <v>0.0</v>
      </c>
      <c r="CP1039" s="18">
        <v>0.0</v>
      </c>
      <c r="CQ1039" s="15">
        <v>0.0</v>
      </c>
      <c r="CR1039" s="15" t="s">
        <v>124</v>
      </c>
      <c r="CS1039" s="15">
        <v>0.0</v>
      </c>
      <c r="CT1039" s="15" t="s">
        <v>124</v>
      </c>
      <c r="CU1039" s="15">
        <v>0.0</v>
      </c>
      <c r="CV1039" s="15" t="s">
        <v>124</v>
      </c>
      <c r="CW1039" s="11">
        <v>0.0</v>
      </c>
      <c r="CX1039" s="11">
        <v>0.0</v>
      </c>
      <c r="CY1039" s="11" t="s">
        <v>124</v>
      </c>
      <c r="CZ1039" s="11">
        <v>0.0</v>
      </c>
      <c r="DA1039" s="11" t="s">
        <v>235</v>
      </c>
      <c r="DB1039" s="31"/>
    </row>
    <row r="1040">
      <c r="A1040" s="11" t="s">
        <v>5835</v>
      </c>
      <c r="B1040" s="11" t="s">
        <v>5836</v>
      </c>
      <c r="C1040" s="12">
        <v>41902.0</v>
      </c>
      <c r="D1040" s="13">
        <v>8.0</v>
      </c>
      <c r="E1040" s="18">
        <v>0.0</v>
      </c>
      <c r="F1040" s="3">
        <v>3.0</v>
      </c>
      <c r="G1040" s="3">
        <v>4.0</v>
      </c>
      <c r="H1040" s="3">
        <v>4.0</v>
      </c>
      <c r="I1040" s="14">
        <f t="shared" si="1"/>
        <v>3.666666667</v>
      </c>
      <c r="J1040" s="14">
        <f t="shared" si="2"/>
        <v>0.6666666667</v>
      </c>
      <c r="K1040" s="11" t="s">
        <v>645</v>
      </c>
      <c r="L1040" s="11" t="s">
        <v>3594</v>
      </c>
      <c r="M1040" s="15" t="s">
        <v>137</v>
      </c>
      <c r="N1040" s="15" t="s">
        <v>456</v>
      </c>
      <c r="O1040" s="15" t="s">
        <v>5837</v>
      </c>
      <c r="P1040" s="15" t="s">
        <v>5838</v>
      </c>
      <c r="Q1040" s="17">
        <v>1.0</v>
      </c>
      <c r="R1040" s="11" t="s">
        <v>124</v>
      </c>
      <c r="S1040" s="11">
        <v>0.0</v>
      </c>
      <c r="T1040" s="11">
        <v>0.0</v>
      </c>
      <c r="U1040" s="11" t="s">
        <v>124</v>
      </c>
      <c r="V1040" s="11">
        <v>0.0</v>
      </c>
      <c r="W1040" s="11" t="s">
        <v>125</v>
      </c>
      <c r="X1040" s="18">
        <v>20.0</v>
      </c>
      <c r="Y1040" s="18">
        <v>0.0</v>
      </c>
      <c r="Z1040" s="18">
        <v>1.0</v>
      </c>
      <c r="AA1040" s="18">
        <v>0.0</v>
      </c>
      <c r="AB1040" s="15" t="s">
        <v>5839</v>
      </c>
      <c r="AC1040" s="15" t="s">
        <v>5839</v>
      </c>
      <c r="AD1040" s="16">
        <v>2.0</v>
      </c>
      <c r="AE1040" s="16">
        <v>1.0</v>
      </c>
      <c r="AF1040" s="16">
        <v>1.0</v>
      </c>
      <c r="AG1040" s="15">
        <v>0.0</v>
      </c>
      <c r="AH1040" s="11" t="s">
        <v>5840</v>
      </c>
      <c r="AI1040" s="18">
        <v>1.0</v>
      </c>
      <c r="AJ1040" s="18">
        <v>1.0</v>
      </c>
      <c r="AK1040" s="18">
        <v>0.0</v>
      </c>
      <c r="AL1040" s="11">
        <v>0.0</v>
      </c>
      <c r="AM1040" s="19">
        <v>1.0</v>
      </c>
      <c r="AN1040" s="27" t="s">
        <v>128</v>
      </c>
      <c r="AO1040" s="15" t="s">
        <v>155</v>
      </c>
      <c r="AP1040" s="15" t="s">
        <v>155</v>
      </c>
      <c r="AQ1040" s="15">
        <v>134.0</v>
      </c>
      <c r="AR1040" s="15">
        <v>89.0</v>
      </c>
      <c r="AS1040" s="15">
        <v>81.0</v>
      </c>
      <c r="AT1040" s="15">
        <v>96.0</v>
      </c>
      <c r="AU1040" s="15">
        <v>-4.0</v>
      </c>
      <c r="AV1040" s="15">
        <v>6.0</v>
      </c>
      <c r="AW1040" s="18">
        <v>0.0</v>
      </c>
      <c r="AX1040" s="18">
        <v>0.0</v>
      </c>
      <c r="AY1040" s="18">
        <v>0.0</v>
      </c>
      <c r="AZ1040" s="18">
        <v>1.0</v>
      </c>
      <c r="BA1040" s="18">
        <v>0.0</v>
      </c>
      <c r="BB1040" s="18">
        <v>0.0</v>
      </c>
      <c r="BC1040" s="11">
        <v>0.0</v>
      </c>
      <c r="BD1040" s="11">
        <v>0.0</v>
      </c>
      <c r="BE1040" s="11">
        <v>0.0</v>
      </c>
      <c r="BF1040" s="11">
        <v>0.0</v>
      </c>
      <c r="BG1040" s="11">
        <v>0.0</v>
      </c>
      <c r="BH1040" s="11">
        <v>1.0</v>
      </c>
      <c r="BI1040" s="11">
        <v>0.0</v>
      </c>
      <c r="BJ1040" s="11">
        <v>1.0</v>
      </c>
      <c r="BK1040" s="11">
        <v>0.0</v>
      </c>
      <c r="BL1040" s="11">
        <v>0.0</v>
      </c>
      <c r="BM1040" s="11">
        <v>0.0</v>
      </c>
      <c r="BN1040" s="11">
        <v>0.0</v>
      </c>
      <c r="BO1040" s="11">
        <v>0.0</v>
      </c>
      <c r="BP1040" s="11">
        <v>0.0</v>
      </c>
      <c r="BQ1040" s="11">
        <v>0.0</v>
      </c>
      <c r="BR1040" s="11">
        <v>0.0</v>
      </c>
      <c r="BS1040" s="11">
        <v>0.0</v>
      </c>
      <c r="BT1040" s="11">
        <v>0.0</v>
      </c>
      <c r="BU1040" s="11">
        <v>0.0</v>
      </c>
      <c r="BV1040" s="11" t="s">
        <v>124</v>
      </c>
      <c r="BW1040" s="3" t="s">
        <v>487</v>
      </c>
      <c r="BX1040" s="15">
        <v>0.0</v>
      </c>
      <c r="BY1040" s="26">
        <v>187.0</v>
      </c>
      <c r="BZ1040" s="16">
        <v>0.0</v>
      </c>
      <c r="CA1040" s="26">
        <v>14.0</v>
      </c>
      <c r="CB1040" s="26">
        <v>0.0</v>
      </c>
      <c r="CC1040" s="15">
        <v>0.0</v>
      </c>
      <c r="CD1040" s="15">
        <v>0.0</v>
      </c>
      <c r="CE1040" s="15">
        <v>0.0</v>
      </c>
      <c r="CF1040" s="15">
        <v>0.0</v>
      </c>
      <c r="CG1040" s="16">
        <v>0.0</v>
      </c>
      <c r="CH1040" s="16">
        <v>0.0</v>
      </c>
      <c r="CI1040" s="16">
        <v>1.0</v>
      </c>
      <c r="CJ1040" s="15">
        <f t="shared" si="3"/>
        <v>1</v>
      </c>
      <c r="CK1040" s="29" t="s">
        <v>5841</v>
      </c>
      <c r="CL1040" s="11" t="s">
        <v>1790</v>
      </c>
      <c r="CM1040" s="11">
        <v>0.0</v>
      </c>
      <c r="CN1040" s="11">
        <v>0.0</v>
      </c>
      <c r="CO1040" s="18">
        <v>0.0</v>
      </c>
      <c r="CP1040" s="18">
        <v>0.0</v>
      </c>
      <c r="CQ1040" s="15">
        <v>0.0</v>
      </c>
      <c r="CR1040" s="15" t="s">
        <v>124</v>
      </c>
      <c r="CS1040" s="15">
        <v>0.0</v>
      </c>
      <c r="CT1040" s="15" t="s">
        <v>124</v>
      </c>
      <c r="CU1040" s="15">
        <v>0.0</v>
      </c>
      <c r="CV1040" s="15" t="s">
        <v>124</v>
      </c>
      <c r="CW1040" s="11">
        <v>0.0</v>
      </c>
      <c r="CX1040" s="11">
        <v>0.0</v>
      </c>
      <c r="CY1040" s="11" t="s">
        <v>124</v>
      </c>
      <c r="CZ1040" s="11">
        <v>0.0</v>
      </c>
      <c r="DA1040" s="11" t="s">
        <v>5492</v>
      </c>
      <c r="DB1040" s="31"/>
    </row>
    <row r="1041">
      <c r="A1041" s="11" t="s">
        <v>5842</v>
      </c>
      <c r="B1041" s="11" t="s">
        <v>5720</v>
      </c>
      <c r="C1041" s="12">
        <v>41972.0</v>
      </c>
      <c r="D1041" s="13">
        <v>7.0</v>
      </c>
      <c r="E1041" s="18">
        <v>0.0</v>
      </c>
      <c r="F1041" s="3">
        <v>8.0</v>
      </c>
      <c r="G1041" s="3">
        <v>10.0</v>
      </c>
      <c r="H1041" s="3">
        <v>10.0</v>
      </c>
      <c r="I1041" s="14">
        <f t="shared" si="1"/>
        <v>9.333333333</v>
      </c>
      <c r="J1041" s="14">
        <f t="shared" si="2"/>
        <v>1.333333333</v>
      </c>
      <c r="K1041" s="11" t="s">
        <v>5721</v>
      </c>
      <c r="L1041" s="11" t="s">
        <v>5721</v>
      </c>
      <c r="M1041" s="15" t="s">
        <v>137</v>
      </c>
      <c r="N1041" s="15" t="s">
        <v>5843</v>
      </c>
      <c r="O1041" s="15" t="s">
        <v>2906</v>
      </c>
      <c r="P1041" s="15" t="s">
        <v>4217</v>
      </c>
      <c r="Q1041" s="17">
        <v>1.0</v>
      </c>
      <c r="R1041" s="11" t="s">
        <v>124</v>
      </c>
      <c r="S1041" s="11">
        <v>0.0</v>
      </c>
      <c r="T1041" s="11">
        <v>0.0</v>
      </c>
      <c r="U1041" s="11" t="s">
        <v>124</v>
      </c>
      <c r="V1041" s="11">
        <v>0.0</v>
      </c>
      <c r="W1041" s="11" t="s">
        <v>125</v>
      </c>
      <c r="X1041" s="18">
        <v>24.0</v>
      </c>
      <c r="Y1041" s="18">
        <v>0.0</v>
      </c>
      <c r="Z1041" s="18">
        <v>1.0</v>
      </c>
      <c r="AA1041" s="18">
        <v>0.0</v>
      </c>
      <c r="AB1041" s="15" t="s">
        <v>5722</v>
      </c>
      <c r="AC1041" s="15" t="s">
        <v>5722</v>
      </c>
      <c r="AD1041" s="16">
        <v>2.0</v>
      </c>
      <c r="AE1041" s="16">
        <v>1.0</v>
      </c>
      <c r="AF1041" s="16">
        <v>1.0</v>
      </c>
      <c r="AG1041" s="15">
        <v>0.0</v>
      </c>
      <c r="AH1041" s="11" t="s">
        <v>5583</v>
      </c>
      <c r="AI1041" s="18">
        <v>1.0</v>
      </c>
      <c r="AJ1041" s="18">
        <v>1.0</v>
      </c>
      <c r="AK1041" s="18">
        <v>0.0</v>
      </c>
      <c r="AL1041" s="11">
        <v>0.0</v>
      </c>
      <c r="AM1041" s="19">
        <v>1.0</v>
      </c>
      <c r="AN1041" s="27" t="s">
        <v>128</v>
      </c>
      <c r="AO1041" s="15" t="s">
        <v>318</v>
      </c>
      <c r="AP1041" s="15" t="s">
        <v>318</v>
      </c>
      <c r="AQ1041" s="15">
        <v>96.0</v>
      </c>
      <c r="AR1041" s="15">
        <v>68.0</v>
      </c>
      <c r="AS1041" s="15">
        <v>75.0</v>
      </c>
      <c r="AT1041" s="15">
        <v>58.0</v>
      </c>
      <c r="AU1041" s="15">
        <v>-5.0</v>
      </c>
      <c r="AV1041" s="15">
        <v>9.0</v>
      </c>
      <c r="AW1041" s="18">
        <v>0.0</v>
      </c>
      <c r="AX1041" s="18">
        <v>0.0</v>
      </c>
      <c r="AY1041" s="18">
        <v>0.0</v>
      </c>
      <c r="AZ1041" s="18">
        <v>0.0</v>
      </c>
      <c r="BA1041" s="18">
        <v>0.0</v>
      </c>
      <c r="BB1041" s="18">
        <v>0.0</v>
      </c>
      <c r="BC1041" s="11">
        <v>0.0</v>
      </c>
      <c r="BD1041" s="11">
        <v>0.0</v>
      </c>
      <c r="BE1041" s="11">
        <v>0.0</v>
      </c>
      <c r="BF1041" s="11">
        <v>0.0</v>
      </c>
      <c r="BG1041" s="11">
        <v>0.0</v>
      </c>
      <c r="BH1041" s="11">
        <v>0.0</v>
      </c>
      <c r="BI1041" s="11">
        <v>0.0</v>
      </c>
      <c r="BJ1041" s="11">
        <v>0.0</v>
      </c>
      <c r="BK1041" s="11">
        <v>0.0</v>
      </c>
      <c r="BL1041" s="11">
        <v>0.0</v>
      </c>
      <c r="BM1041" s="11">
        <v>0.0</v>
      </c>
      <c r="BN1041" s="11">
        <v>0.0</v>
      </c>
      <c r="BO1041" s="11">
        <v>0.0</v>
      </c>
      <c r="BP1041" s="11">
        <v>0.0</v>
      </c>
      <c r="BQ1041" s="11">
        <v>0.0</v>
      </c>
      <c r="BR1041" s="11">
        <v>0.0</v>
      </c>
      <c r="BS1041" s="11">
        <v>0.0</v>
      </c>
      <c r="BT1041" s="11">
        <v>0.0</v>
      </c>
      <c r="BU1041" s="11">
        <v>0.0</v>
      </c>
      <c r="BV1041" s="11" t="s">
        <v>124</v>
      </c>
      <c r="BW1041" s="3" t="s">
        <v>146</v>
      </c>
      <c r="BX1041" s="15">
        <v>0.0</v>
      </c>
      <c r="BY1041" s="26">
        <v>231.0</v>
      </c>
      <c r="BZ1041" s="16">
        <v>0.0</v>
      </c>
      <c r="CA1041" s="26">
        <v>10.0</v>
      </c>
      <c r="CB1041" s="26">
        <v>5.0</v>
      </c>
      <c r="CC1041" s="15">
        <v>0.0</v>
      </c>
      <c r="CD1041" s="15">
        <v>0.0</v>
      </c>
      <c r="CE1041" s="15">
        <v>0.0</v>
      </c>
      <c r="CF1041" s="15">
        <v>0.0</v>
      </c>
      <c r="CG1041" s="16">
        <v>0.0</v>
      </c>
      <c r="CH1041" s="16">
        <v>0.0</v>
      </c>
      <c r="CI1041" s="16">
        <v>0.0</v>
      </c>
      <c r="CJ1041" s="15">
        <f t="shared" si="3"/>
        <v>0</v>
      </c>
      <c r="CK1041" s="29" t="s">
        <v>5844</v>
      </c>
      <c r="CL1041" s="11" t="s">
        <v>1451</v>
      </c>
      <c r="CM1041" s="11">
        <v>0.0</v>
      </c>
      <c r="CN1041" s="11">
        <v>0.0</v>
      </c>
      <c r="CO1041" s="18">
        <v>0.0</v>
      </c>
      <c r="CP1041" s="18">
        <v>0.0</v>
      </c>
      <c r="CQ1041" s="15">
        <v>0.0</v>
      </c>
      <c r="CR1041" s="15" t="s">
        <v>124</v>
      </c>
      <c r="CS1041" s="15">
        <v>0.0</v>
      </c>
      <c r="CT1041" s="15" t="s">
        <v>124</v>
      </c>
      <c r="CU1041" s="15">
        <v>0.0</v>
      </c>
      <c r="CV1041" s="15" t="s">
        <v>124</v>
      </c>
      <c r="CW1041" s="11">
        <v>0.0</v>
      </c>
      <c r="CX1041" s="11">
        <v>0.0</v>
      </c>
      <c r="CY1041" s="11" t="s">
        <v>124</v>
      </c>
      <c r="CZ1041" s="11">
        <v>0.0</v>
      </c>
      <c r="DA1041" s="11" t="s">
        <v>235</v>
      </c>
      <c r="DB1041" s="31"/>
    </row>
    <row r="1042">
      <c r="A1042" s="11" t="s">
        <v>5845</v>
      </c>
      <c r="B1042" s="11" t="s">
        <v>5846</v>
      </c>
      <c r="C1042" s="12">
        <v>42021.0</v>
      </c>
      <c r="D1042" s="13">
        <v>14.0</v>
      </c>
      <c r="E1042" s="18">
        <v>0.0</v>
      </c>
      <c r="F1042" s="3">
        <v>9.0</v>
      </c>
      <c r="G1042" s="3">
        <v>8.0</v>
      </c>
      <c r="H1042" s="3">
        <v>10.0</v>
      </c>
      <c r="I1042" s="14">
        <f t="shared" si="1"/>
        <v>9</v>
      </c>
      <c r="J1042" s="14">
        <f t="shared" si="2"/>
        <v>1.333333333</v>
      </c>
      <c r="K1042" s="11" t="s">
        <v>261</v>
      </c>
      <c r="L1042" s="11" t="s">
        <v>3594</v>
      </c>
      <c r="M1042" s="15" t="s">
        <v>216</v>
      </c>
      <c r="N1042" s="15" t="s">
        <v>5847</v>
      </c>
      <c r="O1042" s="15" t="s">
        <v>4043</v>
      </c>
      <c r="P1042" s="15" t="s">
        <v>5848</v>
      </c>
      <c r="Q1042" s="17">
        <v>1.5</v>
      </c>
      <c r="R1042" s="11" t="s">
        <v>5516</v>
      </c>
      <c r="S1042" s="11">
        <v>0.0</v>
      </c>
      <c r="T1042" s="11">
        <v>0.0</v>
      </c>
      <c r="U1042" s="11" t="s">
        <v>124</v>
      </c>
      <c r="V1042" s="11">
        <v>0.0</v>
      </c>
      <c r="W1042" s="11" t="s">
        <v>2466</v>
      </c>
      <c r="X1042" s="18">
        <f>(39+29)/2</f>
        <v>34</v>
      </c>
      <c r="Y1042" s="18">
        <v>1.0</v>
      </c>
      <c r="Z1042" s="18">
        <v>2.0</v>
      </c>
      <c r="AA1042" s="18">
        <v>2.0</v>
      </c>
      <c r="AB1042" s="15" t="s">
        <v>5849</v>
      </c>
      <c r="AC1042" s="15" t="s">
        <v>5850</v>
      </c>
      <c r="AD1042" s="16">
        <v>1.0</v>
      </c>
      <c r="AE1042" s="16">
        <v>2.0</v>
      </c>
      <c r="AF1042" s="16">
        <v>1.0</v>
      </c>
      <c r="AG1042" s="15">
        <v>0.0</v>
      </c>
      <c r="AH1042" s="11" t="s">
        <v>5851</v>
      </c>
      <c r="AI1042" s="18">
        <v>1.0</v>
      </c>
      <c r="AJ1042" s="18">
        <v>2.0</v>
      </c>
      <c r="AK1042" s="18">
        <v>1.0</v>
      </c>
      <c r="AL1042" s="11">
        <v>0.0</v>
      </c>
      <c r="AM1042" s="19">
        <v>1.0</v>
      </c>
      <c r="AN1042" s="27" t="s">
        <v>128</v>
      </c>
      <c r="AO1042" s="15" t="s">
        <v>318</v>
      </c>
      <c r="AP1042" s="15" t="s">
        <v>318</v>
      </c>
      <c r="AQ1042" s="15">
        <v>115.0</v>
      </c>
      <c r="AR1042" s="15">
        <v>61.0</v>
      </c>
      <c r="AS1042" s="15">
        <v>86.0</v>
      </c>
      <c r="AT1042" s="15">
        <v>93.0</v>
      </c>
      <c r="AU1042" s="15">
        <v>-7.0</v>
      </c>
      <c r="AV1042" s="15">
        <v>1.0</v>
      </c>
      <c r="AW1042" s="18">
        <v>0.0</v>
      </c>
      <c r="AX1042" s="18">
        <v>1.0</v>
      </c>
      <c r="AY1042" s="18">
        <v>1.0</v>
      </c>
      <c r="AZ1042" s="18">
        <v>0.0</v>
      </c>
      <c r="BA1042" s="18">
        <v>0.0</v>
      </c>
      <c r="BB1042" s="18">
        <v>1.0</v>
      </c>
      <c r="BC1042" s="11">
        <v>0.0</v>
      </c>
      <c r="BD1042" s="11">
        <v>0.0</v>
      </c>
      <c r="BE1042" s="11">
        <v>0.0</v>
      </c>
      <c r="BF1042" s="11">
        <v>0.0</v>
      </c>
      <c r="BG1042" s="11">
        <v>0.0</v>
      </c>
      <c r="BH1042" s="11">
        <v>0.0</v>
      </c>
      <c r="BI1042" s="11">
        <v>0.0</v>
      </c>
      <c r="BJ1042" s="11">
        <v>1.0</v>
      </c>
      <c r="BK1042" s="11">
        <v>0.0</v>
      </c>
      <c r="BL1042" s="11">
        <v>0.0</v>
      </c>
      <c r="BM1042" s="11">
        <v>0.0</v>
      </c>
      <c r="BN1042" s="11">
        <v>0.0</v>
      </c>
      <c r="BO1042" s="11">
        <v>0.0</v>
      </c>
      <c r="BP1042" s="11">
        <v>0.0</v>
      </c>
      <c r="BQ1042" s="11">
        <v>1.0</v>
      </c>
      <c r="BR1042" s="11">
        <v>0.0</v>
      </c>
      <c r="BS1042" s="11">
        <v>0.0</v>
      </c>
      <c r="BT1042" s="11">
        <v>0.0</v>
      </c>
      <c r="BU1042" s="11">
        <v>0.0</v>
      </c>
      <c r="BV1042" s="11" t="s">
        <v>124</v>
      </c>
      <c r="BW1042" s="3" t="s">
        <v>1609</v>
      </c>
      <c r="BX1042" s="15">
        <v>0.0</v>
      </c>
      <c r="BY1042" s="26">
        <v>269.0</v>
      </c>
      <c r="BZ1042" s="16">
        <v>0.0</v>
      </c>
      <c r="CA1042" s="26">
        <v>62.0</v>
      </c>
      <c r="CB1042" s="26">
        <v>8.0</v>
      </c>
      <c r="CC1042" s="15">
        <v>1.0</v>
      </c>
      <c r="CD1042" s="15">
        <v>0.0</v>
      </c>
      <c r="CE1042" s="15">
        <v>0.0</v>
      </c>
      <c r="CF1042" s="15">
        <v>0.0</v>
      </c>
      <c r="CG1042" s="16">
        <v>0.0</v>
      </c>
      <c r="CH1042" s="16">
        <v>0.0</v>
      </c>
      <c r="CI1042" s="16">
        <v>1.0</v>
      </c>
      <c r="CJ1042" s="15">
        <f t="shared" si="3"/>
        <v>1</v>
      </c>
      <c r="CK1042" s="29" t="s">
        <v>5852</v>
      </c>
      <c r="CL1042" s="11" t="s">
        <v>5853</v>
      </c>
      <c r="CM1042" s="11">
        <v>0.0</v>
      </c>
      <c r="CN1042" s="11">
        <v>0.0</v>
      </c>
      <c r="CO1042" s="18">
        <v>1.0</v>
      </c>
      <c r="CP1042" s="18">
        <v>0.0</v>
      </c>
      <c r="CQ1042" s="15">
        <v>0.0</v>
      </c>
      <c r="CR1042" s="15" t="s">
        <v>124</v>
      </c>
      <c r="CS1042" s="15">
        <v>0.0</v>
      </c>
      <c r="CT1042" s="15" t="s">
        <v>124</v>
      </c>
      <c r="CU1042" s="15">
        <v>0.0</v>
      </c>
      <c r="CV1042" s="15" t="s">
        <v>124</v>
      </c>
      <c r="CW1042" s="11">
        <v>0.0</v>
      </c>
      <c r="CX1042" s="11">
        <v>0.0</v>
      </c>
      <c r="CY1042" s="11" t="s">
        <v>124</v>
      </c>
      <c r="CZ1042" s="11">
        <v>0.0</v>
      </c>
      <c r="DA1042" s="11" t="s">
        <v>507</v>
      </c>
      <c r="DB1042" s="31"/>
    </row>
    <row r="1043">
      <c r="A1043" s="11" t="s">
        <v>5854</v>
      </c>
      <c r="B1043" s="11" t="s">
        <v>5855</v>
      </c>
      <c r="C1043" s="12">
        <v>42119.0</v>
      </c>
      <c r="D1043" s="13">
        <v>12.0</v>
      </c>
      <c r="E1043" s="18">
        <v>1.0</v>
      </c>
      <c r="F1043" s="3">
        <v>2.0</v>
      </c>
      <c r="G1043" s="3">
        <v>2.0</v>
      </c>
      <c r="H1043" s="3">
        <v>5.0</v>
      </c>
      <c r="I1043" s="14">
        <f t="shared" si="1"/>
        <v>3</v>
      </c>
      <c r="J1043" s="14">
        <f t="shared" si="2"/>
        <v>2</v>
      </c>
      <c r="K1043" s="11" t="s">
        <v>303</v>
      </c>
      <c r="L1043" s="11" t="s">
        <v>355</v>
      </c>
      <c r="M1043" s="15" t="s">
        <v>3478</v>
      </c>
      <c r="N1043" s="15" t="s">
        <v>3478</v>
      </c>
      <c r="O1043" s="15" t="s">
        <v>3478</v>
      </c>
      <c r="P1043" s="15" t="s">
        <v>969</v>
      </c>
      <c r="Q1043" s="17">
        <v>1.5</v>
      </c>
      <c r="R1043" s="11" t="s">
        <v>5856</v>
      </c>
      <c r="S1043" s="11">
        <v>1.0</v>
      </c>
      <c r="T1043" s="11">
        <v>0.0</v>
      </c>
      <c r="U1043" s="11" t="s">
        <v>124</v>
      </c>
      <c r="V1043" s="11">
        <v>0.0</v>
      </c>
      <c r="W1043" s="11" t="s">
        <v>125</v>
      </c>
      <c r="X1043" s="18">
        <f>(27+23)/2</f>
        <v>25</v>
      </c>
      <c r="Y1043" s="18">
        <v>1.0</v>
      </c>
      <c r="Z1043" s="18">
        <v>2.0</v>
      </c>
      <c r="AA1043" s="18">
        <v>2.0</v>
      </c>
      <c r="AB1043" s="15" t="s">
        <v>5857</v>
      </c>
      <c r="AC1043" s="15" t="s">
        <v>5857</v>
      </c>
      <c r="AD1043" s="16">
        <v>2.0</v>
      </c>
      <c r="AE1043" s="16">
        <v>2.0</v>
      </c>
      <c r="AF1043" s="16">
        <v>1.0</v>
      </c>
      <c r="AG1043" s="15">
        <v>0.0</v>
      </c>
      <c r="AH1043" s="11" t="s">
        <v>5858</v>
      </c>
      <c r="AI1043" s="18">
        <v>1.0</v>
      </c>
      <c r="AJ1043" s="18">
        <v>2.0</v>
      </c>
      <c r="AK1043" s="18">
        <v>1.0</v>
      </c>
      <c r="AL1043" s="11">
        <v>0.0</v>
      </c>
      <c r="AM1043" s="19">
        <v>1.0</v>
      </c>
      <c r="AN1043" s="27" t="s">
        <v>128</v>
      </c>
      <c r="AO1043" s="15" t="s">
        <v>145</v>
      </c>
      <c r="AP1043" s="15" t="s">
        <v>145</v>
      </c>
      <c r="AQ1043" s="15">
        <v>80.0</v>
      </c>
      <c r="AR1043" s="15">
        <v>48.0</v>
      </c>
      <c r="AS1043" s="15">
        <v>69.0</v>
      </c>
      <c r="AT1043" s="15">
        <v>28.0</v>
      </c>
      <c r="AU1043" s="15">
        <v>-8.0</v>
      </c>
      <c r="AV1043" s="15">
        <v>37.0</v>
      </c>
      <c r="AW1043" s="18">
        <v>0.0</v>
      </c>
      <c r="AX1043" s="18">
        <v>0.0</v>
      </c>
      <c r="AY1043" s="18">
        <v>0.0</v>
      </c>
      <c r="AZ1043" s="18">
        <v>1.0</v>
      </c>
      <c r="BA1043" s="18">
        <v>0.0</v>
      </c>
      <c r="BB1043" s="18">
        <v>0.0</v>
      </c>
      <c r="BC1043" s="11">
        <v>0.0</v>
      </c>
      <c r="BD1043" s="11">
        <v>0.0</v>
      </c>
      <c r="BE1043" s="11">
        <v>0.0</v>
      </c>
      <c r="BF1043" s="11">
        <v>0.0</v>
      </c>
      <c r="BG1043" s="11">
        <v>0.0</v>
      </c>
      <c r="BH1043" s="11">
        <v>0.0</v>
      </c>
      <c r="BI1043" s="11">
        <v>0.0</v>
      </c>
      <c r="BJ1043" s="11">
        <v>0.0</v>
      </c>
      <c r="BK1043" s="11">
        <v>0.0</v>
      </c>
      <c r="BL1043" s="11">
        <v>0.0</v>
      </c>
      <c r="BM1043" s="11">
        <v>0.0</v>
      </c>
      <c r="BN1043" s="11">
        <v>0.0</v>
      </c>
      <c r="BO1043" s="11">
        <v>0.0</v>
      </c>
      <c r="BP1043" s="11">
        <v>0.0</v>
      </c>
      <c r="BQ1043" s="11">
        <v>0.0</v>
      </c>
      <c r="BR1043" s="11">
        <v>0.0</v>
      </c>
      <c r="BS1043" s="11">
        <v>0.0</v>
      </c>
      <c r="BT1043" s="11">
        <v>0.0</v>
      </c>
      <c r="BU1043" s="11">
        <v>0.0</v>
      </c>
      <c r="BV1043" s="11" t="s">
        <v>124</v>
      </c>
      <c r="BW1043" s="3" t="s">
        <v>3045</v>
      </c>
      <c r="BX1043" s="15">
        <v>0.0</v>
      </c>
      <c r="BY1043" s="26">
        <v>229.0</v>
      </c>
      <c r="BZ1043" s="16">
        <v>0.0</v>
      </c>
      <c r="CA1043" s="26">
        <v>16.0</v>
      </c>
      <c r="CB1043" s="26">
        <v>11.0</v>
      </c>
      <c r="CC1043" s="15">
        <v>0.0</v>
      </c>
      <c r="CD1043" s="15">
        <v>0.0</v>
      </c>
      <c r="CE1043" s="15">
        <v>0.0</v>
      </c>
      <c r="CF1043" s="15">
        <v>0.0</v>
      </c>
      <c r="CG1043" s="16">
        <v>0.0</v>
      </c>
      <c r="CH1043" s="16">
        <v>0.0</v>
      </c>
      <c r="CI1043" s="16">
        <v>0.0</v>
      </c>
      <c r="CJ1043" s="15">
        <f t="shared" si="3"/>
        <v>0</v>
      </c>
      <c r="CK1043" s="29" t="s">
        <v>5859</v>
      </c>
      <c r="CL1043" s="11" t="s">
        <v>4419</v>
      </c>
      <c r="CM1043" s="11">
        <v>0.0</v>
      </c>
      <c r="CN1043" s="11">
        <v>0.0</v>
      </c>
      <c r="CO1043" s="18">
        <v>0.0</v>
      </c>
      <c r="CP1043" s="18">
        <v>0.0</v>
      </c>
      <c r="CQ1043" s="15">
        <v>0.0</v>
      </c>
      <c r="CR1043" s="15" t="s">
        <v>124</v>
      </c>
      <c r="CS1043" s="15">
        <v>1.0</v>
      </c>
      <c r="CT1043" s="15" t="s">
        <v>5860</v>
      </c>
      <c r="CU1043" s="15">
        <v>0.0</v>
      </c>
      <c r="CV1043" s="15" t="s">
        <v>124</v>
      </c>
      <c r="CW1043" s="11">
        <v>0.0</v>
      </c>
      <c r="CX1043" s="11">
        <v>0.0</v>
      </c>
      <c r="CY1043" s="11" t="s">
        <v>124</v>
      </c>
      <c r="CZ1043" s="11">
        <v>0.0</v>
      </c>
      <c r="DA1043" s="11" t="s">
        <v>5861</v>
      </c>
      <c r="DB1043" s="31"/>
    </row>
    <row r="1044">
      <c r="A1044" s="11" t="s">
        <v>2245</v>
      </c>
      <c r="B1044" s="11" t="s">
        <v>5862</v>
      </c>
      <c r="C1044" s="12">
        <v>42161.0</v>
      </c>
      <c r="D1044" s="13">
        <v>1.0</v>
      </c>
      <c r="E1044" s="18">
        <v>0.0</v>
      </c>
      <c r="F1044" s="3">
        <v>3.0</v>
      </c>
      <c r="G1044" s="3">
        <v>6.0</v>
      </c>
      <c r="H1044" s="3">
        <v>5.0</v>
      </c>
      <c r="I1044" s="14">
        <f t="shared" si="1"/>
        <v>4.666666667</v>
      </c>
      <c r="J1044" s="14">
        <f t="shared" si="2"/>
        <v>2</v>
      </c>
      <c r="K1044" s="11" t="s">
        <v>5721</v>
      </c>
      <c r="L1044" s="11" t="s">
        <v>5721</v>
      </c>
      <c r="M1044" s="15" t="s">
        <v>3478</v>
      </c>
      <c r="N1044" s="15" t="s">
        <v>3478</v>
      </c>
      <c r="O1044" s="15" t="s">
        <v>3412</v>
      </c>
      <c r="P1044" s="15" t="s">
        <v>969</v>
      </c>
      <c r="Q1044" s="17">
        <v>1.5</v>
      </c>
      <c r="R1044" s="11" t="s">
        <v>124</v>
      </c>
      <c r="S1044" s="11">
        <v>1.0</v>
      </c>
      <c r="T1044" s="11">
        <v>0.0</v>
      </c>
      <c r="U1044" s="11" t="s">
        <v>124</v>
      </c>
      <c r="V1044" s="11">
        <v>0.0</v>
      </c>
      <c r="W1044" s="11" t="s">
        <v>125</v>
      </c>
      <c r="X1044" s="18">
        <f>(25+27)/2</f>
        <v>26</v>
      </c>
      <c r="Y1044" s="18">
        <v>2.0</v>
      </c>
      <c r="Z1044" s="18">
        <v>2.0</v>
      </c>
      <c r="AA1044" s="18">
        <v>2.0</v>
      </c>
      <c r="AB1044" s="15" t="s">
        <v>5863</v>
      </c>
      <c r="AC1044" s="15" t="s">
        <v>5863</v>
      </c>
      <c r="AD1044" s="16">
        <v>2.0</v>
      </c>
      <c r="AE1044" s="16">
        <v>2.0</v>
      </c>
      <c r="AF1044" s="16">
        <v>1.0</v>
      </c>
      <c r="AG1044" s="15">
        <v>0.0</v>
      </c>
      <c r="AH1044" s="11" t="s">
        <v>5864</v>
      </c>
      <c r="AI1044" s="18">
        <v>1.0</v>
      </c>
      <c r="AJ1044" s="18">
        <v>1.0</v>
      </c>
      <c r="AK1044" s="18">
        <v>0.0</v>
      </c>
      <c r="AL1044" s="11">
        <v>0.0</v>
      </c>
      <c r="AM1044" s="19">
        <v>1.0</v>
      </c>
      <c r="AN1044" s="27" t="s">
        <v>128</v>
      </c>
      <c r="AO1044" s="15" t="s">
        <v>570</v>
      </c>
      <c r="AP1044" s="15" t="s">
        <v>570</v>
      </c>
      <c r="AQ1044" s="15">
        <v>170.0</v>
      </c>
      <c r="AR1044" s="15">
        <v>66.0</v>
      </c>
      <c r="AS1044" s="15">
        <v>65.0</v>
      </c>
      <c r="AT1044" s="15">
        <v>22.0</v>
      </c>
      <c r="AU1044" s="15">
        <v>-7.0</v>
      </c>
      <c r="AV1044" s="15">
        <v>3.0</v>
      </c>
      <c r="AW1044" s="18">
        <v>0.0</v>
      </c>
      <c r="AX1044" s="18">
        <v>0.0</v>
      </c>
      <c r="AY1044" s="18">
        <v>0.0</v>
      </c>
      <c r="AZ1044" s="18">
        <v>0.0</v>
      </c>
      <c r="BA1044" s="18">
        <v>0.0</v>
      </c>
      <c r="BB1044" s="18">
        <v>0.0</v>
      </c>
      <c r="BC1044" s="11">
        <v>0.0</v>
      </c>
      <c r="BD1044" s="11">
        <v>0.0</v>
      </c>
      <c r="BE1044" s="11">
        <v>0.0</v>
      </c>
      <c r="BF1044" s="11">
        <v>0.0</v>
      </c>
      <c r="BG1044" s="11">
        <v>0.0</v>
      </c>
      <c r="BH1044" s="11">
        <v>0.0</v>
      </c>
      <c r="BI1044" s="11">
        <v>0.0</v>
      </c>
      <c r="BJ1044" s="11">
        <v>0.0</v>
      </c>
      <c r="BK1044" s="11">
        <v>0.0</v>
      </c>
      <c r="BL1044" s="11">
        <v>0.0</v>
      </c>
      <c r="BM1044" s="11">
        <v>0.0</v>
      </c>
      <c r="BN1044" s="11">
        <v>0.0</v>
      </c>
      <c r="BO1044" s="11">
        <v>0.0</v>
      </c>
      <c r="BP1044" s="11">
        <v>0.0</v>
      </c>
      <c r="BQ1044" s="11">
        <v>0.0</v>
      </c>
      <c r="BR1044" s="11">
        <v>0.0</v>
      </c>
      <c r="BS1044" s="11">
        <v>0.0</v>
      </c>
      <c r="BT1044" s="11">
        <v>0.0</v>
      </c>
      <c r="BU1044" s="11">
        <v>0.0</v>
      </c>
      <c r="BV1044" s="11" t="s">
        <v>124</v>
      </c>
      <c r="BW1044" s="3" t="s">
        <v>1609</v>
      </c>
      <c r="BX1044" s="15">
        <v>0.0</v>
      </c>
      <c r="BY1044" s="26">
        <v>200.0</v>
      </c>
      <c r="BZ1044" s="16">
        <v>0.0</v>
      </c>
      <c r="CA1044" s="26">
        <v>0.0</v>
      </c>
      <c r="CB1044" s="26">
        <v>0.0</v>
      </c>
      <c r="CC1044" s="15">
        <v>0.0</v>
      </c>
      <c r="CD1044" s="15">
        <v>0.0</v>
      </c>
      <c r="CE1044" s="15">
        <v>0.0</v>
      </c>
      <c r="CF1044" s="15">
        <v>0.0</v>
      </c>
      <c r="CG1044" s="16">
        <v>0.0</v>
      </c>
      <c r="CH1044" s="16">
        <v>0.0</v>
      </c>
      <c r="CI1044" s="16">
        <v>1.0</v>
      </c>
      <c r="CJ1044" s="15">
        <f t="shared" si="3"/>
        <v>1</v>
      </c>
      <c r="CK1044" s="29" t="s">
        <v>5865</v>
      </c>
      <c r="CL1044" s="11" t="s">
        <v>359</v>
      </c>
      <c r="CM1044" s="11">
        <v>0.0</v>
      </c>
      <c r="CN1044" s="11">
        <v>0.0</v>
      </c>
      <c r="CO1044" s="18">
        <v>0.0</v>
      </c>
      <c r="CP1044" s="18">
        <v>0.0</v>
      </c>
      <c r="CQ1044" s="15">
        <v>0.0</v>
      </c>
      <c r="CR1044" s="15" t="s">
        <v>124</v>
      </c>
      <c r="CS1044" s="15">
        <v>0.0</v>
      </c>
      <c r="CT1044" s="15" t="s">
        <v>124</v>
      </c>
      <c r="CU1044" s="15">
        <v>0.0</v>
      </c>
      <c r="CV1044" s="15" t="s">
        <v>124</v>
      </c>
      <c r="CW1044" s="11">
        <v>0.0</v>
      </c>
      <c r="CX1044" s="11">
        <v>0.0</v>
      </c>
      <c r="CY1044" s="11" t="s">
        <v>124</v>
      </c>
      <c r="CZ1044" s="11">
        <v>0.0</v>
      </c>
      <c r="DA1044" s="11" t="s">
        <v>235</v>
      </c>
      <c r="DB1044" s="31"/>
    </row>
    <row r="1045">
      <c r="A1045" s="11" t="s">
        <v>5866</v>
      </c>
      <c r="B1045" s="11" t="s">
        <v>5867</v>
      </c>
      <c r="C1045" s="12">
        <v>42210.0</v>
      </c>
      <c r="D1045" s="13">
        <v>6.0</v>
      </c>
      <c r="E1045" s="18">
        <v>1.0</v>
      </c>
      <c r="F1045" s="3">
        <v>4.0</v>
      </c>
      <c r="G1045" s="3">
        <v>7.0</v>
      </c>
      <c r="H1045" s="3">
        <v>2.0</v>
      </c>
      <c r="I1045" s="14">
        <f t="shared" si="1"/>
        <v>4.333333333</v>
      </c>
      <c r="J1045" s="14">
        <f t="shared" si="2"/>
        <v>3.333333333</v>
      </c>
      <c r="K1045" s="11" t="s">
        <v>5868</v>
      </c>
      <c r="L1045" s="11" t="s">
        <v>3594</v>
      </c>
      <c r="M1045" s="15" t="s">
        <v>2631</v>
      </c>
      <c r="N1045" s="15" t="s">
        <v>5869</v>
      </c>
      <c r="O1045" s="15" t="s">
        <v>3701</v>
      </c>
      <c r="P1045" s="15" t="s">
        <v>5870</v>
      </c>
      <c r="Q1045" s="17">
        <v>1.0</v>
      </c>
      <c r="R1045" s="11" t="s">
        <v>124</v>
      </c>
      <c r="S1045" s="11">
        <v>0.0</v>
      </c>
      <c r="T1045" s="11">
        <v>0.0</v>
      </c>
      <c r="U1045" s="11" t="s">
        <v>124</v>
      </c>
      <c r="V1045" s="11">
        <v>0.0</v>
      </c>
      <c r="W1045" s="11" t="s">
        <v>2084</v>
      </c>
      <c r="X1045" s="18">
        <v>28.0</v>
      </c>
      <c r="Y1045" s="18">
        <v>1.0</v>
      </c>
      <c r="Z1045" s="18">
        <v>0.0</v>
      </c>
      <c r="AA1045" s="18"/>
      <c r="AB1045" s="15" t="s">
        <v>5871</v>
      </c>
      <c r="AC1045" s="15" t="s">
        <v>5871</v>
      </c>
      <c r="AD1045" s="16">
        <v>1.0</v>
      </c>
      <c r="AE1045" s="16">
        <v>1.0</v>
      </c>
      <c r="AF1045" s="16">
        <v>1.0</v>
      </c>
      <c r="AG1045" s="15">
        <v>0.0</v>
      </c>
      <c r="AH1045" s="11" t="s">
        <v>5872</v>
      </c>
      <c r="AI1045" s="18">
        <v>1.0</v>
      </c>
      <c r="AJ1045" s="18">
        <v>2.0</v>
      </c>
      <c r="AK1045" s="18">
        <v>1.0</v>
      </c>
      <c r="AL1045" s="11">
        <v>0.0</v>
      </c>
      <c r="AM1045" s="19">
        <v>1.0</v>
      </c>
      <c r="AN1045" s="27" t="s">
        <v>128</v>
      </c>
      <c r="AO1045" s="15" t="s">
        <v>189</v>
      </c>
      <c r="AP1045" s="15" t="s">
        <v>189</v>
      </c>
      <c r="AQ1045" s="15">
        <v>118.0</v>
      </c>
      <c r="AR1045" s="15">
        <v>68.0</v>
      </c>
      <c r="AS1045" s="15">
        <v>78.0</v>
      </c>
      <c r="AT1045" s="15">
        <v>59.0</v>
      </c>
      <c r="AU1045" s="15">
        <v>-6.0</v>
      </c>
      <c r="AV1045" s="15">
        <v>14.0</v>
      </c>
      <c r="AW1045" s="18">
        <v>0.0</v>
      </c>
      <c r="AX1045" s="18">
        <v>0.0</v>
      </c>
      <c r="AY1045" s="18">
        <v>0.0</v>
      </c>
      <c r="AZ1045" s="18">
        <v>1.0</v>
      </c>
      <c r="BA1045" s="18">
        <v>0.0</v>
      </c>
      <c r="BB1045" s="18">
        <v>1.0</v>
      </c>
      <c r="BC1045" s="11">
        <v>0.0</v>
      </c>
      <c r="BD1045" s="11">
        <v>0.0</v>
      </c>
      <c r="BE1045" s="11">
        <v>0.0</v>
      </c>
      <c r="BF1045" s="11">
        <v>0.0</v>
      </c>
      <c r="BG1045" s="11">
        <v>0.0</v>
      </c>
      <c r="BH1045" s="11">
        <v>0.0</v>
      </c>
      <c r="BI1045" s="11">
        <v>0.0</v>
      </c>
      <c r="BJ1045" s="11">
        <v>0.0</v>
      </c>
      <c r="BK1045" s="11">
        <v>0.0</v>
      </c>
      <c r="BL1045" s="11">
        <v>0.0</v>
      </c>
      <c r="BM1045" s="11">
        <v>0.0</v>
      </c>
      <c r="BN1045" s="11">
        <v>0.0</v>
      </c>
      <c r="BO1045" s="11">
        <v>0.0</v>
      </c>
      <c r="BP1045" s="11">
        <v>0.0</v>
      </c>
      <c r="BQ1045" s="11">
        <v>0.0</v>
      </c>
      <c r="BR1045" s="11">
        <v>0.0</v>
      </c>
      <c r="BS1045" s="11">
        <v>1.0</v>
      </c>
      <c r="BT1045" s="11">
        <v>0.0</v>
      </c>
      <c r="BU1045" s="11">
        <v>0.0</v>
      </c>
      <c r="BV1045" s="11" t="s">
        <v>124</v>
      </c>
      <c r="BW1045" s="3" t="s">
        <v>1609</v>
      </c>
      <c r="BX1045" s="15">
        <v>0.0</v>
      </c>
      <c r="BY1045" s="26">
        <v>180.0</v>
      </c>
      <c r="BZ1045" s="16">
        <v>0.0</v>
      </c>
      <c r="CA1045" s="26">
        <v>65.0</v>
      </c>
      <c r="CB1045" s="26">
        <v>15.0</v>
      </c>
      <c r="CC1045" s="15">
        <v>0.0</v>
      </c>
      <c r="CD1045" s="15">
        <v>0.0</v>
      </c>
      <c r="CE1045" s="15">
        <v>0.0</v>
      </c>
      <c r="CF1045" s="15">
        <v>0.0</v>
      </c>
      <c r="CG1045" s="16">
        <v>0.0</v>
      </c>
      <c r="CH1045" s="16">
        <v>0.0</v>
      </c>
      <c r="CI1045" s="16">
        <v>0.0</v>
      </c>
      <c r="CJ1045" s="15">
        <f t="shared" si="3"/>
        <v>0</v>
      </c>
      <c r="CK1045" s="29" t="s">
        <v>5873</v>
      </c>
      <c r="CL1045" s="11" t="s">
        <v>901</v>
      </c>
      <c r="CM1045" s="11">
        <v>0.0</v>
      </c>
      <c r="CN1045" s="11">
        <v>0.0</v>
      </c>
      <c r="CO1045" s="18">
        <v>0.0</v>
      </c>
      <c r="CP1045" s="18">
        <v>0.0</v>
      </c>
      <c r="CQ1045" s="15">
        <v>0.0</v>
      </c>
      <c r="CR1045" s="15" t="s">
        <v>124</v>
      </c>
      <c r="CS1045" s="15">
        <v>0.0</v>
      </c>
      <c r="CT1045" s="15" t="s">
        <v>124</v>
      </c>
      <c r="CU1045" s="15">
        <v>0.0</v>
      </c>
      <c r="CV1045" s="15" t="s">
        <v>124</v>
      </c>
      <c r="CW1045" s="11">
        <v>0.0</v>
      </c>
      <c r="CX1045" s="11">
        <v>0.0</v>
      </c>
      <c r="CY1045" s="11" t="s">
        <v>124</v>
      </c>
      <c r="CZ1045" s="11">
        <v>0.0</v>
      </c>
      <c r="DA1045" s="11" t="s">
        <v>235</v>
      </c>
      <c r="DB1045" s="31"/>
    </row>
    <row r="1046">
      <c r="A1046" s="11" t="s">
        <v>5874</v>
      </c>
      <c r="B1046" s="11" t="s">
        <v>5875</v>
      </c>
      <c r="C1046" s="12">
        <v>42238.0</v>
      </c>
      <c r="D1046" s="13">
        <v>3.0</v>
      </c>
      <c r="E1046" s="18">
        <v>1.0</v>
      </c>
      <c r="F1046" s="3">
        <v>9.0</v>
      </c>
      <c r="G1046" s="3">
        <v>9.0</v>
      </c>
      <c r="H1046" s="3">
        <v>8.0</v>
      </c>
      <c r="I1046" s="14">
        <f t="shared" si="1"/>
        <v>8.666666667</v>
      </c>
      <c r="J1046" s="14">
        <f t="shared" si="2"/>
        <v>0.6666666667</v>
      </c>
      <c r="K1046" s="11" t="s">
        <v>5876</v>
      </c>
      <c r="L1046" s="11" t="s">
        <v>4729</v>
      </c>
      <c r="M1046" s="15" t="s">
        <v>2631</v>
      </c>
      <c r="N1046" s="15" t="s">
        <v>5877</v>
      </c>
      <c r="O1046" s="15" t="s">
        <v>3478</v>
      </c>
      <c r="P1046" s="15" t="s">
        <v>4217</v>
      </c>
      <c r="Q1046" s="17">
        <v>1.0</v>
      </c>
      <c r="R1046" s="11" t="s">
        <v>124</v>
      </c>
      <c r="S1046" s="11">
        <v>0.0</v>
      </c>
      <c r="T1046" s="11">
        <v>0.0</v>
      </c>
      <c r="U1046" s="11" t="s">
        <v>124</v>
      </c>
      <c r="V1046" s="11">
        <v>0.0</v>
      </c>
      <c r="W1046" s="11" t="s">
        <v>273</v>
      </c>
      <c r="X1046" s="18">
        <v>25.0</v>
      </c>
      <c r="Y1046" s="18">
        <v>1.0</v>
      </c>
      <c r="Z1046" s="18">
        <v>0.0</v>
      </c>
      <c r="AA1046" s="18">
        <v>1.0</v>
      </c>
      <c r="AB1046" s="15" t="s">
        <v>5878</v>
      </c>
      <c r="AC1046" s="15" t="s">
        <v>5878</v>
      </c>
      <c r="AD1046" s="16">
        <v>1.0</v>
      </c>
      <c r="AE1046" s="16">
        <v>2.0</v>
      </c>
      <c r="AF1046" s="16">
        <v>1.0</v>
      </c>
      <c r="AG1046" s="15">
        <v>0.0</v>
      </c>
      <c r="AH1046" s="11" t="s">
        <v>5879</v>
      </c>
      <c r="AI1046" s="18">
        <v>1.0</v>
      </c>
      <c r="AJ1046" s="18">
        <v>1.0</v>
      </c>
      <c r="AK1046" s="18">
        <v>0.0</v>
      </c>
      <c r="AL1046" s="11">
        <v>0.0</v>
      </c>
      <c r="AM1046" s="19">
        <v>1.0</v>
      </c>
      <c r="AN1046" s="27" t="s">
        <v>128</v>
      </c>
      <c r="AO1046" s="15" t="s">
        <v>893</v>
      </c>
      <c r="AP1046" s="15" t="s">
        <v>893</v>
      </c>
      <c r="AQ1046" s="15">
        <v>108.0</v>
      </c>
      <c r="AR1046" s="15">
        <v>77.0</v>
      </c>
      <c r="AS1046" s="15">
        <v>71.0</v>
      </c>
      <c r="AT1046" s="15">
        <v>58.0</v>
      </c>
      <c r="AU1046" s="15">
        <v>-6.0</v>
      </c>
      <c r="AV1046" s="15">
        <v>11.0</v>
      </c>
      <c r="AW1046" s="18">
        <v>0.0</v>
      </c>
      <c r="AX1046" s="18">
        <v>1.0</v>
      </c>
      <c r="AY1046" s="18">
        <v>0.0</v>
      </c>
      <c r="AZ1046" s="18">
        <v>1.0</v>
      </c>
      <c r="BA1046" s="18">
        <v>0.0</v>
      </c>
      <c r="BB1046" s="18">
        <v>0.0</v>
      </c>
      <c r="BC1046" s="11">
        <v>0.0</v>
      </c>
      <c r="BD1046" s="11">
        <v>0.0</v>
      </c>
      <c r="BE1046" s="11">
        <v>0.0</v>
      </c>
      <c r="BF1046" s="11">
        <v>0.0</v>
      </c>
      <c r="BG1046" s="11">
        <v>0.0</v>
      </c>
      <c r="BH1046" s="11">
        <v>0.0</v>
      </c>
      <c r="BI1046" s="11">
        <v>0.0</v>
      </c>
      <c r="BJ1046" s="11">
        <v>1.0</v>
      </c>
      <c r="BK1046" s="11">
        <v>0.0</v>
      </c>
      <c r="BL1046" s="11">
        <v>0.0</v>
      </c>
      <c r="BM1046" s="11">
        <v>0.0</v>
      </c>
      <c r="BN1046" s="11">
        <v>0.0</v>
      </c>
      <c r="BO1046" s="11">
        <v>0.0</v>
      </c>
      <c r="BP1046" s="11">
        <v>0.0</v>
      </c>
      <c r="BQ1046" s="11">
        <v>0.0</v>
      </c>
      <c r="BR1046" s="11">
        <v>0.0</v>
      </c>
      <c r="BS1046" s="11">
        <v>0.0</v>
      </c>
      <c r="BT1046" s="11">
        <v>0.0</v>
      </c>
      <c r="BU1046" s="11">
        <v>0.0</v>
      </c>
      <c r="BV1046" s="11" t="s">
        <v>124</v>
      </c>
      <c r="BW1046" s="3" t="s">
        <v>487</v>
      </c>
      <c r="BX1046" s="15">
        <v>0.0</v>
      </c>
      <c r="BY1046" s="26">
        <v>213.0</v>
      </c>
      <c r="BZ1046" s="16">
        <v>0.0</v>
      </c>
      <c r="CA1046" s="26">
        <v>30.0</v>
      </c>
      <c r="CB1046" s="26">
        <v>8.0</v>
      </c>
      <c r="CC1046" s="15">
        <v>0.0</v>
      </c>
      <c r="CD1046" s="15">
        <v>0.0</v>
      </c>
      <c r="CE1046" s="15">
        <v>0.0</v>
      </c>
      <c r="CF1046" s="15">
        <v>0.0</v>
      </c>
      <c r="CG1046" s="16">
        <v>0.0</v>
      </c>
      <c r="CH1046" s="16">
        <v>0.0</v>
      </c>
      <c r="CI1046" s="16">
        <v>0.0</v>
      </c>
      <c r="CJ1046" s="15">
        <f t="shared" si="3"/>
        <v>0</v>
      </c>
      <c r="CK1046" s="29" t="s">
        <v>5880</v>
      </c>
      <c r="CL1046" s="11" t="s">
        <v>5881</v>
      </c>
      <c r="CM1046" s="11">
        <v>0.0</v>
      </c>
      <c r="CN1046" s="11">
        <v>0.0</v>
      </c>
      <c r="CO1046" s="18">
        <v>0.0</v>
      </c>
      <c r="CP1046" s="18">
        <v>0.0</v>
      </c>
      <c r="CQ1046" s="15">
        <v>0.0</v>
      </c>
      <c r="CR1046" s="15" t="s">
        <v>124</v>
      </c>
      <c r="CS1046" s="15">
        <v>0.0</v>
      </c>
      <c r="CT1046" s="15" t="s">
        <v>124</v>
      </c>
      <c r="CU1046" s="15">
        <v>0.0</v>
      </c>
      <c r="CV1046" s="15" t="s">
        <v>124</v>
      </c>
      <c r="CW1046" s="11">
        <v>0.0</v>
      </c>
      <c r="CX1046" s="11">
        <v>0.0</v>
      </c>
      <c r="CY1046" s="11" t="s">
        <v>124</v>
      </c>
      <c r="CZ1046" s="11">
        <v>0.0</v>
      </c>
      <c r="DA1046" s="11" t="s">
        <v>133</v>
      </c>
      <c r="DB1046" s="31"/>
    </row>
    <row r="1047">
      <c r="A1047" s="11" t="s">
        <v>5882</v>
      </c>
      <c r="B1047" s="11" t="s">
        <v>5883</v>
      </c>
      <c r="C1047" s="12">
        <v>42266.0</v>
      </c>
      <c r="D1047" s="13">
        <v>1.0</v>
      </c>
      <c r="E1047" s="18">
        <v>0.0</v>
      </c>
      <c r="F1047" s="3">
        <v>7.0</v>
      </c>
      <c r="G1047" s="3">
        <v>5.0</v>
      </c>
      <c r="H1047" s="3">
        <v>6.0</v>
      </c>
      <c r="I1047" s="14">
        <f t="shared" si="1"/>
        <v>6</v>
      </c>
      <c r="J1047" s="14">
        <f t="shared" si="2"/>
        <v>1.333333333</v>
      </c>
      <c r="K1047" s="11" t="s">
        <v>4206</v>
      </c>
      <c r="L1047" s="11" t="s">
        <v>4729</v>
      </c>
      <c r="M1047" s="15" t="s">
        <v>2631</v>
      </c>
      <c r="N1047" s="15" t="s">
        <v>5869</v>
      </c>
      <c r="O1047" s="15" t="s">
        <v>2906</v>
      </c>
      <c r="P1047" s="15" t="s">
        <v>5869</v>
      </c>
      <c r="Q1047" s="17">
        <v>1.0</v>
      </c>
      <c r="R1047" s="11" t="s">
        <v>124</v>
      </c>
      <c r="S1047" s="11">
        <v>0.0</v>
      </c>
      <c r="T1047" s="11">
        <v>0.0</v>
      </c>
      <c r="U1047" s="11" t="s">
        <v>124</v>
      </c>
      <c r="V1047" s="11">
        <v>0.0</v>
      </c>
      <c r="W1047" s="11" t="s">
        <v>273</v>
      </c>
      <c r="X1047" s="18">
        <v>21.0</v>
      </c>
      <c r="Y1047" s="18">
        <v>1.0</v>
      </c>
      <c r="Z1047" s="18">
        <v>1.0</v>
      </c>
      <c r="AA1047" s="18">
        <v>0.0</v>
      </c>
      <c r="AB1047" s="15" t="s">
        <v>5884</v>
      </c>
      <c r="AC1047" s="15" t="s">
        <v>5884</v>
      </c>
      <c r="AD1047" s="16">
        <v>1.0</v>
      </c>
      <c r="AE1047" s="16">
        <v>1.0</v>
      </c>
      <c r="AF1047" s="16">
        <v>1.0</v>
      </c>
      <c r="AG1047" s="15">
        <v>0.0</v>
      </c>
      <c r="AH1047" s="11" t="s">
        <v>5885</v>
      </c>
      <c r="AI1047" s="18">
        <v>1.0</v>
      </c>
      <c r="AJ1047" s="18">
        <v>1.0</v>
      </c>
      <c r="AK1047" s="18">
        <v>1.0</v>
      </c>
      <c r="AL1047" s="11">
        <v>0.0</v>
      </c>
      <c r="AM1047" s="19">
        <v>1.0</v>
      </c>
      <c r="AN1047" s="27" t="s">
        <v>128</v>
      </c>
      <c r="AO1047" s="15" t="s">
        <v>210</v>
      </c>
      <c r="AP1047" s="15" t="s">
        <v>210</v>
      </c>
      <c r="AQ1047" s="15">
        <v>125.0</v>
      </c>
      <c r="AR1047" s="15">
        <v>57.0</v>
      </c>
      <c r="AS1047" s="15">
        <v>85.0</v>
      </c>
      <c r="AT1047" s="15">
        <v>79.0</v>
      </c>
      <c r="AU1047" s="15">
        <v>-8.0</v>
      </c>
      <c r="AV1047" s="15">
        <v>59.0</v>
      </c>
      <c r="AW1047" s="18">
        <v>0.0</v>
      </c>
      <c r="AX1047" s="18">
        <v>0.0</v>
      </c>
      <c r="AY1047" s="18">
        <v>0.0</v>
      </c>
      <c r="AZ1047" s="18">
        <v>1.0</v>
      </c>
      <c r="BA1047" s="18">
        <v>0.0</v>
      </c>
      <c r="BB1047" s="18">
        <v>0.0</v>
      </c>
      <c r="BC1047" s="11">
        <v>0.0</v>
      </c>
      <c r="BD1047" s="11">
        <v>0.0</v>
      </c>
      <c r="BE1047" s="11">
        <v>0.0</v>
      </c>
      <c r="BF1047" s="11">
        <v>0.0</v>
      </c>
      <c r="BG1047" s="11">
        <v>0.0</v>
      </c>
      <c r="BH1047" s="11">
        <v>0.0</v>
      </c>
      <c r="BI1047" s="11">
        <v>0.0</v>
      </c>
      <c r="BJ1047" s="11">
        <v>0.0</v>
      </c>
      <c r="BK1047" s="11">
        <v>0.0</v>
      </c>
      <c r="BL1047" s="11">
        <v>0.0</v>
      </c>
      <c r="BM1047" s="11">
        <v>0.0</v>
      </c>
      <c r="BN1047" s="11">
        <v>0.0</v>
      </c>
      <c r="BO1047" s="11">
        <v>0.0</v>
      </c>
      <c r="BP1047" s="11">
        <v>0.0</v>
      </c>
      <c r="BQ1047" s="11">
        <v>0.0</v>
      </c>
      <c r="BR1047" s="11">
        <v>0.0</v>
      </c>
      <c r="BS1047" s="11">
        <v>0.0</v>
      </c>
      <c r="BT1047" s="11">
        <v>0.0</v>
      </c>
      <c r="BU1047" s="11">
        <v>0.0</v>
      </c>
      <c r="BV1047" s="11" t="s">
        <v>248</v>
      </c>
      <c r="BW1047" s="3" t="s">
        <v>487</v>
      </c>
      <c r="BX1047" s="15">
        <v>0.0</v>
      </c>
      <c r="BY1047" s="26">
        <v>205.0</v>
      </c>
      <c r="BZ1047" s="16">
        <v>0.0</v>
      </c>
      <c r="CA1047" s="26">
        <v>22.0</v>
      </c>
      <c r="CB1047" s="26">
        <v>14.0</v>
      </c>
      <c r="CC1047" s="15">
        <v>0.0</v>
      </c>
      <c r="CD1047" s="15">
        <v>0.0</v>
      </c>
      <c r="CE1047" s="15">
        <v>0.0</v>
      </c>
      <c r="CF1047" s="15">
        <v>0.0</v>
      </c>
      <c r="CG1047" s="16">
        <v>0.0</v>
      </c>
      <c r="CH1047" s="16">
        <v>0.0</v>
      </c>
      <c r="CI1047" s="16">
        <v>0.0</v>
      </c>
      <c r="CJ1047" s="15">
        <f t="shared" si="3"/>
        <v>0</v>
      </c>
      <c r="CK1047" s="29" t="s">
        <v>5886</v>
      </c>
      <c r="CL1047" s="11" t="s">
        <v>1183</v>
      </c>
      <c r="CM1047" s="11">
        <v>0.0</v>
      </c>
      <c r="CN1047" s="11">
        <v>0.0</v>
      </c>
      <c r="CO1047" s="18">
        <v>0.0</v>
      </c>
      <c r="CP1047" s="18">
        <v>0.0</v>
      </c>
      <c r="CQ1047" s="15">
        <v>0.0</v>
      </c>
      <c r="CR1047" s="15" t="s">
        <v>124</v>
      </c>
      <c r="CS1047" s="15">
        <v>0.0</v>
      </c>
      <c r="CT1047" s="15" t="s">
        <v>124</v>
      </c>
      <c r="CU1047" s="15">
        <v>0.0</v>
      </c>
      <c r="CV1047" s="15" t="s">
        <v>124</v>
      </c>
      <c r="CW1047" s="11">
        <v>0.0</v>
      </c>
      <c r="CX1047" s="11">
        <v>0.0</v>
      </c>
      <c r="CY1047" s="11" t="s">
        <v>124</v>
      </c>
      <c r="CZ1047" s="11">
        <v>0.0</v>
      </c>
      <c r="DA1047" s="11" t="s">
        <v>235</v>
      </c>
      <c r="DB1047" s="31"/>
    </row>
    <row r="1048">
      <c r="A1048" s="11" t="s">
        <v>5887</v>
      </c>
      <c r="B1048" s="11" t="s">
        <v>5875</v>
      </c>
      <c r="C1048" s="12">
        <v>42280.0</v>
      </c>
      <c r="D1048" s="13">
        <v>6.0</v>
      </c>
      <c r="E1048" s="18">
        <v>0.0</v>
      </c>
      <c r="F1048" s="3">
        <v>7.0</v>
      </c>
      <c r="G1048" s="3">
        <v>7.0</v>
      </c>
      <c r="H1048" s="3">
        <v>7.0</v>
      </c>
      <c r="I1048" s="14">
        <f t="shared" si="1"/>
        <v>7</v>
      </c>
      <c r="J1048" s="14">
        <f t="shared" si="2"/>
        <v>0</v>
      </c>
      <c r="K1048" s="11" t="s">
        <v>5876</v>
      </c>
      <c r="L1048" s="11" t="s">
        <v>4729</v>
      </c>
      <c r="M1048" s="15" t="s">
        <v>2631</v>
      </c>
      <c r="N1048" s="15" t="s">
        <v>5888</v>
      </c>
      <c r="O1048" s="15" t="s">
        <v>3478</v>
      </c>
      <c r="P1048" s="15" t="s">
        <v>4217</v>
      </c>
      <c r="Q1048" s="17">
        <v>1.0</v>
      </c>
      <c r="R1048" s="11" t="s">
        <v>124</v>
      </c>
      <c r="S1048" s="11">
        <v>0.0</v>
      </c>
      <c r="T1048" s="11">
        <v>0.0</v>
      </c>
      <c r="U1048" s="11" t="s">
        <v>124</v>
      </c>
      <c r="V1048" s="11">
        <v>0.0</v>
      </c>
      <c r="W1048" s="11" t="s">
        <v>273</v>
      </c>
      <c r="X1048" s="18">
        <v>25.0</v>
      </c>
      <c r="Y1048" s="18">
        <v>1.0</v>
      </c>
      <c r="Z1048" s="18">
        <v>0.0</v>
      </c>
      <c r="AA1048" s="18">
        <v>1.0</v>
      </c>
      <c r="AB1048" s="15" t="s">
        <v>5889</v>
      </c>
      <c r="AC1048" s="15" t="s">
        <v>5890</v>
      </c>
      <c r="AD1048" s="16">
        <v>1.0</v>
      </c>
      <c r="AE1048" s="16">
        <v>2.0</v>
      </c>
      <c r="AF1048" s="16">
        <v>1.0</v>
      </c>
      <c r="AG1048" s="15">
        <v>0.0</v>
      </c>
      <c r="AH1048" s="11" t="s">
        <v>5891</v>
      </c>
      <c r="AI1048" s="18">
        <v>1.0</v>
      </c>
      <c r="AJ1048" s="18">
        <v>2.0</v>
      </c>
      <c r="AK1048" s="18">
        <v>0.0</v>
      </c>
      <c r="AL1048" s="11">
        <v>0.0</v>
      </c>
      <c r="AM1048" s="19">
        <v>1.0</v>
      </c>
      <c r="AN1048" s="27" t="s">
        <v>128</v>
      </c>
      <c r="AO1048" s="15" t="s">
        <v>778</v>
      </c>
      <c r="AP1048" s="15" t="s">
        <v>778</v>
      </c>
      <c r="AQ1048" s="15">
        <v>113.0</v>
      </c>
      <c r="AR1048" s="15">
        <v>56.0</v>
      </c>
      <c r="AS1048" s="15">
        <v>59.0</v>
      </c>
      <c r="AT1048" s="15">
        <v>14.0</v>
      </c>
      <c r="AU1048" s="15">
        <v>-7.0</v>
      </c>
      <c r="AV1048" s="15">
        <v>7.0</v>
      </c>
      <c r="AW1048" s="18">
        <v>0.0</v>
      </c>
      <c r="AX1048" s="18">
        <v>0.0</v>
      </c>
      <c r="AY1048" s="18">
        <v>0.0</v>
      </c>
      <c r="AZ1048" s="18">
        <v>0.0</v>
      </c>
      <c r="BA1048" s="18">
        <v>0.0</v>
      </c>
      <c r="BB1048" s="18">
        <v>0.0</v>
      </c>
      <c r="BC1048" s="11">
        <v>0.0</v>
      </c>
      <c r="BD1048" s="11">
        <v>0.0</v>
      </c>
      <c r="BE1048" s="11">
        <v>0.0</v>
      </c>
      <c r="BF1048" s="11">
        <v>0.0</v>
      </c>
      <c r="BG1048" s="11">
        <v>0.0</v>
      </c>
      <c r="BH1048" s="11">
        <v>0.0</v>
      </c>
      <c r="BI1048" s="11">
        <v>0.0</v>
      </c>
      <c r="BJ1048" s="11">
        <v>0.0</v>
      </c>
      <c r="BK1048" s="11">
        <v>0.0</v>
      </c>
      <c r="BL1048" s="11">
        <v>0.0</v>
      </c>
      <c r="BM1048" s="11">
        <v>0.0</v>
      </c>
      <c r="BN1048" s="11">
        <v>0.0</v>
      </c>
      <c r="BO1048" s="11">
        <v>0.0</v>
      </c>
      <c r="BP1048" s="11">
        <v>0.0</v>
      </c>
      <c r="BQ1048" s="11">
        <v>0.0</v>
      </c>
      <c r="BR1048" s="11">
        <v>0.0</v>
      </c>
      <c r="BS1048" s="11">
        <v>0.0</v>
      </c>
      <c r="BT1048" s="11">
        <v>0.0</v>
      </c>
      <c r="BU1048" s="11">
        <v>0.0</v>
      </c>
      <c r="BV1048" s="11" t="s">
        <v>124</v>
      </c>
      <c r="BW1048" s="3" t="s">
        <v>146</v>
      </c>
      <c r="BX1048" s="15">
        <v>0.0</v>
      </c>
      <c r="BY1048" s="26">
        <v>242.0</v>
      </c>
      <c r="BZ1048" s="16">
        <v>0.0</v>
      </c>
      <c r="CA1048" s="26">
        <v>29.0</v>
      </c>
      <c r="CB1048" s="26">
        <v>8.0</v>
      </c>
      <c r="CC1048" s="15">
        <v>0.0</v>
      </c>
      <c r="CD1048" s="15">
        <v>0.0</v>
      </c>
      <c r="CE1048" s="15">
        <v>0.0</v>
      </c>
      <c r="CF1048" s="15">
        <v>0.0</v>
      </c>
      <c r="CG1048" s="16">
        <v>0.0</v>
      </c>
      <c r="CH1048" s="16">
        <v>1.0</v>
      </c>
      <c r="CI1048" s="16">
        <v>0.0</v>
      </c>
      <c r="CJ1048" s="15">
        <f t="shared" si="3"/>
        <v>1</v>
      </c>
      <c r="CK1048" s="29" t="s">
        <v>5892</v>
      </c>
      <c r="CL1048" s="11" t="s">
        <v>5893</v>
      </c>
      <c r="CM1048" s="11">
        <v>0.0</v>
      </c>
      <c r="CN1048" s="11">
        <v>0.0</v>
      </c>
      <c r="CO1048" s="18">
        <v>1.0</v>
      </c>
      <c r="CP1048" s="18">
        <v>0.0</v>
      </c>
      <c r="CQ1048" s="15">
        <v>0.0</v>
      </c>
      <c r="CR1048" s="15" t="s">
        <v>124</v>
      </c>
      <c r="CS1048" s="15">
        <v>0.0</v>
      </c>
      <c r="CT1048" s="15" t="s">
        <v>124</v>
      </c>
      <c r="CU1048" s="15">
        <v>0.0</v>
      </c>
      <c r="CV1048" s="15" t="s">
        <v>124</v>
      </c>
      <c r="CW1048" s="11">
        <v>0.0</v>
      </c>
      <c r="CX1048" s="11">
        <v>0.0</v>
      </c>
      <c r="CY1048" s="11" t="s">
        <v>124</v>
      </c>
      <c r="CZ1048" s="11">
        <v>0.0</v>
      </c>
      <c r="DA1048" s="11" t="s">
        <v>235</v>
      </c>
      <c r="DB1048" s="31"/>
    </row>
    <row r="1049">
      <c r="A1049" s="11" t="s">
        <v>3080</v>
      </c>
      <c r="B1049" s="11" t="s">
        <v>5624</v>
      </c>
      <c r="C1049" s="12">
        <v>42322.0</v>
      </c>
      <c r="D1049" s="13">
        <v>10.0</v>
      </c>
      <c r="E1049" s="18">
        <v>0.0</v>
      </c>
      <c r="F1049" s="3">
        <v>8.0</v>
      </c>
      <c r="G1049" s="3">
        <v>6.0</v>
      </c>
      <c r="H1049" s="3">
        <v>10.0</v>
      </c>
      <c r="I1049" s="14">
        <f t="shared" si="1"/>
        <v>8</v>
      </c>
      <c r="J1049" s="14">
        <f t="shared" si="2"/>
        <v>2.666666667</v>
      </c>
      <c r="K1049" s="11" t="s">
        <v>5894</v>
      </c>
      <c r="L1049" s="11" t="s">
        <v>3594</v>
      </c>
      <c r="M1049" s="15" t="s">
        <v>137</v>
      </c>
      <c r="N1049" s="15" t="s">
        <v>5895</v>
      </c>
      <c r="O1049" s="15" t="s">
        <v>137</v>
      </c>
      <c r="P1049" s="15" t="s">
        <v>701</v>
      </c>
      <c r="Q1049" s="17">
        <v>1.0</v>
      </c>
      <c r="R1049" s="11" t="s">
        <v>124</v>
      </c>
      <c r="S1049" s="11">
        <v>0.0</v>
      </c>
      <c r="T1049" s="11">
        <v>0.0</v>
      </c>
      <c r="U1049" s="11" t="s">
        <v>124</v>
      </c>
      <c r="V1049" s="11">
        <v>0.0</v>
      </c>
      <c r="W1049" s="11" t="s">
        <v>631</v>
      </c>
      <c r="X1049" s="18">
        <v>27.0</v>
      </c>
      <c r="Y1049" s="18">
        <v>0.0</v>
      </c>
      <c r="Z1049" s="18">
        <v>1.0</v>
      </c>
      <c r="AA1049" s="18">
        <v>0.0</v>
      </c>
      <c r="AB1049" s="15" t="s">
        <v>5896</v>
      </c>
      <c r="AC1049" s="15" t="s">
        <v>5896</v>
      </c>
      <c r="AD1049" s="16">
        <v>2.0</v>
      </c>
      <c r="AE1049" s="16">
        <v>1.0</v>
      </c>
      <c r="AF1049" s="16">
        <v>1.0</v>
      </c>
      <c r="AG1049" s="15">
        <v>0.0</v>
      </c>
      <c r="AH1049" s="11" t="s">
        <v>5684</v>
      </c>
      <c r="AI1049" s="18">
        <v>1.0</v>
      </c>
      <c r="AJ1049" s="18">
        <v>1.0</v>
      </c>
      <c r="AK1049" s="18">
        <v>0.0</v>
      </c>
      <c r="AL1049" s="11">
        <v>0.0</v>
      </c>
      <c r="AM1049" s="19">
        <v>1.0</v>
      </c>
      <c r="AN1049" s="27" t="s">
        <v>128</v>
      </c>
      <c r="AO1049" s="15" t="s">
        <v>512</v>
      </c>
      <c r="AP1049" s="15" t="s">
        <v>512</v>
      </c>
      <c r="AQ1049" s="15">
        <v>79.0</v>
      </c>
      <c r="AR1049" s="15">
        <v>43.0</v>
      </c>
      <c r="AS1049" s="15">
        <v>58.0</v>
      </c>
      <c r="AT1049" s="15">
        <v>29.0</v>
      </c>
      <c r="AU1049" s="15">
        <v>-6.0</v>
      </c>
      <c r="AV1049" s="15">
        <v>33.0</v>
      </c>
      <c r="AW1049" s="18">
        <v>0.0</v>
      </c>
      <c r="AX1049" s="18">
        <v>0.0</v>
      </c>
      <c r="AY1049" s="18">
        <v>0.0</v>
      </c>
      <c r="AZ1049" s="18">
        <v>1.0</v>
      </c>
      <c r="BA1049" s="18">
        <v>0.0</v>
      </c>
      <c r="BB1049" s="18">
        <v>0.0</v>
      </c>
      <c r="BC1049" s="11">
        <v>0.0</v>
      </c>
      <c r="BD1049" s="11">
        <v>0.0</v>
      </c>
      <c r="BE1049" s="11">
        <v>0.0</v>
      </c>
      <c r="BF1049" s="11">
        <v>0.0</v>
      </c>
      <c r="BG1049" s="11">
        <v>0.0</v>
      </c>
      <c r="BH1049" s="11">
        <v>1.0</v>
      </c>
      <c r="BI1049" s="11">
        <v>0.0</v>
      </c>
      <c r="BJ1049" s="11">
        <v>0.0</v>
      </c>
      <c r="BK1049" s="11">
        <v>0.0</v>
      </c>
      <c r="BL1049" s="11">
        <v>0.0</v>
      </c>
      <c r="BM1049" s="11">
        <v>0.0</v>
      </c>
      <c r="BN1049" s="11">
        <v>0.0</v>
      </c>
      <c r="BO1049" s="11">
        <v>0.0</v>
      </c>
      <c r="BP1049" s="11">
        <v>0.0</v>
      </c>
      <c r="BQ1049" s="11">
        <v>0.0</v>
      </c>
      <c r="BR1049" s="11">
        <v>0.0</v>
      </c>
      <c r="BS1049" s="11">
        <v>0.0</v>
      </c>
      <c r="BT1049" s="11">
        <v>0.0</v>
      </c>
      <c r="BU1049" s="11">
        <v>0.0</v>
      </c>
      <c r="BV1049" s="11" t="s">
        <v>124</v>
      </c>
      <c r="BW1049" s="3" t="s">
        <v>3745</v>
      </c>
      <c r="BX1049" s="15">
        <v>0.0</v>
      </c>
      <c r="BY1049" s="26">
        <v>295.0</v>
      </c>
      <c r="BZ1049" s="16">
        <v>0.0</v>
      </c>
      <c r="CA1049" s="26">
        <v>42.0</v>
      </c>
      <c r="CB1049" s="26">
        <v>6.0</v>
      </c>
      <c r="CC1049" s="15">
        <v>0.0</v>
      </c>
      <c r="CD1049" s="15">
        <v>0.0</v>
      </c>
      <c r="CE1049" s="15">
        <v>0.0</v>
      </c>
      <c r="CF1049" s="15">
        <v>0.0</v>
      </c>
      <c r="CG1049" s="16">
        <v>0.0</v>
      </c>
      <c r="CH1049" s="16">
        <v>0.0</v>
      </c>
      <c r="CI1049" s="16">
        <v>0.0</v>
      </c>
      <c r="CJ1049" s="15">
        <f t="shared" si="3"/>
        <v>0</v>
      </c>
      <c r="CK1049" s="29" t="s">
        <v>5897</v>
      </c>
      <c r="CL1049" s="11" t="s">
        <v>132</v>
      </c>
      <c r="CM1049" s="11">
        <v>0.0</v>
      </c>
      <c r="CN1049" s="11">
        <v>0.0</v>
      </c>
      <c r="CO1049" s="18">
        <v>0.0</v>
      </c>
      <c r="CP1049" s="18">
        <v>0.0</v>
      </c>
      <c r="CQ1049" s="15">
        <v>0.0</v>
      </c>
      <c r="CR1049" s="15" t="s">
        <v>124</v>
      </c>
      <c r="CS1049" s="15">
        <v>0.0</v>
      </c>
      <c r="CT1049" s="15" t="s">
        <v>124</v>
      </c>
      <c r="CU1049" s="15">
        <v>0.0</v>
      </c>
      <c r="CV1049" s="15" t="s">
        <v>124</v>
      </c>
      <c r="CW1049" s="11">
        <v>0.0</v>
      </c>
      <c r="CX1049" s="11">
        <v>0.0</v>
      </c>
      <c r="CY1049" s="11" t="s">
        <v>124</v>
      </c>
      <c r="CZ1049" s="11">
        <v>0.0</v>
      </c>
      <c r="DA1049" s="11" t="s">
        <v>235</v>
      </c>
      <c r="DB1049" s="31"/>
    </row>
    <row r="1050">
      <c r="A1050" s="11" t="s">
        <v>5898</v>
      </c>
      <c r="B1050" s="11" t="s">
        <v>5883</v>
      </c>
      <c r="C1050" s="12">
        <v>42392.0</v>
      </c>
      <c r="D1050" s="13">
        <v>3.0</v>
      </c>
      <c r="E1050" s="18">
        <v>0.0</v>
      </c>
      <c r="F1050" s="3">
        <v>5.0</v>
      </c>
      <c r="G1050" s="3">
        <v>4.0</v>
      </c>
      <c r="H1050" s="3">
        <v>8.0</v>
      </c>
      <c r="I1050" s="14">
        <f t="shared" si="1"/>
        <v>5.666666667</v>
      </c>
      <c r="J1050" s="14">
        <f t="shared" si="2"/>
        <v>2.666666667</v>
      </c>
      <c r="K1050" s="11" t="s">
        <v>4206</v>
      </c>
      <c r="L1050" s="11" t="s">
        <v>4729</v>
      </c>
      <c r="M1050" s="15" t="s">
        <v>2631</v>
      </c>
      <c r="N1050" s="15" t="s">
        <v>5869</v>
      </c>
      <c r="O1050" s="15" t="s">
        <v>2906</v>
      </c>
      <c r="P1050" s="15" t="s">
        <v>5869</v>
      </c>
      <c r="Q1050" s="17">
        <v>1.0</v>
      </c>
      <c r="R1050" s="11" t="s">
        <v>124</v>
      </c>
      <c r="S1050" s="11">
        <v>0.0</v>
      </c>
      <c r="T1050" s="11">
        <v>0.0</v>
      </c>
      <c r="U1050" s="11" t="s">
        <v>124</v>
      </c>
      <c r="V1050" s="11">
        <v>0.0</v>
      </c>
      <c r="W1050" s="11" t="s">
        <v>273</v>
      </c>
      <c r="X1050" s="18">
        <v>21.0</v>
      </c>
      <c r="Y1050" s="18">
        <v>1.0</v>
      </c>
      <c r="Z1050" s="18">
        <v>1.0</v>
      </c>
      <c r="AA1050" s="18">
        <v>0.0</v>
      </c>
      <c r="AB1050" s="15" t="s">
        <v>5899</v>
      </c>
      <c r="AC1050" s="15" t="s">
        <v>5899</v>
      </c>
      <c r="AD1050" s="16">
        <v>3.0</v>
      </c>
      <c r="AE1050" s="16">
        <v>1.0</v>
      </c>
      <c r="AF1050" s="16">
        <v>1.0</v>
      </c>
      <c r="AG1050" s="15">
        <v>0.0</v>
      </c>
      <c r="AH1050" s="11" t="s">
        <v>5900</v>
      </c>
      <c r="AI1050" s="18">
        <v>1.0</v>
      </c>
      <c r="AJ1050" s="18">
        <v>1.0</v>
      </c>
      <c r="AK1050" s="18">
        <v>0.0</v>
      </c>
      <c r="AL1050" s="11">
        <v>0.0</v>
      </c>
      <c r="AM1050" s="19">
        <v>1.0</v>
      </c>
      <c r="AN1050" s="27" t="s">
        <v>128</v>
      </c>
      <c r="AO1050" s="15" t="s">
        <v>778</v>
      </c>
      <c r="AP1050" s="15" t="s">
        <v>778</v>
      </c>
      <c r="AQ1050" s="15">
        <v>100.0</v>
      </c>
      <c r="AR1050" s="15">
        <v>76.0</v>
      </c>
      <c r="AS1050" s="15">
        <v>65.0</v>
      </c>
      <c r="AT1050" s="15">
        <v>41.0</v>
      </c>
      <c r="AU1050" s="15">
        <v>-4.0</v>
      </c>
      <c r="AV1050" s="15">
        <v>8.0</v>
      </c>
      <c r="AW1050" s="18">
        <v>0.0</v>
      </c>
      <c r="AX1050" s="18">
        <v>0.0</v>
      </c>
      <c r="AY1050" s="18">
        <v>0.0</v>
      </c>
      <c r="AZ1050" s="18">
        <v>0.0</v>
      </c>
      <c r="BA1050" s="18">
        <v>0.0</v>
      </c>
      <c r="BB1050" s="18">
        <v>0.0</v>
      </c>
      <c r="BC1050" s="11">
        <v>0.0</v>
      </c>
      <c r="BD1050" s="11">
        <v>0.0</v>
      </c>
      <c r="BE1050" s="11">
        <v>0.0</v>
      </c>
      <c r="BF1050" s="11">
        <v>0.0</v>
      </c>
      <c r="BG1050" s="11">
        <v>0.0</v>
      </c>
      <c r="BH1050" s="11">
        <v>0.0</v>
      </c>
      <c r="BI1050" s="11">
        <v>0.0</v>
      </c>
      <c r="BJ1050" s="11">
        <v>0.0</v>
      </c>
      <c r="BK1050" s="11">
        <v>0.0</v>
      </c>
      <c r="BL1050" s="11">
        <v>0.0</v>
      </c>
      <c r="BM1050" s="11">
        <v>0.0</v>
      </c>
      <c r="BN1050" s="11">
        <v>0.0</v>
      </c>
      <c r="BO1050" s="11">
        <v>0.0</v>
      </c>
      <c r="BP1050" s="11">
        <v>0.0</v>
      </c>
      <c r="BQ1050" s="11">
        <v>0.0</v>
      </c>
      <c r="BR1050" s="11">
        <v>0.0</v>
      </c>
      <c r="BS1050" s="11">
        <v>0.0</v>
      </c>
      <c r="BT1050" s="11">
        <v>0.0</v>
      </c>
      <c r="BU1050" s="11">
        <v>0.0</v>
      </c>
      <c r="BV1050" s="11" t="s">
        <v>124</v>
      </c>
      <c r="BW1050" s="3" t="s">
        <v>3745</v>
      </c>
      <c r="BX1050" s="15">
        <v>0.0</v>
      </c>
      <c r="BY1050" s="26">
        <v>200.0</v>
      </c>
      <c r="BZ1050" s="16">
        <v>0.0</v>
      </c>
      <c r="CA1050" s="26">
        <v>63.0</v>
      </c>
      <c r="CB1050" s="26">
        <v>9.0</v>
      </c>
      <c r="CC1050" s="15">
        <v>0.0</v>
      </c>
      <c r="CD1050" s="15">
        <v>0.0</v>
      </c>
      <c r="CE1050" s="15">
        <v>0.0</v>
      </c>
      <c r="CF1050" s="15">
        <v>0.0</v>
      </c>
      <c r="CG1050" s="16">
        <v>0.0</v>
      </c>
      <c r="CH1050" s="16">
        <v>0.0</v>
      </c>
      <c r="CI1050" s="16">
        <v>0.0</v>
      </c>
      <c r="CJ1050" s="15">
        <f t="shared" si="3"/>
        <v>0</v>
      </c>
      <c r="CK1050" s="29" t="s">
        <v>5901</v>
      </c>
      <c r="CL1050" s="11" t="s">
        <v>5902</v>
      </c>
      <c r="CM1050" s="11">
        <v>0.0</v>
      </c>
      <c r="CN1050" s="11">
        <v>0.0</v>
      </c>
      <c r="CO1050" s="18">
        <v>0.0</v>
      </c>
      <c r="CP1050" s="18">
        <v>0.0</v>
      </c>
      <c r="CQ1050" s="15">
        <v>0.0</v>
      </c>
      <c r="CR1050" s="15" t="s">
        <v>124</v>
      </c>
      <c r="CS1050" s="15">
        <v>0.0</v>
      </c>
      <c r="CT1050" s="15" t="s">
        <v>124</v>
      </c>
      <c r="CU1050" s="15">
        <v>0.0</v>
      </c>
      <c r="CV1050" s="15" t="s">
        <v>124</v>
      </c>
      <c r="CW1050" s="11">
        <v>0.0</v>
      </c>
      <c r="CX1050" s="11">
        <v>0.0</v>
      </c>
      <c r="CY1050" s="11" t="s">
        <v>124</v>
      </c>
      <c r="CZ1050" s="11">
        <v>0.0</v>
      </c>
      <c r="DA1050" s="11" t="s">
        <v>235</v>
      </c>
      <c r="DB1050" s="31"/>
    </row>
    <row r="1051">
      <c r="A1051" s="11" t="s">
        <v>5903</v>
      </c>
      <c r="B1051" s="11" t="s">
        <v>5883</v>
      </c>
      <c r="C1051" s="12">
        <v>42413.0</v>
      </c>
      <c r="D1051" s="13">
        <v>2.0</v>
      </c>
      <c r="E1051" s="18">
        <v>1.0</v>
      </c>
      <c r="F1051" s="3">
        <v>9.0</v>
      </c>
      <c r="G1051" s="3">
        <v>5.0</v>
      </c>
      <c r="H1051" s="3">
        <v>6.0</v>
      </c>
      <c r="I1051" s="14">
        <f t="shared" si="1"/>
        <v>6.666666667</v>
      </c>
      <c r="J1051" s="14">
        <f t="shared" si="2"/>
        <v>2.666666667</v>
      </c>
      <c r="K1051" s="11" t="s">
        <v>4206</v>
      </c>
      <c r="L1051" s="11" t="s">
        <v>4729</v>
      </c>
      <c r="M1051" s="15" t="s">
        <v>137</v>
      </c>
      <c r="N1051" s="15" t="s">
        <v>138</v>
      </c>
      <c r="O1051" s="15" t="s">
        <v>137</v>
      </c>
      <c r="P1051" s="15" t="s">
        <v>969</v>
      </c>
      <c r="Q1051" s="17">
        <v>1.0</v>
      </c>
      <c r="R1051" s="11" t="s">
        <v>5904</v>
      </c>
      <c r="S1051" s="11">
        <v>0.0</v>
      </c>
      <c r="T1051" s="11">
        <v>0.0</v>
      </c>
      <c r="U1051" s="11" t="s">
        <v>124</v>
      </c>
      <c r="V1051" s="11">
        <v>0.0</v>
      </c>
      <c r="W1051" s="11" t="s">
        <v>273</v>
      </c>
      <c r="X1051" s="18">
        <v>21.0</v>
      </c>
      <c r="Y1051" s="18">
        <v>1.0</v>
      </c>
      <c r="Z1051" s="18">
        <v>1.0</v>
      </c>
      <c r="AA1051" s="18">
        <v>0.0</v>
      </c>
      <c r="AB1051" s="15" t="s">
        <v>5905</v>
      </c>
      <c r="AC1051" s="15" t="s">
        <v>5905</v>
      </c>
      <c r="AD1051" s="16">
        <v>1.0</v>
      </c>
      <c r="AE1051" s="16">
        <v>1.0</v>
      </c>
      <c r="AF1051" s="16">
        <v>1.0</v>
      </c>
      <c r="AG1051" s="15">
        <v>0.0</v>
      </c>
      <c r="AH1051" s="11" t="s">
        <v>5906</v>
      </c>
      <c r="AI1051" s="18">
        <v>1.0</v>
      </c>
      <c r="AJ1051" s="18">
        <v>1.0</v>
      </c>
      <c r="AK1051" s="18">
        <v>0.0</v>
      </c>
      <c r="AL1051" s="11">
        <v>0.0</v>
      </c>
      <c r="AM1051" s="19">
        <v>1.0</v>
      </c>
      <c r="AN1051" s="27" t="s">
        <v>128</v>
      </c>
      <c r="AO1051" s="15" t="s">
        <v>189</v>
      </c>
      <c r="AP1051" s="15" t="s">
        <v>189</v>
      </c>
      <c r="AQ1051" s="15">
        <v>100.0</v>
      </c>
      <c r="AR1051" s="15">
        <v>38.0</v>
      </c>
      <c r="AS1051" s="15">
        <v>61.0</v>
      </c>
      <c r="AT1051" s="15">
        <v>52.0</v>
      </c>
      <c r="AU1051" s="15">
        <v>-10.0</v>
      </c>
      <c r="AV1051" s="15">
        <v>84.0</v>
      </c>
      <c r="AW1051" s="18">
        <v>0.0</v>
      </c>
      <c r="AX1051" s="18">
        <v>0.0</v>
      </c>
      <c r="AY1051" s="18">
        <v>1.0</v>
      </c>
      <c r="AZ1051" s="18">
        <v>0.0</v>
      </c>
      <c r="BA1051" s="18">
        <v>0.0</v>
      </c>
      <c r="BB1051" s="18">
        <v>1.0</v>
      </c>
      <c r="BC1051" s="11">
        <v>0.0</v>
      </c>
      <c r="BD1051" s="11">
        <v>0.0</v>
      </c>
      <c r="BE1051" s="11">
        <v>0.0</v>
      </c>
      <c r="BF1051" s="11">
        <v>0.0</v>
      </c>
      <c r="BG1051" s="11">
        <v>0.0</v>
      </c>
      <c r="BH1051" s="11">
        <v>0.0</v>
      </c>
      <c r="BI1051" s="11">
        <v>0.0</v>
      </c>
      <c r="BJ1051" s="11">
        <v>0.0</v>
      </c>
      <c r="BK1051" s="11">
        <v>0.0</v>
      </c>
      <c r="BL1051" s="11">
        <v>0.0</v>
      </c>
      <c r="BM1051" s="11">
        <v>0.0</v>
      </c>
      <c r="BN1051" s="11">
        <v>0.0</v>
      </c>
      <c r="BO1051" s="11">
        <v>0.0</v>
      </c>
      <c r="BP1051" s="11">
        <v>0.0</v>
      </c>
      <c r="BQ1051" s="11">
        <v>0.0</v>
      </c>
      <c r="BR1051" s="11">
        <v>0.0</v>
      </c>
      <c r="BS1051" s="11">
        <v>1.0</v>
      </c>
      <c r="BT1051" s="11">
        <v>0.0</v>
      </c>
      <c r="BU1051" s="11">
        <v>0.0</v>
      </c>
      <c r="BV1051" s="11" t="s">
        <v>124</v>
      </c>
      <c r="BW1051" s="3" t="s">
        <v>487</v>
      </c>
      <c r="BX1051" s="15">
        <v>0.0</v>
      </c>
      <c r="BY1051" s="26">
        <v>233.0</v>
      </c>
      <c r="BZ1051" s="16">
        <v>0.0</v>
      </c>
      <c r="CA1051" s="26">
        <v>19.0</v>
      </c>
      <c r="CB1051" s="26">
        <v>0.0</v>
      </c>
      <c r="CC1051" s="15">
        <v>0.0</v>
      </c>
      <c r="CD1051" s="15">
        <v>0.0</v>
      </c>
      <c r="CE1051" s="15">
        <v>0.0</v>
      </c>
      <c r="CF1051" s="15">
        <v>0.0</v>
      </c>
      <c r="CG1051" s="16">
        <v>0.0</v>
      </c>
      <c r="CH1051" s="16">
        <v>0.0</v>
      </c>
      <c r="CI1051" s="16">
        <v>0.0</v>
      </c>
      <c r="CJ1051" s="15">
        <f t="shared" si="3"/>
        <v>0</v>
      </c>
      <c r="CK1051" s="29" t="s">
        <v>5907</v>
      </c>
      <c r="CL1051" s="11" t="s">
        <v>1183</v>
      </c>
      <c r="CM1051" s="11">
        <v>0.0</v>
      </c>
      <c r="CN1051" s="11">
        <v>0.0</v>
      </c>
      <c r="CO1051" s="18">
        <v>0.0</v>
      </c>
      <c r="CP1051" s="18">
        <v>0.0</v>
      </c>
      <c r="CQ1051" s="15">
        <v>0.0</v>
      </c>
      <c r="CR1051" s="15" t="s">
        <v>124</v>
      </c>
      <c r="CS1051" s="15">
        <v>0.0</v>
      </c>
      <c r="CT1051" s="15" t="s">
        <v>124</v>
      </c>
      <c r="CU1051" s="15">
        <v>0.0</v>
      </c>
      <c r="CV1051" s="15" t="s">
        <v>124</v>
      </c>
      <c r="CW1051" s="11">
        <v>0.0</v>
      </c>
      <c r="CX1051" s="11">
        <v>0.0</v>
      </c>
      <c r="CY1051" s="11" t="s">
        <v>124</v>
      </c>
      <c r="CZ1051" s="11">
        <v>0.0</v>
      </c>
      <c r="DA1051" s="11" t="s">
        <v>235</v>
      </c>
      <c r="DB1051" s="31"/>
    </row>
    <row r="1052">
      <c r="A1052" s="11" t="s">
        <v>5908</v>
      </c>
      <c r="B1052" s="11" t="s">
        <v>5909</v>
      </c>
      <c r="C1052" s="12">
        <v>42420.0</v>
      </c>
      <c r="D1052" s="13">
        <v>1.0</v>
      </c>
      <c r="E1052" s="18">
        <v>0.0</v>
      </c>
      <c r="F1052" s="3">
        <v>6.0</v>
      </c>
      <c r="G1052" s="3">
        <v>4.0</v>
      </c>
      <c r="H1052" s="3">
        <v>5.0</v>
      </c>
      <c r="I1052" s="14">
        <f t="shared" si="1"/>
        <v>5</v>
      </c>
      <c r="J1052" s="14">
        <f t="shared" si="2"/>
        <v>1.333333333</v>
      </c>
      <c r="K1052" s="11" t="s">
        <v>277</v>
      </c>
      <c r="L1052" s="11" t="s">
        <v>3594</v>
      </c>
      <c r="M1052" s="15" t="s">
        <v>2631</v>
      </c>
      <c r="N1052" s="15" t="s">
        <v>4217</v>
      </c>
      <c r="O1052" s="15" t="s">
        <v>137</v>
      </c>
      <c r="P1052" s="15" t="s">
        <v>969</v>
      </c>
      <c r="Q1052" s="17">
        <v>1.0</v>
      </c>
      <c r="R1052" s="11" t="s">
        <v>124</v>
      </c>
      <c r="S1052" s="11">
        <v>0.0</v>
      </c>
      <c r="T1052" s="11">
        <v>0.0</v>
      </c>
      <c r="U1052" s="11" t="s">
        <v>124</v>
      </c>
      <c r="V1052" s="11">
        <v>0.0</v>
      </c>
      <c r="W1052" s="11" t="s">
        <v>631</v>
      </c>
      <c r="X1052" s="18">
        <v>23.0</v>
      </c>
      <c r="Y1052" s="18">
        <v>1.0</v>
      </c>
      <c r="Z1052" s="18">
        <v>0.0</v>
      </c>
      <c r="AA1052" s="18"/>
      <c r="AB1052" s="15" t="s">
        <v>5910</v>
      </c>
      <c r="AC1052" s="15" t="s">
        <v>5910</v>
      </c>
      <c r="AD1052" s="16">
        <v>1.0</v>
      </c>
      <c r="AE1052" s="16">
        <v>0.0</v>
      </c>
      <c r="AF1052" s="16">
        <v>1.0</v>
      </c>
      <c r="AG1052" s="15">
        <v>0.0</v>
      </c>
      <c r="AH1052" s="11" t="s">
        <v>5911</v>
      </c>
      <c r="AI1052" s="18">
        <v>1.0</v>
      </c>
      <c r="AJ1052" s="18">
        <v>0.0</v>
      </c>
      <c r="AK1052" s="18">
        <v>0.0</v>
      </c>
      <c r="AL1052" s="11">
        <v>0.0</v>
      </c>
      <c r="AM1052" s="19">
        <v>1.0</v>
      </c>
      <c r="AN1052" s="27" t="s">
        <v>128</v>
      </c>
      <c r="AO1052" s="15" t="s">
        <v>177</v>
      </c>
      <c r="AP1052" s="15" t="s">
        <v>177</v>
      </c>
      <c r="AQ1052" s="15">
        <v>125.0</v>
      </c>
      <c r="AR1052" s="15">
        <v>70.0</v>
      </c>
      <c r="AS1052" s="15">
        <v>58.0</v>
      </c>
      <c r="AT1052" s="15">
        <v>44.0</v>
      </c>
      <c r="AU1052" s="15">
        <v>-4.0</v>
      </c>
      <c r="AV1052" s="15">
        <v>12.0</v>
      </c>
      <c r="AW1052" s="18">
        <v>0.0</v>
      </c>
      <c r="AX1052" s="18">
        <v>1.0</v>
      </c>
      <c r="AY1052" s="18">
        <v>0.0</v>
      </c>
      <c r="AZ1052" s="18">
        <v>0.0</v>
      </c>
      <c r="BA1052" s="18">
        <v>0.0</v>
      </c>
      <c r="BB1052" s="18">
        <v>0.0</v>
      </c>
      <c r="BC1052" s="11">
        <v>0.0</v>
      </c>
      <c r="BD1052" s="11">
        <v>0.0</v>
      </c>
      <c r="BE1052" s="11">
        <v>0.0</v>
      </c>
      <c r="BF1052" s="11">
        <v>0.0</v>
      </c>
      <c r="BG1052" s="11">
        <v>0.0</v>
      </c>
      <c r="BH1052" s="11">
        <v>0.0</v>
      </c>
      <c r="BI1052" s="11">
        <v>0.0</v>
      </c>
      <c r="BJ1052" s="11">
        <v>0.0</v>
      </c>
      <c r="BK1052" s="11">
        <v>0.0</v>
      </c>
      <c r="BL1052" s="11">
        <v>0.0</v>
      </c>
      <c r="BM1052" s="11">
        <v>0.0</v>
      </c>
      <c r="BN1052" s="11">
        <v>0.0</v>
      </c>
      <c r="BO1052" s="11">
        <v>0.0</v>
      </c>
      <c r="BP1052" s="11">
        <v>0.0</v>
      </c>
      <c r="BQ1052" s="11">
        <v>0.0</v>
      </c>
      <c r="BR1052" s="11">
        <v>0.0</v>
      </c>
      <c r="BS1052" s="11">
        <v>0.0</v>
      </c>
      <c r="BT1052" s="11">
        <v>0.0</v>
      </c>
      <c r="BU1052" s="11">
        <v>0.0</v>
      </c>
      <c r="BV1052" s="11" t="s">
        <v>124</v>
      </c>
      <c r="BW1052" s="3" t="s">
        <v>3564</v>
      </c>
      <c r="BX1052" s="15">
        <v>0.0</v>
      </c>
      <c r="BY1052" s="26">
        <v>202.0</v>
      </c>
      <c r="BZ1052" s="16">
        <v>0.0</v>
      </c>
      <c r="CA1052" s="26">
        <v>22.0</v>
      </c>
      <c r="CB1052" s="26">
        <v>15.0</v>
      </c>
      <c r="CC1052" s="15">
        <v>0.0</v>
      </c>
      <c r="CD1052" s="15">
        <v>0.0</v>
      </c>
      <c r="CE1052" s="15">
        <v>0.0</v>
      </c>
      <c r="CF1052" s="15">
        <v>0.0</v>
      </c>
      <c r="CG1052" s="16">
        <v>0.0</v>
      </c>
      <c r="CH1052" s="16">
        <v>0.0</v>
      </c>
      <c r="CI1052" s="16">
        <v>0.0</v>
      </c>
      <c r="CJ1052" s="15">
        <f t="shared" si="3"/>
        <v>0</v>
      </c>
      <c r="CK1052" s="29" t="s">
        <v>5912</v>
      </c>
      <c r="CL1052" s="11" t="s">
        <v>5913</v>
      </c>
      <c r="CM1052" s="11">
        <v>0.0</v>
      </c>
      <c r="CN1052" s="11">
        <v>0.0</v>
      </c>
      <c r="CO1052" s="18">
        <v>1.0</v>
      </c>
      <c r="CP1052" s="18">
        <v>0.0</v>
      </c>
      <c r="CQ1052" s="15">
        <v>0.0</v>
      </c>
      <c r="CR1052" s="15" t="s">
        <v>124</v>
      </c>
      <c r="CS1052" s="15">
        <v>0.0</v>
      </c>
      <c r="CT1052" s="15" t="s">
        <v>124</v>
      </c>
      <c r="CU1052" s="15">
        <v>0.0</v>
      </c>
      <c r="CV1052" s="15" t="s">
        <v>124</v>
      </c>
      <c r="CW1052" s="11">
        <v>0.0</v>
      </c>
      <c r="CX1052" s="11">
        <v>0.0</v>
      </c>
      <c r="CY1052" s="11" t="s">
        <v>124</v>
      </c>
      <c r="CZ1052" s="11">
        <v>0.0</v>
      </c>
      <c r="DA1052" s="11" t="s">
        <v>235</v>
      </c>
      <c r="DB1052" s="31"/>
    </row>
    <row r="1053">
      <c r="A1053" s="11" t="s">
        <v>4633</v>
      </c>
      <c r="B1053" s="11" t="s">
        <v>5570</v>
      </c>
      <c r="C1053" s="12">
        <v>42434.0</v>
      </c>
      <c r="D1053" s="13">
        <v>9.0</v>
      </c>
      <c r="E1053" s="18">
        <v>0.0</v>
      </c>
      <c r="F1053" s="3">
        <v>8.0</v>
      </c>
      <c r="G1053" s="3">
        <v>5.0</v>
      </c>
      <c r="H1053" s="3">
        <v>7.0</v>
      </c>
      <c r="I1053" s="14">
        <f t="shared" si="1"/>
        <v>6.666666667</v>
      </c>
      <c r="J1053" s="14">
        <f t="shared" si="2"/>
        <v>2</v>
      </c>
      <c r="K1053" s="11" t="s">
        <v>5485</v>
      </c>
      <c r="L1053" s="11" t="s">
        <v>5486</v>
      </c>
      <c r="M1053" s="15" t="s">
        <v>2038</v>
      </c>
      <c r="N1053" s="15" t="s">
        <v>4954</v>
      </c>
      <c r="O1053" s="15" t="s">
        <v>137</v>
      </c>
      <c r="P1053" s="15" t="s">
        <v>969</v>
      </c>
      <c r="Q1053" s="17">
        <v>1.5</v>
      </c>
      <c r="R1053" s="11" t="s">
        <v>5572</v>
      </c>
      <c r="S1053" s="11">
        <v>1.0</v>
      </c>
      <c r="T1053" s="11">
        <v>0.0</v>
      </c>
      <c r="U1053" s="11" t="s">
        <v>124</v>
      </c>
      <c r="V1053" s="11">
        <v>0.0</v>
      </c>
      <c r="W1053" s="11" t="s">
        <v>5573</v>
      </c>
      <c r="X1053" s="18">
        <f>(28+29)/2</f>
        <v>28.5</v>
      </c>
      <c r="Y1053" s="18">
        <v>2.0</v>
      </c>
      <c r="Z1053" s="18">
        <v>0.0</v>
      </c>
      <c r="AA1053" s="18">
        <v>1.0</v>
      </c>
      <c r="AB1053" s="15" t="s">
        <v>5914</v>
      </c>
      <c r="AC1053" s="15" t="s">
        <v>5915</v>
      </c>
      <c r="AD1053" s="16">
        <v>2.0</v>
      </c>
      <c r="AE1053" s="16">
        <v>2.0</v>
      </c>
      <c r="AF1053" s="16">
        <v>1.0</v>
      </c>
      <c r="AG1053" s="15">
        <v>0.0</v>
      </c>
      <c r="AH1053" s="11" t="s">
        <v>5916</v>
      </c>
      <c r="AI1053" s="18">
        <v>1.0</v>
      </c>
      <c r="AJ1053" s="18">
        <v>0.0</v>
      </c>
      <c r="AK1053" s="18">
        <v>0.0</v>
      </c>
      <c r="AL1053" s="11">
        <v>0.0</v>
      </c>
      <c r="AM1053" s="19">
        <v>1.0</v>
      </c>
      <c r="AN1053" s="27" t="s">
        <v>128</v>
      </c>
      <c r="AO1053" s="15" t="s">
        <v>177</v>
      </c>
      <c r="AP1053" s="15" t="s">
        <v>177</v>
      </c>
      <c r="AQ1053" s="15">
        <v>92.0</v>
      </c>
      <c r="AR1053" s="15">
        <v>53.0</v>
      </c>
      <c r="AS1053" s="15">
        <v>73.0</v>
      </c>
      <c r="AT1053" s="15">
        <v>56.0</v>
      </c>
      <c r="AU1053" s="15">
        <v>-6.0</v>
      </c>
      <c r="AV1053" s="15">
        <v>8.0</v>
      </c>
      <c r="AW1053" s="18">
        <v>0.0</v>
      </c>
      <c r="AX1053" s="18">
        <v>1.0</v>
      </c>
      <c r="AY1053" s="18">
        <v>0.0</v>
      </c>
      <c r="AZ1053" s="18">
        <v>0.0</v>
      </c>
      <c r="BA1053" s="18">
        <v>0.0</v>
      </c>
      <c r="BB1053" s="18">
        <v>0.0</v>
      </c>
      <c r="BC1053" s="11">
        <v>0.0</v>
      </c>
      <c r="BD1053" s="11">
        <v>0.0</v>
      </c>
      <c r="BE1053" s="11">
        <v>0.0</v>
      </c>
      <c r="BF1053" s="11">
        <v>0.0</v>
      </c>
      <c r="BG1053" s="11">
        <v>0.0</v>
      </c>
      <c r="BH1053" s="11">
        <v>0.0</v>
      </c>
      <c r="BI1053" s="11">
        <v>0.0</v>
      </c>
      <c r="BJ1053" s="11">
        <v>0.0</v>
      </c>
      <c r="BK1053" s="11">
        <v>0.0</v>
      </c>
      <c r="BL1053" s="11">
        <v>0.0</v>
      </c>
      <c r="BM1053" s="11">
        <v>0.0</v>
      </c>
      <c r="BN1053" s="11">
        <v>0.0</v>
      </c>
      <c r="BO1053" s="11">
        <v>0.0</v>
      </c>
      <c r="BP1053" s="11">
        <v>0.0</v>
      </c>
      <c r="BQ1053" s="11">
        <v>0.0</v>
      </c>
      <c r="BR1053" s="11">
        <v>0.0</v>
      </c>
      <c r="BS1053" s="11">
        <v>0.0</v>
      </c>
      <c r="BT1053" s="11">
        <v>0.0</v>
      </c>
      <c r="BU1053" s="11">
        <v>0.0</v>
      </c>
      <c r="BV1053" s="11" t="s">
        <v>124</v>
      </c>
      <c r="BW1053" s="3" t="s">
        <v>3895</v>
      </c>
      <c r="BX1053" s="15">
        <v>1.0</v>
      </c>
      <c r="BY1053" s="26">
        <v>219.0</v>
      </c>
      <c r="BZ1053" s="16">
        <v>0.0</v>
      </c>
      <c r="CA1053" s="26">
        <v>28.0</v>
      </c>
      <c r="CB1053" s="26">
        <v>10.0</v>
      </c>
      <c r="CC1053" s="15">
        <v>0.0</v>
      </c>
      <c r="CD1053" s="15">
        <v>0.0</v>
      </c>
      <c r="CE1053" s="15">
        <v>1.0</v>
      </c>
      <c r="CF1053" s="15">
        <v>0.0</v>
      </c>
      <c r="CG1053" s="16">
        <v>0.0</v>
      </c>
      <c r="CH1053" s="16">
        <v>0.0</v>
      </c>
      <c r="CI1053" s="16">
        <v>1.0</v>
      </c>
      <c r="CJ1053" s="15">
        <f t="shared" si="3"/>
        <v>1</v>
      </c>
      <c r="CK1053" s="29" t="s">
        <v>5917</v>
      </c>
      <c r="CL1053" s="11" t="s">
        <v>132</v>
      </c>
      <c r="CM1053" s="11">
        <v>0.0</v>
      </c>
      <c r="CN1053" s="11">
        <v>0.0</v>
      </c>
      <c r="CO1053" s="18">
        <v>1.0</v>
      </c>
      <c r="CP1053" s="18">
        <v>0.0</v>
      </c>
      <c r="CQ1053" s="15">
        <v>0.0</v>
      </c>
      <c r="CR1053" s="15" t="s">
        <v>124</v>
      </c>
      <c r="CS1053" s="15">
        <v>0.0</v>
      </c>
      <c r="CT1053" s="15" t="s">
        <v>124</v>
      </c>
      <c r="CU1053" s="15">
        <v>0.0</v>
      </c>
      <c r="CV1053" s="15" t="s">
        <v>124</v>
      </c>
      <c r="CW1053" s="11">
        <v>0.0</v>
      </c>
      <c r="CX1053" s="11">
        <v>0.0</v>
      </c>
      <c r="CY1053" s="11" t="s">
        <v>124</v>
      </c>
      <c r="CZ1053" s="11">
        <v>0.0</v>
      </c>
      <c r="DA1053" s="11" t="s">
        <v>235</v>
      </c>
      <c r="DB1053" s="31"/>
    </row>
    <row r="1054">
      <c r="A1054" s="11" t="s">
        <v>5918</v>
      </c>
      <c r="B1054" s="11" t="s">
        <v>5919</v>
      </c>
      <c r="C1054" s="12">
        <v>42497.0</v>
      </c>
      <c r="D1054" s="13">
        <v>2.0</v>
      </c>
      <c r="E1054" s="18">
        <v>0.0</v>
      </c>
      <c r="F1054" s="3">
        <v>6.0</v>
      </c>
      <c r="G1054" s="3">
        <v>6.0</v>
      </c>
      <c r="H1054" s="3">
        <v>2.0</v>
      </c>
      <c r="I1054" s="14">
        <f t="shared" si="1"/>
        <v>4.666666667</v>
      </c>
      <c r="J1054" s="14">
        <f t="shared" si="2"/>
        <v>2.666666667</v>
      </c>
      <c r="K1054" s="11" t="s">
        <v>5920</v>
      </c>
      <c r="L1054" s="11" t="s">
        <v>4729</v>
      </c>
      <c r="M1054" s="15" t="s">
        <v>3478</v>
      </c>
      <c r="N1054" s="15" t="s">
        <v>5921</v>
      </c>
      <c r="O1054" s="15" t="s">
        <v>3478</v>
      </c>
      <c r="P1054" s="15" t="s">
        <v>5921</v>
      </c>
      <c r="Q1054" s="17">
        <v>1.0</v>
      </c>
      <c r="R1054" s="11" t="s">
        <v>124</v>
      </c>
      <c r="S1054" s="11">
        <v>0.0</v>
      </c>
      <c r="T1054" s="11">
        <v>0.0</v>
      </c>
      <c r="U1054" s="11" t="s">
        <v>124</v>
      </c>
      <c r="V1054" s="11">
        <v>0.0</v>
      </c>
      <c r="W1054" s="11" t="s">
        <v>125</v>
      </c>
      <c r="X1054" s="18">
        <v>19.0</v>
      </c>
      <c r="Y1054" s="18">
        <v>1.0</v>
      </c>
      <c r="Z1054" s="18">
        <v>0.0</v>
      </c>
      <c r="AA1054" s="18">
        <v>1.0</v>
      </c>
      <c r="AB1054" s="15" t="s">
        <v>5922</v>
      </c>
      <c r="AC1054" s="15" t="s">
        <v>5922</v>
      </c>
      <c r="AD1054" s="16">
        <v>1.0</v>
      </c>
      <c r="AE1054" s="16">
        <v>0.0</v>
      </c>
      <c r="AF1054" s="16">
        <v>1.0</v>
      </c>
      <c r="AG1054" s="15">
        <v>0.0</v>
      </c>
      <c r="AH1054" s="11" t="s">
        <v>5923</v>
      </c>
      <c r="AI1054" s="18">
        <v>1.0</v>
      </c>
      <c r="AJ1054" s="18">
        <v>0.0</v>
      </c>
      <c r="AK1054" s="18">
        <v>0.0</v>
      </c>
      <c r="AL1054" s="11">
        <v>0.0</v>
      </c>
      <c r="AM1054" s="19">
        <v>1.0</v>
      </c>
      <c r="AN1054" s="27" t="s">
        <v>128</v>
      </c>
      <c r="AO1054" s="15" t="s">
        <v>1780</v>
      </c>
      <c r="AP1054" s="15" t="s">
        <v>1780</v>
      </c>
      <c r="AQ1054" s="15">
        <v>145.0</v>
      </c>
      <c r="AR1054" s="15">
        <v>73.0</v>
      </c>
      <c r="AS1054" s="15">
        <v>69.0</v>
      </c>
      <c r="AT1054" s="15">
        <v>27.0</v>
      </c>
      <c r="AU1054" s="15">
        <v>-6.0</v>
      </c>
      <c r="AV1054" s="15">
        <v>3.0</v>
      </c>
      <c r="AW1054" s="18">
        <v>0.0</v>
      </c>
      <c r="AX1054" s="18">
        <v>1.0</v>
      </c>
      <c r="AY1054" s="18">
        <v>0.0</v>
      </c>
      <c r="AZ1054" s="18">
        <v>1.0</v>
      </c>
      <c r="BA1054" s="18">
        <v>0.0</v>
      </c>
      <c r="BB1054" s="18">
        <v>0.0</v>
      </c>
      <c r="BC1054" s="11">
        <v>0.0</v>
      </c>
      <c r="BD1054" s="11">
        <v>0.0</v>
      </c>
      <c r="BE1054" s="11">
        <v>0.0</v>
      </c>
      <c r="BF1054" s="11">
        <v>0.0</v>
      </c>
      <c r="BG1054" s="11">
        <v>0.0</v>
      </c>
      <c r="BH1054" s="11">
        <v>0.0</v>
      </c>
      <c r="BI1054" s="11">
        <v>0.0</v>
      </c>
      <c r="BJ1054" s="11">
        <v>0.0</v>
      </c>
      <c r="BK1054" s="11">
        <v>0.0</v>
      </c>
      <c r="BL1054" s="11">
        <v>0.0</v>
      </c>
      <c r="BM1054" s="11">
        <v>0.0</v>
      </c>
      <c r="BN1054" s="11">
        <v>0.0</v>
      </c>
      <c r="BO1054" s="11">
        <v>0.0</v>
      </c>
      <c r="BP1054" s="11">
        <v>0.0</v>
      </c>
      <c r="BQ1054" s="11">
        <v>0.0</v>
      </c>
      <c r="BR1054" s="11">
        <v>0.0</v>
      </c>
      <c r="BS1054" s="11">
        <v>0.0</v>
      </c>
      <c r="BT1054" s="11">
        <v>0.0</v>
      </c>
      <c r="BU1054" s="11">
        <v>0.0</v>
      </c>
      <c r="BV1054" s="11" t="s">
        <v>124</v>
      </c>
      <c r="BW1054" s="3" t="s">
        <v>178</v>
      </c>
      <c r="BX1054" s="15">
        <v>0.0</v>
      </c>
      <c r="BY1054" s="26">
        <v>247.0</v>
      </c>
      <c r="BZ1054" s="16">
        <v>0.0</v>
      </c>
      <c r="CA1054" s="26">
        <v>79.0</v>
      </c>
      <c r="CB1054" s="26">
        <v>40.0</v>
      </c>
      <c r="CC1054" s="15">
        <v>1.0</v>
      </c>
      <c r="CD1054" s="15">
        <v>0.0</v>
      </c>
      <c r="CE1054" s="15">
        <v>0.0</v>
      </c>
      <c r="CF1054" s="15">
        <v>0.0</v>
      </c>
      <c r="CG1054" s="16">
        <v>0.0</v>
      </c>
      <c r="CH1054" s="16">
        <v>0.0</v>
      </c>
      <c r="CI1054" s="16">
        <v>0.0</v>
      </c>
      <c r="CJ1054" s="15">
        <f t="shared" si="3"/>
        <v>0</v>
      </c>
      <c r="CK1054" s="29" t="s">
        <v>5924</v>
      </c>
      <c r="CL1054" s="11" t="s">
        <v>5925</v>
      </c>
      <c r="CM1054" s="11">
        <v>0.0</v>
      </c>
      <c r="CN1054" s="11">
        <v>1.0</v>
      </c>
      <c r="CO1054" s="18">
        <v>1.0</v>
      </c>
      <c r="CP1054" s="18">
        <v>0.0</v>
      </c>
      <c r="CQ1054" s="15">
        <v>0.0</v>
      </c>
      <c r="CR1054" s="15" t="s">
        <v>124</v>
      </c>
      <c r="CS1054" s="15">
        <v>0.0</v>
      </c>
      <c r="CT1054" s="15" t="s">
        <v>124</v>
      </c>
      <c r="CU1054" s="15">
        <v>0.0</v>
      </c>
      <c r="CV1054" s="15" t="s">
        <v>124</v>
      </c>
      <c r="CW1054" s="11">
        <v>0.0</v>
      </c>
      <c r="CX1054" s="11">
        <v>0.0</v>
      </c>
      <c r="CY1054" s="11" t="s">
        <v>124</v>
      </c>
      <c r="CZ1054" s="11">
        <v>0.0</v>
      </c>
      <c r="DA1054" s="11" t="s">
        <v>3380</v>
      </c>
      <c r="DB1054" s="31"/>
    </row>
    <row r="1055">
      <c r="A1055" s="11" t="s">
        <v>5926</v>
      </c>
      <c r="B1055" s="11" t="s">
        <v>5927</v>
      </c>
      <c r="C1055" s="12">
        <v>42511.0</v>
      </c>
      <c r="D1055" s="13">
        <v>10.0</v>
      </c>
      <c r="E1055" s="18">
        <v>1.0</v>
      </c>
      <c r="F1055" s="3">
        <v>7.0</v>
      </c>
      <c r="G1055" s="3">
        <v>8.0</v>
      </c>
      <c r="H1055" s="3">
        <v>7.0</v>
      </c>
      <c r="I1055" s="14">
        <f t="shared" si="1"/>
        <v>7.333333333</v>
      </c>
      <c r="J1055" s="14">
        <f t="shared" si="2"/>
        <v>0.6666666667</v>
      </c>
      <c r="K1055" s="11" t="s">
        <v>5928</v>
      </c>
      <c r="L1055" s="11" t="s">
        <v>4729</v>
      </c>
      <c r="M1055" s="15" t="s">
        <v>2038</v>
      </c>
      <c r="N1055" s="15" t="s">
        <v>4954</v>
      </c>
      <c r="O1055" s="15" t="s">
        <v>3478</v>
      </c>
      <c r="P1055" s="15" t="s">
        <v>969</v>
      </c>
      <c r="Q1055" s="17">
        <v>1.5</v>
      </c>
      <c r="R1055" s="11" t="s">
        <v>5929</v>
      </c>
      <c r="S1055" s="11">
        <v>1.0</v>
      </c>
      <c r="T1055" s="11">
        <v>0.0</v>
      </c>
      <c r="U1055" s="11" t="s">
        <v>124</v>
      </c>
      <c r="V1055" s="11">
        <v>0.0</v>
      </c>
      <c r="W1055" s="11" t="s">
        <v>5930</v>
      </c>
      <c r="X1055" s="18">
        <f>(29+25+32)/2</f>
        <v>43</v>
      </c>
      <c r="Y1055" s="18">
        <v>2.0</v>
      </c>
      <c r="Z1055" s="18">
        <v>0.0</v>
      </c>
      <c r="AA1055" s="18"/>
      <c r="AB1055" s="15" t="s">
        <v>5931</v>
      </c>
      <c r="AC1055" s="15" t="s">
        <v>5932</v>
      </c>
      <c r="AD1055" s="16">
        <v>2.0</v>
      </c>
      <c r="AE1055" s="16">
        <v>2.0</v>
      </c>
      <c r="AF1055" s="16">
        <v>1.0</v>
      </c>
      <c r="AG1055" s="15">
        <v>0.0</v>
      </c>
      <c r="AH1055" s="11" t="s">
        <v>5933</v>
      </c>
      <c r="AI1055" s="18">
        <v>1.0</v>
      </c>
      <c r="AJ1055" s="18">
        <v>2.0</v>
      </c>
      <c r="AK1055" s="18">
        <v>1.0</v>
      </c>
      <c r="AL1055" s="11">
        <v>0.0</v>
      </c>
      <c r="AM1055" s="19">
        <v>1.0</v>
      </c>
      <c r="AN1055" s="27" t="s">
        <v>128</v>
      </c>
      <c r="AO1055" s="15" t="s">
        <v>1780</v>
      </c>
      <c r="AP1055" s="15" t="s">
        <v>1780</v>
      </c>
      <c r="AQ1055" s="15">
        <v>104.0</v>
      </c>
      <c r="AR1055" s="15">
        <v>63.0</v>
      </c>
      <c r="AS1055" s="15">
        <v>79.0</v>
      </c>
      <c r="AT1055" s="15">
        <v>37.0</v>
      </c>
      <c r="AU1055" s="15">
        <v>-6.0</v>
      </c>
      <c r="AV1055" s="15">
        <v>1.0</v>
      </c>
      <c r="AW1055" s="18">
        <v>0.0</v>
      </c>
      <c r="AX1055" s="18">
        <v>0.0</v>
      </c>
      <c r="AY1055" s="18">
        <v>0.0</v>
      </c>
      <c r="AZ1055" s="18">
        <v>1.0</v>
      </c>
      <c r="BA1055" s="18">
        <v>0.0</v>
      </c>
      <c r="BB1055" s="18">
        <v>0.0</v>
      </c>
      <c r="BC1055" s="11">
        <v>0.0</v>
      </c>
      <c r="BD1055" s="11">
        <v>0.0</v>
      </c>
      <c r="BE1055" s="11">
        <v>0.0</v>
      </c>
      <c r="BF1055" s="11">
        <v>0.0</v>
      </c>
      <c r="BG1055" s="11">
        <v>0.0</v>
      </c>
      <c r="BH1055" s="11">
        <v>0.0</v>
      </c>
      <c r="BI1055" s="11">
        <v>0.0</v>
      </c>
      <c r="BJ1055" s="11">
        <v>0.0</v>
      </c>
      <c r="BK1055" s="11">
        <v>0.0</v>
      </c>
      <c r="BL1055" s="11">
        <v>0.0</v>
      </c>
      <c r="BM1055" s="11">
        <v>0.0</v>
      </c>
      <c r="BN1055" s="11">
        <v>0.0</v>
      </c>
      <c r="BO1055" s="11">
        <v>0.0</v>
      </c>
      <c r="BP1055" s="11">
        <v>0.0</v>
      </c>
      <c r="BQ1055" s="11">
        <v>0.0</v>
      </c>
      <c r="BR1055" s="11">
        <v>0.0</v>
      </c>
      <c r="BS1055" s="11">
        <v>0.0</v>
      </c>
      <c r="BT1055" s="11">
        <v>0.0</v>
      </c>
      <c r="BU1055" s="11">
        <v>0.0</v>
      </c>
      <c r="BV1055" s="11" t="s">
        <v>124</v>
      </c>
      <c r="BW1055" s="3" t="s">
        <v>146</v>
      </c>
      <c r="BX1055" s="15">
        <v>0.0</v>
      </c>
      <c r="BY1055" s="26">
        <v>173.0</v>
      </c>
      <c r="BZ1055" s="16">
        <v>0.0</v>
      </c>
      <c r="CA1055" s="26">
        <v>25.0</v>
      </c>
      <c r="CB1055" s="26">
        <v>11.0</v>
      </c>
      <c r="CC1055" s="15">
        <v>0.0</v>
      </c>
      <c r="CD1055" s="15">
        <v>0.0</v>
      </c>
      <c r="CE1055" s="15">
        <v>0.0</v>
      </c>
      <c r="CF1055" s="15">
        <v>0.0</v>
      </c>
      <c r="CG1055" s="16">
        <v>0.0</v>
      </c>
      <c r="CH1055" s="16">
        <v>1.0</v>
      </c>
      <c r="CI1055" s="16">
        <v>0.0</v>
      </c>
      <c r="CJ1055" s="15">
        <f t="shared" si="3"/>
        <v>1</v>
      </c>
      <c r="CK1055" s="29" t="s">
        <v>5934</v>
      </c>
      <c r="CL1055" s="11" t="s">
        <v>2315</v>
      </c>
      <c r="CM1055" s="11">
        <v>0.0</v>
      </c>
      <c r="CN1055" s="11">
        <v>0.0</v>
      </c>
      <c r="CO1055" s="18">
        <v>0.0</v>
      </c>
      <c r="CP1055" s="18">
        <v>0.0</v>
      </c>
      <c r="CQ1055" s="15">
        <v>0.0</v>
      </c>
      <c r="CR1055" s="15" t="s">
        <v>124</v>
      </c>
      <c r="CS1055" s="15">
        <v>0.0</v>
      </c>
      <c r="CT1055" s="15" t="s">
        <v>124</v>
      </c>
      <c r="CU1055" s="15">
        <v>0.0</v>
      </c>
      <c r="CV1055" s="15" t="s">
        <v>124</v>
      </c>
      <c r="CW1055" s="11">
        <v>0.0</v>
      </c>
      <c r="CX1055" s="11">
        <v>0.0</v>
      </c>
      <c r="CY1055" s="11" t="s">
        <v>124</v>
      </c>
      <c r="CZ1055" s="11">
        <v>0.0</v>
      </c>
      <c r="DA1055" s="11" t="s">
        <v>507</v>
      </c>
      <c r="DB1055" s="31"/>
    </row>
    <row r="1056">
      <c r="A1056" s="11" t="s">
        <v>5935</v>
      </c>
      <c r="B1056" s="11" t="s">
        <v>5204</v>
      </c>
      <c r="C1056" s="12">
        <v>42518.0</v>
      </c>
      <c r="D1056" s="13">
        <v>1.0</v>
      </c>
      <c r="E1056" s="18">
        <v>0.0</v>
      </c>
      <c r="F1056" s="3">
        <v>9.0</v>
      </c>
      <c r="G1056" s="3">
        <v>4.0</v>
      </c>
      <c r="H1056" s="3">
        <v>4.0</v>
      </c>
      <c r="I1056" s="14">
        <f t="shared" si="1"/>
        <v>5.666666667</v>
      </c>
      <c r="J1056" s="14">
        <f t="shared" si="2"/>
        <v>3.333333333</v>
      </c>
      <c r="K1056" s="11" t="s">
        <v>277</v>
      </c>
      <c r="L1056" s="11" t="s">
        <v>3594</v>
      </c>
      <c r="M1056" s="15" t="s">
        <v>216</v>
      </c>
      <c r="N1056" s="15" t="s">
        <v>2011</v>
      </c>
      <c r="O1056" s="15" t="s">
        <v>137</v>
      </c>
      <c r="P1056" s="15" t="s">
        <v>969</v>
      </c>
      <c r="Q1056" s="17">
        <v>1.0</v>
      </c>
      <c r="R1056" s="11" t="s">
        <v>124</v>
      </c>
      <c r="S1056" s="11">
        <v>0.0</v>
      </c>
      <c r="T1056" s="11">
        <v>0.0</v>
      </c>
      <c r="U1056" s="11" t="s">
        <v>124</v>
      </c>
      <c r="V1056" s="11">
        <v>0.0</v>
      </c>
      <c r="W1056" s="11" t="s">
        <v>125</v>
      </c>
      <c r="X1056" s="18">
        <v>35.0</v>
      </c>
      <c r="Y1056" s="18">
        <v>1.0</v>
      </c>
      <c r="Z1056" s="18">
        <v>1.0</v>
      </c>
      <c r="AA1056" s="18">
        <v>0.0</v>
      </c>
      <c r="AB1056" s="15" t="s">
        <v>5936</v>
      </c>
      <c r="AC1056" s="15" t="s">
        <v>5936</v>
      </c>
      <c r="AD1056" s="16">
        <v>1.0</v>
      </c>
      <c r="AE1056" s="16">
        <v>1.0</v>
      </c>
      <c r="AF1056" s="16">
        <v>1.0</v>
      </c>
      <c r="AG1056" s="15">
        <v>0.0</v>
      </c>
      <c r="AH1056" s="11" t="s">
        <v>5936</v>
      </c>
      <c r="AI1056" s="18">
        <v>1.0</v>
      </c>
      <c r="AJ1056" s="18">
        <v>1.0</v>
      </c>
      <c r="AK1056" s="18">
        <v>1.0</v>
      </c>
      <c r="AL1056" s="11">
        <v>0.0</v>
      </c>
      <c r="AM1056" s="19">
        <v>1.0</v>
      </c>
      <c r="AN1056" s="27" t="s">
        <v>128</v>
      </c>
      <c r="AO1056" s="15" t="s">
        <v>129</v>
      </c>
      <c r="AP1056" s="15" t="s">
        <v>129</v>
      </c>
      <c r="AQ1056" s="15">
        <v>113.0</v>
      </c>
      <c r="AR1056" s="15">
        <v>83.0</v>
      </c>
      <c r="AS1056" s="15">
        <v>67.0</v>
      </c>
      <c r="AT1056" s="15">
        <v>70.0</v>
      </c>
      <c r="AU1056" s="15">
        <v>-6.0</v>
      </c>
      <c r="AV1056" s="15">
        <v>1.0</v>
      </c>
      <c r="AW1056" s="18">
        <v>0.0</v>
      </c>
      <c r="AX1056" s="18">
        <v>1.0</v>
      </c>
      <c r="AY1056" s="18">
        <v>0.0</v>
      </c>
      <c r="AZ1056" s="18">
        <v>1.0</v>
      </c>
      <c r="BA1056" s="18">
        <v>0.0</v>
      </c>
      <c r="BB1056" s="18">
        <v>1.0</v>
      </c>
      <c r="BC1056" s="11">
        <v>0.0</v>
      </c>
      <c r="BD1056" s="11">
        <v>0.0</v>
      </c>
      <c r="BE1056" s="11">
        <v>0.0</v>
      </c>
      <c r="BF1056" s="11">
        <v>0.0</v>
      </c>
      <c r="BG1056" s="11">
        <v>0.0</v>
      </c>
      <c r="BH1056" s="11">
        <v>1.0</v>
      </c>
      <c r="BI1056" s="11">
        <v>0.0</v>
      </c>
      <c r="BJ1056" s="11">
        <v>1.0</v>
      </c>
      <c r="BK1056" s="11">
        <v>0.0</v>
      </c>
      <c r="BL1056" s="11">
        <v>0.0</v>
      </c>
      <c r="BM1056" s="11">
        <v>0.0</v>
      </c>
      <c r="BN1056" s="11">
        <v>0.0</v>
      </c>
      <c r="BO1056" s="11">
        <v>0.0</v>
      </c>
      <c r="BP1056" s="11">
        <v>0.0</v>
      </c>
      <c r="BQ1056" s="11">
        <v>0.0</v>
      </c>
      <c r="BR1056" s="11">
        <v>0.0</v>
      </c>
      <c r="BS1056" s="11">
        <v>0.0</v>
      </c>
      <c r="BT1056" s="11">
        <v>0.0</v>
      </c>
      <c r="BU1056" s="11">
        <v>0.0</v>
      </c>
      <c r="BV1056" s="11" t="s">
        <v>124</v>
      </c>
      <c r="BW1056" s="3" t="s">
        <v>3045</v>
      </c>
      <c r="BX1056" s="15">
        <v>0.0</v>
      </c>
      <c r="BY1056" s="26">
        <v>237.0</v>
      </c>
      <c r="BZ1056" s="16">
        <v>0.0</v>
      </c>
      <c r="CA1056" s="26">
        <v>24.0</v>
      </c>
      <c r="CB1056" s="26">
        <v>7.0</v>
      </c>
      <c r="CC1056" s="15">
        <v>0.0</v>
      </c>
      <c r="CD1056" s="15">
        <v>0.0</v>
      </c>
      <c r="CE1056" s="15">
        <v>0.0</v>
      </c>
      <c r="CF1056" s="15">
        <v>0.0</v>
      </c>
      <c r="CG1056" s="16">
        <v>0.0</v>
      </c>
      <c r="CH1056" s="16">
        <v>0.0</v>
      </c>
      <c r="CI1056" s="16">
        <v>0.0</v>
      </c>
      <c r="CJ1056" s="15">
        <f t="shared" si="3"/>
        <v>0</v>
      </c>
      <c r="CK1056" s="29" t="s">
        <v>5937</v>
      </c>
      <c r="CL1056" s="11" t="s">
        <v>403</v>
      </c>
      <c r="CM1056" s="11">
        <v>0.0</v>
      </c>
      <c r="CN1056" s="11">
        <v>0.0</v>
      </c>
      <c r="CO1056" s="18">
        <v>0.0</v>
      </c>
      <c r="CP1056" s="18">
        <v>0.0</v>
      </c>
      <c r="CQ1056" s="15">
        <v>0.0</v>
      </c>
      <c r="CR1056" s="15" t="s">
        <v>124</v>
      </c>
      <c r="CS1056" s="15">
        <v>1.0</v>
      </c>
      <c r="CT1056" s="15" t="s">
        <v>5938</v>
      </c>
      <c r="CU1056" s="15">
        <v>0.0</v>
      </c>
      <c r="CV1056" s="15" t="s">
        <v>124</v>
      </c>
      <c r="CW1056" s="11">
        <v>0.0</v>
      </c>
      <c r="CX1056" s="11">
        <v>0.0</v>
      </c>
      <c r="CY1056" s="11" t="s">
        <v>124</v>
      </c>
      <c r="CZ1056" s="11">
        <v>0.0</v>
      </c>
      <c r="DA1056" s="11" t="s">
        <v>507</v>
      </c>
      <c r="DB1056" s="31"/>
    </row>
    <row r="1057">
      <c r="A1057" s="11" t="s">
        <v>5939</v>
      </c>
      <c r="B1057" s="11" t="s">
        <v>5940</v>
      </c>
      <c r="C1057" s="12">
        <v>42588.0</v>
      </c>
      <c r="D1057" s="13">
        <v>4.0</v>
      </c>
      <c r="E1057" s="18">
        <v>0.0</v>
      </c>
      <c r="F1057" s="3">
        <v>5.0</v>
      </c>
      <c r="G1057" s="3">
        <v>5.0</v>
      </c>
      <c r="H1057" s="3">
        <v>5.0</v>
      </c>
      <c r="I1057" s="14">
        <f t="shared" si="1"/>
        <v>5</v>
      </c>
      <c r="J1057" s="14">
        <f t="shared" si="2"/>
        <v>0</v>
      </c>
      <c r="K1057" s="11" t="s">
        <v>277</v>
      </c>
      <c r="L1057" s="11" t="s">
        <v>3594</v>
      </c>
      <c r="M1057" s="15" t="s">
        <v>2631</v>
      </c>
      <c r="N1057" s="15" t="s">
        <v>5869</v>
      </c>
      <c r="O1057" s="15" t="s">
        <v>3983</v>
      </c>
      <c r="P1057" s="15" t="s">
        <v>5828</v>
      </c>
      <c r="Q1057" s="17">
        <v>1.5</v>
      </c>
      <c r="R1057" s="11" t="s">
        <v>4987</v>
      </c>
      <c r="S1057" s="11">
        <v>1.0</v>
      </c>
      <c r="T1057" s="11">
        <v>0.0</v>
      </c>
      <c r="U1057" s="11" t="s">
        <v>124</v>
      </c>
      <c r="V1057" s="11">
        <v>0.0</v>
      </c>
      <c r="W1057" s="11" t="s">
        <v>5941</v>
      </c>
      <c r="X1057" s="18">
        <f>(40+43)/2</f>
        <v>41.5</v>
      </c>
      <c r="Y1057" s="18">
        <v>2.0</v>
      </c>
      <c r="Z1057" s="18">
        <v>2.0</v>
      </c>
      <c r="AA1057" s="18">
        <v>2.0</v>
      </c>
      <c r="AB1057" s="15" t="s">
        <v>5942</v>
      </c>
      <c r="AC1057" s="15" t="s">
        <v>5942</v>
      </c>
      <c r="AD1057" s="16">
        <v>2.0</v>
      </c>
      <c r="AE1057" s="16">
        <v>2.0</v>
      </c>
      <c r="AF1057" s="16">
        <v>1.0</v>
      </c>
      <c r="AG1057" s="15">
        <v>0.0</v>
      </c>
      <c r="AH1057" s="11" t="s">
        <v>5684</v>
      </c>
      <c r="AI1057" s="18">
        <v>1.0</v>
      </c>
      <c r="AJ1057" s="18">
        <v>1.0</v>
      </c>
      <c r="AK1057" s="18">
        <v>0.0</v>
      </c>
      <c r="AL1057" s="11">
        <v>0.0</v>
      </c>
      <c r="AM1057" s="19">
        <v>1.0</v>
      </c>
      <c r="AN1057" s="27" t="s">
        <v>128</v>
      </c>
      <c r="AO1057" s="15" t="s">
        <v>2224</v>
      </c>
      <c r="AP1057" s="15" t="s">
        <v>2224</v>
      </c>
      <c r="AQ1057" s="15">
        <v>90.0</v>
      </c>
      <c r="AR1057" s="15">
        <v>80.0</v>
      </c>
      <c r="AS1057" s="15">
        <v>59.0</v>
      </c>
      <c r="AT1057" s="15">
        <v>73.0</v>
      </c>
      <c r="AU1057" s="15">
        <v>-5.0</v>
      </c>
      <c r="AV1057" s="15">
        <v>6.0</v>
      </c>
      <c r="AW1057" s="18">
        <v>0.0</v>
      </c>
      <c r="AX1057" s="18">
        <v>0.0</v>
      </c>
      <c r="AY1057" s="18">
        <v>0.0</v>
      </c>
      <c r="AZ1057" s="18">
        <v>0.0</v>
      </c>
      <c r="BA1057" s="18">
        <v>0.0</v>
      </c>
      <c r="BB1057" s="18">
        <v>0.0</v>
      </c>
      <c r="BC1057" s="11">
        <v>0.0</v>
      </c>
      <c r="BD1057" s="11">
        <v>0.0</v>
      </c>
      <c r="BE1057" s="11">
        <v>0.0</v>
      </c>
      <c r="BF1057" s="11">
        <v>0.0</v>
      </c>
      <c r="BG1057" s="11">
        <v>0.0</v>
      </c>
      <c r="BH1057" s="11">
        <v>0.0</v>
      </c>
      <c r="BI1057" s="11">
        <v>0.0</v>
      </c>
      <c r="BJ1057" s="11">
        <v>0.0</v>
      </c>
      <c r="BK1057" s="11">
        <v>0.0</v>
      </c>
      <c r="BL1057" s="11">
        <v>0.0</v>
      </c>
      <c r="BM1057" s="11">
        <v>0.0</v>
      </c>
      <c r="BN1057" s="11">
        <v>0.0</v>
      </c>
      <c r="BO1057" s="11">
        <v>0.0</v>
      </c>
      <c r="BP1057" s="11">
        <v>0.0</v>
      </c>
      <c r="BQ1057" s="11">
        <v>0.0</v>
      </c>
      <c r="BR1057" s="11">
        <v>0.0</v>
      </c>
      <c r="BS1057" s="11">
        <v>0.0</v>
      </c>
      <c r="BT1057" s="11">
        <v>0.0</v>
      </c>
      <c r="BU1057" s="11">
        <v>0.0</v>
      </c>
      <c r="BV1057" s="11" t="s">
        <v>124</v>
      </c>
      <c r="BW1057" s="3" t="s">
        <v>3949</v>
      </c>
      <c r="BX1057" s="15">
        <v>1.0</v>
      </c>
      <c r="BY1057" s="26">
        <v>224.0</v>
      </c>
      <c r="BZ1057" s="16">
        <v>0.0</v>
      </c>
      <c r="CA1057" s="26">
        <v>0.0</v>
      </c>
      <c r="CB1057" s="26">
        <v>11.0</v>
      </c>
      <c r="CC1057" s="15">
        <v>0.0</v>
      </c>
      <c r="CD1057" s="15">
        <v>0.0</v>
      </c>
      <c r="CE1057" s="15">
        <v>0.0</v>
      </c>
      <c r="CF1057" s="15">
        <v>0.0</v>
      </c>
      <c r="CG1057" s="16">
        <v>0.0</v>
      </c>
      <c r="CH1057" s="16">
        <v>0.0</v>
      </c>
      <c r="CI1057" s="16">
        <v>0.0</v>
      </c>
      <c r="CJ1057" s="15">
        <f t="shared" si="3"/>
        <v>0</v>
      </c>
      <c r="CK1057" s="29" t="s">
        <v>5943</v>
      </c>
      <c r="CL1057" s="11" t="s">
        <v>522</v>
      </c>
      <c r="CM1057" s="11">
        <v>0.0</v>
      </c>
      <c r="CN1057" s="11">
        <v>0.0</v>
      </c>
      <c r="CO1057" s="18">
        <v>0.0</v>
      </c>
      <c r="CP1057" s="18">
        <v>0.0</v>
      </c>
      <c r="CQ1057" s="15">
        <v>0.0</v>
      </c>
      <c r="CR1057" s="15" t="s">
        <v>124</v>
      </c>
      <c r="CS1057" s="15">
        <v>0.0</v>
      </c>
      <c r="CT1057" s="15" t="s">
        <v>124</v>
      </c>
      <c r="CU1057" s="15">
        <v>0.0</v>
      </c>
      <c r="CV1057" s="15" t="s">
        <v>124</v>
      </c>
      <c r="CW1057" s="11">
        <v>0.0</v>
      </c>
      <c r="CX1057" s="11">
        <v>0.0</v>
      </c>
      <c r="CY1057" s="11" t="s">
        <v>124</v>
      </c>
      <c r="CZ1057" s="11">
        <v>0.0</v>
      </c>
      <c r="DA1057" s="11" t="s">
        <v>2694</v>
      </c>
      <c r="DB1057" s="31"/>
    </row>
    <row r="1058">
      <c r="A1058" s="11" t="s">
        <v>5944</v>
      </c>
      <c r="B1058" s="11" t="s">
        <v>5945</v>
      </c>
      <c r="C1058" s="12">
        <v>42616.0</v>
      </c>
      <c r="D1058" s="13">
        <v>12.0</v>
      </c>
      <c r="E1058" s="18">
        <v>0.0</v>
      </c>
      <c r="F1058" s="3">
        <v>8.0</v>
      </c>
      <c r="G1058" s="3">
        <v>6.0</v>
      </c>
      <c r="H1058" s="3">
        <v>6.0</v>
      </c>
      <c r="I1058" s="14">
        <f t="shared" si="1"/>
        <v>6.666666667</v>
      </c>
      <c r="J1058" s="14">
        <f t="shared" si="2"/>
        <v>1.333333333</v>
      </c>
      <c r="K1058" s="11" t="s">
        <v>5946</v>
      </c>
      <c r="L1058" s="11" t="s">
        <v>3594</v>
      </c>
      <c r="M1058" s="15" t="s">
        <v>2631</v>
      </c>
      <c r="N1058" s="15" t="s">
        <v>5947</v>
      </c>
      <c r="O1058" s="15" t="s">
        <v>2906</v>
      </c>
      <c r="P1058" s="15" t="s">
        <v>5596</v>
      </c>
      <c r="Q1058" s="17">
        <v>2.5</v>
      </c>
      <c r="R1058" s="11" t="s">
        <v>5948</v>
      </c>
      <c r="S1058" s="11">
        <v>1.0</v>
      </c>
      <c r="T1058" s="11">
        <v>0.0</v>
      </c>
      <c r="U1058" s="11" t="s">
        <v>124</v>
      </c>
      <c r="V1058" s="11">
        <v>0.0</v>
      </c>
      <c r="W1058" s="11" t="s">
        <v>125</v>
      </c>
      <c r="X1058" s="18">
        <f>(21+26)/2</f>
        <v>23.5</v>
      </c>
      <c r="Y1058" s="18">
        <v>3.0</v>
      </c>
      <c r="Z1058" s="18">
        <v>1.0</v>
      </c>
      <c r="AA1058" s="18">
        <v>0.0</v>
      </c>
      <c r="AB1058" s="15" t="s">
        <v>5949</v>
      </c>
      <c r="AC1058" s="15" t="s">
        <v>5950</v>
      </c>
      <c r="AD1058" s="16">
        <v>3.0</v>
      </c>
      <c r="AE1058" s="16">
        <v>1.0</v>
      </c>
      <c r="AF1058" s="16">
        <v>1.0</v>
      </c>
      <c r="AG1058" s="15">
        <v>0.0</v>
      </c>
      <c r="AH1058" s="11" t="s">
        <v>5951</v>
      </c>
      <c r="AI1058" s="18">
        <v>1.0</v>
      </c>
      <c r="AJ1058" s="18">
        <v>1.0</v>
      </c>
      <c r="AK1058" s="18">
        <v>1.0</v>
      </c>
      <c r="AL1058" s="11">
        <v>0.0</v>
      </c>
      <c r="AM1058" s="19">
        <v>1.0</v>
      </c>
      <c r="AN1058" s="27" t="s">
        <v>128</v>
      </c>
      <c r="AO1058" s="15" t="s">
        <v>210</v>
      </c>
      <c r="AP1058" s="15" t="s">
        <v>210</v>
      </c>
      <c r="AQ1058" s="15">
        <v>95.0</v>
      </c>
      <c r="AR1058" s="15">
        <v>52.0</v>
      </c>
      <c r="AS1058" s="15">
        <v>75.0</v>
      </c>
      <c r="AT1058" s="15">
        <v>66.0</v>
      </c>
      <c r="AU1058" s="15">
        <v>-6.0</v>
      </c>
      <c r="AV1058" s="15">
        <v>41.0</v>
      </c>
      <c r="AW1058" s="18">
        <v>0.0</v>
      </c>
      <c r="AX1058" s="18">
        <v>0.0</v>
      </c>
      <c r="AY1058" s="18">
        <v>0.0</v>
      </c>
      <c r="AZ1058" s="18">
        <v>1.0</v>
      </c>
      <c r="BA1058" s="18">
        <v>0.0</v>
      </c>
      <c r="BB1058" s="18">
        <v>0.0</v>
      </c>
      <c r="BC1058" s="11">
        <v>0.0</v>
      </c>
      <c r="BD1058" s="11">
        <v>0.0</v>
      </c>
      <c r="BE1058" s="11">
        <v>0.0</v>
      </c>
      <c r="BF1058" s="11">
        <v>0.0</v>
      </c>
      <c r="BG1058" s="11">
        <v>0.0</v>
      </c>
      <c r="BH1058" s="11">
        <v>0.0</v>
      </c>
      <c r="BI1058" s="11">
        <v>0.0</v>
      </c>
      <c r="BJ1058" s="11">
        <v>1.0</v>
      </c>
      <c r="BK1058" s="11">
        <v>0.0</v>
      </c>
      <c r="BL1058" s="11">
        <v>0.0</v>
      </c>
      <c r="BM1058" s="11">
        <v>0.0</v>
      </c>
      <c r="BN1058" s="11">
        <v>0.0</v>
      </c>
      <c r="BO1058" s="11">
        <v>0.0</v>
      </c>
      <c r="BP1058" s="11">
        <v>0.0</v>
      </c>
      <c r="BQ1058" s="11">
        <v>0.0</v>
      </c>
      <c r="BR1058" s="11">
        <v>0.0</v>
      </c>
      <c r="BS1058" s="11">
        <v>0.0</v>
      </c>
      <c r="BT1058" s="11">
        <v>0.0</v>
      </c>
      <c r="BU1058" s="11">
        <v>0.0</v>
      </c>
      <c r="BV1058" s="11" t="s">
        <v>124</v>
      </c>
      <c r="BW1058" s="3" t="s">
        <v>487</v>
      </c>
      <c r="BX1058" s="15">
        <v>0.0</v>
      </c>
      <c r="BY1058" s="26">
        <v>244.0</v>
      </c>
      <c r="BZ1058" s="16">
        <v>0.0</v>
      </c>
      <c r="CA1058" s="26">
        <v>82.0</v>
      </c>
      <c r="CB1058" s="26">
        <v>10.0</v>
      </c>
      <c r="CC1058" s="15">
        <v>0.0</v>
      </c>
      <c r="CD1058" s="15">
        <v>0.0</v>
      </c>
      <c r="CE1058" s="15">
        <v>0.0</v>
      </c>
      <c r="CF1058" s="15">
        <v>0.0</v>
      </c>
      <c r="CG1058" s="16">
        <v>0.0</v>
      </c>
      <c r="CH1058" s="16">
        <v>0.0</v>
      </c>
      <c r="CI1058" s="16">
        <v>1.0</v>
      </c>
      <c r="CJ1058" s="15">
        <f t="shared" si="3"/>
        <v>1</v>
      </c>
      <c r="CK1058" s="29" t="s">
        <v>5952</v>
      </c>
      <c r="CL1058" s="11" t="s">
        <v>1294</v>
      </c>
      <c r="CM1058" s="11">
        <v>0.0</v>
      </c>
      <c r="CN1058" s="11">
        <v>0.0</v>
      </c>
      <c r="CO1058" s="18">
        <v>0.0</v>
      </c>
      <c r="CP1058" s="18">
        <v>0.0</v>
      </c>
      <c r="CQ1058" s="15">
        <v>0.0</v>
      </c>
      <c r="CR1058" s="15" t="s">
        <v>124</v>
      </c>
      <c r="CS1058" s="15">
        <v>0.0</v>
      </c>
      <c r="CT1058" s="15" t="s">
        <v>124</v>
      </c>
      <c r="CU1058" s="15">
        <v>0.0</v>
      </c>
      <c r="CV1058" s="15" t="s">
        <v>124</v>
      </c>
      <c r="CW1058" s="11">
        <v>0.0</v>
      </c>
      <c r="CX1058" s="11">
        <v>0.0</v>
      </c>
      <c r="CY1058" s="11" t="s">
        <v>124</v>
      </c>
      <c r="CZ1058" s="11">
        <v>0.0</v>
      </c>
      <c r="DA1058" s="11" t="s">
        <v>2670</v>
      </c>
      <c r="DB1058" s="31"/>
    </row>
    <row r="1059">
      <c r="A1059" s="11" t="s">
        <v>5953</v>
      </c>
      <c r="B1059" s="11" t="s">
        <v>5954</v>
      </c>
      <c r="C1059" s="12">
        <v>42700.0</v>
      </c>
      <c r="D1059" s="13">
        <v>7.0</v>
      </c>
      <c r="E1059" s="18">
        <v>1.0</v>
      </c>
      <c r="F1059" s="3">
        <v>6.0</v>
      </c>
      <c r="G1059" s="3">
        <v>8.0</v>
      </c>
      <c r="H1059" s="3">
        <v>6.0</v>
      </c>
      <c r="I1059" s="14">
        <f t="shared" si="1"/>
        <v>6.666666667</v>
      </c>
      <c r="J1059" s="14">
        <f t="shared" si="2"/>
        <v>1.333333333</v>
      </c>
      <c r="K1059" s="11" t="s">
        <v>5955</v>
      </c>
      <c r="L1059" s="11" t="s">
        <v>4729</v>
      </c>
      <c r="M1059" s="15" t="s">
        <v>3478</v>
      </c>
      <c r="N1059" s="15" t="s">
        <v>5921</v>
      </c>
      <c r="O1059" s="15" t="s">
        <v>3478</v>
      </c>
      <c r="P1059" s="15" t="s">
        <v>5921</v>
      </c>
      <c r="Q1059" s="17">
        <v>2.5</v>
      </c>
      <c r="R1059" s="11" t="s">
        <v>5956</v>
      </c>
      <c r="S1059" s="11">
        <v>1.0</v>
      </c>
      <c r="T1059" s="11">
        <v>0.0</v>
      </c>
      <c r="U1059" s="11" t="s">
        <v>124</v>
      </c>
      <c r="V1059" s="11">
        <v>0.0</v>
      </c>
      <c r="W1059" s="11" t="s">
        <v>125</v>
      </c>
      <c r="X1059" s="18">
        <f>(23+33)/2</f>
        <v>28</v>
      </c>
      <c r="Y1059" s="18">
        <v>1.0</v>
      </c>
      <c r="Z1059" s="18">
        <v>0.0</v>
      </c>
      <c r="AA1059" s="18">
        <v>1.0</v>
      </c>
      <c r="AB1059" s="15" t="s">
        <v>5957</v>
      </c>
      <c r="AC1059" s="15" t="s">
        <v>5957</v>
      </c>
      <c r="AD1059" s="16">
        <v>1.0</v>
      </c>
      <c r="AE1059" s="16">
        <v>2.0</v>
      </c>
      <c r="AF1059" s="16">
        <v>1.0</v>
      </c>
      <c r="AG1059" s="15">
        <v>0.0</v>
      </c>
      <c r="AH1059" s="11" t="s">
        <v>5958</v>
      </c>
      <c r="AI1059" s="18">
        <v>1.0</v>
      </c>
      <c r="AJ1059" s="18">
        <v>0.0</v>
      </c>
      <c r="AK1059" s="18">
        <v>0.0</v>
      </c>
      <c r="AL1059" s="11">
        <v>0.0</v>
      </c>
      <c r="AM1059" s="19">
        <v>1.0</v>
      </c>
      <c r="AN1059" s="27" t="s">
        <v>128</v>
      </c>
      <c r="AO1059" s="15" t="s">
        <v>570</v>
      </c>
      <c r="AP1059" s="15" t="s">
        <v>570</v>
      </c>
      <c r="AQ1059" s="15">
        <v>146.0</v>
      </c>
      <c r="AR1059" s="15">
        <v>63.0</v>
      </c>
      <c r="AS1059" s="15">
        <v>80.0</v>
      </c>
      <c r="AT1059" s="15">
        <v>30.0</v>
      </c>
      <c r="AU1059" s="15">
        <v>-6.0</v>
      </c>
      <c r="AV1059" s="15">
        <v>12.0</v>
      </c>
      <c r="AW1059" s="18">
        <v>0.0</v>
      </c>
      <c r="AX1059" s="18">
        <v>0.0</v>
      </c>
      <c r="AY1059" s="18">
        <v>0.0</v>
      </c>
      <c r="AZ1059" s="18">
        <v>0.0</v>
      </c>
      <c r="BA1059" s="18">
        <v>0.0</v>
      </c>
      <c r="BB1059" s="18">
        <v>0.0</v>
      </c>
      <c r="BC1059" s="11">
        <v>0.0</v>
      </c>
      <c r="BD1059" s="11">
        <v>0.0</v>
      </c>
      <c r="BE1059" s="11">
        <v>0.0</v>
      </c>
      <c r="BF1059" s="11">
        <v>0.0</v>
      </c>
      <c r="BG1059" s="11">
        <v>0.0</v>
      </c>
      <c r="BH1059" s="11">
        <v>1.0</v>
      </c>
      <c r="BI1059" s="11">
        <v>0.0</v>
      </c>
      <c r="BJ1059" s="11">
        <v>0.0</v>
      </c>
      <c r="BK1059" s="11">
        <v>0.0</v>
      </c>
      <c r="BL1059" s="11">
        <v>0.0</v>
      </c>
      <c r="BM1059" s="11">
        <v>0.0</v>
      </c>
      <c r="BN1059" s="11">
        <v>0.0</v>
      </c>
      <c r="BO1059" s="11">
        <v>0.0</v>
      </c>
      <c r="BP1059" s="11">
        <v>0.0</v>
      </c>
      <c r="BQ1059" s="11">
        <v>0.0</v>
      </c>
      <c r="BR1059" s="11">
        <v>0.0</v>
      </c>
      <c r="BS1059" s="11">
        <v>0.0</v>
      </c>
      <c r="BT1059" s="11">
        <v>0.0</v>
      </c>
      <c r="BU1059" s="11">
        <v>0.0</v>
      </c>
      <c r="BV1059" s="11" t="s">
        <v>124</v>
      </c>
      <c r="BW1059" s="3" t="s">
        <v>319</v>
      </c>
      <c r="BX1059" s="15">
        <v>0.0</v>
      </c>
      <c r="BY1059" s="26">
        <v>291.0</v>
      </c>
      <c r="BZ1059" s="16">
        <v>0.0</v>
      </c>
      <c r="CA1059" s="26">
        <v>66.0</v>
      </c>
      <c r="CB1059" s="26">
        <v>27.0</v>
      </c>
      <c r="CC1059" s="15">
        <v>1.0</v>
      </c>
      <c r="CD1059" s="15">
        <v>0.0</v>
      </c>
      <c r="CE1059" s="15">
        <v>0.0</v>
      </c>
      <c r="CF1059" s="15">
        <v>0.0</v>
      </c>
      <c r="CG1059" s="16">
        <v>0.0</v>
      </c>
      <c r="CH1059" s="16">
        <v>0.0</v>
      </c>
      <c r="CI1059" s="16">
        <v>0.0</v>
      </c>
      <c r="CJ1059" s="15">
        <f t="shared" si="3"/>
        <v>0</v>
      </c>
      <c r="CK1059" s="29" t="s">
        <v>5959</v>
      </c>
      <c r="CL1059" s="11" t="s">
        <v>5960</v>
      </c>
      <c r="CM1059" s="11">
        <v>0.0</v>
      </c>
      <c r="CN1059" s="11">
        <v>0.0</v>
      </c>
      <c r="CO1059" s="18">
        <v>1.0</v>
      </c>
      <c r="CP1059" s="18">
        <v>0.0</v>
      </c>
      <c r="CQ1059" s="15">
        <v>0.0</v>
      </c>
      <c r="CR1059" s="15" t="s">
        <v>124</v>
      </c>
      <c r="CS1059" s="15">
        <v>0.0</v>
      </c>
      <c r="CT1059" s="15" t="s">
        <v>124</v>
      </c>
      <c r="CU1059" s="15">
        <v>0.0</v>
      </c>
      <c r="CV1059" s="15" t="s">
        <v>124</v>
      </c>
      <c r="CW1059" s="11">
        <v>0.0</v>
      </c>
      <c r="CX1059" s="11">
        <v>0.0</v>
      </c>
      <c r="CY1059" s="11" t="s">
        <v>124</v>
      </c>
      <c r="CZ1059" s="11">
        <v>0.0</v>
      </c>
      <c r="DA1059" s="11" t="s">
        <v>507</v>
      </c>
      <c r="DB1059" s="31"/>
    </row>
    <row r="1060">
      <c r="A1060" s="11" t="s">
        <v>5961</v>
      </c>
      <c r="B1060" s="11" t="s">
        <v>5962</v>
      </c>
      <c r="C1060" s="12">
        <v>42742.0</v>
      </c>
      <c r="D1060" s="13">
        <v>1.0</v>
      </c>
      <c r="E1060" s="18">
        <v>0.0</v>
      </c>
      <c r="F1060" s="3">
        <v>5.0</v>
      </c>
      <c r="G1060" s="3">
        <v>7.0</v>
      </c>
      <c r="H1060" s="3">
        <v>7.0</v>
      </c>
      <c r="I1060" s="14">
        <f t="shared" si="1"/>
        <v>6.333333333</v>
      </c>
      <c r="J1060" s="14">
        <f t="shared" si="2"/>
        <v>1.333333333</v>
      </c>
      <c r="K1060" s="11" t="s">
        <v>5876</v>
      </c>
      <c r="L1060" s="11" t="s">
        <v>4729</v>
      </c>
      <c r="M1060" s="15" t="s">
        <v>2631</v>
      </c>
      <c r="N1060" s="15" t="s">
        <v>5963</v>
      </c>
      <c r="O1060" s="15" t="s">
        <v>216</v>
      </c>
      <c r="P1060" s="15" t="s">
        <v>4217</v>
      </c>
      <c r="Q1060" s="17">
        <v>1.5</v>
      </c>
      <c r="R1060" s="11" t="s">
        <v>5964</v>
      </c>
      <c r="S1060" s="11">
        <v>0.0</v>
      </c>
      <c r="T1060" s="11">
        <v>0.0</v>
      </c>
      <c r="U1060" s="11" t="s">
        <v>124</v>
      </c>
      <c r="V1060" s="11">
        <v>0.0</v>
      </c>
      <c r="W1060" s="11" t="s">
        <v>5965</v>
      </c>
      <c r="X1060" s="18">
        <v>26.0</v>
      </c>
      <c r="Y1060" s="18">
        <v>1.0</v>
      </c>
      <c r="Z1060" s="18">
        <v>2.0</v>
      </c>
      <c r="AA1060" s="18">
        <v>2.0</v>
      </c>
      <c r="AB1060" s="15" t="s">
        <v>5966</v>
      </c>
      <c r="AC1060" s="15" t="s">
        <v>5966</v>
      </c>
      <c r="AD1060" s="16">
        <v>1.0</v>
      </c>
      <c r="AE1060" s="16">
        <v>2.0</v>
      </c>
      <c r="AF1060" s="16">
        <v>1.0</v>
      </c>
      <c r="AG1060" s="15">
        <v>0.0</v>
      </c>
      <c r="AH1060" s="11" t="s">
        <v>5967</v>
      </c>
      <c r="AI1060" s="18">
        <v>1.0</v>
      </c>
      <c r="AJ1060" s="18">
        <v>2.0</v>
      </c>
      <c r="AK1060" s="18">
        <v>1.0</v>
      </c>
      <c r="AL1060" s="11">
        <v>0.0</v>
      </c>
      <c r="AM1060" s="19">
        <v>1.0</v>
      </c>
      <c r="AN1060" s="27" t="s">
        <v>128</v>
      </c>
      <c r="AO1060" s="15" t="s">
        <v>570</v>
      </c>
      <c r="AP1060" s="15" t="s">
        <v>570</v>
      </c>
      <c r="AQ1060" s="15">
        <v>93.0</v>
      </c>
      <c r="AR1060" s="15">
        <v>59.0</v>
      </c>
      <c r="AS1060" s="15">
        <v>68.0</v>
      </c>
      <c r="AT1060" s="15">
        <v>49.0</v>
      </c>
      <c r="AU1060" s="15">
        <v>-7.0</v>
      </c>
      <c r="AV1060" s="15">
        <v>14.0</v>
      </c>
      <c r="AW1060" s="18">
        <v>0.0</v>
      </c>
      <c r="AX1060" s="18">
        <v>0.0</v>
      </c>
      <c r="AY1060" s="18">
        <v>0.0</v>
      </c>
      <c r="AZ1060" s="18">
        <v>0.0</v>
      </c>
      <c r="BA1060" s="18">
        <v>0.0</v>
      </c>
      <c r="BB1060" s="18">
        <v>0.0</v>
      </c>
      <c r="BC1060" s="11">
        <v>0.0</v>
      </c>
      <c r="BD1060" s="11">
        <v>0.0</v>
      </c>
      <c r="BE1060" s="11">
        <v>0.0</v>
      </c>
      <c r="BF1060" s="11">
        <v>0.0</v>
      </c>
      <c r="BG1060" s="11">
        <v>0.0</v>
      </c>
      <c r="BH1060" s="11">
        <v>0.0</v>
      </c>
      <c r="BI1060" s="11">
        <v>0.0</v>
      </c>
      <c r="BJ1060" s="11">
        <v>0.0</v>
      </c>
      <c r="BK1060" s="11">
        <v>0.0</v>
      </c>
      <c r="BL1060" s="11">
        <v>0.0</v>
      </c>
      <c r="BM1060" s="11">
        <v>0.0</v>
      </c>
      <c r="BN1060" s="11">
        <v>0.0</v>
      </c>
      <c r="BO1060" s="11">
        <v>0.0</v>
      </c>
      <c r="BP1060" s="11">
        <v>0.0</v>
      </c>
      <c r="BQ1060" s="11">
        <v>0.0</v>
      </c>
      <c r="BR1060" s="11">
        <v>0.0</v>
      </c>
      <c r="BS1060" s="11">
        <v>0.0</v>
      </c>
      <c r="BT1060" s="11">
        <v>0.0</v>
      </c>
      <c r="BU1060" s="11">
        <v>0.0</v>
      </c>
      <c r="BV1060" s="11" t="s">
        <v>124</v>
      </c>
      <c r="BW1060" s="3" t="s">
        <v>487</v>
      </c>
      <c r="BX1060" s="15">
        <v>0.0</v>
      </c>
      <c r="BY1060" s="26">
        <v>230.0</v>
      </c>
      <c r="BZ1060" s="16">
        <v>0.0</v>
      </c>
      <c r="CA1060" s="26">
        <v>74.0</v>
      </c>
      <c r="CB1060" s="26">
        <v>16.0</v>
      </c>
      <c r="CC1060" s="15">
        <v>0.0</v>
      </c>
      <c r="CD1060" s="15">
        <v>0.0</v>
      </c>
      <c r="CE1060" s="15">
        <v>0.0</v>
      </c>
      <c r="CF1060" s="15">
        <v>0.0</v>
      </c>
      <c r="CG1060" s="16">
        <v>0.0</v>
      </c>
      <c r="CH1060" s="16">
        <v>0.0</v>
      </c>
      <c r="CI1060" s="16">
        <v>0.0</v>
      </c>
      <c r="CJ1060" s="15">
        <f t="shared" si="3"/>
        <v>0</v>
      </c>
      <c r="CK1060" s="29" t="s">
        <v>5968</v>
      </c>
      <c r="CL1060" s="11" t="s">
        <v>5825</v>
      </c>
      <c r="CM1060" s="11">
        <v>0.0</v>
      </c>
      <c r="CN1060" s="11">
        <v>0.0</v>
      </c>
      <c r="CO1060" s="18">
        <v>1.0</v>
      </c>
      <c r="CP1060" s="18">
        <v>0.0</v>
      </c>
      <c r="CQ1060" s="15">
        <v>0.0</v>
      </c>
      <c r="CR1060" s="15" t="s">
        <v>124</v>
      </c>
      <c r="CS1060" s="15">
        <v>0.0</v>
      </c>
      <c r="CT1060" s="15" t="s">
        <v>124</v>
      </c>
      <c r="CU1060" s="15">
        <v>0.0</v>
      </c>
      <c r="CV1060" s="15" t="s">
        <v>124</v>
      </c>
      <c r="CW1060" s="11">
        <v>0.0</v>
      </c>
      <c r="CX1060" s="11">
        <v>0.0</v>
      </c>
      <c r="CY1060" s="11" t="s">
        <v>124</v>
      </c>
      <c r="CZ1060" s="11">
        <v>0.0</v>
      </c>
      <c r="DA1060" s="11" t="s">
        <v>235</v>
      </c>
      <c r="DB1060" s="31"/>
    </row>
    <row r="1061">
      <c r="A1061" s="11" t="s">
        <v>5969</v>
      </c>
      <c r="B1061" s="11" t="s">
        <v>5970</v>
      </c>
      <c r="C1061" s="12">
        <v>42756.0</v>
      </c>
      <c r="D1061" s="13">
        <v>3.0</v>
      </c>
      <c r="E1061" s="18">
        <v>1.0</v>
      </c>
      <c r="F1061" s="3">
        <v>7.0</v>
      </c>
      <c r="G1061" s="3">
        <v>6.0</v>
      </c>
      <c r="H1061" s="3">
        <v>5.0</v>
      </c>
      <c r="I1061" s="14">
        <f t="shared" si="1"/>
        <v>6</v>
      </c>
      <c r="J1061" s="14">
        <f t="shared" si="2"/>
        <v>1.333333333</v>
      </c>
      <c r="K1061" s="11" t="s">
        <v>5971</v>
      </c>
      <c r="L1061" s="11" t="s">
        <v>355</v>
      </c>
      <c r="M1061" s="15" t="s">
        <v>3478</v>
      </c>
      <c r="N1061" s="15" t="s">
        <v>5921</v>
      </c>
      <c r="O1061" s="15" t="s">
        <v>3478</v>
      </c>
      <c r="P1061" s="15" t="s">
        <v>5921</v>
      </c>
      <c r="Q1061" s="17">
        <v>0.5</v>
      </c>
      <c r="R1061" s="11" t="s">
        <v>5972</v>
      </c>
      <c r="S1061" s="11">
        <v>1.0</v>
      </c>
      <c r="T1061" s="11">
        <v>0.0</v>
      </c>
      <c r="U1061" s="11" t="s">
        <v>124</v>
      </c>
      <c r="V1061" s="11">
        <v>0.0</v>
      </c>
      <c r="W1061" s="11" t="s">
        <v>125</v>
      </c>
      <c r="X1061" s="18">
        <f>(25+22+21)/3</f>
        <v>22.66666667</v>
      </c>
      <c r="Y1061" s="18">
        <v>1.0</v>
      </c>
      <c r="Z1061" s="18">
        <v>0.0</v>
      </c>
      <c r="AA1061" s="18">
        <v>1.0</v>
      </c>
      <c r="AB1061" s="15" t="s">
        <v>5973</v>
      </c>
      <c r="AC1061" s="15" t="s">
        <v>5973</v>
      </c>
      <c r="AD1061" s="16">
        <v>1.0</v>
      </c>
      <c r="AE1061" s="16">
        <v>2.0</v>
      </c>
      <c r="AF1061" s="16">
        <v>1.0</v>
      </c>
      <c r="AG1061" s="15">
        <v>0.0</v>
      </c>
      <c r="AH1061" s="11" t="s">
        <v>5974</v>
      </c>
      <c r="AI1061" s="18">
        <v>1.0</v>
      </c>
      <c r="AJ1061" s="18">
        <v>2.0</v>
      </c>
      <c r="AK1061" s="18">
        <v>0.0</v>
      </c>
      <c r="AL1061" s="11">
        <v>0.0</v>
      </c>
      <c r="AM1061" s="19">
        <v>1.0</v>
      </c>
      <c r="AN1061" s="27" t="s">
        <v>128</v>
      </c>
      <c r="AO1061" s="15" t="s">
        <v>1780</v>
      </c>
      <c r="AP1061" s="15" t="s">
        <v>1780</v>
      </c>
      <c r="AQ1061" s="15">
        <v>127.0</v>
      </c>
      <c r="AR1061" s="15">
        <v>67.0</v>
      </c>
      <c r="AS1061" s="15">
        <v>93.0</v>
      </c>
      <c r="AT1061" s="15">
        <v>17.0</v>
      </c>
      <c r="AU1061" s="15">
        <v>-5.0</v>
      </c>
      <c r="AV1061" s="15">
        <v>6.0</v>
      </c>
      <c r="AW1061" s="18">
        <v>0.0</v>
      </c>
      <c r="AX1061" s="18">
        <v>1.0</v>
      </c>
      <c r="AY1061" s="18">
        <v>0.0</v>
      </c>
      <c r="AZ1061" s="18">
        <v>0.0</v>
      </c>
      <c r="BA1061" s="18">
        <v>0.0</v>
      </c>
      <c r="BB1061" s="18">
        <v>0.0</v>
      </c>
      <c r="BC1061" s="11">
        <v>0.0</v>
      </c>
      <c r="BD1061" s="11">
        <v>0.0</v>
      </c>
      <c r="BE1061" s="11">
        <v>0.0</v>
      </c>
      <c r="BF1061" s="11">
        <v>0.0</v>
      </c>
      <c r="BG1061" s="11">
        <v>0.0</v>
      </c>
      <c r="BH1061" s="11">
        <v>0.0</v>
      </c>
      <c r="BI1061" s="11">
        <v>0.0</v>
      </c>
      <c r="BJ1061" s="11">
        <v>0.0</v>
      </c>
      <c r="BK1061" s="11">
        <v>0.0</v>
      </c>
      <c r="BL1061" s="11">
        <v>0.0</v>
      </c>
      <c r="BM1061" s="11">
        <v>0.0</v>
      </c>
      <c r="BN1061" s="11">
        <v>0.0</v>
      </c>
      <c r="BO1061" s="11">
        <v>0.0</v>
      </c>
      <c r="BP1061" s="11">
        <v>0.0</v>
      </c>
      <c r="BQ1061" s="11">
        <v>0.0</v>
      </c>
      <c r="BR1061" s="11">
        <v>0.0</v>
      </c>
      <c r="BS1061" s="11">
        <v>0.0</v>
      </c>
      <c r="BT1061" s="11">
        <v>0.0</v>
      </c>
      <c r="BU1061" s="11">
        <v>0.0</v>
      </c>
      <c r="BV1061" s="11" t="s">
        <v>124</v>
      </c>
      <c r="BW1061" s="3" t="s">
        <v>319</v>
      </c>
      <c r="BX1061" s="15">
        <v>0.0</v>
      </c>
      <c r="BY1061" s="26">
        <v>343.0</v>
      </c>
      <c r="BZ1061" s="16">
        <v>0.0</v>
      </c>
      <c r="CA1061" s="26">
        <v>34.0</v>
      </c>
      <c r="CB1061" s="26">
        <v>8.0</v>
      </c>
      <c r="CC1061" s="15">
        <v>0.0</v>
      </c>
      <c r="CD1061" s="15">
        <v>0.0</v>
      </c>
      <c r="CE1061" s="15">
        <v>1.0</v>
      </c>
      <c r="CF1061" s="15">
        <v>0.0</v>
      </c>
      <c r="CG1061" s="16">
        <v>0.0</v>
      </c>
      <c r="CH1061" s="16">
        <v>0.0</v>
      </c>
      <c r="CI1061" s="16">
        <v>0.0</v>
      </c>
      <c r="CJ1061" s="15">
        <f t="shared" si="3"/>
        <v>0</v>
      </c>
      <c r="CK1061" s="29" t="s">
        <v>5975</v>
      </c>
      <c r="CL1061" s="11" t="s">
        <v>5976</v>
      </c>
      <c r="CM1061" s="11">
        <v>0.0</v>
      </c>
      <c r="CN1061" s="11">
        <v>0.0</v>
      </c>
      <c r="CO1061" s="18">
        <v>1.0</v>
      </c>
      <c r="CP1061" s="18">
        <v>0.0</v>
      </c>
      <c r="CQ1061" s="15">
        <v>0.0</v>
      </c>
      <c r="CR1061" s="15" t="s">
        <v>124</v>
      </c>
      <c r="CS1061" s="15">
        <v>0.0</v>
      </c>
      <c r="CT1061" s="15" t="s">
        <v>124</v>
      </c>
      <c r="CU1061" s="15">
        <v>0.0</v>
      </c>
      <c r="CV1061" s="15" t="s">
        <v>124</v>
      </c>
      <c r="CW1061" s="11">
        <v>0.0</v>
      </c>
      <c r="CX1061" s="11">
        <v>0.0</v>
      </c>
      <c r="CY1061" s="11" t="s">
        <v>124</v>
      </c>
      <c r="CZ1061" s="11">
        <v>0.0</v>
      </c>
      <c r="DA1061" s="11" t="s">
        <v>2670</v>
      </c>
      <c r="DB1061" s="31"/>
    </row>
    <row r="1062">
      <c r="A1062" s="11" t="s">
        <v>5977</v>
      </c>
      <c r="B1062" s="11" t="s">
        <v>5978</v>
      </c>
      <c r="C1062" s="12">
        <v>42763.0</v>
      </c>
      <c r="D1062" s="13">
        <v>12.0</v>
      </c>
      <c r="E1062" s="18">
        <v>1.0</v>
      </c>
      <c r="F1062" s="3">
        <v>6.0</v>
      </c>
      <c r="G1062" s="3">
        <v>6.0</v>
      </c>
      <c r="H1062" s="3">
        <v>5.0</v>
      </c>
      <c r="I1062" s="14">
        <f t="shared" si="1"/>
        <v>5.666666667</v>
      </c>
      <c r="J1062" s="14">
        <f t="shared" si="2"/>
        <v>0.6666666667</v>
      </c>
      <c r="K1062" s="11" t="s">
        <v>5979</v>
      </c>
      <c r="L1062" s="11" t="s">
        <v>355</v>
      </c>
      <c r="M1062" s="15" t="s">
        <v>2631</v>
      </c>
      <c r="N1062" s="15" t="s">
        <v>5869</v>
      </c>
      <c r="O1062" s="15" t="s">
        <v>4882</v>
      </c>
      <c r="P1062" s="15" t="s">
        <v>3567</v>
      </c>
      <c r="Q1062" s="17">
        <v>1.0</v>
      </c>
      <c r="R1062" s="11" t="s">
        <v>124</v>
      </c>
      <c r="S1062" s="11">
        <v>0.0</v>
      </c>
      <c r="T1062" s="11">
        <v>0.0</v>
      </c>
      <c r="U1062" s="11" t="s">
        <v>124</v>
      </c>
      <c r="V1062" s="11">
        <v>0.0</v>
      </c>
      <c r="W1062" s="11" t="s">
        <v>631</v>
      </c>
      <c r="X1062" s="18">
        <v>25.0</v>
      </c>
      <c r="Y1062" s="18">
        <v>1.0</v>
      </c>
      <c r="Z1062" s="18">
        <v>1.0</v>
      </c>
      <c r="AA1062" s="18">
        <v>0.0</v>
      </c>
      <c r="AB1062" s="15" t="s">
        <v>5980</v>
      </c>
      <c r="AC1062" s="15" t="s">
        <v>5981</v>
      </c>
      <c r="AD1062" s="16">
        <v>2.0</v>
      </c>
      <c r="AE1062" s="16">
        <v>2.0</v>
      </c>
      <c r="AF1062" s="16">
        <v>1.0</v>
      </c>
      <c r="AG1062" s="15">
        <v>0.0</v>
      </c>
      <c r="AH1062" s="11" t="s">
        <v>4967</v>
      </c>
      <c r="AI1062" s="18">
        <v>1.0</v>
      </c>
      <c r="AJ1062" s="18">
        <v>1.0</v>
      </c>
      <c r="AK1062" s="18">
        <v>0.0</v>
      </c>
      <c r="AL1062" s="11">
        <v>0.0</v>
      </c>
      <c r="AM1062" s="19">
        <v>1.0</v>
      </c>
      <c r="AN1062" s="27" t="s">
        <v>128</v>
      </c>
      <c r="AO1062" s="15" t="s">
        <v>1624</v>
      </c>
      <c r="AP1062" s="15" t="s">
        <v>1624</v>
      </c>
      <c r="AQ1062" s="15">
        <v>96.0</v>
      </c>
      <c r="AR1062" s="15">
        <v>65.0</v>
      </c>
      <c r="AS1062" s="15">
        <v>83.0</v>
      </c>
      <c r="AT1062" s="15">
        <v>93.0</v>
      </c>
      <c r="AU1062" s="15">
        <v>-3.0</v>
      </c>
      <c r="AV1062" s="15">
        <v>58.0</v>
      </c>
      <c r="AW1062" s="18">
        <v>0.0</v>
      </c>
      <c r="AX1062" s="18">
        <v>0.0</v>
      </c>
      <c r="AY1062" s="18">
        <v>1.0</v>
      </c>
      <c r="AZ1062" s="18">
        <v>1.0</v>
      </c>
      <c r="BA1062" s="18">
        <v>0.0</v>
      </c>
      <c r="BB1062" s="18">
        <v>0.0</v>
      </c>
      <c r="BC1062" s="11">
        <v>0.0</v>
      </c>
      <c r="BD1062" s="11">
        <v>0.0</v>
      </c>
      <c r="BE1062" s="11">
        <v>0.0</v>
      </c>
      <c r="BF1062" s="11">
        <v>0.0</v>
      </c>
      <c r="BG1062" s="11">
        <v>0.0</v>
      </c>
      <c r="BH1062" s="11">
        <v>1.0</v>
      </c>
      <c r="BI1062" s="11">
        <v>0.0</v>
      </c>
      <c r="BJ1062" s="11">
        <v>0.0</v>
      </c>
      <c r="BK1062" s="11">
        <v>0.0</v>
      </c>
      <c r="BL1062" s="11">
        <v>0.0</v>
      </c>
      <c r="BM1062" s="11">
        <v>0.0</v>
      </c>
      <c r="BN1062" s="11">
        <v>0.0</v>
      </c>
      <c r="BO1062" s="11">
        <v>0.0</v>
      </c>
      <c r="BP1062" s="11">
        <v>0.0</v>
      </c>
      <c r="BQ1062" s="11">
        <v>0.0</v>
      </c>
      <c r="BR1062" s="11">
        <v>0.0</v>
      </c>
      <c r="BS1062" s="11">
        <v>0.0</v>
      </c>
      <c r="BT1062" s="11">
        <v>0.0</v>
      </c>
      <c r="BU1062" s="11">
        <v>0.0</v>
      </c>
      <c r="BV1062" s="11" t="s">
        <v>124</v>
      </c>
      <c r="BW1062" s="3" t="s">
        <v>1609</v>
      </c>
      <c r="BX1062" s="15">
        <v>0.0</v>
      </c>
      <c r="BY1062" s="26">
        <v>233.0</v>
      </c>
      <c r="BZ1062" s="16">
        <v>0.0</v>
      </c>
      <c r="CA1062" s="26">
        <v>10.0</v>
      </c>
      <c r="CB1062" s="26">
        <v>10.0</v>
      </c>
      <c r="CC1062" s="15">
        <v>0.0</v>
      </c>
      <c r="CD1062" s="15">
        <v>0.0</v>
      </c>
      <c r="CE1062" s="15">
        <v>0.0</v>
      </c>
      <c r="CF1062" s="15">
        <v>0.0</v>
      </c>
      <c r="CG1062" s="16">
        <v>0.0</v>
      </c>
      <c r="CH1062" s="16">
        <v>0.0</v>
      </c>
      <c r="CI1062" s="16">
        <v>1.0</v>
      </c>
      <c r="CJ1062" s="15">
        <f t="shared" si="3"/>
        <v>1</v>
      </c>
      <c r="CK1062" s="29" t="s">
        <v>5982</v>
      </c>
      <c r="CL1062" s="11" t="s">
        <v>258</v>
      </c>
      <c r="CM1062" s="11">
        <v>0.0</v>
      </c>
      <c r="CN1062" s="11">
        <v>0.0</v>
      </c>
      <c r="CO1062" s="18">
        <v>0.0</v>
      </c>
      <c r="CP1062" s="18">
        <v>0.0</v>
      </c>
      <c r="CQ1062" s="15">
        <v>0.0</v>
      </c>
      <c r="CR1062" s="15" t="s">
        <v>124</v>
      </c>
      <c r="CS1062" s="15">
        <v>0.0</v>
      </c>
      <c r="CT1062" s="15" t="s">
        <v>124</v>
      </c>
      <c r="CU1062" s="15">
        <v>0.0</v>
      </c>
      <c r="CV1062" s="15" t="s">
        <v>124</v>
      </c>
      <c r="CW1062" s="11">
        <v>0.0</v>
      </c>
      <c r="CX1062" s="11">
        <v>0.0</v>
      </c>
      <c r="CY1062" s="11" t="s">
        <v>124</v>
      </c>
      <c r="CZ1062" s="11">
        <v>0.0</v>
      </c>
      <c r="DA1062" s="11" t="s">
        <v>3168</v>
      </c>
      <c r="DB1062" s="31"/>
    </row>
    <row r="1063">
      <c r="A1063" s="11" t="s">
        <v>5983</v>
      </c>
      <c r="B1063" s="11" t="s">
        <v>5984</v>
      </c>
      <c r="C1063" s="12">
        <v>42861.0</v>
      </c>
      <c r="D1063" s="13">
        <v>1.0</v>
      </c>
      <c r="E1063" s="18">
        <v>0.0</v>
      </c>
      <c r="F1063" s="3">
        <v>9.0</v>
      </c>
      <c r="G1063" s="3">
        <v>8.0</v>
      </c>
      <c r="H1063" s="3">
        <v>8.0</v>
      </c>
      <c r="I1063" s="14">
        <f t="shared" si="1"/>
        <v>8.333333333</v>
      </c>
      <c r="J1063" s="14">
        <f t="shared" si="2"/>
        <v>0.6666666667</v>
      </c>
      <c r="K1063" s="11" t="s">
        <v>5985</v>
      </c>
      <c r="L1063" s="11" t="s">
        <v>4729</v>
      </c>
      <c r="M1063" s="15" t="s">
        <v>3478</v>
      </c>
      <c r="N1063" s="15" t="s">
        <v>3478</v>
      </c>
      <c r="O1063" s="15" t="s">
        <v>3478</v>
      </c>
      <c r="P1063" s="15" t="s">
        <v>969</v>
      </c>
      <c r="Q1063" s="17">
        <v>1.0</v>
      </c>
      <c r="R1063" s="11" t="s">
        <v>124</v>
      </c>
      <c r="S1063" s="11">
        <v>0.0</v>
      </c>
      <c r="T1063" s="11">
        <v>0.0</v>
      </c>
      <c r="U1063" s="11" t="s">
        <v>124</v>
      </c>
      <c r="V1063" s="11">
        <v>0.0</v>
      </c>
      <c r="W1063" s="11" t="s">
        <v>125</v>
      </c>
      <c r="X1063" s="18">
        <v>29.0</v>
      </c>
      <c r="Y1063" s="18">
        <v>1.0</v>
      </c>
      <c r="Z1063" s="18">
        <v>1.0</v>
      </c>
      <c r="AA1063" s="18">
        <v>0.0</v>
      </c>
      <c r="AB1063" s="15" t="s">
        <v>5986</v>
      </c>
      <c r="AC1063" s="15" t="s">
        <v>5986</v>
      </c>
      <c r="AD1063" s="16">
        <v>1.0</v>
      </c>
      <c r="AE1063" s="16">
        <v>0.0</v>
      </c>
      <c r="AF1063" s="16">
        <v>1.0</v>
      </c>
      <c r="AG1063" s="15">
        <v>0.0</v>
      </c>
      <c r="AH1063" s="11" t="s">
        <v>5987</v>
      </c>
      <c r="AI1063" s="18">
        <v>1.0</v>
      </c>
      <c r="AJ1063" s="18">
        <v>0.0</v>
      </c>
      <c r="AK1063" s="18">
        <v>0.0</v>
      </c>
      <c r="AL1063" s="11">
        <v>0.0</v>
      </c>
      <c r="AM1063" s="19">
        <v>1.0</v>
      </c>
      <c r="AN1063" s="27" t="s">
        <v>128</v>
      </c>
      <c r="AO1063" s="15" t="s">
        <v>554</v>
      </c>
      <c r="AP1063" s="15" t="s">
        <v>554</v>
      </c>
      <c r="AQ1063" s="15">
        <v>150.0</v>
      </c>
      <c r="AR1063" s="15">
        <v>62.0</v>
      </c>
      <c r="AS1063" s="15">
        <v>91.0</v>
      </c>
      <c r="AT1063" s="15">
        <v>42.0</v>
      </c>
      <c r="AU1063" s="15">
        <v>-7.0</v>
      </c>
      <c r="AV1063" s="15">
        <v>0.0</v>
      </c>
      <c r="AW1063" s="18">
        <v>0.0</v>
      </c>
      <c r="AX1063" s="18">
        <v>0.0</v>
      </c>
      <c r="AY1063" s="18">
        <v>0.0</v>
      </c>
      <c r="AZ1063" s="18">
        <v>1.0</v>
      </c>
      <c r="BA1063" s="18">
        <v>0.0</v>
      </c>
      <c r="BB1063" s="18">
        <v>0.0</v>
      </c>
      <c r="BC1063" s="11">
        <v>0.0</v>
      </c>
      <c r="BD1063" s="11">
        <v>0.0</v>
      </c>
      <c r="BE1063" s="11">
        <v>0.0</v>
      </c>
      <c r="BF1063" s="11">
        <v>0.0</v>
      </c>
      <c r="BG1063" s="11">
        <v>0.0</v>
      </c>
      <c r="BH1063" s="11">
        <v>0.0</v>
      </c>
      <c r="BI1063" s="11">
        <v>0.0</v>
      </c>
      <c r="BJ1063" s="11">
        <v>0.0</v>
      </c>
      <c r="BK1063" s="11">
        <v>0.0</v>
      </c>
      <c r="BL1063" s="11">
        <v>0.0</v>
      </c>
      <c r="BM1063" s="11">
        <v>0.0</v>
      </c>
      <c r="BN1063" s="11">
        <v>0.0</v>
      </c>
      <c r="BO1063" s="11">
        <v>0.0</v>
      </c>
      <c r="BP1063" s="11">
        <v>0.0</v>
      </c>
      <c r="BQ1063" s="11">
        <v>0.0</v>
      </c>
      <c r="BR1063" s="11">
        <v>0.0</v>
      </c>
      <c r="BS1063" s="11">
        <v>0.0</v>
      </c>
      <c r="BT1063" s="11">
        <v>0.0</v>
      </c>
      <c r="BU1063" s="11">
        <v>0.0</v>
      </c>
      <c r="BV1063" s="11" t="s">
        <v>124</v>
      </c>
      <c r="BW1063" s="3" t="s">
        <v>319</v>
      </c>
      <c r="BX1063" s="15">
        <v>0.0</v>
      </c>
      <c r="BY1063" s="26">
        <v>177.0</v>
      </c>
      <c r="BZ1063" s="16">
        <v>0.0</v>
      </c>
      <c r="CA1063" s="26">
        <v>20.0</v>
      </c>
      <c r="CB1063" s="26">
        <v>7.0</v>
      </c>
      <c r="CC1063" s="15">
        <v>1.0</v>
      </c>
      <c r="CD1063" s="15">
        <v>0.0</v>
      </c>
      <c r="CE1063" s="15">
        <v>0.0</v>
      </c>
      <c r="CF1063" s="15">
        <v>0.0</v>
      </c>
      <c r="CG1063" s="16">
        <v>0.0</v>
      </c>
      <c r="CH1063" s="16">
        <v>0.0</v>
      </c>
      <c r="CI1063" s="16">
        <v>0.0</v>
      </c>
      <c r="CJ1063" s="15">
        <f t="shared" si="3"/>
        <v>0</v>
      </c>
      <c r="CK1063" s="29" t="s">
        <v>5988</v>
      </c>
      <c r="CL1063" s="11" t="s">
        <v>5989</v>
      </c>
      <c r="CM1063" s="11">
        <v>0.0</v>
      </c>
      <c r="CN1063" s="11">
        <v>0.0</v>
      </c>
      <c r="CO1063" s="18">
        <v>1.0</v>
      </c>
      <c r="CP1063" s="18">
        <v>0.0</v>
      </c>
      <c r="CQ1063" s="15">
        <v>0.0</v>
      </c>
      <c r="CR1063" s="15" t="s">
        <v>124</v>
      </c>
      <c r="CS1063" s="15">
        <v>0.0</v>
      </c>
      <c r="CT1063" s="15" t="s">
        <v>124</v>
      </c>
      <c r="CU1063" s="15">
        <v>0.0</v>
      </c>
      <c r="CV1063" s="15" t="s">
        <v>124</v>
      </c>
      <c r="CW1063" s="11">
        <v>0.0</v>
      </c>
      <c r="CX1063" s="11">
        <v>0.0</v>
      </c>
      <c r="CY1063" s="11" t="s">
        <v>124</v>
      </c>
      <c r="CZ1063" s="11">
        <v>0.0</v>
      </c>
      <c r="DA1063" s="11" t="s">
        <v>235</v>
      </c>
      <c r="DB1063" s="31"/>
    </row>
    <row r="1064">
      <c r="A1064" s="11" t="s">
        <v>5990</v>
      </c>
      <c r="B1064" s="11" t="s">
        <v>5552</v>
      </c>
      <c r="C1064" s="12">
        <v>42868.0</v>
      </c>
      <c r="D1064" s="13">
        <v>1.0</v>
      </c>
      <c r="E1064" s="18">
        <v>0.0</v>
      </c>
      <c r="F1064" s="3">
        <v>8.0</v>
      </c>
      <c r="G1064" s="3">
        <v>5.0</v>
      </c>
      <c r="H1064" s="3">
        <v>9.0</v>
      </c>
      <c r="I1064" s="14">
        <f t="shared" si="1"/>
        <v>7.333333333</v>
      </c>
      <c r="J1064" s="14">
        <f t="shared" si="2"/>
        <v>2.666666667</v>
      </c>
      <c r="K1064" s="11" t="s">
        <v>303</v>
      </c>
      <c r="L1064" s="11" t="s">
        <v>355</v>
      </c>
      <c r="M1064" s="15" t="s">
        <v>216</v>
      </c>
      <c r="N1064" s="15" t="s">
        <v>4217</v>
      </c>
      <c r="O1064" s="15" t="s">
        <v>577</v>
      </c>
      <c r="P1064" s="15" t="s">
        <v>969</v>
      </c>
      <c r="Q1064" s="17">
        <v>1.0</v>
      </c>
      <c r="R1064" s="11" t="s">
        <v>124</v>
      </c>
      <c r="S1064" s="11">
        <v>0.0</v>
      </c>
      <c r="T1064" s="11">
        <v>0.0</v>
      </c>
      <c r="U1064" s="11" t="s">
        <v>124</v>
      </c>
      <c r="V1064" s="11">
        <v>0.0</v>
      </c>
      <c r="W1064" s="11" t="s">
        <v>125</v>
      </c>
      <c r="X1064" s="18">
        <v>31.0</v>
      </c>
      <c r="Y1064" s="18">
        <v>1.0</v>
      </c>
      <c r="Z1064" s="18">
        <v>0.0</v>
      </c>
      <c r="AA1064" s="18">
        <v>1.0</v>
      </c>
      <c r="AB1064" s="15" t="s">
        <v>5991</v>
      </c>
      <c r="AC1064" s="15" t="s">
        <v>5991</v>
      </c>
      <c r="AD1064" s="16">
        <v>1.0</v>
      </c>
      <c r="AE1064" s="16">
        <v>2.0</v>
      </c>
      <c r="AF1064" s="16">
        <v>1.0</v>
      </c>
      <c r="AG1064" s="15">
        <v>0.0</v>
      </c>
      <c r="AH1064" s="11" t="s">
        <v>5992</v>
      </c>
      <c r="AI1064" s="18">
        <v>1.0</v>
      </c>
      <c r="AJ1064" s="18">
        <v>2.0</v>
      </c>
      <c r="AK1064" s="18">
        <v>1.0</v>
      </c>
      <c r="AL1064" s="11">
        <v>0.0</v>
      </c>
      <c r="AM1064" s="19">
        <v>1.0</v>
      </c>
      <c r="AN1064" s="27" t="s">
        <v>128</v>
      </c>
      <c r="AO1064" s="15" t="s">
        <v>243</v>
      </c>
      <c r="AP1064" s="15" t="s">
        <v>243</v>
      </c>
      <c r="AQ1064" s="15">
        <v>134.0</v>
      </c>
      <c r="AR1064" s="15">
        <v>56.0</v>
      </c>
      <c r="AS1064" s="15">
        <v>85.0</v>
      </c>
      <c r="AT1064" s="15">
        <v>86.0</v>
      </c>
      <c r="AU1064" s="15">
        <v>-5.0</v>
      </c>
      <c r="AV1064" s="15">
        <v>1.0</v>
      </c>
      <c r="AW1064" s="18">
        <v>0.0</v>
      </c>
      <c r="AX1064" s="18">
        <v>1.0</v>
      </c>
      <c r="AY1064" s="18">
        <v>0.0</v>
      </c>
      <c r="AZ1064" s="18">
        <v>1.0</v>
      </c>
      <c r="BA1064" s="18">
        <v>0.0</v>
      </c>
      <c r="BB1064" s="18">
        <v>0.0</v>
      </c>
      <c r="BC1064" s="11">
        <v>0.0</v>
      </c>
      <c r="BD1064" s="11">
        <v>0.0</v>
      </c>
      <c r="BE1064" s="11">
        <v>0.0</v>
      </c>
      <c r="BF1064" s="11">
        <v>0.0</v>
      </c>
      <c r="BG1064" s="11">
        <v>0.0</v>
      </c>
      <c r="BH1064" s="11">
        <v>1.0</v>
      </c>
      <c r="BI1064" s="11">
        <v>0.0</v>
      </c>
      <c r="BJ1064" s="11">
        <v>0.0</v>
      </c>
      <c r="BK1064" s="11">
        <v>0.0</v>
      </c>
      <c r="BL1064" s="11">
        <v>0.0</v>
      </c>
      <c r="BM1064" s="11">
        <v>0.0</v>
      </c>
      <c r="BN1064" s="11">
        <v>0.0</v>
      </c>
      <c r="BO1064" s="11">
        <v>0.0</v>
      </c>
      <c r="BP1064" s="11">
        <v>0.0</v>
      </c>
      <c r="BQ1064" s="11">
        <v>0.0</v>
      </c>
      <c r="BR1064" s="11">
        <v>0.0</v>
      </c>
      <c r="BS1064" s="11">
        <v>0.0</v>
      </c>
      <c r="BT1064" s="11">
        <v>0.0</v>
      </c>
      <c r="BU1064" s="11">
        <v>0.0</v>
      </c>
      <c r="BV1064" s="11" t="s">
        <v>124</v>
      </c>
      <c r="BW1064" s="3" t="s">
        <v>1609</v>
      </c>
      <c r="BX1064" s="15">
        <v>0.0</v>
      </c>
      <c r="BY1064" s="26">
        <v>206.0</v>
      </c>
      <c r="BZ1064" s="16">
        <v>0.0</v>
      </c>
      <c r="CA1064" s="26">
        <v>0.0</v>
      </c>
      <c r="CB1064" s="26">
        <v>3.0</v>
      </c>
      <c r="CC1064" s="15">
        <v>0.0</v>
      </c>
      <c r="CD1064" s="15">
        <v>0.0</v>
      </c>
      <c r="CE1064" s="15">
        <v>0.0</v>
      </c>
      <c r="CF1064" s="15">
        <v>0.0</v>
      </c>
      <c r="CG1064" s="16">
        <v>0.0</v>
      </c>
      <c r="CH1064" s="16">
        <v>0.0</v>
      </c>
      <c r="CI1064" s="16">
        <v>0.0</v>
      </c>
      <c r="CJ1064" s="15">
        <f t="shared" si="3"/>
        <v>0</v>
      </c>
      <c r="CK1064" s="29" t="s">
        <v>5993</v>
      </c>
      <c r="CL1064" s="11" t="s">
        <v>5397</v>
      </c>
      <c r="CM1064" s="11">
        <v>0.0</v>
      </c>
      <c r="CN1064" s="11">
        <v>0.0</v>
      </c>
      <c r="CO1064" s="18">
        <v>1.0</v>
      </c>
      <c r="CP1064" s="18">
        <v>0.0</v>
      </c>
      <c r="CQ1064" s="15">
        <v>0.0</v>
      </c>
      <c r="CR1064" s="15" t="s">
        <v>124</v>
      </c>
      <c r="CS1064" s="15">
        <v>0.0</v>
      </c>
      <c r="CT1064" s="15" t="s">
        <v>124</v>
      </c>
      <c r="CU1064" s="15">
        <v>0.0</v>
      </c>
      <c r="CV1064" s="15" t="s">
        <v>124</v>
      </c>
      <c r="CW1064" s="11">
        <v>0.0</v>
      </c>
      <c r="CX1064" s="11">
        <v>0.0</v>
      </c>
      <c r="CY1064" s="11" t="s">
        <v>124</v>
      </c>
      <c r="CZ1064" s="11">
        <v>0.0</v>
      </c>
      <c r="DA1064" s="11" t="s">
        <v>133</v>
      </c>
      <c r="DB1064" s="31"/>
    </row>
    <row r="1065">
      <c r="A1065" s="11" t="s">
        <v>5994</v>
      </c>
      <c r="B1065" s="11" t="s">
        <v>5995</v>
      </c>
      <c r="C1065" s="12">
        <v>42875.0</v>
      </c>
      <c r="D1065" s="13">
        <v>1.0</v>
      </c>
      <c r="E1065" s="18">
        <v>0.0</v>
      </c>
      <c r="F1065" s="3">
        <v>3.0</v>
      </c>
      <c r="G1065" s="3">
        <v>6.0</v>
      </c>
      <c r="H1065" s="3">
        <v>6.0</v>
      </c>
      <c r="I1065" s="14">
        <f t="shared" si="1"/>
        <v>5</v>
      </c>
      <c r="J1065" s="14">
        <f t="shared" si="2"/>
        <v>2</v>
      </c>
      <c r="K1065" s="11" t="s">
        <v>645</v>
      </c>
      <c r="L1065" s="11" t="s">
        <v>3594</v>
      </c>
      <c r="M1065" s="15" t="s">
        <v>137</v>
      </c>
      <c r="N1065" s="15" t="s">
        <v>3478</v>
      </c>
      <c r="O1065" s="15" t="s">
        <v>3478</v>
      </c>
      <c r="P1065" s="15" t="s">
        <v>969</v>
      </c>
      <c r="Q1065" s="17">
        <v>1.5</v>
      </c>
      <c r="R1065" s="11" t="s">
        <v>5996</v>
      </c>
      <c r="S1065" s="11">
        <v>1.0</v>
      </c>
      <c r="T1065" s="11">
        <v>0.0</v>
      </c>
      <c r="U1065" s="11" t="s">
        <v>124</v>
      </c>
      <c r="V1065" s="11">
        <v>0.0</v>
      </c>
      <c r="W1065" s="11" t="s">
        <v>4598</v>
      </c>
      <c r="X1065" s="18">
        <f>(41+23)/2</f>
        <v>32</v>
      </c>
      <c r="Y1065" s="18">
        <v>1.0</v>
      </c>
      <c r="Z1065" s="18">
        <v>2.0</v>
      </c>
      <c r="AA1065" s="18"/>
      <c r="AB1065" s="15" t="s">
        <v>5997</v>
      </c>
      <c r="AC1065" s="15" t="s">
        <v>5997</v>
      </c>
      <c r="AD1065" s="16">
        <v>1.0</v>
      </c>
      <c r="AE1065" s="16">
        <v>2.0</v>
      </c>
      <c r="AF1065" s="16">
        <v>1.0</v>
      </c>
      <c r="AG1065" s="15">
        <v>0.0</v>
      </c>
      <c r="AH1065" s="11" t="s">
        <v>5998</v>
      </c>
      <c r="AI1065" s="18">
        <v>1.0</v>
      </c>
      <c r="AJ1065" s="18">
        <v>2.0</v>
      </c>
      <c r="AK1065" s="18">
        <v>1.0</v>
      </c>
      <c r="AL1065" s="11">
        <v>0.0</v>
      </c>
      <c r="AM1065" s="19">
        <v>1.0</v>
      </c>
      <c r="AN1065" s="27" t="s">
        <v>128</v>
      </c>
      <c r="AO1065" s="15" t="s">
        <v>289</v>
      </c>
      <c r="AP1065" s="15" t="s">
        <v>289</v>
      </c>
      <c r="AQ1065" s="15">
        <v>81.0</v>
      </c>
      <c r="AR1065" s="15">
        <v>67.0</v>
      </c>
      <c r="AS1065" s="15">
        <v>60.0</v>
      </c>
      <c r="AT1065" s="15">
        <v>82.0</v>
      </c>
      <c r="AU1065" s="15">
        <v>-4.0</v>
      </c>
      <c r="AV1065" s="15">
        <v>5.0</v>
      </c>
      <c r="AW1065" s="18">
        <v>0.0</v>
      </c>
      <c r="AX1065" s="18">
        <v>1.0</v>
      </c>
      <c r="AY1065" s="18">
        <v>0.0</v>
      </c>
      <c r="AZ1065" s="18">
        <v>0.0</v>
      </c>
      <c r="BA1065" s="18">
        <v>0.0</v>
      </c>
      <c r="BB1065" s="18">
        <v>0.0</v>
      </c>
      <c r="BC1065" s="11">
        <v>0.0</v>
      </c>
      <c r="BD1065" s="11">
        <v>0.0</v>
      </c>
      <c r="BE1065" s="11">
        <v>0.0</v>
      </c>
      <c r="BF1065" s="11">
        <v>0.0</v>
      </c>
      <c r="BG1065" s="11">
        <v>0.0</v>
      </c>
      <c r="BH1065" s="11">
        <v>0.0</v>
      </c>
      <c r="BI1065" s="11">
        <v>0.0</v>
      </c>
      <c r="BJ1065" s="11">
        <v>1.0</v>
      </c>
      <c r="BK1065" s="11">
        <v>0.0</v>
      </c>
      <c r="BL1065" s="11">
        <v>0.0</v>
      </c>
      <c r="BM1065" s="11">
        <v>0.0</v>
      </c>
      <c r="BN1065" s="11">
        <v>0.0</v>
      </c>
      <c r="BO1065" s="11">
        <v>0.0</v>
      </c>
      <c r="BP1065" s="11">
        <v>0.0</v>
      </c>
      <c r="BQ1065" s="11">
        <v>0.0</v>
      </c>
      <c r="BR1065" s="11">
        <v>0.0</v>
      </c>
      <c r="BS1065" s="11">
        <v>0.0</v>
      </c>
      <c r="BT1065" s="11">
        <v>0.0</v>
      </c>
      <c r="BU1065" s="11">
        <v>0.0</v>
      </c>
      <c r="BV1065" s="11" t="s">
        <v>124</v>
      </c>
      <c r="BW1065" s="3" t="s">
        <v>3745</v>
      </c>
      <c r="BX1065" s="15">
        <v>0.0</v>
      </c>
      <c r="BY1065" s="26">
        <v>288.0</v>
      </c>
      <c r="BZ1065" s="16">
        <v>0.0</v>
      </c>
      <c r="CA1065" s="26">
        <v>4.0</v>
      </c>
      <c r="CB1065" s="26">
        <v>11.0</v>
      </c>
      <c r="CC1065" s="15">
        <v>0.0</v>
      </c>
      <c r="CD1065" s="15">
        <v>0.0</v>
      </c>
      <c r="CE1065" s="15">
        <v>0.0</v>
      </c>
      <c r="CF1065" s="15">
        <v>0.0</v>
      </c>
      <c r="CG1065" s="16">
        <v>0.0</v>
      </c>
      <c r="CH1065" s="16">
        <v>0.0</v>
      </c>
      <c r="CI1065" s="16">
        <v>0.0</v>
      </c>
      <c r="CJ1065" s="15">
        <f t="shared" si="3"/>
        <v>0</v>
      </c>
      <c r="CK1065" s="29" t="s">
        <v>5999</v>
      </c>
      <c r="CL1065" s="11" t="s">
        <v>258</v>
      </c>
      <c r="CM1065" s="11">
        <v>0.0</v>
      </c>
      <c r="CN1065" s="11">
        <v>1.0</v>
      </c>
      <c r="CO1065" s="18">
        <v>1.0</v>
      </c>
      <c r="CP1065" s="18">
        <v>0.0</v>
      </c>
      <c r="CQ1065" s="15">
        <v>0.0</v>
      </c>
      <c r="CR1065" s="15" t="s">
        <v>124</v>
      </c>
      <c r="CS1065" s="15">
        <v>0.0</v>
      </c>
      <c r="CT1065" s="15" t="s">
        <v>124</v>
      </c>
      <c r="CU1065" s="15">
        <v>0.0</v>
      </c>
      <c r="CV1065" s="15" t="s">
        <v>124</v>
      </c>
      <c r="CW1065" s="11">
        <v>0.0</v>
      </c>
      <c r="CX1065" s="11">
        <v>0.0</v>
      </c>
      <c r="CY1065" s="11" t="s">
        <v>124</v>
      </c>
      <c r="CZ1065" s="11">
        <v>0.0</v>
      </c>
      <c r="DA1065" s="11" t="s">
        <v>3248</v>
      </c>
      <c r="DB1065" s="31"/>
    </row>
    <row r="1066">
      <c r="A1066" s="11" t="s">
        <v>6000</v>
      </c>
      <c r="B1066" s="11" t="s">
        <v>6001</v>
      </c>
      <c r="C1066" s="12">
        <v>42882.0</v>
      </c>
      <c r="D1066" s="13">
        <v>16.0</v>
      </c>
      <c r="E1066" s="18">
        <v>0.0</v>
      </c>
      <c r="F1066" s="3">
        <v>10.0</v>
      </c>
      <c r="G1066" s="3">
        <v>7.0</v>
      </c>
      <c r="H1066" s="3">
        <v>8.0</v>
      </c>
      <c r="I1066" s="14">
        <f t="shared" si="1"/>
        <v>8.333333333</v>
      </c>
      <c r="J1066" s="14">
        <f t="shared" si="2"/>
        <v>2</v>
      </c>
      <c r="K1066" s="11" t="s">
        <v>5472</v>
      </c>
      <c r="L1066" s="11" t="s">
        <v>4729</v>
      </c>
      <c r="M1066" s="15" t="s">
        <v>5171</v>
      </c>
      <c r="N1066" s="50" t="s">
        <v>6002</v>
      </c>
      <c r="O1066" s="15" t="s">
        <v>4882</v>
      </c>
      <c r="P1066" s="15" t="s">
        <v>6003</v>
      </c>
      <c r="Q1066" s="17">
        <v>2.5</v>
      </c>
      <c r="R1066" s="11" t="s">
        <v>6004</v>
      </c>
      <c r="S1066" s="11">
        <v>1.0</v>
      </c>
      <c r="T1066" s="11">
        <v>0.0</v>
      </c>
      <c r="U1066" s="11" t="s">
        <v>124</v>
      </c>
      <c r="V1066" s="11">
        <v>0.0</v>
      </c>
      <c r="W1066" s="11" t="s">
        <v>6005</v>
      </c>
      <c r="X1066" s="18">
        <f>(39+40+23)/3</f>
        <v>34</v>
      </c>
      <c r="Y1066" s="18">
        <v>1.0</v>
      </c>
      <c r="Z1066" s="18">
        <v>2.0</v>
      </c>
      <c r="AA1066" s="18"/>
      <c r="AB1066" s="15" t="s">
        <v>6006</v>
      </c>
      <c r="AC1066" s="15" t="s">
        <v>6006</v>
      </c>
      <c r="AD1066" s="16">
        <v>2.0</v>
      </c>
      <c r="AE1066" s="16">
        <v>2.0</v>
      </c>
      <c r="AF1066" s="16">
        <v>1.0</v>
      </c>
      <c r="AG1066" s="15">
        <v>0.0</v>
      </c>
      <c r="AH1066" s="11" t="s">
        <v>6007</v>
      </c>
      <c r="AI1066" s="18">
        <v>1.0</v>
      </c>
      <c r="AJ1066" s="18">
        <v>2.0</v>
      </c>
      <c r="AK1066" s="18">
        <v>0.0</v>
      </c>
      <c r="AL1066" s="11">
        <v>0.0</v>
      </c>
      <c r="AM1066" s="19">
        <v>0.0</v>
      </c>
      <c r="AN1066" s="15" t="s">
        <v>154</v>
      </c>
      <c r="AO1066" s="15" t="s">
        <v>328</v>
      </c>
      <c r="AP1066" s="15" t="s">
        <v>328</v>
      </c>
      <c r="AQ1066" s="15">
        <v>89.0</v>
      </c>
      <c r="AR1066" s="15">
        <v>82.0</v>
      </c>
      <c r="AS1066" s="15">
        <v>65.0</v>
      </c>
      <c r="AT1066" s="15">
        <v>82.0</v>
      </c>
      <c r="AU1066" s="15">
        <v>-4.0</v>
      </c>
      <c r="AV1066" s="15">
        <v>23.0</v>
      </c>
      <c r="AW1066" s="18">
        <v>0.0</v>
      </c>
      <c r="AX1066" s="18">
        <v>0.0</v>
      </c>
      <c r="AY1066" s="18">
        <v>1.0</v>
      </c>
      <c r="AZ1066" s="18">
        <v>0.0</v>
      </c>
      <c r="BA1066" s="18">
        <v>0.0</v>
      </c>
      <c r="BB1066" s="18">
        <v>0.0</v>
      </c>
      <c r="BC1066" s="11">
        <v>0.0</v>
      </c>
      <c r="BD1066" s="11">
        <v>0.0</v>
      </c>
      <c r="BE1066" s="11">
        <v>0.0</v>
      </c>
      <c r="BF1066" s="11">
        <v>0.0</v>
      </c>
      <c r="BG1066" s="11">
        <v>0.0</v>
      </c>
      <c r="BH1066" s="11">
        <v>0.0</v>
      </c>
      <c r="BI1066" s="11">
        <v>0.0</v>
      </c>
      <c r="BJ1066" s="11">
        <v>0.0</v>
      </c>
      <c r="BK1066" s="11">
        <v>0.0</v>
      </c>
      <c r="BL1066" s="11">
        <v>0.0</v>
      </c>
      <c r="BM1066" s="11">
        <v>0.0</v>
      </c>
      <c r="BN1066" s="11">
        <v>0.0</v>
      </c>
      <c r="BO1066" s="11">
        <v>0.0</v>
      </c>
      <c r="BP1066" s="11">
        <v>0.0</v>
      </c>
      <c r="BQ1066" s="11">
        <v>0.0</v>
      </c>
      <c r="BR1066" s="11">
        <v>0.0</v>
      </c>
      <c r="BS1066" s="11">
        <v>0.0</v>
      </c>
      <c r="BT1066" s="11">
        <v>0.0</v>
      </c>
      <c r="BU1066" s="11">
        <v>0.0</v>
      </c>
      <c r="BV1066" s="11" t="s">
        <v>124</v>
      </c>
      <c r="BW1066" s="3" t="s">
        <v>319</v>
      </c>
      <c r="BX1066" s="15">
        <v>0.0</v>
      </c>
      <c r="BY1066" s="26">
        <v>228.0</v>
      </c>
      <c r="BZ1066" s="16">
        <v>0.0</v>
      </c>
      <c r="CA1066" s="26">
        <v>9.0</v>
      </c>
      <c r="CB1066" s="26">
        <v>9.0</v>
      </c>
      <c r="CC1066" s="15">
        <v>0.0</v>
      </c>
      <c r="CD1066" s="15">
        <v>0.0</v>
      </c>
      <c r="CE1066" s="15">
        <v>0.0</v>
      </c>
      <c r="CF1066" s="15">
        <v>0.0</v>
      </c>
      <c r="CG1066" s="16">
        <v>0.0</v>
      </c>
      <c r="CH1066" s="16">
        <v>1.0</v>
      </c>
      <c r="CI1066" s="16">
        <v>0.0</v>
      </c>
      <c r="CJ1066" s="15">
        <f t="shared" si="3"/>
        <v>1</v>
      </c>
      <c r="CK1066" s="40" t="s">
        <v>124</v>
      </c>
      <c r="CL1066" s="11" t="s">
        <v>258</v>
      </c>
      <c r="CM1066" s="11">
        <v>0.0</v>
      </c>
      <c r="CN1066" s="11">
        <v>0.0</v>
      </c>
      <c r="CO1066" s="18">
        <v>0.0</v>
      </c>
      <c r="CP1066" s="18">
        <v>1.0</v>
      </c>
      <c r="CQ1066" s="15">
        <v>0.0</v>
      </c>
      <c r="CR1066" s="15" t="s">
        <v>124</v>
      </c>
      <c r="CS1066" s="15">
        <v>0.0</v>
      </c>
      <c r="CT1066" s="15" t="s">
        <v>124</v>
      </c>
      <c r="CU1066" s="15">
        <v>0.0</v>
      </c>
      <c r="CV1066" s="15" t="s">
        <v>124</v>
      </c>
      <c r="CW1066" s="11">
        <v>0.0</v>
      </c>
      <c r="CX1066" s="11">
        <v>0.0</v>
      </c>
      <c r="CY1066" s="11" t="s">
        <v>124</v>
      </c>
      <c r="CZ1066" s="11">
        <v>0.0</v>
      </c>
      <c r="DA1066" s="11" t="s">
        <v>235</v>
      </c>
      <c r="DB1066" s="31"/>
    </row>
    <row r="1067">
      <c r="A1067" s="11" t="s">
        <v>6008</v>
      </c>
      <c r="B1067" s="11" t="s">
        <v>5720</v>
      </c>
      <c r="C1067" s="12">
        <v>42994.0</v>
      </c>
      <c r="D1067" s="13">
        <v>3.0</v>
      </c>
      <c r="E1067" s="18">
        <v>0.0</v>
      </c>
      <c r="F1067" s="3">
        <v>2.0</v>
      </c>
      <c r="G1067" s="3">
        <v>3.0</v>
      </c>
      <c r="H1067" s="3">
        <v>4.0</v>
      </c>
      <c r="I1067" s="14">
        <f t="shared" si="1"/>
        <v>3</v>
      </c>
      <c r="J1067" s="14">
        <f t="shared" si="2"/>
        <v>1.333333333</v>
      </c>
      <c r="K1067" s="11" t="s">
        <v>5721</v>
      </c>
      <c r="L1067" s="11" t="s">
        <v>5721</v>
      </c>
      <c r="M1067" s="15" t="s">
        <v>2631</v>
      </c>
      <c r="N1067" s="15" t="s">
        <v>4766</v>
      </c>
      <c r="O1067" s="15" t="s">
        <v>2906</v>
      </c>
      <c r="P1067" s="15" t="s">
        <v>6009</v>
      </c>
      <c r="Q1067" s="17">
        <v>1.0</v>
      </c>
      <c r="R1067" s="11" t="s">
        <v>124</v>
      </c>
      <c r="S1067" s="11">
        <v>0.0</v>
      </c>
      <c r="T1067" s="11">
        <v>0.0</v>
      </c>
      <c r="U1067" s="11" t="s">
        <v>124</v>
      </c>
      <c r="V1067" s="11">
        <v>0.0</v>
      </c>
      <c r="W1067" s="11" t="s">
        <v>125</v>
      </c>
      <c r="X1067" s="18">
        <v>27.0</v>
      </c>
      <c r="Y1067" s="18">
        <v>0.0</v>
      </c>
      <c r="Z1067" s="18">
        <v>1.0</v>
      </c>
      <c r="AA1067" s="18">
        <v>0.0</v>
      </c>
      <c r="AB1067" s="15" t="s">
        <v>6010</v>
      </c>
      <c r="AC1067" s="15" t="s">
        <v>6011</v>
      </c>
      <c r="AD1067" s="16">
        <v>2.0</v>
      </c>
      <c r="AE1067" s="16">
        <v>1.0</v>
      </c>
      <c r="AF1067" s="16">
        <v>1.0</v>
      </c>
      <c r="AG1067" s="15">
        <v>0.0</v>
      </c>
      <c r="AH1067" s="11" t="s">
        <v>6011</v>
      </c>
      <c r="AI1067" s="18">
        <v>2.0</v>
      </c>
      <c r="AJ1067" s="18">
        <v>1.0</v>
      </c>
      <c r="AK1067" s="18">
        <v>1.0</v>
      </c>
      <c r="AL1067" s="11">
        <v>0.0</v>
      </c>
      <c r="AM1067" s="19">
        <v>1.0</v>
      </c>
      <c r="AN1067" s="27" t="s">
        <v>128</v>
      </c>
      <c r="AO1067" s="15" t="s">
        <v>893</v>
      </c>
      <c r="AP1067" s="15" t="s">
        <v>893</v>
      </c>
      <c r="AQ1067" s="15">
        <v>128.0</v>
      </c>
      <c r="AR1067" s="15">
        <v>71.0</v>
      </c>
      <c r="AS1067" s="15">
        <v>77.0</v>
      </c>
      <c r="AT1067" s="15">
        <v>51.0</v>
      </c>
      <c r="AU1067" s="15">
        <v>-6.0</v>
      </c>
      <c r="AV1067" s="15">
        <v>20.0</v>
      </c>
      <c r="AW1067" s="18">
        <v>0.0</v>
      </c>
      <c r="AX1067" s="18">
        <v>1.0</v>
      </c>
      <c r="AY1067" s="18">
        <v>0.0</v>
      </c>
      <c r="AZ1067" s="18">
        <v>1.0</v>
      </c>
      <c r="BA1067" s="18">
        <v>1.0</v>
      </c>
      <c r="BB1067" s="18">
        <v>0.0</v>
      </c>
      <c r="BC1067" s="11">
        <v>0.0</v>
      </c>
      <c r="BD1067" s="11">
        <v>0.0</v>
      </c>
      <c r="BE1067" s="11">
        <v>0.0</v>
      </c>
      <c r="BF1067" s="11">
        <v>0.0</v>
      </c>
      <c r="BG1067" s="11">
        <v>0.0</v>
      </c>
      <c r="BH1067" s="11">
        <v>0.0</v>
      </c>
      <c r="BI1067" s="11">
        <v>0.0</v>
      </c>
      <c r="BJ1067" s="11">
        <v>1.0</v>
      </c>
      <c r="BK1067" s="11">
        <v>0.0</v>
      </c>
      <c r="BL1067" s="11">
        <v>0.0</v>
      </c>
      <c r="BM1067" s="11">
        <v>0.0</v>
      </c>
      <c r="BN1067" s="11">
        <v>0.0</v>
      </c>
      <c r="BO1067" s="11">
        <v>0.0</v>
      </c>
      <c r="BP1067" s="11">
        <v>0.0</v>
      </c>
      <c r="BQ1067" s="11">
        <v>0.0</v>
      </c>
      <c r="BR1067" s="11">
        <v>0.0</v>
      </c>
      <c r="BS1067" s="11">
        <v>0.0</v>
      </c>
      <c r="BT1067" s="11">
        <v>0.0</v>
      </c>
      <c r="BU1067" s="11">
        <v>0.0</v>
      </c>
      <c r="BV1067" s="11" t="s">
        <v>124</v>
      </c>
      <c r="BW1067" s="3" t="s">
        <v>1609</v>
      </c>
      <c r="BX1067" s="15">
        <v>0.0</v>
      </c>
      <c r="BY1067" s="26">
        <v>211.0</v>
      </c>
      <c r="BZ1067" s="16">
        <v>0.0</v>
      </c>
      <c r="CA1067" s="26">
        <v>20.0</v>
      </c>
      <c r="CB1067" s="26">
        <v>15.0</v>
      </c>
      <c r="CC1067" s="15">
        <v>0.0</v>
      </c>
      <c r="CD1067" s="15">
        <v>0.0</v>
      </c>
      <c r="CE1067" s="15">
        <v>0.0</v>
      </c>
      <c r="CF1067" s="15">
        <v>0.0</v>
      </c>
      <c r="CG1067" s="16">
        <v>0.0</v>
      </c>
      <c r="CH1067" s="16">
        <v>0.0</v>
      </c>
      <c r="CI1067" s="16">
        <v>1.0</v>
      </c>
      <c r="CJ1067" s="15">
        <f t="shared" si="3"/>
        <v>1</v>
      </c>
      <c r="CK1067" s="29" t="s">
        <v>6012</v>
      </c>
      <c r="CL1067" s="11" t="s">
        <v>6013</v>
      </c>
      <c r="CM1067" s="11">
        <v>0.0</v>
      </c>
      <c r="CN1067" s="11">
        <v>1.0</v>
      </c>
      <c r="CO1067" s="18">
        <v>0.0</v>
      </c>
      <c r="CP1067" s="18">
        <v>0.0</v>
      </c>
      <c r="CQ1067" s="15">
        <v>0.0</v>
      </c>
      <c r="CR1067" s="15" t="s">
        <v>124</v>
      </c>
      <c r="CS1067" s="15">
        <v>0.0</v>
      </c>
      <c r="CT1067" s="15" t="s">
        <v>124</v>
      </c>
      <c r="CU1067" s="15">
        <v>0.0</v>
      </c>
      <c r="CV1067" s="15" t="s">
        <v>124</v>
      </c>
      <c r="CW1067" s="11">
        <v>0.0</v>
      </c>
      <c r="CX1067" s="11">
        <v>0.0</v>
      </c>
      <c r="CY1067" s="11" t="s">
        <v>124</v>
      </c>
      <c r="CZ1067" s="11">
        <v>0.0</v>
      </c>
      <c r="DA1067" s="11" t="s">
        <v>235</v>
      </c>
      <c r="DB1067" s="31"/>
    </row>
    <row r="1068">
      <c r="A1068" s="11" t="s">
        <v>6014</v>
      </c>
      <c r="B1068" s="11" t="s">
        <v>6015</v>
      </c>
      <c r="C1068" s="12">
        <v>43015.0</v>
      </c>
      <c r="D1068" s="13">
        <v>3.0</v>
      </c>
      <c r="E1068" s="18">
        <v>0.0</v>
      </c>
      <c r="F1068" s="3">
        <v>6.0</v>
      </c>
      <c r="G1068" s="3">
        <v>7.0</v>
      </c>
      <c r="H1068" s="3">
        <v>9.0</v>
      </c>
      <c r="I1068" s="14">
        <f t="shared" si="1"/>
        <v>7.333333333</v>
      </c>
      <c r="J1068" s="14">
        <f t="shared" si="2"/>
        <v>2</v>
      </c>
      <c r="K1068" s="11" t="s">
        <v>303</v>
      </c>
      <c r="L1068" s="11" t="s">
        <v>355</v>
      </c>
      <c r="M1068" s="15" t="s">
        <v>3478</v>
      </c>
      <c r="N1068" s="15" t="s">
        <v>5921</v>
      </c>
      <c r="O1068" s="15" t="s">
        <v>3478</v>
      </c>
      <c r="P1068" s="15" t="s">
        <v>5921</v>
      </c>
      <c r="Q1068" s="17">
        <v>1.0</v>
      </c>
      <c r="R1068" s="11" t="s">
        <v>124</v>
      </c>
      <c r="S1068" s="11">
        <v>0.0</v>
      </c>
      <c r="T1068" s="11">
        <v>0.0</v>
      </c>
      <c r="U1068" s="11" t="s">
        <v>124</v>
      </c>
      <c r="V1068" s="11">
        <v>0.0</v>
      </c>
      <c r="W1068" s="11" t="s">
        <v>125</v>
      </c>
      <c r="X1068" s="18">
        <v>24.0</v>
      </c>
      <c r="Y1068" s="18">
        <v>0.0</v>
      </c>
      <c r="Z1068" s="18">
        <v>0.0</v>
      </c>
      <c r="AA1068" s="18"/>
      <c r="AB1068" s="15" t="s">
        <v>6016</v>
      </c>
      <c r="AC1068" s="15" t="s">
        <v>6017</v>
      </c>
      <c r="AD1068" s="16">
        <v>2.0</v>
      </c>
      <c r="AE1068" s="16">
        <v>0.0</v>
      </c>
      <c r="AF1068" s="16">
        <v>1.0</v>
      </c>
      <c r="AG1068" s="15">
        <v>0.0</v>
      </c>
      <c r="AH1068" s="11" t="s">
        <v>6018</v>
      </c>
      <c r="AI1068" s="18">
        <v>1.0</v>
      </c>
      <c r="AJ1068" s="18">
        <v>0.0</v>
      </c>
      <c r="AK1068" s="18">
        <v>0.0</v>
      </c>
      <c r="AL1068" s="11">
        <v>0.0</v>
      </c>
      <c r="AM1068" s="19">
        <v>1.0</v>
      </c>
      <c r="AN1068" s="27" t="s">
        <v>128</v>
      </c>
      <c r="AO1068" s="15" t="s">
        <v>413</v>
      </c>
      <c r="AP1068" s="15" t="s">
        <v>413</v>
      </c>
      <c r="AQ1068" s="15">
        <v>125.0</v>
      </c>
      <c r="AR1068" s="15">
        <v>70.0</v>
      </c>
      <c r="AS1068" s="15">
        <v>93.0</v>
      </c>
      <c r="AT1068" s="15">
        <v>49.0</v>
      </c>
      <c r="AU1068" s="15">
        <v>-6.0</v>
      </c>
      <c r="AV1068" s="15">
        <v>7.0</v>
      </c>
      <c r="AW1068" s="18">
        <v>0.0</v>
      </c>
      <c r="AX1068" s="18">
        <v>0.0</v>
      </c>
      <c r="AY1068" s="18">
        <v>0.0</v>
      </c>
      <c r="AZ1068" s="18">
        <v>0.0</v>
      </c>
      <c r="BA1068" s="18">
        <v>0.0</v>
      </c>
      <c r="BB1068" s="18">
        <v>0.0</v>
      </c>
      <c r="BC1068" s="11">
        <v>0.0</v>
      </c>
      <c r="BD1068" s="11">
        <v>0.0</v>
      </c>
      <c r="BE1068" s="11">
        <v>0.0</v>
      </c>
      <c r="BF1068" s="11">
        <v>0.0</v>
      </c>
      <c r="BG1068" s="11">
        <v>0.0</v>
      </c>
      <c r="BH1068" s="11">
        <v>0.0</v>
      </c>
      <c r="BI1068" s="11">
        <v>0.0</v>
      </c>
      <c r="BJ1068" s="11">
        <v>0.0</v>
      </c>
      <c r="BK1068" s="11">
        <v>0.0</v>
      </c>
      <c r="BL1068" s="11">
        <v>0.0</v>
      </c>
      <c r="BM1068" s="11">
        <v>0.0</v>
      </c>
      <c r="BN1068" s="11">
        <v>0.0</v>
      </c>
      <c r="BO1068" s="11">
        <v>0.0</v>
      </c>
      <c r="BP1068" s="11">
        <v>0.0</v>
      </c>
      <c r="BQ1068" s="11">
        <v>0.0</v>
      </c>
      <c r="BR1068" s="11">
        <v>0.0</v>
      </c>
      <c r="BS1068" s="11">
        <v>0.0</v>
      </c>
      <c r="BT1068" s="11">
        <v>0.0</v>
      </c>
      <c r="BU1068" s="11">
        <v>0.0</v>
      </c>
      <c r="BV1068" s="11" t="s">
        <v>124</v>
      </c>
      <c r="BW1068" s="3" t="s">
        <v>319</v>
      </c>
      <c r="BX1068" s="15">
        <v>0.0</v>
      </c>
      <c r="BY1068" s="26">
        <v>223.0</v>
      </c>
      <c r="BZ1068" s="16">
        <v>0.0</v>
      </c>
      <c r="CA1068" s="26">
        <v>13.0</v>
      </c>
      <c r="CB1068" s="26">
        <v>13.0</v>
      </c>
      <c r="CC1068" s="15">
        <v>0.0</v>
      </c>
      <c r="CD1068" s="15">
        <v>0.0</v>
      </c>
      <c r="CE1068" s="15">
        <v>0.0</v>
      </c>
      <c r="CF1068" s="15">
        <v>0.0</v>
      </c>
      <c r="CG1068" s="16">
        <v>0.0</v>
      </c>
      <c r="CH1068" s="16">
        <v>0.0</v>
      </c>
      <c r="CI1068" s="16">
        <v>1.0</v>
      </c>
      <c r="CJ1068" s="15">
        <f t="shared" si="3"/>
        <v>1</v>
      </c>
      <c r="CK1068" s="29" t="s">
        <v>6019</v>
      </c>
      <c r="CL1068" s="11" t="s">
        <v>4478</v>
      </c>
      <c r="CM1068" s="11">
        <v>0.0</v>
      </c>
      <c r="CN1068" s="11">
        <v>0.0</v>
      </c>
      <c r="CO1068" s="18">
        <v>1.0</v>
      </c>
      <c r="CP1068" s="18">
        <v>0.0</v>
      </c>
      <c r="CQ1068" s="15">
        <v>0.0</v>
      </c>
      <c r="CR1068" s="15" t="s">
        <v>124</v>
      </c>
      <c r="CS1068" s="15">
        <v>0.0</v>
      </c>
      <c r="CT1068" s="15" t="s">
        <v>124</v>
      </c>
      <c r="CU1068" s="15">
        <v>0.0</v>
      </c>
      <c r="CV1068" s="15" t="s">
        <v>124</v>
      </c>
      <c r="CW1068" s="11">
        <v>0.0</v>
      </c>
      <c r="CX1068" s="11">
        <v>0.0</v>
      </c>
      <c r="CY1068" s="11" t="s">
        <v>124</v>
      </c>
      <c r="CZ1068" s="11">
        <v>0.0</v>
      </c>
      <c r="DA1068" s="11" t="s">
        <v>235</v>
      </c>
      <c r="DB1068" s="31"/>
    </row>
    <row r="1069">
      <c r="A1069" s="11" t="s">
        <v>6020</v>
      </c>
      <c r="B1069" s="11" t="s">
        <v>6021</v>
      </c>
      <c r="C1069" s="12">
        <v>43036.0</v>
      </c>
      <c r="D1069" s="13">
        <v>8.0</v>
      </c>
      <c r="E1069" s="18">
        <v>0.0</v>
      </c>
      <c r="F1069" s="3">
        <v>2.0</v>
      </c>
      <c r="G1069" s="3">
        <v>6.0</v>
      </c>
      <c r="H1069" s="3">
        <v>5.0</v>
      </c>
      <c r="I1069" s="14">
        <f t="shared" si="1"/>
        <v>4.333333333</v>
      </c>
      <c r="J1069" s="14">
        <f t="shared" si="2"/>
        <v>2.666666667</v>
      </c>
      <c r="K1069" s="11" t="s">
        <v>5701</v>
      </c>
      <c r="L1069" s="11" t="s">
        <v>4729</v>
      </c>
      <c r="M1069" s="15" t="s">
        <v>3478</v>
      </c>
      <c r="N1069" s="15" t="s">
        <v>5921</v>
      </c>
      <c r="O1069" s="15" t="s">
        <v>3478</v>
      </c>
      <c r="P1069" s="15" t="s">
        <v>969</v>
      </c>
      <c r="Q1069" s="17">
        <v>1.5</v>
      </c>
      <c r="R1069" s="11" t="s">
        <v>6022</v>
      </c>
      <c r="S1069" s="11">
        <v>1.0</v>
      </c>
      <c r="T1069" s="11">
        <v>0.0</v>
      </c>
      <c r="U1069" s="11" t="s">
        <v>124</v>
      </c>
      <c r="V1069" s="11">
        <v>0.0</v>
      </c>
      <c r="W1069" s="11" t="s">
        <v>125</v>
      </c>
      <c r="X1069" s="18">
        <f>(22+25)/2</f>
        <v>23.5</v>
      </c>
      <c r="Y1069" s="18">
        <v>1.0</v>
      </c>
      <c r="Z1069" s="18">
        <v>2.0</v>
      </c>
      <c r="AA1069" s="18">
        <v>2.0</v>
      </c>
      <c r="AB1069" s="15" t="s">
        <v>6023</v>
      </c>
      <c r="AC1069" s="15" t="s">
        <v>6023</v>
      </c>
      <c r="AD1069" s="16">
        <v>1.0</v>
      </c>
      <c r="AE1069" s="16">
        <v>2.0</v>
      </c>
      <c r="AF1069" s="16">
        <v>1.0</v>
      </c>
      <c r="AG1069" s="15">
        <v>0.0</v>
      </c>
      <c r="AH1069" s="11" t="s">
        <v>6024</v>
      </c>
      <c r="AI1069" s="18">
        <v>1.0</v>
      </c>
      <c r="AJ1069" s="18">
        <v>2.0</v>
      </c>
      <c r="AK1069" s="18">
        <v>0.0</v>
      </c>
      <c r="AL1069" s="11">
        <v>0.0</v>
      </c>
      <c r="AM1069" s="19">
        <v>1.0</v>
      </c>
      <c r="AN1069" s="27" t="s">
        <v>128</v>
      </c>
      <c r="AO1069" s="15" t="s">
        <v>1840</v>
      </c>
      <c r="AP1069" s="15" t="s">
        <v>1840</v>
      </c>
      <c r="AQ1069" s="15">
        <v>160.0</v>
      </c>
      <c r="AR1069" s="15">
        <v>52.0</v>
      </c>
      <c r="AS1069" s="15">
        <v>59.0</v>
      </c>
      <c r="AT1069" s="15">
        <v>13.0</v>
      </c>
      <c r="AU1069" s="15">
        <v>-6.0</v>
      </c>
      <c r="AV1069" s="15">
        <v>12.0</v>
      </c>
      <c r="AW1069" s="18">
        <v>0.0</v>
      </c>
      <c r="AX1069" s="18">
        <v>0.0</v>
      </c>
      <c r="AY1069" s="18">
        <v>0.0</v>
      </c>
      <c r="AZ1069" s="18">
        <v>0.0</v>
      </c>
      <c r="BA1069" s="18">
        <v>0.0</v>
      </c>
      <c r="BB1069" s="18">
        <v>0.0</v>
      </c>
      <c r="BC1069" s="11">
        <v>0.0</v>
      </c>
      <c r="BD1069" s="11">
        <v>0.0</v>
      </c>
      <c r="BE1069" s="11">
        <v>0.0</v>
      </c>
      <c r="BF1069" s="11">
        <v>0.0</v>
      </c>
      <c r="BG1069" s="11">
        <v>0.0</v>
      </c>
      <c r="BH1069" s="11">
        <v>0.0</v>
      </c>
      <c r="BI1069" s="11">
        <v>0.0</v>
      </c>
      <c r="BJ1069" s="11">
        <v>0.0</v>
      </c>
      <c r="BK1069" s="11">
        <v>0.0</v>
      </c>
      <c r="BL1069" s="11">
        <v>0.0</v>
      </c>
      <c r="BM1069" s="11">
        <v>0.0</v>
      </c>
      <c r="BN1069" s="11">
        <v>0.0</v>
      </c>
      <c r="BO1069" s="11">
        <v>0.0</v>
      </c>
      <c r="BP1069" s="11">
        <v>0.0</v>
      </c>
      <c r="BQ1069" s="11">
        <v>0.0</v>
      </c>
      <c r="BR1069" s="11">
        <v>0.0</v>
      </c>
      <c r="BS1069" s="11">
        <v>0.0</v>
      </c>
      <c r="BT1069" s="11">
        <v>0.0</v>
      </c>
      <c r="BU1069" s="11">
        <v>0.0</v>
      </c>
      <c r="BV1069" s="11" t="s">
        <v>124</v>
      </c>
      <c r="BW1069" s="3" t="s">
        <v>319</v>
      </c>
      <c r="BX1069" s="15">
        <v>0.0</v>
      </c>
      <c r="BY1069" s="26">
        <v>218.0</v>
      </c>
      <c r="BZ1069" s="16">
        <v>0.0</v>
      </c>
      <c r="CA1069" s="26">
        <v>54.0</v>
      </c>
      <c r="CB1069" s="26">
        <v>14.0</v>
      </c>
      <c r="CC1069" s="15">
        <v>0.0</v>
      </c>
      <c r="CD1069" s="15">
        <v>0.0</v>
      </c>
      <c r="CE1069" s="15">
        <v>0.0</v>
      </c>
      <c r="CF1069" s="15">
        <v>0.0</v>
      </c>
      <c r="CG1069" s="16">
        <v>0.0</v>
      </c>
      <c r="CH1069" s="16">
        <v>0.0</v>
      </c>
      <c r="CI1069" s="16">
        <v>0.0</v>
      </c>
      <c r="CJ1069" s="15">
        <f t="shared" si="3"/>
        <v>0</v>
      </c>
      <c r="CK1069" s="29" t="s">
        <v>6025</v>
      </c>
      <c r="CL1069" s="11" t="s">
        <v>6026</v>
      </c>
      <c r="CM1069" s="11">
        <v>0.0</v>
      </c>
      <c r="CN1069" s="11">
        <v>0.0</v>
      </c>
      <c r="CO1069" s="18">
        <v>1.0</v>
      </c>
      <c r="CP1069" s="18">
        <v>0.0</v>
      </c>
      <c r="CQ1069" s="15">
        <v>0.0</v>
      </c>
      <c r="CR1069" s="15" t="s">
        <v>124</v>
      </c>
      <c r="CS1069" s="15">
        <v>0.0</v>
      </c>
      <c r="CT1069" s="15" t="s">
        <v>124</v>
      </c>
      <c r="CU1069" s="15">
        <v>0.0</v>
      </c>
      <c r="CV1069" s="15" t="s">
        <v>124</v>
      </c>
      <c r="CW1069" s="11">
        <v>0.0</v>
      </c>
      <c r="CX1069" s="11">
        <v>0.0</v>
      </c>
      <c r="CY1069" s="11" t="s">
        <v>124</v>
      </c>
      <c r="CZ1069" s="11">
        <v>0.0</v>
      </c>
      <c r="DA1069" s="11" t="s">
        <v>3248</v>
      </c>
      <c r="DB1069" s="31"/>
    </row>
    <row r="1070">
      <c r="A1070" s="11" t="s">
        <v>6027</v>
      </c>
      <c r="B1070" s="11" t="s">
        <v>6028</v>
      </c>
      <c r="C1070" s="12">
        <v>43092.0</v>
      </c>
      <c r="D1070" s="13">
        <v>6.0</v>
      </c>
      <c r="E1070" s="18">
        <v>0.0</v>
      </c>
      <c r="F1070" s="3">
        <v>8.0</v>
      </c>
      <c r="G1070" s="3">
        <v>6.0</v>
      </c>
      <c r="H1070" s="3">
        <v>10.0</v>
      </c>
      <c r="I1070" s="14">
        <f t="shared" si="1"/>
        <v>8</v>
      </c>
      <c r="J1070" s="14">
        <f t="shared" si="2"/>
        <v>2.666666667</v>
      </c>
      <c r="K1070" s="11" t="s">
        <v>5979</v>
      </c>
      <c r="L1070" s="11" t="s">
        <v>355</v>
      </c>
      <c r="M1070" s="15" t="s">
        <v>137</v>
      </c>
      <c r="N1070" s="15" t="s">
        <v>196</v>
      </c>
      <c r="O1070" s="15" t="s">
        <v>137</v>
      </c>
      <c r="P1070" s="15" t="s">
        <v>6029</v>
      </c>
      <c r="Q1070" s="17">
        <v>2.0</v>
      </c>
      <c r="R1070" s="11" t="s">
        <v>124</v>
      </c>
      <c r="S1070" s="11">
        <v>1.0</v>
      </c>
      <c r="T1070" s="11">
        <v>0.0</v>
      </c>
      <c r="U1070" s="11" t="s">
        <v>124</v>
      </c>
      <c r="V1070" s="11">
        <v>0.0</v>
      </c>
      <c r="W1070" s="11" t="s">
        <v>6030</v>
      </c>
      <c r="X1070" s="18">
        <f>(26+36)/2</f>
        <v>31</v>
      </c>
      <c r="Y1070" s="18">
        <v>2.0</v>
      </c>
      <c r="Z1070" s="18">
        <v>2.0</v>
      </c>
      <c r="AA1070" s="18"/>
      <c r="AB1070" s="15" t="s">
        <v>6031</v>
      </c>
      <c r="AC1070" s="15" t="s">
        <v>6031</v>
      </c>
      <c r="AD1070" s="16">
        <v>2.0</v>
      </c>
      <c r="AE1070" s="16">
        <v>2.0</v>
      </c>
      <c r="AF1070" s="16">
        <v>1.0</v>
      </c>
      <c r="AG1070" s="15">
        <v>1.0</v>
      </c>
      <c r="AH1070" s="11" t="s">
        <v>6032</v>
      </c>
      <c r="AI1070" s="18">
        <v>1.0</v>
      </c>
      <c r="AJ1070" s="18">
        <v>1.0</v>
      </c>
      <c r="AK1070" s="18">
        <v>1.0</v>
      </c>
      <c r="AL1070" s="11">
        <v>0.0</v>
      </c>
      <c r="AM1070" s="19">
        <v>1.0</v>
      </c>
      <c r="AN1070" s="27" t="s">
        <v>198</v>
      </c>
      <c r="AO1070" s="15" t="s">
        <v>210</v>
      </c>
      <c r="AP1070" s="15" t="s">
        <v>210</v>
      </c>
      <c r="AQ1070" s="15">
        <v>95.0</v>
      </c>
      <c r="AR1070" s="15">
        <v>30.0</v>
      </c>
      <c r="AS1070" s="15">
        <v>59.0</v>
      </c>
      <c r="AT1070" s="15">
        <v>36.0</v>
      </c>
      <c r="AU1070" s="15">
        <v>-7.0</v>
      </c>
      <c r="AV1070" s="15">
        <v>78.0</v>
      </c>
      <c r="AW1070" s="18">
        <v>0.0</v>
      </c>
      <c r="AX1070" s="18">
        <v>0.0</v>
      </c>
      <c r="AY1070" s="18">
        <v>1.0</v>
      </c>
      <c r="AZ1070" s="18">
        <v>0.0</v>
      </c>
      <c r="BA1070" s="18">
        <v>0.0</v>
      </c>
      <c r="BB1070" s="18">
        <v>0.0</v>
      </c>
      <c r="BC1070" s="11">
        <v>0.0</v>
      </c>
      <c r="BD1070" s="11">
        <v>0.0</v>
      </c>
      <c r="BE1070" s="11">
        <v>0.0</v>
      </c>
      <c r="BF1070" s="11">
        <v>0.0</v>
      </c>
      <c r="BG1070" s="11">
        <v>0.0</v>
      </c>
      <c r="BH1070" s="11">
        <v>0.0</v>
      </c>
      <c r="BI1070" s="11">
        <v>0.0</v>
      </c>
      <c r="BJ1070" s="11">
        <v>0.0</v>
      </c>
      <c r="BK1070" s="11">
        <v>0.0</v>
      </c>
      <c r="BL1070" s="11">
        <v>0.0</v>
      </c>
      <c r="BM1070" s="11">
        <v>0.0</v>
      </c>
      <c r="BN1070" s="11">
        <v>0.0</v>
      </c>
      <c r="BO1070" s="11">
        <v>0.0</v>
      </c>
      <c r="BP1070" s="11">
        <v>0.0</v>
      </c>
      <c r="BQ1070" s="11">
        <v>0.0</v>
      </c>
      <c r="BR1070" s="11">
        <v>0.0</v>
      </c>
      <c r="BS1070" s="11">
        <v>0.0</v>
      </c>
      <c r="BT1070" s="11">
        <v>0.0</v>
      </c>
      <c r="BU1070" s="11">
        <v>0.0</v>
      </c>
      <c r="BV1070" s="11" t="s">
        <v>124</v>
      </c>
      <c r="BW1070" s="3" t="s">
        <v>487</v>
      </c>
      <c r="BX1070" s="15">
        <v>0.0</v>
      </c>
      <c r="BY1070" s="26">
        <v>269.0</v>
      </c>
      <c r="BZ1070" s="16">
        <v>0.0</v>
      </c>
      <c r="CA1070" s="26">
        <v>40.0</v>
      </c>
      <c r="CB1070" s="26">
        <v>2.0</v>
      </c>
      <c r="CC1070" s="15">
        <v>0.0</v>
      </c>
      <c r="CD1070" s="15">
        <v>0.0</v>
      </c>
      <c r="CE1070" s="15">
        <v>0.0</v>
      </c>
      <c r="CF1070" s="15">
        <v>0.0</v>
      </c>
      <c r="CG1070" s="16">
        <v>0.0</v>
      </c>
      <c r="CH1070" s="16">
        <v>0.0</v>
      </c>
      <c r="CI1070" s="16">
        <v>0.0</v>
      </c>
      <c r="CJ1070" s="15">
        <f t="shared" si="3"/>
        <v>0</v>
      </c>
      <c r="CK1070" s="29" t="s">
        <v>6033</v>
      </c>
      <c r="CL1070" s="11" t="s">
        <v>170</v>
      </c>
      <c r="CM1070" s="11">
        <v>0.0</v>
      </c>
      <c r="CN1070" s="11">
        <v>0.0</v>
      </c>
      <c r="CO1070" s="18">
        <v>0.0</v>
      </c>
      <c r="CP1070" s="18">
        <v>0.0</v>
      </c>
      <c r="CQ1070" s="15">
        <v>0.0</v>
      </c>
      <c r="CR1070" s="15" t="s">
        <v>124</v>
      </c>
      <c r="CS1070" s="15">
        <v>0.0</v>
      </c>
      <c r="CT1070" s="15" t="s">
        <v>124</v>
      </c>
      <c r="CU1070" s="15">
        <v>0.0</v>
      </c>
      <c r="CV1070" s="15" t="s">
        <v>124</v>
      </c>
      <c r="CW1070" s="11">
        <v>0.0</v>
      </c>
      <c r="CX1070" s="11">
        <v>0.0</v>
      </c>
      <c r="CY1070" s="11" t="s">
        <v>124</v>
      </c>
      <c r="CZ1070" s="11">
        <v>0.0</v>
      </c>
      <c r="DA1070" s="11" t="s">
        <v>3698</v>
      </c>
      <c r="DB1070" s="31"/>
    </row>
    <row r="1071">
      <c r="A1071" s="11" t="s">
        <v>6034</v>
      </c>
      <c r="B1071" s="11" t="s">
        <v>6035</v>
      </c>
      <c r="C1071" s="12">
        <v>43127.0</v>
      </c>
      <c r="D1071" s="13">
        <v>1.0</v>
      </c>
      <c r="E1071" s="18">
        <v>0.0</v>
      </c>
      <c r="F1071" s="3">
        <v>5.0</v>
      </c>
      <c r="G1071" s="3">
        <v>6.0</v>
      </c>
      <c r="H1071" s="3">
        <v>8.0</v>
      </c>
      <c r="I1071" s="14">
        <f t="shared" si="1"/>
        <v>6.333333333</v>
      </c>
      <c r="J1071" s="14">
        <f t="shared" si="2"/>
        <v>2</v>
      </c>
      <c r="K1071" s="11" t="s">
        <v>6036</v>
      </c>
      <c r="L1071" s="11" t="s">
        <v>3594</v>
      </c>
      <c r="M1071" s="15" t="s">
        <v>5171</v>
      </c>
      <c r="N1071" s="15" t="s">
        <v>4658</v>
      </c>
      <c r="O1071" s="15" t="s">
        <v>6037</v>
      </c>
      <c r="P1071" s="15" t="s">
        <v>6038</v>
      </c>
      <c r="Q1071" s="17">
        <v>1.5</v>
      </c>
      <c r="R1071" s="11" t="s">
        <v>6039</v>
      </c>
      <c r="S1071" s="11">
        <v>1.0</v>
      </c>
      <c r="T1071" s="11">
        <v>0.0</v>
      </c>
      <c r="U1071" s="11" t="s">
        <v>124</v>
      </c>
      <c r="V1071" s="11">
        <v>0.0</v>
      </c>
      <c r="W1071" s="11" t="s">
        <v>6040</v>
      </c>
      <c r="X1071" s="18">
        <f>(20+26)/2</f>
        <v>23</v>
      </c>
      <c r="Y1071" s="18">
        <v>2.0</v>
      </c>
      <c r="Z1071" s="18">
        <v>0.0</v>
      </c>
      <c r="AA1071" s="18"/>
      <c r="AB1071" s="15" t="s">
        <v>6041</v>
      </c>
      <c r="AC1071" s="15" t="s">
        <v>6041</v>
      </c>
      <c r="AD1071" s="16">
        <v>2.0</v>
      </c>
      <c r="AE1071" s="16">
        <v>2.0</v>
      </c>
      <c r="AF1071" s="16">
        <v>1.0</v>
      </c>
      <c r="AG1071" s="15">
        <v>0.0</v>
      </c>
      <c r="AH1071" s="11" t="s">
        <v>6042</v>
      </c>
      <c r="AI1071" s="18">
        <v>1.0</v>
      </c>
      <c r="AJ1071" s="18">
        <v>0.0</v>
      </c>
      <c r="AK1071" s="18">
        <v>0.0</v>
      </c>
      <c r="AL1071" s="11">
        <v>0.0</v>
      </c>
      <c r="AM1071" s="19">
        <v>1.0</v>
      </c>
      <c r="AN1071" s="27" t="s">
        <v>128</v>
      </c>
      <c r="AO1071" s="15" t="s">
        <v>1840</v>
      </c>
      <c r="AP1071" s="15" t="s">
        <v>1840</v>
      </c>
      <c r="AQ1071" s="15">
        <v>105.0</v>
      </c>
      <c r="AR1071" s="15">
        <v>52.0</v>
      </c>
      <c r="AS1071" s="15">
        <v>77.0</v>
      </c>
      <c r="AT1071" s="15">
        <v>39.0</v>
      </c>
      <c r="AU1071" s="15">
        <v>-4.0</v>
      </c>
      <c r="AV1071" s="15">
        <v>18.0</v>
      </c>
      <c r="AW1071" s="18">
        <v>0.0</v>
      </c>
      <c r="AX1071" s="18">
        <v>0.0</v>
      </c>
      <c r="AY1071" s="18">
        <v>0.0</v>
      </c>
      <c r="AZ1071" s="18">
        <v>1.0</v>
      </c>
      <c r="BA1071" s="18">
        <v>0.0</v>
      </c>
      <c r="BB1071" s="18">
        <v>1.0</v>
      </c>
      <c r="BC1071" s="11">
        <v>0.0</v>
      </c>
      <c r="BD1071" s="11">
        <v>0.0</v>
      </c>
      <c r="BE1071" s="11">
        <v>0.0</v>
      </c>
      <c r="BF1071" s="11">
        <v>0.0</v>
      </c>
      <c r="BG1071" s="11">
        <v>0.0</v>
      </c>
      <c r="BH1071" s="11">
        <v>0.0</v>
      </c>
      <c r="BI1071" s="11">
        <v>0.0</v>
      </c>
      <c r="BJ1071" s="11">
        <v>0.0</v>
      </c>
      <c r="BK1071" s="11">
        <v>0.0</v>
      </c>
      <c r="BL1071" s="11">
        <v>0.0</v>
      </c>
      <c r="BM1071" s="11">
        <v>0.0</v>
      </c>
      <c r="BN1071" s="11">
        <v>0.0</v>
      </c>
      <c r="BO1071" s="11">
        <v>0.0</v>
      </c>
      <c r="BP1071" s="11">
        <v>0.0</v>
      </c>
      <c r="BQ1071" s="11">
        <v>0.0</v>
      </c>
      <c r="BR1071" s="11">
        <v>0.0</v>
      </c>
      <c r="BS1071" s="11">
        <v>0.0</v>
      </c>
      <c r="BT1071" s="11">
        <v>0.0</v>
      </c>
      <c r="BU1071" s="11">
        <v>0.0</v>
      </c>
      <c r="BV1071" s="11" t="s">
        <v>124</v>
      </c>
      <c r="BW1071" s="3" t="s">
        <v>3949</v>
      </c>
      <c r="BX1071" s="15">
        <v>1.0</v>
      </c>
      <c r="BY1071" s="26">
        <v>217.0</v>
      </c>
      <c r="BZ1071" s="16">
        <v>0.0</v>
      </c>
      <c r="CA1071" s="26">
        <v>45.0</v>
      </c>
      <c r="CB1071" s="26">
        <v>8.0</v>
      </c>
      <c r="CC1071" s="15">
        <v>0.0</v>
      </c>
      <c r="CD1071" s="15">
        <v>0.0</v>
      </c>
      <c r="CE1071" s="15">
        <v>0.0</v>
      </c>
      <c r="CF1071" s="15">
        <v>0.0</v>
      </c>
      <c r="CG1071" s="16">
        <v>0.0</v>
      </c>
      <c r="CH1071" s="16">
        <v>0.0</v>
      </c>
      <c r="CI1071" s="16">
        <v>0.0</v>
      </c>
      <c r="CJ1071" s="15">
        <f t="shared" si="3"/>
        <v>0</v>
      </c>
      <c r="CK1071" s="29" t="s">
        <v>6043</v>
      </c>
      <c r="CL1071" s="11" t="s">
        <v>258</v>
      </c>
      <c r="CM1071" s="11">
        <v>0.0</v>
      </c>
      <c r="CN1071" s="11">
        <v>0.0</v>
      </c>
      <c r="CO1071" s="18">
        <v>0.0</v>
      </c>
      <c r="CP1071" s="18">
        <v>0.0</v>
      </c>
      <c r="CQ1071" s="15">
        <v>0.0</v>
      </c>
      <c r="CR1071" s="15" t="s">
        <v>124</v>
      </c>
      <c r="CS1071" s="15">
        <v>0.0</v>
      </c>
      <c r="CT1071" s="15" t="s">
        <v>124</v>
      </c>
      <c r="CU1071" s="15">
        <v>0.0</v>
      </c>
      <c r="CV1071" s="15" t="s">
        <v>124</v>
      </c>
      <c r="CW1071" s="11">
        <v>0.0</v>
      </c>
      <c r="CX1071" s="11">
        <v>0.0</v>
      </c>
      <c r="CY1071" s="11" t="s">
        <v>124</v>
      </c>
      <c r="CZ1071" s="11">
        <v>0.0</v>
      </c>
      <c r="DA1071" s="11" t="s">
        <v>235</v>
      </c>
      <c r="DB1071" s="31"/>
    </row>
    <row r="1072">
      <c r="A1072" s="11" t="s">
        <v>6044</v>
      </c>
      <c r="B1072" s="11" t="s">
        <v>6045</v>
      </c>
      <c r="C1072" s="12">
        <v>43134.0</v>
      </c>
      <c r="D1072" s="13">
        <v>11.0</v>
      </c>
      <c r="E1072" s="18">
        <v>0.0</v>
      </c>
      <c r="F1072" s="3">
        <v>6.0</v>
      </c>
      <c r="G1072" s="3">
        <v>8.0</v>
      </c>
      <c r="H1072" s="3">
        <v>8.0</v>
      </c>
      <c r="I1072" s="14">
        <f t="shared" si="1"/>
        <v>7.333333333</v>
      </c>
      <c r="J1072" s="14">
        <f t="shared" si="2"/>
        <v>1.333333333</v>
      </c>
      <c r="K1072" s="11" t="s">
        <v>5928</v>
      </c>
      <c r="L1072" s="11" t="s">
        <v>4729</v>
      </c>
      <c r="M1072" s="15" t="s">
        <v>3478</v>
      </c>
      <c r="N1072" s="15" t="s">
        <v>3478</v>
      </c>
      <c r="O1072" s="15" t="s">
        <v>3478</v>
      </c>
      <c r="P1072" s="15" t="s">
        <v>969</v>
      </c>
      <c r="Q1072" s="17">
        <v>1.0</v>
      </c>
      <c r="R1072" s="11" t="s">
        <v>124</v>
      </c>
      <c r="S1072" s="11">
        <v>0.0</v>
      </c>
      <c r="T1072" s="11">
        <v>0.0</v>
      </c>
      <c r="U1072" s="11" t="s">
        <v>124</v>
      </c>
      <c r="V1072" s="11">
        <v>0.0</v>
      </c>
      <c r="W1072" s="11" t="s">
        <v>273</v>
      </c>
      <c r="X1072" s="18">
        <v>31.0</v>
      </c>
      <c r="Y1072" s="18">
        <v>1.0</v>
      </c>
      <c r="Z1072" s="18">
        <v>0.0</v>
      </c>
      <c r="AA1072" s="18">
        <v>1.0</v>
      </c>
      <c r="AB1072" s="15" t="s">
        <v>6046</v>
      </c>
      <c r="AC1072" s="15" t="s">
        <v>6046</v>
      </c>
      <c r="AD1072" s="16">
        <v>1.0</v>
      </c>
      <c r="AE1072" s="16">
        <v>2.0</v>
      </c>
      <c r="AF1072" s="16">
        <v>1.0</v>
      </c>
      <c r="AG1072" s="15">
        <v>0.0</v>
      </c>
      <c r="AH1072" s="11" t="s">
        <v>6047</v>
      </c>
      <c r="AI1072" s="18">
        <v>1.0</v>
      </c>
      <c r="AJ1072" s="18">
        <v>2.0</v>
      </c>
      <c r="AK1072" s="18">
        <v>0.0</v>
      </c>
      <c r="AL1072" s="11">
        <v>0.0</v>
      </c>
      <c r="AM1072" s="19">
        <v>1.0</v>
      </c>
      <c r="AN1072" s="27" t="s">
        <v>128</v>
      </c>
      <c r="AO1072" s="15" t="s">
        <v>289</v>
      </c>
      <c r="AP1072" s="15" t="s">
        <v>289</v>
      </c>
      <c r="AQ1072" s="15">
        <v>77.0</v>
      </c>
      <c r="AR1072" s="15">
        <v>45.0</v>
      </c>
      <c r="AS1072" s="15">
        <v>75.0</v>
      </c>
      <c r="AT1072" s="15">
        <v>36.0</v>
      </c>
      <c r="AU1072" s="15">
        <v>-9.0</v>
      </c>
      <c r="AV1072" s="15">
        <v>3.0</v>
      </c>
      <c r="AW1072" s="18">
        <v>0.0</v>
      </c>
      <c r="AX1072" s="18">
        <v>0.0</v>
      </c>
      <c r="AY1072" s="18">
        <v>0.0</v>
      </c>
      <c r="AZ1072" s="18">
        <v>0.0</v>
      </c>
      <c r="BA1072" s="18">
        <v>0.0</v>
      </c>
      <c r="BB1072" s="18">
        <v>0.0</v>
      </c>
      <c r="BC1072" s="11">
        <v>0.0</v>
      </c>
      <c r="BD1072" s="11">
        <v>0.0</v>
      </c>
      <c r="BE1072" s="11">
        <v>0.0</v>
      </c>
      <c r="BF1072" s="11">
        <v>0.0</v>
      </c>
      <c r="BG1072" s="11">
        <v>0.0</v>
      </c>
      <c r="BH1072" s="11">
        <v>0.0</v>
      </c>
      <c r="BI1072" s="11">
        <v>0.0</v>
      </c>
      <c r="BJ1072" s="11">
        <v>0.0</v>
      </c>
      <c r="BK1072" s="11">
        <v>0.0</v>
      </c>
      <c r="BL1072" s="11">
        <v>0.0</v>
      </c>
      <c r="BM1072" s="11">
        <v>0.0</v>
      </c>
      <c r="BN1072" s="11">
        <v>0.0</v>
      </c>
      <c r="BO1072" s="11">
        <v>0.0</v>
      </c>
      <c r="BP1072" s="11">
        <v>0.0</v>
      </c>
      <c r="BQ1072" s="11">
        <v>0.0</v>
      </c>
      <c r="BR1072" s="11">
        <v>0.0</v>
      </c>
      <c r="BS1072" s="11">
        <v>0.0</v>
      </c>
      <c r="BT1072" s="11">
        <v>0.0</v>
      </c>
      <c r="BU1072" s="11">
        <v>0.0</v>
      </c>
      <c r="BV1072" s="11" t="s">
        <v>124</v>
      </c>
      <c r="BW1072" s="3" t="s">
        <v>146</v>
      </c>
      <c r="BX1072" s="15">
        <v>0.0</v>
      </c>
      <c r="BY1072" s="26">
        <v>198.0</v>
      </c>
      <c r="BZ1072" s="16">
        <v>0.0</v>
      </c>
      <c r="CA1072" s="26">
        <v>58.0</v>
      </c>
      <c r="CB1072" s="26">
        <v>12.0</v>
      </c>
      <c r="CC1072" s="15">
        <v>0.0</v>
      </c>
      <c r="CD1072" s="15">
        <v>0.0</v>
      </c>
      <c r="CE1072" s="15">
        <v>1.0</v>
      </c>
      <c r="CF1072" s="15">
        <v>0.0</v>
      </c>
      <c r="CG1072" s="16">
        <v>0.0</v>
      </c>
      <c r="CH1072" s="16">
        <v>0.0</v>
      </c>
      <c r="CI1072" s="16">
        <v>0.0</v>
      </c>
      <c r="CJ1072" s="15">
        <f t="shared" si="3"/>
        <v>0</v>
      </c>
      <c r="CK1072" s="29" t="s">
        <v>6048</v>
      </c>
      <c r="CL1072" s="11" t="s">
        <v>6049</v>
      </c>
      <c r="CM1072" s="11">
        <v>0.0</v>
      </c>
      <c r="CN1072" s="11">
        <v>0.0</v>
      </c>
      <c r="CO1072" s="18">
        <v>1.0</v>
      </c>
      <c r="CP1072" s="18">
        <v>0.0</v>
      </c>
      <c r="CQ1072" s="15">
        <v>0.0</v>
      </c>
      <c r="CR1072" s="15" t="s">
        <v>124</v>
      </c>
      <c r="CS1072" s="15">
        <v>0.0</v>
      </c>
      <c r="CT1072" s="15" t="s">
        <v>124</v>
      </c>
      <c r="CU1072" s="15">
        <v>0.0</v>
      </c>
      <c r="CV1072" s="15" t="s">
        <v>124</v>
      </c>
      <c r="CW1072" s="11">
        <v>0.0</v>
      </c>
      <c r="CX1072" s="11">
        <v>0.0</v>
      </c>
      <c r="CY1072" s="11" t="s">
        <v>124</v>
      </c>
      <c r="CZ1072" s="11">
        <v>0.0</v>
      </c>
      <c r="DA1072" s="11" t="s">
        <v>507</v>
      </c>
      <c r="DB1072" s="31"/>
    </row>
    <row r="1073">
      <c r="A1073" s="11" t="s">
        <v>6050</v>
      </c>
      <c r="B1073" s="11" t="s">
        <v>6045</v>
      </c>
      <c r="C1073" s="12">
        <v>43211.0</v>
      </c>
      <c r="D1073" s="13">
        <v>8.0</v>
      </c>
      <c r="E1073" s="18">
        <v>1.0</v>
      </c>
      <c r="F1073" s="3">
        <v>9.0</v>
      </c>
      <c r="G1073" s="3">
        <v>9.0</v>
      </c>
      <c r="H1073" s="3">
        <v>9.0</v>
      </c>
      <c r="I1073" s="14">
        <f t="shared" si="1"/>
        <v>9</v>
      </c>
      <c r="J1073" s="14">
        <f t="shared" si="2"/>
        <v>0</v>
      </c>
      <c r="K1073" s="11" t="s">
        <v>5928</v>
      </c>
      <c r="L1073" s="11" t="s">
        <v>4729</v>
      </c>
      <c r="M1073" s="15" t="s">
        <v>3478</v>
      </c>
      <c r="N1073" s="15" t="s">
        <v>6051</v>
      </c>
      <c r="O1073" s="15" t="s">
        <v>3478</v>
      </c>
      <c r="P1073" s="15" t="s">
        <v>3742</v>
      </c>
      <c r="Q1073" s="17">
        <v>1.0</v>
      </c>
      <c r="R1073" s="11" t="s">
        <v>6052</v>
      </c>
      <c r="S1073" s="11">
        <v>0.0</v>
      </c>
      <c r="T1073" s="11">
        <v>0.0</v>
      </c>
      <c r="U1073" s="11" t="s">
        <v>124</v>
      </c>
      <c r="V1073" s="11">
        <v>0.0</v>
      </c>
      <c r="W1073" s="11" t="s">
        <v>273</v>
      </c>
      <c r="X1073" s="18">
        <v>31.0</v>
      </c>
      <c r="Y1073" s="18">
        <v>1.0</v>
      </c>
      <c r="Z1073" s="18">
        <v>0.0</v>
      </c>
      <c r="AA1073" s="18">
        <v>1.0</v>
      </c>
      <c r="AB1073" s="15" t="s">
        <v>6053</v>
      </c>
      <c r="AC1073" s="15" t="s">
        <v>6054</v>
      </c>
      <c r="AD1073" s="16">
        <v>2.0</v>
      </c>
      <c r="AE1073" s="16">
        <v>2.0</v>
      </c>
      <c r="AF1073" s="16">
        <v>1.0</v>
      </c>
      <c r="AG1073" s="15">
        <v>0.0</v>
      </c>
      <c r="AH1073" s="11" t="s">
        <v>6055</v>
      </c>
      <c r="AI1073" s="18">
        <v>1.0</v>
      </c>
      <c r="AJ1073" s="18">
        <v>2.0</v>
      </c>
      <c r="AK1073" s="18">
        <v>0.0</v>
      </c>
      <c r="AL1073" s="11">
        <v>0.0</v>
      </c>
      <c r="AM1073" s="19">
        <v>1.0</v>
      </c>
      <c r="AN1073" s="15" t="s">
        <v>154</v>
      </c>
      <c r="AO1073" s="15" t="s">
        <v>210</v>
      </c>
      <c r="AP1073" s="15" t="s">
        <v>210</v>
      </c>
      <c r="AQ1073" s="15">
        <v>93.0</v>
      </c>
      <c r="AR1073" s="15">
        <v>91.0</v>
      </c>
      <c r="AS1073" s="15">
        <v>59.0</v>
      </c>
      <c r="AT1073" s="15">
        <v>76.0</v>
      </c>
      <c r="AU1073" s="15">
        <v>-6.0</v>
      </c>
      <c r="AV1073" s="15">
        <v>9.0</v>
      </c>
      <c r="AW1073" s="18">
        <v>0.0</v>
      </c>
      <c r="AX1073" s="18">
        <v>0.0</v>
      </c>
      <c r="AY1073" s="18">
        <v>0.0</v>
      </c>
      <c r="AZ1073" s="18">
        <v>0.0</v>
      </c>
      <c r="BA1073" s="18">
        <v>0.0</v>
      </c>
      <c r="BB1073" s="18">
        <v>0.0</v>
      </c>
      <c r="BC1073" s="11">
        <v>0.0</v>
      </c>
      <c r="BD1073" s="11">
        <v>0.0</v>
      </c>
      <c r="BE1073" s="11">
        <v>0.0</v>
      </c>
      <c r="BF1073" s="11">
        <v>0.0</v>
      </c>
      <c r="BG1073" s="11">
        <v>0.0</v>
      </c>
      <c r="BH1073" s="11">
        <v>0.0</v>
      </c>
      <c r="BI1073" s="11">
        <v>0.0</v>
      </c>
      <c r="BJ1073" s="11">
        <v>0.0</v>
      </c>
      <c r="BK1073" s="11">
        <v>0.0</v>
      </c>
      <c r="BL1073" s="11">
        <v>0.0</v>
      </c>
      <c r="BM1073" s="11">
        <v>0.0</v>
      </c>
      <c r="BN1073" s="11">
        <v>0.0</v>
      </c>
      <c r="BO1073" s="11">
        <v>0.0</v>
      </c>
      <c r="BP1073" s="11">
        <v>0.0</v>
      </c>
      <c r="BQ1073" s="11">
        <v>0.0</v>
      </c>
      <c r="BR1073" s="11">
        <v>0.0</v>
      </c>
      <c r="BS1073" s="11">
        <v>0.0</v>
      </c>
      <c r="BT1073" s="11">
        <v>0.0</v>
      </c>
      <c r="BU1073" s="11">
        <v>0.0</v>
      </c>
      <c r="BV1073" s="11" t="s">
        <v>124</v>
      </c>
      <c r="BW1073" s="3" t="s">
        <v>146</v>
      </c>
      <c r="BX1073" s="15">
        <v>0.0</v>
      </c>
      <c r="BY1073" s="26">
        <v>210.0</v>
      </c>
      <c r="BZ1073" s="16">
        <v>0.0</v>
      </c>
      <c r="CA1073" s="26">
        <v>40.0</v>
      </c>
      <c r="CB1073" s="26">
        <v>34.0</v>
      </c>
      <c r="CC1073" s="15">
        <v>1.0</v>
      </c>
      <c r="CD1073" s="15">
        <v>1.0</v>
      </c>
      <c r="CE1073" s="15">
        <v>0.0</v>
      </c>
      <c r="CF1073" s="15">
        <v>0.0</v>
      </c>
      <c r="CG1073" s="16">
        <v>0.0</v>
      </c>
      <c r="CH1073" s="16">
        <v>1.0</v>
      </c>
      <c r="CI1073" s="16">
        <v>1.0</v>
      </c>
      <c r="CJ1073" s="15">
        <f t="shared" si="3"/>
        <v>1</v>
      </c>
      <c r="CK1073" s="29" t="s">
        <v>6056</v>
      </c>
      <c r="CL1073" s="11" t="s">
        <v>6057</v>
      </c>
      <c r="CM1073" s="11">
        <v>0.0</v>
      </c>
      <c r="CN1073" s="11">
        <v>1.0</v>
      </c>
      <c r="CO1073" s="18">
        <v>1.0</v>
      </c>
      <c r="CP1073" s="18">
        <v>0.0</v>
      </c>
      <c r="CQ1073" s="15">
        <v>0.0</v>
      </c>
      <c r="CR1073" s="15" t="s">
        <v>124</v>
      </c>
      <c r="CS1073" s="15">
        <v>0.0</v>
      </c>
      <c r="CT1073" s="15" t="s">
        <v>124</v>
      </c>
      <c r="CU1073" s="15">
        <v>0.0</v>
      </c>
      <c r="CV1073" s="15" t="s">
        <v>124</v>
      </c>
      <c r="CW1073" s="11">
        <v>0.0</v>
      </c>
      <c r="CX1073" s="11">
        <v>0.0</v>
      </c>
      <c r="CY1073" s="11" t="s">
        <v>124</v>
      </c>
      <c r="CZ1073" s="11">
        <v>0.0</v>
      </c>
      <c r="DA1073" s="11" t="s">
        <v>5791</v>
      </c>
      <c r="DB1073" s="31"/>
    </row>
    <row r="1074">
      <c r="A1074" s="11" t="s">
        <v>6058</v>
      </c>
      <c r="B1074" s="11" t="s">
        <v>6059</v>
      </c>
      <c r="C1074" s="12">
        <v>43239.0</v>
      </c>
      <c r="D1074" s="13">
        <v>2.0</v>
      </c>
      <c r="E1074" s="18">
        <v>0.0</v>
      </c>
      <c r="F1074" s="3">
        <v>9.0</v>
      </c>
      <c r="G1074" s="3">
        <v>10.0</v>
      </c>
      <c r="H1074" s="3">
        <v>5.0</v>
      </c>
      <c r="I1074" s="14">
        <f t="shared" si="1"/>
        <v>8</v>
      </c>
      <c r="J1074" s="14">
        <f t="shared" si="2"/>
        <v>3.333333333</v>
      </c>
      <c r="K1074" s="11" t="s">
        <v>277</v>
      </c>
      <c r="L1074" s="11" t="s">
        <v>3594</v>
      </c>
      <c r="M1074" s="15" t="s">
        <v>3478</v>
      </c>
      <c r="N1074" s="15" t="s">
        <v>6060</v>
      </c>
      <c r="O1074" s="15" t="s">
        <v>4313</v>
      </c>
      <c r="P1074" s="15" t="s">
        <v>6061</v>
      </c>
      <c r="Q1074" s="17">
        <v>1.0</v>
      </c>
      <c r="R1074" s="11" t="s">
        <v>6062</v>
      </c>
      <c r="S1074" s="11">
        <v>1.0</v>
      </c>
      <c r="T1074" s="11">
        <v>0.0</v>
      </c>
      <c r="U1074" s="11" t="s">
        <v>124</v>
      </c>
      <c r="V1074" s="11">
        <v>0.0</v>
      </c>
      <c r="W1074" s="11" t="s">
        <v>125</v>
      </c>
      <c r="X1074" s="18">
        <v>34.0</v>
      </c>
      <c r="Y1074" s="18">
        <v>1.0</v>
      </c>
      <c r="Z1074" s="18">
        <v>0.0</v>
      </c>
      <c r="AA1074" s="18">
        <v>1.0</v>
      </c>
      <c r="AB1074" s="15" t="s">
        <v>6063</v>
      </c>
      <c r="AC1074" s="15" t="s">
        <v>6063</v>
      </c>
      <c r="AD1074" s="16">
        <v>1.0</v>
      </c>
      <c r="AE1074" s="16">
        <v>2.0</v>
      </c>
      <c r="AF1074" s="16">
        <v>1.0</v>
      </c>
      <c r="AG1074" s="15">
        <v>0.0</v>
      </c>
      <c r="AH1074" s="11" t="s">
        <v>6064</v>
      </c>
      <c r="AI1074" s="18">
        <v>1.0</v>
      </c>
      <c r="AJ1074" s="18">
        <v>2.0</v>
      </c>
      <c r="AK1074" s="18">
        <v>1.0</v>
      </c>
      <c r="AL1074" s="11">
        <v>0.0</v>
      </c>
      <c r="AM1074" s="19">
        <v>1.0</v>
      </c>
      <c r="AN1074" s="27" t="s">
        <v>128</v>
      </c>
      <c r="AO1074" s="15" t="s">
        <v>318</v>
      </c>
      <c r="AP1074" s="15" t="s">
        <v>318</v>
      </c>
      <c r="AQ1074" s="15">
        <v>120.0</v>
      </c>
      <c r="AR1074" s="15">
        <v>46.0</v>
      </c>
      <c r="AS1074" s="15">
        <v>85.0</v>
      </c>
      <c r="AT1074" s="15">
        <v>55.0</v>
      </c>
      <c r="AU1074" s="15">
        <v>-6.0</v>
      </c>
      <c r="AV1074" s="15">
        <v>12.0</v>
      </c>
      <c r="AW1074" s="18">
        <v>0.0</v>
      </c>
      <c r="AX1074" s="18">
        <v>1.0</v>
      </c>
      <c r="AY1074" s="18">
        <v>1.0</v>
      </c>
      <c r="AZ1074" s="18">
        <v>0.0</v>
      </c>
      <c r="BA1074" s="18">
        <v>0.0</v>
      </c>
      <c r="BB1074" s="18">
        <v>0.0</v>
      </c>
      <c r="BC1074" s="11">
        <v>0.0</v>
      </c>
      <c r="BD1074" s="11">
        <v>0.0</v>
      </c>
      <c r="BE1074" s="11">
        <v>0.0</v>
      </c>
      <c r="BF1074" s="11">
        <v>0.0</v>
      </c>
      <c r="BG1074" s="11">
        <v>0.0</v>
      </c>
      <c r="BH1074" s="11">
        <v>0.0</v>
      </c>
      <c r="BI1074" s="11">
        <v>0.0</v>
      </c>
      <c r="BJ1074" s="11">
        <v>0.0</v>
      </c>
      <c r="BK1074" s="11">
        <v>0.0</v>
      </c>
      <c r="BL1074" s="11">
        <v>0.0</v>
      </c>
      <c r="BM1074" s="11">
        <v>0.0</v>
      </c>
      <c r="BN1074" s="11">
        <v>0.0</v>
      </c>
      <c r="BO1074" s="11">
        <v>0.0</v>
      </c>
      <c r="BP1074" s="11">
        <v>0.0</v>
      </c>
      <c r="BQ1074" s="11">
        <v>0.0</v>
      </c>
      <c r="BR1074" s="11">
        <v>0.0</v>
      </c>
      <c r="BS1074" s="11">
        <v>0.0</v>
      </c>
      <c r="BT1074" s="11">
        <v>0.0</v>
      </c>
      <c r="BU1074" s="11">
        <v>0.0</v>
      </c>
      <c r="BV1074" s="11" t="s">
        <v>124</v>
      </c>
      <c r="BW1074" s="3" t="s">
        <v>318</v>
      </c>
      <c r="BX1074" s="15">
        <v>0.0</v>
      </c>
      <c r="BY1074" s="26">
        <v>225.0</v>
      </c>
      <c r="BZ1074" s="16">
        <v>0.0</v>
      </c>
      <c r="CA1074" s="26">
        <v>12.0</v>
      </c>
      <c r="CB1074" s="26">
        <v>49.0</v>
      </c>
      <c r="CC1074" s="15">
        <v>0.0</v>
      </c>
      <c r="CD1074" s="15">
        <v>0.0</v>
      </c>
      <c r="CE1074" s="15">
        <v>1.0</v>
      </c>
      <c r="CF1074" s="15">
        <v>0.0</v>
      </c>
      <c r="CG1074" s="16">
        <v>0.0</v>
      </c>
      <c r="CH1074" s="16">
        <v>0.0</v>
      </c>
      <c r="CI1074" s="16">
        <v>1.0</v>
      </c>
      <c r="CJ1074" s="15">
        <f t="shared" si="3"/>
        <v>1</v>
      </c>
      <c r="CK1074" s="29" t="s">
        <v>6065</v>
      </c>
      <c r="CL1074" s="11" t="s">
        <v>6066</v>
      </c>
      <c r="CM1074" s="11">
        <v>0.0</v>
      </c>
      <c r="CN1074" s="11">
        <v>0.0</v>
      </c>
      <c r="CO1074" s="18">
        <v>0.0</v>
      </c>
      <c r="CP1074" s="18">
        <v>0.0</v>
      </c>
      <c r="CQ1074" s="15">
        <v>0.0</v>
      </c>
      <c r="CR1074" s="15" t="s">
        <v>124</v>
      </c>
      <c r="CS1074" s="15">
        <v>0.0</v>
      </c>
      <c r="CT1074" s="15" t="s">
        <v>124</v>
      </c>
      <c r="CU1074" s="15">
        <v>0.0</v>
      </c>
      <c r="CV1074" s="15" t="s">
        <v>124</v>
      </c>
      <c r="CW1074" s="11">
        <v>0.0</v>
      </c>
      <c r="CX1074" s="11">
        <v>0.0</v>
      </c>
      <c r="CY1074" s="11" t="s">
        <v>124</v>
      </c>
      <c r="CZ1074" s="11">
        <v>0.0</v>
      </c>
      <c r="DA1074" s="11" t="s">
        <v>3380</v>
      </c>
      <c r="DB1074" s="31"/>
    </row>
    <row r="1075">
      <c r="A1075" s="11" t="s">
        <v>6067</v>
      </c>
      <c r="B1075" s="11" t="s">
        <v>6068</v>
      </c>
      <c r="C1075" s="12">
        <v>43267.0</v>
      </c>
      <c r="D1075" s="13">
        <v>1.0</v>
      </c>
      <c r="E1075" s="18">
        <v>0.0</v>
      </c>
      <c r="F1075" s="3">
        <v>5.0</v>
      </c>
      <c r="G1075" s="3">
        <v>6.0</v>
      </c>
      <c r="H1075" s="3">
        <v>8.0</v>
      </c>
      <c r="I1075" s="14">
        <f t="shared" si="1"/>
        <v>6.333333333</v>
      </c>
      <c r="J1075" s="14">
        <f t="shared" si="2"/>
        <v>2</v>
      </c>
      <c r="K1075" s="11" t="s">
        <v>5701</v>
      </c>
      <c r="L1075" s="11" t="s">
        <v>4729</v>
      </c>
      <c r="M1075" s="15" t="s">
        <v>3478</v>
      </c>
      <c r="N1075" s="15" t="s">
        <v>5888</v>
      </c>
      <c r="O1075" s="15" t="s">
        <v>3478</v>
      </c>
      <c r="P1075" s="15" t="s">
        <v>969</v>
      </c>
      <c r="Q1075" s="17">
        <v>1.5</v>
      </c>
      <c r="R1075" s="11" t="s">
        <v>6069</v>
      </c>
      <c r="S1075" s="11">
        <v>1.0</v>
      </c>
      <c r="T1075" s="11">
        <v>0.0</v>
      </c>
      <c r="U1075" s="11" t="s">
        <v>124</v>
      </c>
      <c r="V1075" s="11">
        <v>0.0</v>
      </c>
      <c r="W1075" s="11" t="s">
        <v>125</v>
      </c>
      <c r="X1075" s="18">
        <f>(22+36)/2</f>
        <v>29</v>
      </c>
      <c r="Y1075" s="18">
        <v>1.0</v>
      </c>
      <c r="Z1075" s="18">
        <v>2.0</v>
      </c>
      <c r="AA1075" s="18">
        <v>2.0</v>
      </c>
      <c r="AB1075" s="15" t="s">
        <v>6070</v>
      </c>
      <c r="AC1075" s="15" t="s">
        <v>6070</v>
      </c>
      <c r="AD1075" s="16">
        <v>1.0</v>
      </c>
      <c r="AE1075" s="16">
        <v>2.0</v>
      </c>
      <c r="AF1075" s="16">
        <v>1.0</v>
      </c>
      <c r="AG1075" s="15">
        <v>0.0</v>
      </c>
      <c r="AH1075" s="11" t="s">
        <v>6071</v>
      </c>
      <c r="AI1075" s="18">
        <v>1.0</v>
      </c>
      <c r="AJ1075" s="18">
        <v>1.0</v>
      </c>
      <c r="AK1075" s="18">
        <v>1.0</v>
      </c>
      <c r="AL1075" s="11">
        <v>0.0</v>
      </c>
      <c r="AM1075" s="19">
        <v>1.0</v>
      </c>
      <c r="AN1075" s="27" t="s">
        <v>128</v>
      </c>
      <c r="AO1075" s="15" t="s">
        <v>167</v>
      </c>
      <c r="AP1075" s="15" t="s">
        <v>167</v>
      </c>
      <c r="AQ1075" s="15">
        <v>140.0</v>
      </c>
      <c r="AR1075" s="15">
        <v>56.0</v>
      </c>
      <c r="AS1075" s="15">
        <v>75.0</v>
      </c>
      <c r="AT1075" s="15">
        <v>46.0</v>
      </c>
      <c r="AU1075" s="15">
        <v>-8.0</v>
      </c>
      <c r="AV1075" s="15">
        <v>55.0</v>
      </c>
      <c r="AW1075" s="18">
        <v>0.0</v>
      </c>
      <c r="AX1075" s="18">
        <v>0.0</v>
      </c>
      <c r="AY1075" s="18">
        <v>0.0</v>
      </c>
      <c r="AZ1075" s="18">
        <v>1.0</v>
      </c>
      <c r="BA1075" s="18">
        <v>0.0</v>
      </c>
      <c r="BB1075" s="18">
        <v>0.0</v>
      </c>
      <c r="BC1075" s="11">
        <v>0.0</v>
      </c>
      <c r="BD1075" s="11">
        <v>0.0</v>
      </c>
      <c r="BE1075" s="11">
        <v>0.0</v>
      </c>
      <c r="BF1075" s="11">
        <v>0.0</v>
      </c>
      <c r="BG1075" s="11">
        <v>0.0</v>
      </c>
      <c r="BH1075" s="11">
        <v>0.0</v>
      </c>
      <c r="BI1075" s="11">
        <v>0.0</v>
      </c>
      <c r="BJ1075" s="11">
        <v>0.0</v>
      </c>
      <c r="BK1075" s="11">
        <v>0.0</v>
      </c>
      <c r="BL1075" s="11">
        <v>0.0</v>
      </c>
      <c r="BM1075" s="11">
        <v>0.0</v>
      </c>
      <c r="BN1075" s="11">
        <v>0.0</v>
      </c>
      <c r="BO1075" s="11">
        <v>0.0</v>
      </c>
      <c r="BP1075" s="11">
        <v>0.0</v>
      </c>
      <c r="BQ1075" s="11">
        <v>0.0</v>
      </c>
      <c r="BR1075" s="11">
        <v>0.0</v>
      </c>
      <c r="BS1075" s="11">
        <v>0.0</v>
      </c>
      <c r="BT1075" s="11">
        <v>0.0</v>
      </c>
      <c r="BU1075" s="11">
        <v>0.0</v>
      </c>
      <c r="BV1075" s="11" t="s">
        <v>124</v>
      </c>
      <c r="BW1075" s="3" t="s">
        <v>319</v>
      </c>
      <c r="BX1075" s="15">
        <v>0.0</v>
      </c>
      <c r="BY1075" s="26">
        <v>221.0</v>
      </c>
      <c r="BZ1075" s="16">
        <v>0.0</v>
      </c>
      <c r="CA1075" s="26">
        <v>25.0</v>
      </c>
      <c r="CB1075" s="26">
        <v>12.0</v>
      </c>
      <c r="CC1075" s="15">
        <v>0.0</v>
      </c>
      <c r="CD1075" s="15">
        <v>0.0</v>
      </c>
      <c r="CE1075" s="15">
        <v>0.0</v>
      </c>
      <c r="CF1075" s="15">
        <v>0.0</v>
      </c>
      <c r="CG1075" s="16">
        <v>0.0</v>
      </c>
      <c r="CH1075" s="16">
        <v>0.0</v>
      </c>
      <c r="CI1075" s="16">
        <v>1.0</v>
      </c>
      <c r="CJ1075" s="15">
        <f t="shared" si="3"/>
        <v>1</v>
      </c>
      <c r="CK1075" s="29" t="s">
        <v>6072</v>
      </c>
      <c r="CL1075" s="11" t="s">
        <v>5765</v>
      </c>
      <c r="CM1075" s="11">
        <v>0.0</v>
      </c>
      <c r="CN1075" s="11">
        <v>0.0</v>
      </c>
      <c r="CO1075" s="18">
        <v>1.0</v>
      </c>
      <c r="CP1075" s="18">
        <v>0.0</v>
      </c>
      <c r="CQ1075" s="15">
        <v>0.0</v>
      </c>
      <c r="CR1075" s="15" t="s">
        <v>124</v>
      </c>
      <c r="CS1075" s="15">
        <v>0.0</v>
      </c>
      <c r="CT1075" s="15" t="s">
        <v>124</v>
      </c>
      <c r="CU1075" s="15">
        <v>0.0</v>
      </c>
      <c r="CV1075" s="15" t="s">
        <v>124</v>
      </c>
      <c r="CW1075" s="11">
        <v>0.0</v>
      </c>
      <c r="CX1075" s="11">
        <v>0.0</v>
      </c>
      <c r="CY1075" s="11" t="s">
        <v>124</v>
      </c>
      <c r="CZ1075" s="11">
        <v>0.0</v>
      </c>
      <c r="DA1075" s="11" t="s">
        <v>3248</v>
      </c>
      <c r="DB1075" s="31"/>
    </row>
    <row r="1076">
      <c r="A1076" s="11" t="s">
        <v>6073</v>
      </c>
      <c r="B1076" s="11" t="s">
        <v>6074</v>
      </c>
      <c r="C1076" s="12">
        <v>43281.0</v>
      </c>
      <c r="D1076" s="13">
        <v>1.0</v>
      </c>
      <c r="E1076" s="18">
        <v>0.0</v>
      </c>
      <c r="F1076" s="3">
        <v>4.0</v>
      </c>
      <c r="G1076" s="3">
        <v>4.0</v>
      </c>
      <c r="H1076" s="3">
        <v>7.0</v>
      </c>
      <c r="I1076" s="14">
        <f t="shared" si="1"/>
        <v>5</v>
      </c>
      <c r="J1076" s="14">
        <f t="shared" si="2"/>
        <v>2</v>
      </c>
      <c r="K1076" s="11" t="s">
        <v>6075</v>
      </c>
      <c r="L1076" s="11" t="s">
        <v>6075</v>
      </c>
      <c r="M1076" s="15" t="s">
        <v>3478</v>
      </c>
      <c r="N1076" s="15" t="s">
        <v>5888</v>
      </c>
      <c r="O1076" s="15" t="s">
        <v>6076</v>
      </c>
      <c r="P1076" s="15" t="s">
        <v>6077</v>
      </c>
      <c r="Q1076" s="17">
        <v>1.0</v>
      </c>
      <c r="R1076" s="11" t="s">
        <v>124</v>
      </c>
      <c r="S1076" s="11">
        <v>0.0</v>
      </c>
      <c r="T1076" s="11">
        <v>0.0</v>
      </c>
      <c r="U1076" s="11" t="s">
        <v>124</v>
      </c>
      <c r="V1076" s="11">
        <v>1.0</v>
      </c>
      <c r="W1076" s="11" t="s">
        <v>125</v>
      </c>
      <c r="X1076" s="18">
        <v>20.0</v>
      </c>
      <c r="Y1076" s="18">
        <v>1.0</v>
      </c>
      <c r="Z1076" s="18">
        <v>0.0</v>
      </c>
      <c r="AA1076" s="18"/>
      <c r="AB1076" s="15" t="s">
        <v>6078</v>
      </c>
      <c r="AC1076" s="15" t="s">
        <v>6078</v>
      </c>
      <c r="AD1076" s="16">
        <v>1.0</v>
      </c>
      <c r="AE1076" s="16">
        <v>2.0</v>
      </c>
      <c r="AF1076" s="16">
        <v>1.0</v>
      </c>
      <c r="AG1076" s="15">
        <v>0.0</v>
      </c>
      <c r="AH1076" s="11" t="s">
        <v>6079</v>
      </c>
      <c r="AI1076" s="18">
        <v>1.0</v>
      </c>
      <c r="AJ1076" s="18">
        <v>1.0</v>
      </c>
      <c r="AK1076" s="18">
        <v>0.0</v>
      </c>
      <c r="AL1076" s="11">
        <v>0.0</v>
      </c>
      <c r="AM1076" s="19">
        <v>1.0</v>
      </c>
      <c r="AN1076" s="27" t="s">
        <v>128</v>
      </c>
      <c r="AO1076" s="15" t="s">
        <v>167</v>
      </c>
      <c r="AP1076" s="15" t="s">
        <v>167</v>
      </c>
      <c r="AQ1076" s="15">
        <v>75.0</v>
      </c>
      <c r="AR1076" s="15">
        <v>61.0</v>
      </c>
      <c r="AS1076" s="15">
        <v>74.0</v>
      </c>
      <c r="AT1076" s="15">
        <v>47.0</v>
      </c>
      <c r="AU1076" s="15">
        <v>-5.0</v>
      </c>
      <c r="AV1076" s="15">
        <v>26.0</v>
      </c>
      <c r="AW1076" s="18">
        <v>0.0</v>
      </c>
      <c r="AX1076" s="18">
        <v>0.0</v>
      </c>
      <c r="AY1076" s="18">
        <v>0.0</v>
      </c>
      <c r="AZ1076" s="18">
        <v>1.0</v>
      </c>
      <c r="BA1076" s="18">
        <v>0.0</v>
      </c>
      <c r="BB1076" s="18">
        <v>0.0</v>
      </c>
      <c r="BC1076" s="11">
        <v>0.0</v>
      </c>
      <c r="BD1076" s="11">
        <v>0.0</v>
      </c>
      <c r="BE1076" s="11">
        <v>0.0</v>
      </c>
      <c r="BF1076" s="11">
        <v>0.0</v>
      </c>
      <c r="BG1076" s="11">
        <v>0.0</v>
      </c>
      <c r="BH1076" s="11">
        <v>0.0</v>
      </c>
      <c r="BI1076" s="11">
        <v>0.0</v>
      </c>
      <c r="BJ1076" s="11">
        <v>0.0</v>
      </c>
      <c r="BK1076" s="11">
        <v>0.0</v>
      </c>
      <c r="BL1076" s="11">
        <v>0.0</v>
      </c>
      <c r="BM1076" s="11">
        <v>0.0</v>
      </c>
      <c r="BN1076" s="11">
        <v>0.0</v>
      </c>
      <c r="BO1076" s="11">
        <v>0.0</v>
      </c>
      <c r="BP1076" s="11">
        <v>0.0</v>
      </c>
      <c r="BQ1076" s="11">
        <v>0.0</v>
      </c>
      <c r="BR1076" s="11">
        <v>0.0</v>
      </c>
      <c r="BS1076" s="11">
        <v>0.0</v>
      </c>
      <c r="BT1076" s="11">
        <v>0.0</v>
      </c>
      <c r="BU1076" s="11">
        <v>0.0</v>
      </c>
      <c r="BV1076" s="11" t="s">
        <v>124</v>
      </c>
      <c r="BW1076" s="3" t="s">
        <v>319</v>
      </c>
      <c r="BX1076" s="15">
        <v>0.0</v>
      </c>
      <c r="BY1076" s="26">
        <v>166.0</v>
      </c>
      <c r="BZ1076" s="16">
        <v>0.0</v>
      </c>
      <c r="CA1076" s="26">
        <v>61.0</v>
      </c>
      <c r="CB1076" s="26">
        <v>25.0</v>
      </c>
      <c r="CC1076" s="15">
        <v>0.0</v>
      </c>
      <c r="CD1076" s="15">
        <v>0.0</v>
      </c>
      <c r="CE1076" s="15">
        <v>1.0</v>
      </c>
      <c r="CF1076" s="15">
        <v>0.0</v>
      </c>
      <c r="CG1076" s="16">
        <v>0.0</v>
      </c>
      <c r="CH1076" s="16">
        <v>0.0</v>
      </c>
      <c r="CI1076" s="16">
        <v>0.0</v>
      </c>
      <c r="CJ1076" s="15">
        <f t="shared" si="3"/>
        <v>0</v>
      </c>
      <c r="CK1076" s="29" t="s">
        <v>6080</v>
      </c>
      <c r="CL1076" s="11" t="s">
        <v>132</v>
      </c>
      <c r="CM1076" s="11">
        <v>0.0</v>
      </c>
      <c r="CN1076" s="11">
        <v>0.0</v>
      </c>
      <c r="CO1076" s="18">
        <v>1.0</v>
      </c>
      <c r="CP1076" s="18">
        <v>0.0</v>
      </c>
      <c r="CQ1076" s="15">
        <v>0.0</v>
      </c>
      <c r="CR1076" s="15" t="s">
        <v>124</v>
      </c>
      <c r="CS1076" s="15">
        <v>0.0</v>
      </c>
      <c r="CT1076" s="15" t="s">
        <v>124</v>
      </c>
      <c r="CU1076" s="15">
        <v>0.0</v>
      </c>
      <c r="CV1076" s="15" t="s">
        <v>124</v>
      </c>
      <c r="CW1076" s="11">
        <v>0.0</v>
      </c>
      <c r="CX1076" s="11">
        <v>0.0</v>
      </c>
      <c r="CY1076" s="11" t="s">
        <v>124</v>
      </c>
      <c r="CZ1076" s="11">
        <v>0.0</v>
      </c>
      <c r="DA1076" s="11" t="s">
        <v>133</v>
      </c>
      <c r="DB1076" s="31"/>
    </row>
    <row r="1077">
      <c r="A1077" s="11" t="s">
        <v>6081</v>
      </c>
      <c r="B1077" s="11" t="s">
        <v>6082</v>
      </c>
      <c r="C1077" s="12">
        <v>43288.0</v>
      </c>
      <c r="D1077" s="13">
        <v>1.0</v>
      </c>
      <c r="E1077" s="18">
        <v>0.0</v>
      </c>
      <c r="F1077" s="3">
        <v>8.0</v>
      </c>
      <c r="G1077" s="3">
        <v>5.0</v>
      </c>
      <c r="H1077" s="3">
        <v>7.0</v>
      </c>
      <c r="I1077" s="14">
        <f t="shared" si="1"/>
        <v>6.666666667</v>
      </c>
      <c r="J1077" s="14">
        <f t="shared" si="2"/>
        <v>2</v>
      </c>
      <c r="K1077" s="11" t="s">
        <v>303</v>
      </c>
      <c r="L1077" s="11" t="s">
        <v>355</v>
      </c>
      <c r="M1077" s="15" t="s">
        <v>3478</v>
      </c>
      <c r="N1077" s="15" t="s">
        <v>5171</v>
      </c>
      <c r="O1077" s="15" t="s">
        <v>6083</v>
      </c>
      <c r="P1077" s="15" t="s">
        <v>6084</v>
      </c>
      <c r="Q1077" s="17">
        <v>0.0</v>
      </c>
      <c r="R1077" s="11" t="s">
        <v>124</v>
      </c>
      <c r="S1077" s="11">
        <v>1.0</v>
      </c>
      <c r="T1077" s="11">
        <v>0.0</v>
      </c>
      <c r="U1077" s="11" t="s">
        <v>124</v>
      </c>
      <c r="V1077" s="11">
        <v>0.0</v>
      </c>
      <c r="W1077" s="11" t="s">
        <v>6085</v>
      </c>
      <c r="X1077" s="18">
        <f>(25+33+24)/3</f>
        <v>27.33333333</v>
      </c>
      <c r="Y1077" s="18">
        <v>2.0</v>
      </c>
      <c r="Z1077" s="18">
        <v>0.0</v>
      </c>
      <c r="AA1077" s="18">
        <v>2.0</v>
      </c>
      <c r="AB1077" s="15" t="s">
        <v>6086</v>
      </c>
      <c r="AC1077" s="15" t="s">
        <v>6087</v>
      </c>
      <c r="AD1077" s="16">
        <v>2.0</v>
      </c>
      <c r="AE1077" s="16">
        <v>0.0</v>
      </c>
      <c r="AF1077" s="16">
        <v>1.0</v>
      </c>
      <c r="AG1077" s="15">
        <v>0.0</v>
      </c>
      <c r="AH1077" s="11" t="s">
        <v>6088</v>
      </c>
      <c r="AI1077" s="18">
        <v>1.0</v>
      </c>
      <c r="AJ1077" s="18">
        <v>2.0</v>
      </c>
      <c r="AK1077" s="18">
        <v>0.0</v>
      </c>
      <c r="AL1077" s="11">
        <v>0.0</v>
      </c>
      <c r="AM1077" s="19">
        <v>1.0</v>
      </c>
      <c r="AN1077" s="27" t="s">
        <v>128</v>
      </c>
      <c r="AO1077" s="15" t="s">
        <v>512</v>
      </c>
      <c r="AP1077" s="15" t="s">
        <v>512</v>
      </c>
      <c r="AQ1077" s="15">
        <v>136.0</v>
      </c>
      <c r="AR1077" s="15">
        <v>73.0</v>
      </c>
      <c r="AS1077" s="15">
        <v>82.0</v>
      </c>
      <c r="AT1077" s="15">
        <v>65.0</v>
      </c>
      <c r="AU1077" s="15">
        <v>-4.0</v>
      </c>
      <c r="AV1077" s="15">
        <v>10.0</v>
      </c>
      <c r="AW1077" s="18">
        <v>0.0</v>
      </c>
      <c r="AX1077" s="18">
        <v>0.0</v>
      </c>
      <c r="AY1077" s="18">
        <v>0.0</v>
      </c>
      <c r="AZ1077" s="18">
        <v>1.0</v>
      </c>
      <c r="BA1077" s="18">
        <v>0.0</v>
      </c>
      <c r="BB1077" s="18">
        <v>1.0</v>
      </c>
      <c r="BC1077" s="11">
        <v>0.0</v>
      </c>
      <c r="BD1077" s="11">
        <v>0.0</v>
      </c>
      <c r="BE1077" s="11">
        <v>0.0</v>
      </c>
      <c r="BF1077" s="11">
        <v>0.0</v>
      </c>
      <c r="BG1077" s="11">
        <v>0.0</v>
      </c>
      <c r="BH1077" s="11">
        <v>0.0</v>
      </c>
      <c r="BI1077" s="11">
        <v>0.0</v>
      </c>
      <c r="BJ1077" s="11">
        <v>1.0</v>
      </c>
      <c r="BK1077" s="11">
        <v>0.0</v>
      </c>
      <c r="BL1077" s="11">
        <v>0.0</v>
      </c>
      <c r="BM1077" s="11">
        <v>0.0</v>
      </c>
      <c r="BN1077" s="11">
        <v>0.0</v>
      </c>
      <c r="BO1077" s="11">
        <v>0.0</v>
      </c>
      <c r="BP1077" s="11">
        <v>0.0</v>
      </c>
      <c r="BQ1077" s="11">
        <v>0.0</v>
      </c>
      <c r="BR1077" s="11">
        <v>0.0</v>
      </c>
      <c r="BS1077" s="11">
        <v>1.0</v>
      </c>
      <c r="BT1077" s="11">
        <v>0.0</v>
      </c>
      <c r="BU1077" s="11">
        <v>0.0</v>
      </c>
      <c r="BV1077" s="11" t="s">
        <v>124</v>
      </c>
      <c r="BW1077" s="3" t="s">
        <v>146</v>
      </c>
      <c r="BX1077" s="15">
        <v>0.0</v>
      </c>
      <c r="BY1077" s="26">
        <v>253.0</v>
      </c>
      <c r="BZ1077" s="16">
        <v>0.0</v>
      </c>
      <c r="CA1077" s="26">
        <v>24.0</v>
      </c>
      <c r="CB1077" s="26">
        <v>13.0</v>
      </c>
      <c r="CC1077" s="15">
        <v>0.0</v>
      </c>
      <c r="CD1077" s="15">
        <v>0.0</v>
      </c>
      <c r="CE1077" s="15">
        <v>1.0</v>
      </c>
      <c r="CF1077" s="15">
        <v>0.0</v>
      </c>
      <c r="CG1077" s="16">
        <v>0.0</v>
      </c>
      <c r="CH1077" s="16">
        <v>0.0</v>
      </c>
      <c r="CI1077" s="16">
        <v>1.0</v>
      </c>
      <c r="CJ1077" s="15">
        <f t="shared" si="3"/>
        <v>1</v>
      </c>
      <c r="CK1077" s="40" t="s">
        <v>124</v>
      </c>
      <c r="CL1077" s="11" t="s">
        <v>6089</v>
      </c>
      <c r="CM1077" s="11">
        <v>0.0</v>
      </c>
      <c r="CN1077" s="11">
        <v>0.0</v>
      </c>
      <c r="CO1077" s="18">
        <v>1.0</v>
      </c>
      <c r="CP1077" s="18">
        <v>1.0</v>
      </c>
      <c r="CQ1077" s="15">
        <v>0.0</v>
      </c>
      <c r="CR1077" s="15" t="s">
        <v>124</v>
      </c>
      <c r="CS1077" s="15">
        <v>0.0</v>
      </c>
      <c r="CT1077" s="15" t="s">
        <v>124</v>
      </c>
      <c r="CU1077" s="15">
        <v>0.0</v>
      </c>
      <c r="CV1077" s="15" t="s">
        <v>124</v>
      </c>
      <c r="CW1077" s="11">
        <v>0.0</v>
      </c>
      <c r="CX1077" s="11">
        <v>0.0</v>
      </c>
      <c r="CY1077" s="11" t="s">
        <v>124</v>
      </c>
      <c r="CZ1077" s="11">
        <v>0.0</v>
      </c>
      <c r="DA1077" s="11" t="s">
        <v>235</v>
      </c>
      <c r="DB1077" s="31"/>
    </row>
    <row r="1078">
      <c r="A1078" s="11" t="s">
        <v>6090</v>
      </c>
      <c r="B1078" s="11" t="s">
        <v>6045</v>
      </c>
      <c r="C1078" s="12">
        <v>43302.0</v>
      </c>
      <c r="D1078" s="13">
        <v>10.0</v>
      </c>
      <c r="E1078" s="18">
        <v>0.0</v>
      </c>
      <c r="F1078" s="3">
        <v>8.0</v>
      </c>
      <c r="G1078" s="3">
        <v>4.0</v>
      </c>
      <c r="H1078" s="3">
        <v>9.0</v>
      </c>
      <c r="I1078" s="14">
        <f t="shared" si="1"/>
        <v>7</v>
      </c>
      <c r="J1078" s="14">
        <f t="shared" si="2"/>
        <v>3.333333333</v>
      </c>
      <c r="K1078" s="11" t="s">
        <v>5928</v>
      </c>
      <c r="L1078" s="11" t="s">
        <v>4729</v>
      </c>
      <c r="M1078" s="15" t="s">
        <v>3478</v>
      </c>
      <c r="N1078" s="15" t="s">
        <v>6091</v>
      </c>
      <c r="O1078" s="15" t="s">
        <v>3478</v>
      </c>
      <c r="P1078" s="15" t="s">
        <v>969</v>
      </c>
      <c r="Q1078" s="17">
        <v>1.0</v>
      </c>
      <c r="R1078" s="11" t="s">
        <v>6092</v>
      </c>
      <c r="S1078" s="11">
        <v>1.0</v>
      </c>
      <c r="T1078" s="11">
        <v>0.0</v>
      </c>
      <c r="U1078" s="11" t="s">
        <v>124</v>
      </c>
      <c r="V1078" s="11">
        <v>0.0</v>
      </c>
      <c r="W1078" s="11" t="s">
        <v>273</v>
      </c>
      <c r="X1078" s="18">
        <v>31.0</v>
      </c>
      <c r="Y1078" s="18">
        <v>1.0</v>
      </c>
      <c r="Z1078" s="18">
        <v>0.0</v>
      </c>
      <c r="AA1078" s="18">
        <v>1.0</v>
      </c>
      <c r="AB1078" s="15" t="s">
        <v>6093</v>
      </c>
      <c r="AC1078" s="15" t="s">
        <v>6094</v>
      </c>
      <c r="AD1078" s="16">
        <v>2.0</v>
      </c>
      <c r="AE1078" s="16">
        <v>2.0</v>
      </c>
      <c r="AF1078" s="16">
        <v>1.0</v>
      </c>
      <c r="AG1078" s="15">
        <v>0.0</v>
      </c>
      <c r="AH1078" s="11" t="s">
        <v>6095</v>
      </c>
      <c r="AI1078" s="18">
        <v>1.0</v>
      </c>
      <c r="AJ1078" s="18">
        <v>2.0</v>
      </c>
      <c r="AK1078" s="18">
        <v>0.0</v>
      </c>
      <c r="AL1078" s="11">
        <v>0.0</v>
      </c>
      <c r="AM1078" s="19">
        <v>1.0</v>
      </c>
      <c r="AN1078" s="27" t="s">
        <v>128</v>
      </c>
      <c r="AO1078" s="15" t="s">
        <v>512</v>
      </c>
      <c r="AP1078" s="15" t="s">
        <v>512</v>
      </c>
      <c r="AQ1078" s="15">
        <v>91.0</v>
      </c>
      <c r="AR1078" s="15">
        <v>63.0</v>
      </c>
      <c r="AS1078" s="15">
        <v>84.0</v>
      </c>
      <c r="AT1078" s="15">
        <v>35.0</v>
      </c>
      <c r="AU1078" s="15">
        <v>-6.0</v>
      </c>
      <c r="AV1078" s="15">
        <v>6.0</v>
      </c>
      <c r="AW1078" s="18">
        <v>0.0</v>
      </c>
      <c r="AX1078" s="18">
        <v>0.0</v>
      </c>
      <c r="AY1078" s="18">
        <v>0.0</v>
      </c>
      <c r="AZ1078" s="18">
        <v>1.0</v>
      </c>
      <c r="BA1078" s="18">
        <v>0.0</v>
      </c>
      <c r="BB1078" s="18">
        <v>0.0</v>
      </c>
      <c r="BC1078" s="11">
        <v>0.0</v>
      </c>
      <c r="BD1078" s="11">
        <v>0.0</v>
      </c>
      <c r="BE1078" s="11">
        <v>0.0</v>
      </c>
      <c r="BF1078" s="11">
        <v>0.0</v>
      </c>
      <c r="BG1078" s="11">
        <v>0.0</v>
      </c>
      <c r="BH1078" s="11">
        <v>0.0</v>
      </c>
      <c r="BI1078" s="11">
        <v>0.0</v>
      </c>
      <c r="BJ1078" s="11">
        <v>0.0</v>
      </c>
      <c r="BK1078" s="11">
        <v>0.0</v>
      </c>
      <c r="BL1078" s="11">
        <v>0.0</v>
      </c>
      <c r="BM1078" s="11">
        <v>0.0</v>
      </c>
      <c r="BN1078" s="11">
        <v>0.0</v>
      </c>
      <c r="BO1078" s="11">
        <v>0.0</v>
      </c>
      <c r="BP1078" s="11">
        <v>0.0</v>
      </c>
      <c r="BQ1078" s="11">
        <v>0.0</v>
      </c>
      <c r="BR1078" s="11">
        <v>0.0</v>
      </c>
      <c r="BS1078" s="11">
        <v>0.0</v>
      </c>
      <c r="BT1078" s="11">
        <v>0.0</v>
      </c>
      <c r="BU1078" s="11">
        <v>0.0</v>
      </c>
      <c r="BV1078" s="11" t="s">
        <v>124</v>
      </c>
      <c r="BW1078" s="3" t="s">
        <v>319</v>
      </c>
      <c r="BX1078" s="15">
        <v>0.0</v>
      </c>
      <c r="BY1078" s="26">
        <v>217.0</v>
      </c>
      <c r="BZ1078" s="16">
        <v>0.0</v>
      </c>
      <c r="CA1078" s="26">
        <v>37.0</v>
      </c>
      <c r="CB1078" s="26">
        <v>11.0</v>
      </c>
      <c r="CC1078" s="15">
        <v>0.0</v>
      </c>
      <c r="CD1078" s="15">
        <v>0.0</v>
      </c>
      <c r="CE1078" s="15">
        <v>1.0</v>
      </c>
      <c r="CF1078" s="15">
        <v>0.0</v>
      </c>
      <c r="CG1078" s="16">
        <v>0.0</v>
      </c>
      <c r="CH1078" s="16">
        <v>0.0</v>
      </c>
      <c r="CI1078" s="16">
        <v>1.0</v>
      </c>
      <c r="CJ1078" s="15">
        <f t="shared" si="3"/>
        <v>1</v>
      </c>
      <c r="CK1078" s="29" t="s">
        <v>6096</v>
      </c>
      <c r="CL1078" s="11" t="s">
        <v>158</v>
      </c>
      <c r="CM1078" s="11">
        <v>0.0</v>
      </c>
      <c r="CN1078" s="11">
        <v>0.0</v>
      </c>
      <c r="CO1078" s="18">
        <v>1.0</v>
      </c>
      <c r="CP1078" s="18">
        <v>0.0</v>
      </c>
      <c r="CQ1078" s="15">
        <v>0.0</v>
      </c>
      <c r="CR1078" s="15" t="s">
        <v>124</v>
      </c>
      <c r="CS1078" s="15">
        <v>0.0</v>
      </c>
      <c r="CT1078" s="15" t="s">
        <v>124</v>
      </c>
      <c r="CU1078" s="15">
        <v>0.0</v>
      </c>
      <c r="CV1078" s="15" t="s">
        <v>124</v>
      </c>
      <c r="CW1078" s="11">
        <v>0.0</v>
      </c>
      <c r="CX1078" s="11">
        <v>0.0</v>
      </c>
      <c r="CY1078" s="11" t="s">
        <v>124</v>
      </c>
      <c r="CZ1078" s="11">
        <v>0.0</v>
      </c>
      <c r="DA1078" s="11" t="s">
        <v>133</v>
      </c>
      <c r="DB1078" s="31"/>
    </row>
    <row r="1079">
      <c r="A1079" s="11" t="s">
        <v>6097</v>
      </c>
      <c r="B1079" s="11" t="s">
        <v>6098</v>
      </c>
      <c r="C1079" s="12">
        <v>43372.0</v>
      </c>
      <c r="D1079" s="13">
        <v>7.0</v>
      </c>
      <c r="E1079" s="18">
        <v>0.0</v>
      </c>
      <c r="F1079" s="3">
        <v>5.0</v>
      </c>
      <c r="G1079" s="3">
        <v>2.0</v>
      </c>
      <c r="H1079" s="3">
        <v>10.0</v>
      </c>
      <c r="I1079" s="14">
        <f t="shared" si="1"/>
        <v>5.666666667</v>
      </c>
      <c r="J1079" s="14">
        <f t="shared" si="2"/>
        <v>5.333333333</v>
      </c>
      <c r="K1079" s="11" t="s">
        <v>4130</v>
      </c>
      <c r="L1079" s="11" t="s">
        <v>4729</v>
      </c>
      <c r="M1079" s="15" t="s">
        <v>137</v>
      </c>
      <c r="N1079" s="15" t="s">
        <v>138</v>
      </c>
      <c r="O1079" s="15" t="s">
        <v>137</v>
      </c>
      <c r="P1079" s="15" t="s">
        <v>969</v>
      </c>
      <c r="Q1079" s="17">
        <v>0.5</v>
      </c>
      <c r="R1079" s="11" t="s">
        <v>6099</v>
      </c>
      <c r="S1079" s="11">
        <v>1.0</v>
      </c>
      <c r="T1079" s="11">
        <v>0.0</v>
      </c>
      <c r="U1079" s="11" t="s">
        <v>124</v>
      </c>
      <c r="V1079" s="11">
        <v>0.0</v>
      </c>
      <c r="W1079" s="11" t="s">
        <v>125</v>
      </c>
      <c r="X1079" s="18">
        <v>39.0</v>
      </c>
      <c r="Y1079" s="18">
        <v>2.0</v>
      </c>
      <c r="Z1079" s="18">
        <v>2.0</v>
      </c>
      <c r="AA1079" s="18">
        <v>2.0</v>
      </c>
      <c r="AB1079" s="15" t="s">
        <v>6100</v>
      </c>
      <c r="AC1079" s="15" t="s">
        <v>6100</v>
      </c>
      <c r="AD1079" s="16">
        <v>2.0</v>
      </c>
      <c r="AE1079" s="16">
        <v>2.0</v>
      </c>
      <c r="AF1079" s="16">
        <v>1.0</v>
      </c>
      <c r="AG1079" s="15">
        <v>0.0</v>
      </c>
      <c r="AH1079" s="11" t="s">
        <v>6101</v>
      </c>
      <c r="AI1079" s="18">
        <v>1.0</v>
      </c>
      <c r="AJ1079" s="18">
        <v>1.0</v>
      </c>
      <c r="AK1079" s="18">
        <v>0.0</v>
      </c>
      <c r="AL1079" s="11">
        <v>0.0</v>
      </c>
      <c r="AM1079" s="19">
        <v>1.0</v>
      </c>
      <c r="AN1079" s="27" t="s">
        <v>128</v>
      </c>
      <c r="AO1079" s="15" t="s">
        <v>129</v>
      </c>
      <c r="AP1079" s="15" t="s">
        <v>129</v>
      </c>
      <c r="AQ1079" s="15">
        <v>125.0</v>
      </c>
      <c r="AR1079" s="15">
        <v>54.0</v>
      </c>
      <c r="AS1079" s="15">
        <v>85.0</v>
      </c>
      <c r="AT1079" s="15">
        <v>45.0</v>
      </c>
      <c r="AU1079" s="15">
        <v>-7.0</v>
      </c>
      <c r="AV1079" s="15">
        <v>57.0</v>
      </c>
      <c r="AW1079" s="18">
        <v>0.0</v>
      </c>
      <c r="AX1079" s="18">
        <v>0.0</v>
      </c>
      <c r="AY1079" s="18">
        <v>1.0</v>
      </c>
      <c r="AZ1079" s="18">
        <v>1.0</v>
      </c>
      <c r="BA1079" s="18">
        <v>0.0</v>
      </c>
      <c r="BB1079" s="18">
        <v>0.0</v>
      </c>
      <c r="BC1079" s="11">
        <v>0.0</v>
      </c>
      <c r="BD1079" s="11">
        <v>0.0</v>
      </c>
      <c r="BE1079" s="11">
        <v>0.0</v>
      </c>
      <c r="BF1079" s="11">
        <v>0.0</v>
      </c>
      <c r="BG1079" s="11">
        <v>0.0</v>
      </c>
      <c r="BH1079" s="11">
        <v>0.0</v>
      </c>
      <c r="BI1079" s="11">
        <v>0.0</v>
      </c>
      <c r="BJ1079" s="11">
        <v>1.0</v>
      </c>
      <c r="BK1079" s="11">
        <v>0.0</v>
      </c>
      <c r="BL1079" s="11">
        <v>0.0</v>
      </c>
      <c r="BM1079" s="11">
        <v>0.0</v>
      </c>
      <c r="BN1079" s="11">
        <v>0.0</v>
      </c>
      <c r="BO1079" s="11">
        <v>0.0</v>
      </c>
      <c r="BP1079" s="11">
        <v>0.0</v>
      </c>
      <c r="BQ1079" s="11">
        <v>0.0</v>
      </c>
      <c r="BR1079" s="11">
        <v>0.0</v>
      </c>
      <c r="BS1079" s="11">
        <v>0.0</v>
      </c>
      <c r="BT1079" s="11">
        <v>0.0</v>
      </c>
      <c r="BU1079" s="11">
        <v>0.0</v>
      </c>
      <c r="BV1079" s="11" t="s">
        <v>124</v>
      </c>
      <c r="BW1079" s="3" t="s">
        <v>4834</v>
      </c>
      <c r="BX1079" s="15">
        <v>1.0</v>
      </c>
      <c r="BY1079" s="26">
        <v>235.0</v>
      </c>
      <c r="BZ1079" s="16">
        <v>0.0</v>
      </c>
      <c r="CA1079" s="26">
        <v>52.0</v>
      </c>
      <c r="CB1079" s="26">
        <v>6.0</v>
      </c>
      <c r="CC1079" s="15">
        <v>0.0</v>
      </c>
      <c r="CD1079" s="15">
        <v>0.0</v>
      </c>
      <c r="CE1079" s="15">
        <v>0.0</v>
      </c>
      <c r="CF1079" s="15">
        <v>0.0</v>
      </c>
      <c r="CG1079" s="16">
        <v>0.0</v>
      </c>
      <c r="CH1079" s="16">
        <v>0.0</v>
      </c>
      <c r="CI1079" s="16">
        <v>0.0</v>
      </c>
      <c r="CJ1079" s="15">
        <f t="shared" si="3"/>
        <v>0</v>
      </c>
      <c r="CK1079" s="29" t="s">
        <v>6102</v>
      </c>
      <c r="CL1079" s="11" t="s">
        <v>6103</v>
      </c>
      <c r="CM1079" s="11">
        <v>0.0</v>
      </c>
      <c r="CN1079" s="11">
        <v>0.0</v>
      </c>
      <c r="CO1079" s="18">
        <v>1.0</v>
      </c>
      <c r="CP1079" s="18">
        <v>0.0</v>
      </c>
      <c r="CQ1079" s="15">
        <v>0.0</v>
      </c>
      <c r="CR1079" s="15" t="s">
        <v>124</v>
      </c>
      <c r="CS1079" s="15">
        <v>0.0</v>
      </c>
      <c r="CT1079" s="15" t="s">
        <v>124</v>
      </c>
      <c r="CU1079" s="15">
        <v>0.0</v>
      </c>
      <c r="CV1079" s="15" t="s">
        <v>124</v>
      </c>
      <c r="CW1079" s="11">
        <v>0.0</v>
      </c>
      <c r="CX1079" s="11">
        <v>0.0</v>
      </c>
      <c r="CY1079" s="11" t="s">
        <v>124</v>
      </c>
      <c r="CZ1079" s="11">
        <v>0.0</v>
      </c>
      <c r="DA1079" s="11" t="s">
        <v>507</v>
      </c>
      <c r="DB1079" s="31"/>
    </row>
    <row r="1080">
      <c r="A1080" s="11" t="s">
        <v>6104</v>
      </c>
      <c r="B1080" s="11" t="s">
        <v>6105</v>
      </c>
      <c r="C1080" s="12">
        <v>43421.0</v>
      </c>
      <c r="D1080" s="13">
        <v>7.0</v>
      </c>
      <c r="E1080" s="18">
        <v>1.0</v>
      </c>
      <c r="F1080" s="3">
        <v>9.0</v>
      </c>
      <c r="G1080" s="3">
        <v>5.0</v>
      </c>
      <c r="H1080" s="3">
        <v>10.0</v>
      </c>
      <c r="I1080" s="14">
        <f t="shared" si="1"/>
        <v>8</v>
      </c>
      <c r="J1080" s="14">
        <f t="shared" si="2"/>
        <v>3.333333333</v>
      </c>
      <c r="K1080" s="11" t="s">
        <v>5701</v>
      </c>
      <c r="L1080" s="11" t="s">
        <v>4729</v>
      </c>
      <c r="M1080" s="15" t="s">
        <v>137</v>
      </c>
      <c r="N1080" s="15" t="s">
        <v>6106</v>
      </c>
      <c r="O1080" s="15" t="s">
        <v>3412</v>
      </c>
      <c r="P1080" s="15" t="s">
        <v>4217</v>
      </c>
      <c r="Q1080" s="17">
        <v>1.0</v>
      </c>
      <c r="R1080" s="11" t="s">
        <v>124</v>
      </c>
      <c r="S1080" s="11">
        <v>0.0</v>
      </c>
      <c r="T1080" s="11">
        <v>0.0</v>
      </c>
      <c r="U1080" s="11" t="s">
        <v>124</v>
      </c>
      <c r="V1080" s="11">
        <v>0.0</v>
      </c>
      <c r="W1080" s="11" t="s">
        <v>125</v>
      </c>
      <c r="X1080" s="18">
        <v>25.0</v>
      </c>
      <c r="Y1080" s="18">
        <v>0.0</v>
      </c>
      <c r="Z1080" s="18">
        <v>1.0</v>
      </c>
      <c r="AA1080" s="18">
        <v>0.0</v>
      </c>
      <c r="AB1080" s="15" t="s">
        <v>6107</v>
      </c>
      <c r="AC1080" s="15" t="s">
        <v>6107</v>
      </c>
      <c r="AD1080" s="16">
        <v>3.0</v>
      </c>
      <c r="AE1080" s="16">
        <v>2.0</v>
      </c>
      <c r="AF1080" s="16">
        <v>1.0</v>
      </c>
      <c r="AG1080" s="15">
        <v>0.0</v>
      </c>
      <c r="AH1080" s="11" t="s">
        <v>6108</v>
      </c>
      <c r="AI1080" s="18">
        <v>1.0</v>
      </c>
      <c r="AJ1080" s="18">
        <v>0.0</v>
      </c>
      <c r="AK1080" s="18">
        <v>0.0</v>
      </c>
      <c r="AL1080" s="11">
        <v>0.0</v>
      </c>
      <c r="AM1080" s="19">
        <v>1.0</v>
      </c>
      <c r="AN1080" s="27" t="s">
        <v>128</v>
      </c>
      <c r="AO1080" s="15" t="s">
        <v>243</v>
      </c>
      <c r="AP1080" s="15" t="s">
        <v>243</v>
      </c>
      <c r="AQ1080" s="15">
        <v>107.0</v>
      </c>
      <c r="AR1080" s="15">
        <v>65.0</v>
      </c>
      <c r="AS1080" s="15">
        <v>72.0</v>
      </c>
      <c r="AT1080" s="15">
        <v>41.0</v>
      </c>
      <c r="AU1080" s="15">
        <v>-6.0</v>
      </c>
      <c r="AV1080" s="15">
        <v>23.0</v>
      </c>
      <c r="AW1080" s="18">
        <v>0.0</v>
      </c>
      <c r="AX1080" s="18">
        <v>0.0</v>
      </c>
      <c r="AY1080" s="18">
        <v>0.0</v>
      </c>
      <c r="AZ1080" s="18">
        <v>0.0</v>
      </c>
      <c r="BA1080" s="18">
        <v>0.0</v>
      </c>
      <c r="BB1080" s="18">
        <v>0.0</v>
      </c>
      <c r="BC1080" s="11">
        <v>0.0</v>
      </c>
      <c r="BD1080" s="11">
        <v>0.0</v>
      </c>
      <c r="BE1080" s="11">
        <v>0.0</v>
      </c>
      <c r="BF1080" s="11">
        <v>0.0</v>
      </c>
      <c r="BG1080" s="11">
        <v>0.0</v>
      </c>
      <c r="BH1080" s="11">
        <v>0.0</v>
      </c>
      <c r="BI1080" s="11">
        <v>0.0</v>
      </c>
      <c r="BJ1080" s="11">
        <v>0.0</v>
      </c>
      <c r="BK1080" s="11">
        <v>0.0</v>
      </c>
      <c r="BL1080" s="11">
        <v>0.0</v>
      </c>
      <c r="BM1080" s="11">
        <v>0.0</v>
      </c>
      <c r="BN1080" s="11">
        <v>0.0</v>
      </c>
      <c r="BO1080" s="11">
        <v>0.0</v>
      </c>
      <c r="BP1080" s="11">
        <v>0.0</v>
      </c>
      <c r="BQ1080" s="11">
        <v>0.0</v>
      </c>
      <c r="BR1080" s="11">
        <v>0.0</v>
      </c>
      <c r="BS1080" s="11">
        <v>0.0</v>
      </c>
      <c r="BT1080" s="11">
        <v>0.0</v>
      </c>
      <c r="BU1080" s="11">
        <v>0.0</v>
      </c>
      <c r="BV1080" s="11" t="s">
        <v>124</v>
      </c>
      <c r="BW1080" s="3" t="s">
        <v>487</v>
      </c>
      <c r="BX1080" s="15">
        <v>0.0</v>
      </c>
      <c r="BY1080" s="26">
        <v>207.0</v>
      </c>
      <c r="BZ1080" s="16">
        <v>0.0</v>
      </c>
      <c r="CA1080" s="26">
        <v>15.0</v>
      </c>
      <c r="CB1080" s="26">
        <v>8.0</v>
      </c>
      <c r="CC1080" s="15">
        <v>0.0</v>
      </c>
      <c r="CD1080" s="15">
        <v>0.0</v>
      </c>
      <c r="CE1080" s="15">
        <v>1.0</v>
      </c>
      <c r="CF1080" s="15">
        <v>0.0</v>
      </c>
      <c r="CG1080" s="16">
        <v>0.0</v>
      </c>
      <c r="CH1080" s="16">
        <v>0.0</v>
      </c>
      <c r="CI1080" s="16">
        <v>0.0</v>
      </c>
      <c r="CJ1080" s="15">
        <f t="shared" si="3"/>
        <v>0</v>
      </c>
      <c r="CK1080" s="29" t="s">
        <v>6109</v>
      </c>
      <c r="CL1080" s="11" t="s">
        <v>132</v>
      </c>
      <c r="CM1080" s="11">
        <v>0.0</v>
      </c>
      <c r="CN1080" s="11">
        <v>0.0</v>
      </c>
      <c r="CO1080" s="18">
        <v>1.0</v>
      </c>
      <c r="CP1080" s="18">
        <v>0.0</v>
      </c>
      <c r="CQ1080" s="15">
        <v>0.0</v>
      </c>
      <c r="CR1080" s="15" t="s">
        <v>124</v>
      </c>
      <c r="CS1080" s="15">
        <v>0.0</v>
      </c>
      <c r="CT1080" s="15" t="s">
        <v>124</v>
      </c>
      <c r="CU1080" s="15">
        <v>0.0</v>
      </c>
      <c r="CV1080" s="15" t="s">
        <v>124</v>
      </c>
      <c r="CW1080" s="11">
        <v>0.0</v>
      </c>
      <c r="CX1080" s="11">
        <v>0.0</v>
      </c>
      <c r="CY1080" s="11" t="s">
        <v>124</v>
      </c>
      <c r="CZ1080" s="11">
        <v>0.0</v>
      </c>
      <c r="DA1080" s="11" t="s">
        <v>507</v>
      </c>
      <c r="DB1080" s="31"/>
    </row>
    <row r="1081">
      <c r="A1081" s="11" t="s">
        <v>6110</v>
      </c>
      <c r="B1081" s="11" t="s">
        <v>6111</v>
      </c>
      <c r="C1081" s="12">
        <v>43442.0</v>
      </c>
      <c r="D1081" s="13">
        <v>1.0</v>
      </c>
      <c r="E1081" s="18">
        <v>0.0</v>
      </c>
      <c r="F1081" s="3">
        <v>9.0</v>
      </c>
      <c r="G1081" s="3">
        <v>7.0</v>
      </c>
      <c r="H1081" s="3">
        <v>10.0</v>
      </c>
      <c r="I1081" s="14">
        <f t="shared" si="1"/>
        <v>8.666666667</v>
      </c>
      <c r="J1081" s="14">
        <f t="shared" si="2"/>
        <v>2</v>
      </c>
      <c r="K1081" s="11" t="s">
        <v>6112</v>
      </c>
      <c r="L1081" s="11" t="s">
        <v>3594</v>
      </c>
      <c r="M1081" s="15" t="s">
        <v>3478</v>
      </c>
      <c r="N1081" s="15" t="s">
        <v>6113</v>
      </c>
      <c r="O1081" s="15" t="s">
        <v>3478</v>
      </c>
      <c r="P1081" s="15" t="s">
        <v>969</v>
      </c>
      <c r="Q1081" s="17">
        <v>1.0</v>
      </c>
      <c r="R1081" s="11" t="s">
        <v>6114</v>
      </c>
      <c r="S1081" s="11">
        <v>1.0</v>
      </c>
      <c r="T1081" s="11">
        <v>0.0</v>
      </c>
      <c r="U1081" s="11" t="s">
        <v>124</v>
      </c>
      <c r="V1081" s="11">
        <v>0.0</v>
      </c>
      <c r="W1081" s="11" t="s">
        <v>125</v>
      </c>
      <c r="X1081" s="18">
        <v>27.0</v>
      </c>
      <c r="Y1081" s="18">
        <v>1.0</v>
      </c>
      <c r="Z1081" s="18">
        <v>0.0</v>
      </c>
      <c r="AA1081" s="18">
        <v>1.0</v>
      </c>
      <c r="AB1081" s="15" t="s">
        <v>6115</v>
      </c>
      <c r="AC1081" s="15" t="s">
        <v>6116</v>
      </c>
      <c r="AD1081" s="16">
        <v>1.0</v>
      </c>
      <c r="AE1081" s="16">
        <v>2.0</v>
      </c>
      <c r="AF1081" s="16">
        <v>1.0</v>
      </c>
      <c r="AG1081" s="15">
        <v>0.0</v>
      </c>
      <c r="AH1081" s="11" t="s">
        <v>6117</v>
      </c>
      <c r="AI1081" s="18">
        <v>1.0</v>
      </c>
      <c r="AJ1081" s="18">
        <v>2.0</v>
      </c>
      <c r="AK1081" s="18">
        <v>0.0</v>
      </c>
      <c r="AL1081" s="11">
        <v>0.0</v>
      </c>
      <c r="AM1081" s="19">
        <v>1.0</v>
      </c>
      <c r="AN1081" s="27" t="s">
        <v>128</v>
      </c>
      <c r="AO1081" s="15" t="s">
        <v>6118</v>
      </c>
      <c r="AP1081" s="15" t="s">
        <v>200</v>
      </c>
      <c r="AQ1081" s="15">
        <v>155.0</v>
      </c>
      <c r="AR1081" s="15">
        <v>73.0</v>
      </c>
      <c r="AS1081" s="15">
        <v>83.0</v>
      </c>
      <c r="AT1081" s="15">
        <v>45.0</v>
      </c>
      <c r="AU1081" s="15">
        <v>-4.0</v>
      </c>
      <c r="AV1081" s="15">
        <v>1.0</v>
      </c>
      <c r="AW1081" s="18">
        <v>0.0</v>
      </c>
      <c r="AX1081" s="18">
        <v>0.0</v>
      </c>
      <c r="AY1081" s="18">
        <v>0.0</v>
      </c>
      <c r="AZ1081" s="18">
        <v>1.0</v>
      </c>
      <c r="BA1081" s="18">
        <v>0.0</v>
      </c>
      <c r="BB1081" s="18">
        <v>0.0</v>
      </c>
      <c r="BC1081" s="11">
        <v>0.0</v>
      </c>
      <c r="BD1081" s="11">
        <v>0.0</v>
      </c>
      <c r="BE1081" s="11">
        <v>0.0</v>
      </c>
      <c r="BF1081" s="11">
        <v>0.0</v>
      </c>
      <c r="BG1081" s="11">
        <v>0.0</v>
      </c>
      <c r="BH1081" s="11">
        <v>0.0</v>
      </c>
      <c r="BI1081" s="11">
        <v>0.0</v>
      </c>
      <c r="BJ1081" s="11">
        <v>0.0</v>
      </c>
      <c r="BK1081" s="11">
        <v>0.0</v>
      </c>
      <c r="BL1081" s="11">
        <v>0.0</v>
      </c>
      <c r="BM1081" s="11">
        <v>0.0</v>
      </c>
      <c r="BN1081" s="11">
        <v>0.0</v>
      </c>
      <c r="BO1081" s="11">
        <v>0.0</v>
      </c>
      <c r="BP1081" s="11">
        <v>0.0</v>
      </c>
      <c r="BQ1081" s="11">
        <v>0.0</v>
      </c>
      <c r="BR1081" s="11">
        <v>0.0</v>
      </c>
      <c r="BS1081" s="11">
        <v>0.0</v>
      </c>
      <c r="BT1081" s="11">
        <v>0.0</v>
      </c>
      <c r="BU1081" s="11">
        <v>0.0</v>
      </c>
      <c r="BV1081" s="11" t="s">
        <v>124</v>
      </c>
      <c r="BW1081" s="3" t="s">
        <v>318</v>
      </c>
      <c r="BX1081" s="15">
        <v>0.0</v>
      </c>
      <c r="BY1081" s="26">
        <v>312.0</v>
      </c>
      <c r="BZ1081" s="16">
        <v>0.0</v>
      </c>
      <c r="CA1081" s="26">
        <v>66.0</v>
      </c>
      <c r="CB1081" s="26">
        <v>28.0</v>
      </c>
      <c r="CC1081" s="15">
        <v>0.0</v>
      </c>
      <c r="CD1081" s="15">
        <v>0.0</v>
      </c>
      <c r="CE1081" s="15">
        <v>0.0</v>
      </c>
      <c r="CF1081" s="15">
        <v>0.0</v>
      </c>
      <c r="CG1081" s="16">
        <v>0.0</v>
      </c>
      <c r="CH1081" s="16">
        <v>1.0</v>
      </c>
      <c r="CI1081" s="16">
        <v>1.0</v>
      </c>
      <c r="CJ1081" s="15">
        <f t="shared" si="3"/>
        <v>1</v>
      </c>
      <c r="CK1081" s="29" t="s">
        <v>6119</v>
      </c>
      <c r="CL1081" s="11" t="s">
        <v>6120</v>
      </c>
      <c r="CM1081" s="11">
        <v>0.0</v>
      </c>
      <c r="CN1081" s="11">
        <v>1.0</v>
      </c>
      <c r="CO1081" s="18">
        <v>1.0</v>
      </c>
      <c r="CP1081" s="18">
        <v>0.0</v>
      </c>
      <c r="CQ1081" s="15">
        <v>0.0</v>
      </c>
      <c r="CR1081" s="15" t="s">
        <v>124</v>
      </c>
      <c r="CS1081" s="15">
        <v>0.0</v>
      </c>
      <c r="CT1081" s="15" t="s">
        <v>124</v>
      </c>
      <c r="CU1081" s="15">
        <v>0.0</v>
      </c>
      <c r="CV1081" s="15" t="s">
        <v>124</v>
      </c>
      <c r="CW1081" s="11">
        <v>0.0</v>
      </c>
      <c r="CX1081" s="11">
        <v>0.0</v>
      </c>
      <c r="CY1081" s="11" t="s">
        <v>124</v>
      </c>
      <c r="CZ1081" s="11">
        <v>0.0</v>
      </c>
      <c r="DA1081" s="11" t="s">
        <v>507</v>
      </c>
      <c r="DB1081" s="31"/>
    </row>
    <row r="1082">
      <c r="A1082" s="11" t="s">
        <v>6121</v>
      </c>
      <c r="B1082" s="11" t="s">
        <v>6122</v>
      </c>
      <c r="C1082" s="12">
        <v>43477.0</v>
      </c>
      <c r="D1082" s="13">
        <v>2.0</v>
      </c>
      <c r="E1082" s="18">
        <v>1.0</v>
      </c>
      <c r="F1082" s="3">
        <v>5.0</v>
      </c>
      <c r="G1082" s="3">
        <v>4.0</v>
      </c>
      <c r="H1082" s="3">
        <v>8.0</v>
      </c>
      <c r="I1082" s="14">
        <f t="shared" si="1"/>
        <v>5.666666667</v>
      </c>
      <c r="J1082" s="14">
        <f t="shared" si="2"/>
        <v>2.666666667</v>
      </c>
      <c r="K1082" s="11" t="s">
        <v>182</v>
      </c>
      <c r="L1082" s="11" t="s">
        <v>4729</v>
      </c>
      <c r="M1082" s="15" t="s">
        <v>137</v>
      </c>
      <c r="N1082" s="15" t="s">
        <v>4217</v>
      </c>
      <c r="O1082" s="15" t="s">
        <v>137</v>
      </c>
      <c r="P1082" s="15" t="s">
        <v>969</v>
      </c>
      <c r="Q1082" s="17">
        <v>1.0</v>
      </c>
      <c r="R1082" s="11" t="s">
        <v>124</v>
      </c>
      <c r="S1082" s="11">
        <v>0.0</v>
      </c>
      <c r="T1082" s="11">
        <v>0.0</v>
      </c>
      <c r="U1082" s="11" t="s">
        <v>124</v>
      </c>
      <c r="V1082" s="11">
        <v>0.0</v>
      </c>
      <c r="W1082" s="11" t="s">
        <v>125</v>
      </c>
      <c r="X1082" s="18">
        <v>24.0</v>
      </c>
      <c r="Y1082" s="18">
        <v>3.0</v>
      </c>
      <c r="Z1082" s="18">
        <v>0.0</v>
      </c>
      <c r="AA1082" s="18"/>
      <c r="AB1082" s="15" t="s">
        <v>6123</v>
      </c>
      <c r="AC1082" s="15" t="s">
        <v>6124</v>
      </c>
      <c r="AD1082" s="16">
        <v>3.0</v>
      </c>
      <c r="AE1082" s="16">
        <v>2.0</v>
      </c>
      <c r="AF1082" s="16">
        <v>1.0</v>
      </c>
      <c r="AG1082" s="15">
        <v>0.0</v>
      </c>
      <c r="AH1082" s="11" t="s">
        <v>6125</v>
      </c>
      <c r="AI1082" s="18">
        <v>1.0</v>
      </c>
      <c r="AJ1082" s="18">
        <v>1.0</v>
      </c>
      <c r="AK1082" s="18">
        <v>0.0</v>
      </c>
      <c r="AL1082" s="11">
        <v>0.0</v>
      </c>
      <c r="AM1082" s="19">
        <v>1.0</v>
      </c>
      <c r="AN1082" s="27" t="s">
        <v>128</v>
      </c>
      <c r="AO1082" s="15" t="s">
        <v>367</v>
      </c>
      <c r="AP1082" s="15" t="s">
        <v>367</v>
      </c>
      <c r="AQ1082" s="15">
        <v>136.0</v>
      </c>
      <c r="AR1082" s="15">
        <v>49.0</v>
      </c>
      <c r="AS1082" s="15">
        <v>75.0</v>
      </c>
      <c r="AT1082" s="15">
        <v>53.0</v>
      </c>
      <c r="AU1082" s="15">
        <v>-7.0</v>
      </c>
      <c r="AV1082" s="15">
        <v>30.0</v>
      </c>
      <c r="AW1082" s="18">
        <v>0.0</v>
      </c>
      <c r="AX1082" s="18">
        <v>0.0</v>
      </c>
      <c r="AY1082" s="18">
        <v>1.0</v>
      </c>
      <c r="AZ1082" s="18">
        <v>0.0</v>
      </c>
      <c r="BA1082" s="18">
        <v>0.0</v>
      </c>
      <c r="BB1082" s="18">
        <v>0.0</v>
      </c>
      <c r="BC1082" s="11">
        <v>0.0</v>
      </c>
      <c r="BD1082" s="11">
        <v>0.0</v>
      </c>
      <c r="BE1082" s="11">
        <v>0.0</v>
      </c>
      <c r="BF1082" s="11">
        <v>0.0</v>
      </c>
      <c r="BG1082" s="11">
        <v>0.0</v>
      </c>
      <c r="BH1082" s="11">
        <v>0.0</v>
      </c>
      <c r="BI1082" s="11">
        <v>0.0</v>
      </c>
      <c r="BJ1082" s="11">
        <v>1.0</v>
      </c>
      <c r="BK1082" s="11">
        <v>0.0</v>
      </c>
      <c r="BL1082" s="11">
        <v>0.0</v>
      </c>
      <c r="BM1082" s="11">
        <v>0.0</v>
      </c>
      <c r="BN1082" s="11">
        <v>0.0</v>
      </c>
      <c r="BO1082" s="11">
        <v>0.0</v>
      </c>
      <c r="BP1082" s="11">
        <v>0.0</v>
      </c>
      <c r="BQ1082" s="11">
        <v>0.0</v>
      </c>
      <c r="BR1082" s="11">
        <v>0.0</v>
      </c>
      <c r="BS1082" s="11">
        <v>0.0</v>
      </c>
      <c r="BT1082" s="11">
        <v>0.0</v>
      </c>
      <c r="BU1082" s="11">
        <v>0.0</v>
      </c>
      <c r="BV1082" s="11" t="s">
        <v>124</v>
      </c>
      <c r="BW1082" s="3" t="s">
        <v>1609</v>
      </c>
      <c r="BX1082" s="15">
        <v>0.0</v>
      </c>
      <c r="BY1082" s="26">
        <v>201.0</v>
      </c>
      <c r="BZ1082" s="16">
        <v>0.0</v>
      </c>
      <c r="CA1082" s="26">
        <v>14.0</v>
      </c>
      <c r="CB1082" s="26">
        <v>14.0</v>
      </c>
      <c r="CC1082" s="15">
        <v>0.0</v>
      </c>
      <c r="CD1082" s="15">
        <v>0.0</v>
      </c>
      <c r="CE1082" s="15">
        <v>0.0</v>
      </c>
      <c r="CF1082" s="15">
        <v>0.0</v>
      </c>
      <c r="CG1082" s="16">
        <v>0.0</v>
      </c>
      <c r="CH1082" s="16">
        <v>0.0</v>
      </c>
      <c r="CI1082" s="16">
        <v>1.0</v>
      </c>
      <c r="CJ1082" s="15">
        <f t="shared" si="3"/>
        <v>1</v>
      </c>
      <c r="CK1082" s="29" t="s">
        <v>6126</v>
      </c>
      <c r="CL1082" s="11" t="s">
        <v>1451</v>
      </c>
      <c r="CM1082" s="11">
        <v>0.0</v>
      </c>
      <c r="CN1082" s="11">
        <v>0.0</v>
      </c>
      <c r="CO1082" s="18">
        <v>1.0</v>
      </c>
      <c r="CP1082" s="18">
        <v>0.0</v>
      </c>
      <c r="CQ1082" s="15">
        <v>0.0</v>
      </c>
      <c r="CR1082" s="15" t="s">
        <v>124</v>
      </c>
      <c r="CS1082" s="15">
        <v>0.0</v>
      </c>
      <c r="CT1082" s="15" t="s">
        <v>124</v>
      </c>
      <c r="CU1082" s="15">
        <v>0.0</v>
      </c>
      <c r="CV1082" s="15" t="s">
        <v>124</v>
      </c>
      <c r="CW1082" s="11">
        <v>0.0</v>
      </c>
      <c r="CX1082" s="11">
        <v>0.0</v>
      </c>
      <c r="CY1082" s="11" t="s">
        <v>124</v>
      </c>
      <c r="CZ1082" s="11">
        <v>0.0</v>
      </c>
      <c r="DA1082" s="11" t="s">
        <v>3161</v>
      </c>
      <c r="DB1082" s="31"/>
    </row>
    <row r="1083">
      <c r="A1083" s="11" t="s">
        <v>6127</v>
      </c>
      <c r="B1083" s="11" t="s">
        <v>6128</v>
      </c>
      <c r="C1083" s="12">
        <v>43484.0</v>
      </c>
      <c r="D1083" s="13">
        <v>1.0</v>
      </c>
      <c r="E1083" s="18">
        <v>0.0</v>
      </c>
      <c r="F1083" s="3">
        <v>8.0</v>
      </c>
      <c r="G1083" s="3">
        <v>6.0</v>
      </c>
      <c r="H1083" s="3">
        <v>8.0</v>
      </c>
      <c r="I1083" s="14">
        <f t="shared" si="1"/>
        <v>7.333333333</v>
      </c>
      <c r="J1083" s="14">
        <f t="shared" si="2"/>
        <v>1.333333333</v>
      </c>
      <c r="K1083" s="11" t="s">
        <v>5701</v>
      </c>
      <c r="L1083" s="11" t="s">
        <v>4729</v>
      </c>
      <c r="M1083" s="15" t="s">
        <v>137</v>
      </c>
      <c r="N1083" s="15" t="s">
        <v>6129</v>
      </c>
      <c r="O1083" s="15" t="s">
        <v>6130</v>
      </c>
      <c r="P1083" s="15" t="s">
        <v>6131</v>
      </c>
      <c r="Q1083" s="17">
        <v>2.0</v>
      </c>
      <c r="R1083" s="11" t="s">
        <v>124</v>
      </c>
      <c r="S1083" s="11">
        <v>1.0</v>
      </c>
      <c r="T1083" s="11">
        <v>0.0</v>
      </c>
      <c r="U1083" s="11" t="s">
        <v>124</v>
      </c>
      <c r="V1083" s="11">
        <v>0.0</v>
      </c>
      <c r="W1083" s="11" t="s">
        <v>125</v>
      </c>
      <c r="X1083" s="18">
        <f>(23+25)/2</f>
        <v>24</v>
      </c>
      <c r="Y1083" s="18">
        <v>1.0</v>
      </c>
      <c r="Z1083" s="18">
        <v>2.0</v>
      </c>
      <c r="AA1083" s="18">
        <v>2.0</v>
      </c>
      <c r="AB1083" s="15" t="s">
        <v>6132</v>
      </c>
      <c r="AC1083" s="15" t="s">
        <v>6132</v>
      </c>
      <c r="AD1083" s="16">
        <v>1.0</v>
      </c>
      <c r="AE1083" s="16">
        <v>2.0</v>
      </c>
      <c r="AF1083" s="16">
        <v>1.0</v>
      </c>
      <c r="AG1083" s="15">
        <v>0.0</v>
      </c>
      <c r="AH1083" s="11" t="s">
        <v>6133</v>
      </c>
      <c r="AI1083" s="18">
        <v>1.0</v>
      </c>
      <c r="AJ1083" s="18">
        <v>1.0</v>
      </c>
      <c r="AK1083" s="18">
        <v>0.0</v>
      </c>
      <c r="AL1083" s="11">
        <v>0.0</v>
      </c>
      <c r="AM1083" s="19">
        <v>1.0</v>
      </c>
      <c r="AN1083" s="27" t="s">
        <v>128</v>
      </c>
      <c r="AO1083" s="15" t="s">
        <v>328</v>
      </c>
      <c r="AP1083" s="15" t="s">
        <v>328</v>
      </c>
      <c r="AQ1083" s="15">
        <v>90.0</v>
      </c>
      <c r="AR1083" s="15">
        <v>48.0</v>
      </c>
      <c r="AS1083" s="15">
        <v>76.0</v>
      </c>
      <c r="AT1083" s="15">
        <v>91.0</v>
      </c>
      <c r="AU1083" s="15">
        <v>-6.0</v>
      </c>
      <c r="AV1083" s="15">
        <v>91.0</v>
      </c>
      <c r="AW1083" s="18">
        <v>0.0</v>
      </c>
      <c r="AX1083" s="18">
        <v>1.0</v>
      </c>
      <c r="AY1083" s="18">
        <v>0.0</v>
      </c>
      <c r="AZ1083" s="18">
        <v>0.0</v>
      </c>
      <c r="BA1083" s="18">
        <v>0.0</v>
      </c>
      <c r="BB1083" s="18">
        <v>0.0</v>
      </c>
      <c r="BC1083" s="11">
        <v>0.0</v>
      </c>
      <c r="BD1083" s="11">
        <v>0.0</v>
      </c>
      <c r="BE1083" s="11">
        <v>0.0</v>
      </c>
      <c r="BF1083" s="11">
        <v>0.0</v>
      </c>
      <c r="BG1083" s="11">
        <v>0.0</v>
      </c>
      <c r="BH1083" s="11">
        <v>1.0</v>
      </c>
      <c r="BI1083" s="11">
        <v>0.0</v>
      </c>
      <c r="BJ1083" s="11">
        <v>0.0</v>
      </c>
      <c r="BK1083" s="11">
        <v>0.0</v>
      </c>
      <c r="BL1083" s="11">
        <v>0.0</v>
      </c>
      <c r="BM1083" s="11">
        <v>0.0</v>
      </c>
      <c r="BN1083" s="11">
        <v>0.0</v>
      </c>
      <c r="BO1083" s="11">
        <v>0.0</v>
      </c>
      <c r="BP1083" s="11">
        <v>0.0</v>
      </c>
      <c r="BQ1083" s="11">
        <v>0.0</v>
      </c>
      <c r="BR1083" s="11">
        <v>0.0</v>
      </c>
      <c r="BS1083" s="11">
        <v>0.0</v>
      </c>
      <c r="BT1083" s="11">
        <v>0.0</v>
      </c>
      <c r="BU1083" s="11">
        <v>0.0</v>
      </c>
      <c r="BV1083" s="11" t="s">
        <v>124</v>
      </c>
      <c r="BW1083" s="3" t="s">
        <v>319</v>
      </c>
      <c r="BX1083" s="15">
        <v>0.0</v>
      </c>
      <c r="BY1083" s="26">
        <v>158.0</v>
      </c>
      <c r="BZ1083" s="16">
        <v>0.0</v>
      </c>
      <c r="CA1083" s="26">
        <v>39.0</v>
      </c>
      <c r="CB1083" s="26">
        <v>27.0</v>
      </c>
      <c r="CC1083" s="15">
        <v>0.0</v>
      </c>
      <c r="CD1083" s="15">
        <v>0.0</v>
      </c>
      <c r="CE1083" s="15">
        <v>0.0</v>
      </c>
      <c r="CF1083" s="15">
        <v>0.0</v>
      </c>
      <c r="CG1083" s="16">
        <v>0.0</v>
      </c>
      <c r="CH1083" s="16">
        <v>0.0</v>
      </c>
      <c r="CI1083" s="16">
        <v>0.0</v>
      </c>
      <c r="CJ1083" s="15">
        <f t="shared" si="3"/>
        <v>0</v>
      </c>
      <c r="CK1083" s="29" t="s">
        <v>6134</v>
      </c>
      <c r="CL1083" s="11" t="s">
        <v>132</v>
      </c>
      <c r="CM1083" s="11">
        <v>0.0</v>
      </c>
      <c r="CN1083" s="11">
        <v>0.0</v>
      </c>
      <c r="CO1083" s="18">
        <v>1.0</v>
      </c>
      <c r="CP1083" s="18">
        <v>0.0</v>
      </c>
      <c r="CQ1083" s="15">
        <v>0.0</v>
      </c>
      <c r="CR1083" s="15" t="s">
        <v>124</v>
      </c>
      <c r="CS1083" s="15">
        <v>1.0</v>
      </c>
      <c r="CT1083" s="15" t="s">
        <v>6135</v>
      </c>
      <c r="CU1083" s="15">
        <v>0.0</v>
      </c>
      <c r="CV1083" s="15" t="s">
        <v>124</v>
      </c>
      <c r="CW1083" s="11">
        <v>0.0</v>
      </c>
      <c r="CX1083" s="11">
        <v>0.0</v>
      </c>
      <c r="CY1083" s="11" t="s">
        <v>124</v>
      </c>
      <c r="CZ1083" s="11">
        <v>0.0</v>
      </c>
      <c r="DA1083" s="11" t="s">
        <v>3161</v>
      </c>
      <c r="DB1083" s="31"/>
    </row>
    <row r="1084">
      <c r="A1084" s="11" t="s">
        <v>6136</v>
      </c>
      <c r="B1084" s="11" t="s">
        <v>6105</v>
      </c>
      <c r="C1084" s="12">
        <v>43498.0</v>
      </c>
      <c r="D1084" s="13">
        <v>8.0</v>
      </c>
      <c r="E1084" s="18">
        <v>1.0</v>
      </c>
      <c r="F1084" s="3">
        <v>1.0</v>
      </c>
      <c r="G1084" s="3">
        <v>2.0</v>
      </c>
      <c r="H1084" s="3">
        <v>4.0</v>
      </c>
      <c r="I1084" s="14">
        <f t="shared" si="1"/>
        <v>2.333333333</v>
      </c>
      <c r="J1084" s="14">
        <f t="shared" si="2"/>
        <v>2</v>
      </c>
      <c r="K1084" s="11" t="s">
        <v>5701</v>
      </c>
      <c r="L1084" s="11" t="s">
        <v>4729</v>
      </c>
      <c r="M1084" s="15" t="s">
        <v>3478</v>
      </c>
      <c r="N1084" s="15" t="s">
        <v>6137</v>
      </c>
      <c r="O1084" s="15" t="s">
        <v>216</v>
      </c>
      <c r="P1084" s="15" t="s">
        <v>4217</v>
      </c>
      <c r="Q1084" s="17">
        <v>1.0</v>
      </c>
      <c r="R1084" s="11" t="s">
        <v>124</v>
      </c>
      <c r="S1084" s="11">
        <v>0.0</v>
      </c>
      <c r="T1084" s="11">
        <v>0.0</v>
      </c>
      <c r="U1084" s="11" t="s">
        <v>124</v>
      </c>
      <c r="V1084" s="11">
        <v>0.0</v>
      </c>
      <c r="W1084" s="11" t="s">
        <v>125</v>
      </c>
      <c r="X1084" s="18">
        <v>25.0</v>
      </c>
      <c r="Y1084" s="18">
        <v>0.0</v>
      </c>
      <c r="Z1084" s="18">
        <v>1.0</v>
      </c>
      <c r="AA1084" s="18">
        <v>0.0</v>
      </c>
      <c r="AB1084" s="15" t="s">
        <v>6138</v>
      </c>
      <c r="AC1084" s="15" t="s">
        <v>6139</v>
      </c>
      <c r="AD1084" s="16">
        <v>3.0</v>
      </c>
      <c r="AE1084" s="16">
        <v>2.0</v>
      </c>
      <c r="AF1084" s="16">
        <v>1.0</v>
      </c>
      <c r="AG1084" s="15">
        <v>0.0</v>
      </c>
      <c r="AH1084" s="11" t="s">
        <v>6108</v>
      </c>
      <c r="AI1084" s="18">
        <v>1.0</v>
      </c>
      <c r="AJ1084" s="18">
        <v>0.0</v>
      </c>
      <c r="AK1084" s="18">
        <v>0.0</v>
      </c>
      <c r="AL1084" s="11">
        <v>0.0</v>
      </c>
      <c r="AM1084" s="19">
        <v>1.0</v>
      </c>
      <c r="AN1084" s="27" t="s">
        <v>128</v>
      </c>
      <c r="AO1084" s="15" t="s">
        <v>1624</v>
      </c>
      <c r="AP1084" s="15" t="s">
        <v>1624</v>
      </c>
      <c r="AQ1084" s="15">
        <v>140.0</v>
      </c>
      <c r="AR1084" s="15">
        <v>32.0</v>
      </c>
      <c r="AS1084" s="15">
        <v>78.0</v>
      </c>
      <c r="AT1084" s="15">
        <v>33.0</v>
      </c>
      <c r="AU1084" s="15">
        <v>-11.0</v>
      </c>
      <c r="AV1084" s="15">
        <v>59.0</v>
      </c>
      <c r="AW1084" s="18">
        <v>0.0</v>
      </c>
      <c r="AX1084" s="18">
        <v>0.0</v>
      </c>
      <c r="AY1084" s="18">
        <v>0.0</v>
      </c>
      <c r="AZ1084" s="18">
        <v>0.0</v>
      </c>
      <c r="BA1084" s="18">
        <v>0.0</v>
      </c>
      <c r="BB1084" s="18">
        <v>0.0</v>
      </c>
      <c r="BC1084" s="11">
        <v>0.0</v>
      </c>
      <c r="BD1084" s="11">
        <v>0.0</v>
      </c>
      <c r="BE1084" s="11">
        <v>0.0</v>
      </c>
      <c r="BF1084" s="11">
        <v>0.0</v>
      </c>
      <c r="BG1084" s="11">
        <v>0.0</v>
      </c>
      <c r="BH1084" s="11">
        <v>0.0</v>
      </c>
      <c r="BI1084" s="11">
        <v>0.0</v>
      </c>
      <c r="BJ1084" s="11">
        <v>0.0</v>
      </c>
      <c r="BK1084" s="11">
        <v>0.0</v>
      </c>
      <c r="BL1084" s="11">
        <v>0.0</v>
      </c>
      <c r="BM1084" s="11">
        <v>0.0</v>
      </c>
      <c r="BN1084" s="11">
        <v>0.0</v>
      </c>
      <c r="BO1084" s="11">
        <v>0.0</v>
      </c>
      <c r="BP1084" s="11">
        <v>0.0</v>
      </c>
      <c r="BQ1084" s="11">
        <v>0.0</v>
      </c>
      <c r="BR1084" s="11">
        <v>0.0</v>
      </c>
      <c r="BS1084" s="11">
        <v>0.0</v>
      </c>
      <c r="BT1084" s="11">
        <v>0.0</v>
      </c>
      <c r="BU1084" s="11">
        <v>0.0</v>
      </c>
      <c r="BV1084" s="11" t="s">
        <v>124</v>
      </c>
      <c r="BW1084" s="3" t="s">
        <v>1609</v>
      </c>
      <c r="BX1084" s="15">
        <v>0.0</v>
      </c>
      <c r="BY1084" s="26">
        <v>178.0</v>
      </c>
      <c r="BZ1084" s="16">
        <v>0.0</v>
      </c>
      <c r="CA1084" s="26">
        <v>25.0</v>
      </c>
      <c r="CB1084" s="26">
        <v>14.0</v>
      </c>
      <c r="CC1084" s="15">
        <v>0.0</v>
      </c>
      <c r="CD1084" s="15">
        <v>0.0</v>
      </c>
      <c r="CE1084" s="15">
        <v>1.0</v>
      </c>
      <c r="CF1084" s="15">
        <v>0.0</v>
      </c>
      <c r="CG1084" s="16">
        <v>0.0</v>
      </c>
      <c r="CH1084" s="16">
        <v>0.0</v>
      </c>
      <c r="CI1084" s="16">
        <v>1.0</v>
      </c>
      <c r="CJ1084" s="15">
        <f t="shared" si="3"/>
        <v>1</v>
      </c>
      <c r="CK1084" s="29" t="s">
        <v>6140</v>
      </c>
      <c r="CL1084" s="11" t="s">
        <v>6141</v>
      </c>
      <c r="CM1084" s="11">
        <v>0.0</v>
      </c>
      <c r="CN1084" s="11">
        <v>0.0</v>
      </c>
      <c r="CO1084" s="18">
        <v>1.0</v>
      </c>
      <c r="CP1084" s="18">
        <v>0.0</v>
      </c>
      <c r="CQ1084" s="15">
        <v>0.0</v>
      </c>
      <c r="CR1084" s="15" t="s">
        <v>124</v>
      </c>
      <c r="CS1084" s="15">
        <v>0.0</v>
      </c>
      <c r="CT1084" s="15" t="s">
        <v>124</v>
      </c>
      <c r="CU1084" s="15">
        <v>0.0</v>
      </c>
      <c r="CV1084" s="15" t="s">
        <v>124</v>
      </c>
      <c r="CW1084" s="11">
        <v>0.0</v>
      </c>
      <c r="CX1084" s="11">
        <v>0.0</v>
      </c>
      <c r="CY1084" s="11" t="s">
        <v>124</v>
      </c>
      <c r="CZ1084" s="11">
        <v>0.0</v>
      </c>
      <c r="DA1084" s="11" t="s">
        <v>6142</v>
      </c>
      <c r="DB1084" s="31"/>
    </row>
    <row r="1085">
      <c r="A1085" s="11" t="s">
        <v>6143</v>
      </c>
      <c r="B1085" s="11" t="s">
        <v>6144</v>
      </c>
      <c r="C1085" s="12">
        <v>43533.0</v>
      </c>
      <c r="D1085" s="13">
        <v>1.0</v>
      </c>
      <c r="E1085" s="18">
        <v>0.0</v>
      </c>
      <c r="F1085" s="3">
        <v>5.0</v>
      </c>
      <c r="G1085" s="3">
        <v>7.0</v>
      </c>
      <c r="H1085" s="3">
        <v>9.0</v>
      </c>
      <c r="I1085" s="14">
        <f t="shared" si="1"/>
        <v>7</v>
      </c>
      <c r="J1085" s="14">
        <f t="shared" si="2"/>
        <v>2.666666667</v>
      </c>
      <c r="K1085" s="11" t="s">
        <v>4130</v>
      </c>
      <c r="L1085" s="11" t="s">
        <v>4729</v>
      </c>
      <c r="M1085" s="15" t="s">
        <v>122</v>
      </c>
      <c r="N1085" s="15" t="s">
        <v>6145</v>
      </c>
      <c r="O1085" s="15" t="s">
        <v>6146</v>
      </c>
      <c r="P1085" s="15" t="s">
        <v>6147</v>
      </c>
      <c r="Q1085" s="17">
        <v>2.0</v>
      </c>
      <c r="R1085" s="11" t="s">
        <v>6148</v>
      </c>
      <c r="S1085" s="11">
        <v>1.0</v>
      </c>
      <c r="T1085" s="11">
        <v>0.0</v>
      </c>
      <c r="U1085" s="11" t="s">
        <v>124</v>
      </c>
      <c r="V1085" s="11">
        <v>0.0</v>
      </c>
      <c r="W1085" s="11" t="s">
        <v>125</v>
      </c>
      <c r="X1085" s="18">
        <f>(32+44)/2</f>
        <v>38</v>
      </c>
      <c r="Y1085" s="18">
        <v>2.0</v>
      </c>
      <c r="Z1085" s="18">
        <v>1.0</v>
      </c>
      <c r="AA1085" s="18">
        <v>0.0</v>
      </c>
      <c r="AB1085" s="15" t="s">
        <v>6149</v>
      </c>
      <c r="AC1085" s="15" t="s">
        <v>6149</v>
      </c>
      <c r="AD1085" s="16">
        <v>2.0</v>
      </c>
      <c r="AE1085" s="16">
        <v>1.0</v>
      </c>
      <c r="AF1085" s="16">
        <v>1.0</v>
      </c>
      <c r="AG1085" s="15">
        <v>0.0</v>
      </c>
      <c r="AH1085" s="11" t="s">
        <v>6150</v>
      </c>
      <c r="AI1085" s="18">
        <v>2.0</v>
      </c>
      <c r="AJ1085" s="18">
        <v>1.0</v>
      </c>
      <c r="AK1085" s="18">
        <v>1.0</v>
      </c>
      <c r="AL1085" s="11">
        <v>0.0</v>
      </c>
      <c r="AM1085" s="19">
        <v>1.0</v>
      </c>
      <c r="AN1085" s="27" t="s">
        <v>128</v>
      </c>
      <c r="AO1085" s="15" t="s">
        <v>289</v>
      </c>
      <c r="AP1085" s="15" t="s">
        <v>289</v>
      </c>
      <c r="AQ1085" s="15">
        <v>96.0</v>
      </c>
      <c r="AR1085" s="15">
        <v>33.0</v>
      </c>
      <c r="AS1085" s="15">
        <v>57.0</v>
      </c>
      <c r="AT1085" s="15">
        <v>28.0</v>
      </c>
      <c r="AU1085" s="15">
        <v>-7.0</v>
      </c>
      <c r="AV1085" s="15">
        <v>42.0</v>
      </c>
      <c r="AW1085" s="18">
        <v>0.0</v>
      </c>
      <c r="AX1085" s="18">
        <v>0.0</v>
      </c>
      <c r="AY1085" s="18">
        <v>1.0</v>
      </c>
      <c r="AZ1085" s="18">
        <v>0.0</v>
      </c>
      <c r="BA1085" s="18">
        <v>1.0</v>
      </c>
      <c r="BB1085" s="18">
        <v>0.0</v>
      </c>
      <c r="BC1085" s="11">
        <v>0.0</v>
      </c>
      <c r="BD1085" s="11">
        <v>0.0</v>
      </c>
      <c r="BE1085" s="11">
        <v>0.0</v>
      </c>
      <c r="BF1085" s="11">
        <v>0.0</v>
      </c>
      <c r="BG1085" s="11">
        <v>0.0</v>
      </c>
      <c r="BH1085" s="11">
        <v>0.0</v>
      </c>
      <c r="BI1085" s="11">
        <v>0.0</v>
      </c>
      <c r="BJ1085" s="11">
        <v>0.0</v>
      </c>
      <c r="BK1085" s="11">
        <v>0.0</v>
      </c>
      <c r="BL1085" s="11">
        <v>0.0</v>
      </c>
      <c r="BM1085" s="11">
        <v>0.0</v>
      </c>
      <c r="BN1085" s="11">
        <v>0.0</v>
      </c>
      <c r="BO1085" s="11">
        <v>1.0</v>
      </c>
      <c r="BP1085" s="11">
        <v>0.0</v>
      </c>
      <c r="BQ1085" s="11">
        <v>0.0</v>
      </c>
      <c r="BR1085" s="11">
        <v>0.0</v>
      </c>
      <c r="BS1085" s="11">
        <v>0.0</v>
      </c>
      <c r="BT1085" s="11">
        <v>0.0</v>
      </c>
      <c r="BU1085" s="11">
        <v>0.0</v>
      </c>
      <c r="BV1085" s="11" t="s">
        <v>124</v>
      </c>
      <c r="BW1085" s="3" t="s">
        <v>3745</v>
      </c>
      <c r="BX1085" s="15">
        <v>0.0</v>
      </c>
      <c r="BY1085" s="26">
        <v>217.0</v>
      </c>
      <c r="BZ1085" s="16">
        <v>0.0</v>
      </c>
      <c r="CA1085" s="26">
        <v>40.0</v>
      </c>
      <c r="CB1085" s="26">
        <v>15.0</v>
      </c>
      <c r="CC1085" s="15">
        <v>0.0</v>
      </c>
      <c r="CD1085" s="15">
        <v>0.0</v>
      </c>
      <c r="CE1085" s="15">
        <v>0.0</v>
      </c>
      <c r="CF1085" s="15">
        <v>0.0</v>
      </c>
      <c r="CG1085" s="16">
        <v>0.0</v>
      </c>
      <c r="CH1085" s="16">
        <v>0.0</v>
      </c>
      <c r="CI1085" s="16">
        <v>0.0</v>
      </c>
      <c r="CJ1085" s="15">
        <f t="shared" si="3"/>
        <v>0</v>
      </c>
      <c r="CK1085" s="29" t="s">
        <v>6151</v>
      </c>
      <c r="CL1085" s="11" t="s">
        <v>6152</v>
      </c>
      <c r="CM1085" s="11">
        <v>0.0</v>
      </c>
      <c r="CN1085" s="11">
        <v>0.0</v>
      </c>
      <c r="CO1085" s="18">
        <v>0.0</v>
      </c>
      <c r="CP1085" s="18">
        <v>0.0</v>
      </c>
      <c r="CQ1085" s="15">
        <v>0.0</v>
      </c>
      <c r="CR1085" s="15" t="s">
        <v>124</v>
      </c>
      <c r="CS1085" s="15">
        <v>1.0</v>
      </c>
      <c r="CT1085" s="15" t="s">
        <v>2428</v>
      </c>
      <c r="CU1085" s="15">
        <v>0.0</v>
      </c>
      <c r="CV1085" s="15" t="s">
        <v>124</v>
      </c>
      <c r="CW1085" s="11">
        <v>0.0</v>
      </c>
      <c r="CX1085" s="11">
        <v>0.0</v>
      </c>
      <c r="CY1085" s="11" t="s">
        <v>124</v>
      </c>
      <c r="CZ1085" s="11">
        <v>0.0</v>
      </c>
      <c r="DA1085" s="11" t="s">
        <v>235</v>
      </c>
      <c r="DB1085" s="31"/>
    </row>
    <row r="1086">
      <c r="A1086" s="11" t="s">
        <v>6153</v>
      </c>
      <c r="B1086" s="11" t="s">
        <v>6154</v>
      </c>
      <c r="C1086" s="12">
        <v>43540.0</v>
      </c>
      <c r="D1086" s="13">
        <v>1.0</v>
      </c>
      <c r="E1086" s="18">
        <v>0.0</v>
      </c>
      <c r="F1086" s="3">
        <v>5.0</v>
      </c>
      <c r="G1086" s="3">
        <v>3.0</v>
      </c>
      <c r="H1086" s="3">
        <v>6.0</v>
      </c>
      <c r="I1086" s="14">
        <f t="shared" si="1"/>
        <v>4.666666667</v>
      </c>
      <c r="J1086" s="14">
        <f t="shared" si="2"/>
        <v>2</v>
      </c>
      <c r="K1086" s="11" t="s">
        <v>5701</v>
      </c>
      <c r="L1086" s="11" t="s">
        <v>4729</v>
      </c>
      <c r="M1086" s="15" t="s">
        <v>137</v>
      </c>
      <c r="N1086" s="15" t="s">
        <v>373</v>
      </c>
      <c r="O1086" s="15" t="s">
        <v>162</v>
      </c>
      <c r="P1086" s="15" t="s">
        <v>3009</v>
      </c>
      <c r="Q1086" s="17">
        <v>0.0</v>
      </c>
      <c r="R1086" s="11" t="s">
        <v>5734</v>
      </c>
      <c r="S1086" s="11">
        <v>1.0</v>
      </c>
      <c r="T1086" s="11">
        <v>0.0</v>
      </c>
      <c r="U1086" s="11" t="s">
        <v>124</v>
      </c>
      <c r="V1086" s="11">
        <v>0.0</v>
      </c>
      <c r="W1086" s="11" t="s">
        <v>125</v>
      </c>
      <c r="X1086" s="18">
        <f>(29+31+26)/3</f>
        <v>28.66666667</v>
      </c>
      <c r="Y1086" s="18">
        <v>1.0</v>
      </c>
      <c r="Z1086" s="18">
        <v>1.0</v>
      </c>
      <c r="AA1086" s="18">
        <v>0.0</v>
      </c>
      <c r="AB1086" s="15" t="s">
        <v>6155</v>
      </c>
      <c r="AC1086" s="15" t="s">
        <v>6156</v>
      </c>
      <c r="AD1086" s="16">
        <v>1.0</v>
      </c>
      <c r="AE1086" s="16">
        <v>2.0</v>
      </c>
      <c r="AF1086" s="16">
        <v>1.0</v>
      </c>
      <c r="AG1086" s="15">
        <v>0.0</v>
      </c>
      <c r="AH1086" s="11" t="s">
        <v>6157</v>
      </c>
      <c r="AI1086" s="18">
        <v>1.0</v>
      </c>
      <c r="AJ1086" s="18">
        <v>2.0</v>
      </c>
      <c r="AK1086" s="18">
        <v>0.0</v>
      </c>
      <c r="AL1086" s="11">
        <v>0.0</v>
      </c>
      <c r="AM1086" s="19">
        <v>1.0</v>
      </c>
      <c r="AN1086" s="27" t="s">
        <v>128</v>
      </c>
      <c r="AO1086" s="15" t="s">
        <v>1624</v>
      </c>
      <c r="AP1086" s="15" t="s">
        <v>1624</v>
      </c>
      <c r="AQ1086" s="15">
        <v>138.0</v>
      </c>
      <c r="AR1086" s="15">
        <v>73.0</v>
      </c>
      <c r="AS1086" s="15">
        <v>84.0</v>
      </c>
      <c r="AT1086" s="15">
        <v>95.0</v>
      </c>
      <c r="AU1086" s="15">
        <v>-5.0</v>
      </c>
      <c r="AV1086" s="15">
        <v>4.0</v>
      </c>
      <c r="AW1086" s="18">
        <v>0.0</v>
      </c>
      <c r="AX1086" s="18">
        <v>0.0</v>
      </c>
      <c r="AY1086" s="18">
        <v>1.0</v>
      </c>
      <c r="AZ1086" s="18">
        <v>0.0</v>
      </c>
      <c r="BA1086" s="18">
        <v>0.0</v>
      </c>
      <c r="BB1086" s="18">
        <v>0.0</v>
      </c>
      <c r="BC1086" s="11">
        <v>0.0</v>
      </c>
      <c r="BD1086" s="11">
        <v>0.0</v>
      </c>
      <c r="BE1086" s="11">
        <v>0.0</v>
      </c>
      <c r="BF1086" s="11">
        <v>0.0</v>
      </c>
      <c r="BG1086" s="11">
        <v>0.0</v>
      </c>
      <c r="BH1086" s="11">
        <v>0.0</v>
      </c>
      <c r="BI1086" s="11">
        <v>0.0</v>
      </c>
      <c r="BJ1086" s="11">
        <v>1.0</v>
      </c>
      <c r="BK1086" s="11">
        <v>0.0</v>
      </c>
      <c r="BL1086" s="11">
        <v>1.0</v>
      </c>
      <c r="BM1086" s="11">
        <v>0.0</v>
      </c>
      <c r="BN1086" s="11">
        <v>0.0</v>
      </c>
      <c r="BO1086" s="11">
        <v>0.0</v>
      </c>
      <c r="BP1086" s="11">
        <v>0.0</v>
      </c>
      <c r="BQ1086" s="11">
        <v>0.0</v>
      </c>
      <c r="BR1086" s="11">
        <v>0.0</v>
      </c>
      <c r="BS1086" s="11">
        <v>0.0</v>
      </c>
      <c r="BT1086" s="11">
        <v>0.0</v>
      </c>
      <c r="BU1086" s="11">
        <v>0.0</v>
      </c>
      <c r="BV1086" s="11" t="s">
        <v>124</v>
      </c>
      <c r="BW1086" s="3" t="s">
        <v>487</v>
      </c>
      <c r="BX1086" s="15">
        <v>0.0</v>
      </c>
      <c r="BY1086" s="26">
        <v>181.0</v>
      </c>
      <c r="BZ1086" s="16">
        <v>0.0</v>
      </c>
      <c r="CA1086" s="26">
        <v>24.0</v>
      </c>
      <c r="CB1086" s="26">
        <v>0.0</v>
      </c>
      <c r="CC1086" s="15">
        <v>0.0</v>
      </c>
      <c r="CD1086" s="15">
        <v>0.0</v>
      </c>
      <c r="CE1086" s="15">
        <v>0.0</v>
      </c>
      <c r="CF1086" s="15">
        <v>0.0</v>
      </c>
      <c r="CG1086" s="16">
        <v>0.0</v>
      </c>
      <c r="CH1086" s="16">
        <v>0.0</v>
      </c>
      <c r="CI1086" s="16">
        <v>0.0</v>
      </c>
      <c r="CJ1086" s="15">
        <f t="shared" si="3"/>
        <v>0</v>
      </c>
      <c r="CK1086" s="29" t="s">
        <v>6158</v>
      </c>
      <c r="CL1086" s="11" t="s">
        <v>258</v>
      </c>
      <c r="CM1086" s="11">
        <v>0.0</v>
      </c>
      <c r="CN1086" s="11">
        <v>0.0</v>
      </c>
      <c r="CO1086" s="18">
        <v>0.0</v>
      </c>
      <c r="CP1086" s="18">
        <v>0.0</v>
      </c>
      <c r="CQ1086" s="15">
        <v>0.0</v>
      </c>
      <c r="CR1086" s="15" t="s">
        <v>124</v>
      </c>
      <c r="CS1086" s="15">
        <v>0.0</v>
      </c>
      <c r="CT1086" s="15" t="s">
        <v>124</v>
      </c>
      <c r="CU1086" s="15">
        <v>0.0</v>
      </c>
      <c r="CV1086" s="15" t="s">
        <v>124</v>
      </c>
      <c r="CW1086" s="11">
        <v>0.0</v>
      </c>
      <c r="CX1086" s="11">
        <v>0.0</v>
      </c>
      <c r="CY1086" s="11" t="s">
        <v>124</v>
      </c>
      <c r="CZ1086" s="11">
        <v>0.0</v>
      </c>
      <c r="DA1086" s="11" t="s">
        <v>235</v>
      </c>
      <c r="DB1086" s="31"/>
    </row>
    <row r="1087">
      <c r="A1087" s="11" t="s">
        <v>6159</v>
      </c>
      <c r="B1087" s="11" t="s">
        <v>6160</v>
      </c>
      <c r="C1087" s="12">
        <v>43568.0</v>
      </c>
      <c r="D1087" s="13">
        <v>19.0</v>
      </c>
      <c r="E1087" s="18">
        <v>0.0</v>
      </c>
      <c r="F1087" s="3">
        <v>6.0</v>
      </c>
      <c r="G1087" s="3">
        <v>6.0</v>
      </c>
      <c r="H1087" s="3">
        <v>8.0</v>
      </c>
      <c r="I1087" s="14">
        <f t="shared" si="1"/>
        <v>6.666666667</v>
      </c>
      <c r="J1087" s="14">
        <f t="shared" si="2"/>
        <v>1.333333333</v>
      </c>
      <c r="K1087" s="11" t="s">
        <v>261</v>
      </c>
      <c r="L1087" s="11" t="s">
        <v>3594</v>
      </c>
      <c r="M1087" s="15" t="s">
        <v>3478</v>
      </c>
      <c r="N1087" s="15" t="s">
        <v>6161</v>
      </c>
      <c r="O1087" s="15" t="s">
        <v>6162</v>
      </c>
      <c r="P1087" s="15" t="s">
        <v>6163</v>
      </c>
      <c r="Q1087" s="17">
        <v>1.5</v>
      </c>
      <c r="R1087" s="11" t="s">
        <v>6164</v>
      </c>
      <c r="S1087" s="11">
        <v>1.0</v>
      </c>
      <c r="T1087" s="11">
        <v>0.0</v>
      </c>
      <c r="U1087" s="11" t="s">
        <v>124</v>
      </c>
      <c r="V1087" s="11">
        <v>0.0</v>
      </c>
      <c r="W1087" s="11" t="s">
        <v>125</v>
      </c>
      <c r="X1087" s="18">
        <f>(19+57)/2</f>
        <v>38</v>
      </c>
      <c r="Y1087" s="18">
        <v>1.0</v>
      </c>
      <c r="Z1087" s="18">
        <v>2.0</v>
      </c>
      <c r="AA1087" s="18"/>
      <c r="AB1087" s="15" t="s">
        <v>6165</v>
      </c>
      <c r="AC1087" s="15" t="s">
        <v>6166</v>
      </c>
      <c r="AD1087" s="16">
        <v>1.0</v>
      </c>
      <c r="AE1087" s="16">
        <v>2.0</v>
      </c>
      <c r="AF1087" s="16">
        <v>1.0</v>
      </c>
      <c r="AG1087" s="15">
        <v>0.0</v>
      </c>
      <c r="AH1087" s="11" t="s">
        <v>6167</v>
      </c>
      <c r="AI1087" s="18">
        <v>1.0</v>
      </c>
      <c r="AJ1087" s="18">
        <v>2.0</v>
      </c>
      <c r="AK1087" s="18">
        <v>0.0</v>
      </c>
      <c r="AL1087" s="11">
        <v>0.0</v>
      </c>
      <c r="AM1087" s="19">
        <v>1.0</v>
      </c>
      <c r="AN1087" s="27" t="s">
        <v>128</v>
      </c>
      <c r="AO1087" s="15" t="s">
        <v>554</v>
      </c>
      <c r="AP1087" s="15" t="s">
        <v>554</v>
      </c>
      <c r="AQ1087" s="15">
        <v>136.0</v>
      </c>
      <c r="AR1087" s="15">
        <v>62.0</v>
      </c>
      <c r="AS1087" s="15">
        <v>88.0</v>
      </c>
      <c r="AT1087" s="15">
        <v>64.0</v>
      </c>
      <c r="AU1087" s="15">
        <v>-6.0</v>
      </c>
      <c r="AV1087" s="15">
        <v>5.0</v>
      </c>
      <c r="AW1087" s="18">
        <v>0.0</v>
      </c>
      <c r="AX1087" s="18">
        <v>0.0</v>
      </c>
      <c r="AY1087" s="18">
        <v>0.0</v>
      </c>
      <c r="AZ1087" s="18">
        <v>0.0</v>
      </c>
      <c r="BA1087" s="18">
        <v>0.0</v>
      </c>
      <c r="BB1087" s="18">
        <v>0.0</v>
      </c>
      <c r="BC1087" s="11">
        <v>0.0</v>
      </c>
      <c r="BD1087" s="11">
        <v>1.0</v>
      </c>
      <c r="BE1087" s="11">
        <v>0.0</v>
      </c>
      <c r="BF1087" s="11">
        <v>0.0</v>
      </c>
      <c r="BG1087" s="11">
        <v>0.0</v>
      </c>
      <c r="BH1087" s="11">
        <v>0.0</v>
      </c>
      <c r="BI1087" s="11">
        <v>0.0</v>
      </c>
      <c r="BJ1087" s="11">
        <v>0.0</v>
      </c>
      <c r="BK1087" s="11">
        <v>0.0</v>
      </c>
      <c r="BL1087" s="11">
        <v>1.0</v>
      </c>
      <c r="BM1087" s="11">
        <v>0.0</v>
      </c>
      <c r="BN1087" s="11">
        <v>0.0</v>
      </c>
      <c r="BO1087" s="11">
        <v>0.0</v>
      </c>
      <c r="BP1087" s="11">
        <v>0.0</v>
      </c>
      <c r="BQ1087" s="11">
        <v>0.0</v>
      </c>
      <c r="BR1087" s="11">
        <v>0.0</v>
      </c>
      <c r="BS1087" s="11">
        <v>0.0</v>
      </c>
      <c r="BT1087" s="11">
        <v>0.0</v>
      </c>
      <c r="BU1087" s="11">
        <v>0.0</v>
      </c>
      <c r="BV1087" s="11" t="s">
        <v>124</v>
      </c>
      <c r="BW1087" s="3" t="s">
        <v>487</v>
      </c>
      <c r="BX1087" s="15">
        <v>0.0</v>
      </c>
      <c r="BY1087" s="26">
        <v>157.0</v>
      </c>
      <c r="BZ1087" s="16">
        <v>0.0</v>
      </c>
      <c r="CA1087" s="26">
        <v>30.0</v>
      </c>
      <c r="CB1087" s="26">
        <v>13.0</v>
      </c>
      <c r="CC1087" s="15">
        <v>0.0</v>
      </c>
      <c r="CD1087" s="15">
        <v>0.0</v>
      </c>
      <c r="CE1087" s="15">
        <v>1.0</v>
      </c>
      <c r="CF1087" s="15">
        <v>0.0</v>
      </c>
      <c r="CG1087" s="16">
        <v>0.0</v>
      </c>
      <c r="CH1087" s="16">
        <v>1.0</v>
      </c>
      <c r="CI1087" s="16">
        <v>0.0</v>
      </c>
      <c r="CJ1087" s="15">
        <f t="shared" si="3"/>
        <v>1</v>
      </c>
      <c r="CK1087" s="29" t="s">
        <v>6168</v>
      </c>
      <c r="CL1087" s="11" t="s">
        <v>6169</v>
      </c>
      <c r="CM1087" s="11">
        <v>0.0</v>
      </c>
      <c r="CN1087" s="11">
        <v>0.0</v>
      </c>
      <c r="CO1087" s="18">
        <v>0.0</v>
      </c>
      <c r="CP1087" s="18">
        <v>0.0</v>
      </c>
      <c r="CQ1087" s="15">
        <v>0.0</v>
      </c>
      <c r="CR1087" s="15" t="s">
        <v>124</v>
      </c>
      <c r="CS1087" s="15">
        <v>0.0</v>
      </c>
      <c r="CT1087" s="15" t="s">
        <v>124</v>
      </c>
      <c r="CU1087" s="15">
        <v>0.0</v>
      </c>
      <c r="CV1087" s="15" t="s">
        <v>124</v>
      </c>
      <c r="CW1087" s="11">
        <v>0.0</v>
      </c>
      <c r="CX1087" s="11">
        <v>0.0</v>
      </c>
      <c r="CY1087" s="11" t="s">
        <v>124</v>
      </c>
      <c r="CZ1087" s="11">
        <v>0.0</v>
      </c>
      <c r="DA1087" s="11" t="s">
        <v>3380</v>
      </c>
      <c r="DB1087" s="31"/>
    </row>
    <row r="1088">
      <c r="A1088" s="11" t="s">
        <v>6170</v>
      </c>
      <c r="B1088" s="11" t="s">
        <v>6171</v>
      </c>
      <c r="C1088" s="12">
        <v>43701.0</v>
      </c>
      <c r="D1088" s="13">
        <v>1.0</v>
      </c>
      <c r="E1088" s="18">
        <v>0.0</v>
      </c>
      <c r="F1088" s="3">
        <v>8.0</v>
      </c>
      <c r="G1088" s="3">
        <v>6.0</v>
      </c>
      <c r="H1088" s="3">
        <v>9.0</v>
      </c>
      <c r="I1088" s="14">
        <f t="shared" si="1"/>
        <v>7.666666667</v>
      </c>
      <c r="J1088" s="14">
        <f t="shared" si="2"/>
        <v>2</v>
      </c>
      <c r="K1088" s="11" t="s">
        <v>6172</v>
      </c>
      <c r="L1088" s="11" t="s">
        <v>4729</v>
      </c>
      <c r="M1088" s="15" t="s">
        <v>137</v>
      </c>
      <c r="N1088" s="15" t="s">
        <v>6173</v>
      </c>
      <c r="O1088" s="15" t="s">
        <v>137</v>
      </c>
      <c r="P1088" s="15" t="s">
        <v>5693</v>
      </c>
      <c r="Q1088" s="17">
        <v>1.0</v>
      </c>
      <c r="R1088" s="11" t="s">
        <v>124</v>
      </c>
      <c r="S1088" s="11">
        <v>0.0</v>
      </c>
      <c r="T1088" s="11">
        <v>0.0</v>
      </c>
      <c r="U1088" s="11" t="s">
        <v>124</v>
      </c>
      <c r="V1088" s="11">
        <v>0.0</v>
      </c>
      <c r="W1088" s="11" t="s">
        <v>125</v>
      </c>
      <c r="X1088" s="18">
        <v>17.0</v>
      </c>
      <c r="Y1088" s="18">
        <v>0.0</v>
      </c>
      <c r="Z1088" s="18">
        <v>1.0</v>
      </c>
      <c r="AA1088" s="18">
        <v>0.0</v>
      </c>
      <c r="AB1088" s="15" t="s">
        <v>6174</v>
      </c>
      <c r="AC1088" s="15" t="s">
        <v>6174</v>
      </c>
      <c r="AD1088" s="16">
        <v>2.0</v>
      </c>
      <c r="AE1088" s="16">
        <v>1.0</v>
      </c>
      <c r="AF1088" s="16">
        <v>1.0</v>
      </c>
      <c r="AG1088" s="15">
        <v>0.0</v>
      </c>
      <c r="AH1088" s="11" t="s">
        <v>6175</v>
      </c>
      <c r="AI1088" s="18">
        <v>1.0</v>
      </c>
      <c r="AJ1088" s="18">
        <v>1.0</v>
      </c>
      <c r="AK1088" s="18">
        <v>1.0</v>
      </c>
      <c r="AL1088" s="11">
        <v>0.0</v>
      </c>
      <c r="AM1088" s="19">
        <v>1.0</v>
      </c>
      <c r="AN1088" s="27" t="s">
        <v>128</v>
      </c>
      <c r="AO1088" s="15" t="s">
        <v>1840</v>
      </c>
      <c r="AP1088" s="15" t="s">
        <v>1840</v>
      </c>
      <c r="AQ1088" s="15">
        <v>135.0</v>
      </c>
      <c r="AR1088" s="15">
        <v>43.0</v>
      </c>
      <c r="AS1088" s="15">
        <v>70.0</v>
      </c>
      <c r="AT1088" s="15">
        <v>56.0</v>
      </c>
      <c r="AU1088" s="15">
        <v>-11.0</v>
      </c>
      <c r="AV1088" s="15">
        <v>33.0</v>
      </c>
      <c r="AW1088" s="18">
        <v>0.0</v>
      </c>
      <c r="AX1088" s="18">
        <v>1.0</v>
      </c>
      <c r="AY1088" s="18">
        <v>0.0</v>
      </c>
      <c r="AZ1088" s="18">
        <v>0.0</v>
      </c>
      <c r="BA1088" s="18">
        <v>0.0</v>
      </c>
      <c r="BB1088" s="18">
        <v>0.0</v>
      </c>
      <c r="BC1088" s="11">
        <v>0.0</v>
      </c>
      <c r="BD1088" s="11">
        <v>0.0</v>
      </c>
      <c r="BE1088" s="11">
        <v>0.0</v>
      </c>
      <c r="BF1088" s="11">
        <v>0.0</v>
      </c>
      <c r="BG1088" s="11">
        <v>0.0</v>
      </c>
      <c r="BH1088" s="11">
        <v>0.0</v>
      </c>
      <c r="BI1088" s="11">
        <v>0.0</v>
      </c>
      <c r="BJ1088" s="11">
        <v>1.0</v>
      </c>
      <c r="BK1088" s="11">
        <v>0.0</v>
      </c>
      <c r="BL1088" s="11">
        <v>0.0</v>
      </c>
      <c r="BM1088" s="11">
        <v>0.0</v>
      </c>
      <c r="BN1088" s="11">
        <v>0.0</v>
      </c>
      <c r="BO1088" s="11">
        <v>0.0</v>
      </c>
      <c r="BP1088" s="11">
        <v>0.0</v>
      </c>
      <c r="BQ1088" s="11">
        <v>0.0</v>
      </c>
      <c r="BR1088" s="11">
        <v>0.0</v>
      </c>
      <c r="BS1088" s="11">
        <v>0.0</v>
      </c>
      <c r="BT1088" s="11">
        <v>0.0</v>
      </c>
      <c r="BU1088" s="11">
        <v>0.0</v>
      </c>
      <c r="BV1088" s="11" t="s">
        <v>124</v>
      </c>
      <c r="BW1088" s="3" t="s">
        <v>146</v>
      </c>
      <c r="BX1088" s="15">
        <v>0.0</v>
      </c>
      <c r="BY1088" s="26">
        <v>194.0</v>
      </c>
      <c r="BZ1088" s="16">
        <v>0.0</v>
      </c>
      <c r="CA1088" s="26">
        <v>75.0</v>
      </c>
      <c r="CB1088" s="26">
        <v>13.0</v>
      </c>
      <c r="CC1088" s="15">
        <v>0.0</v>
      </c>
      <c r="CD1088" s="15">
        <v>0.0</v>
      </c>
      <c r="CE1088" s="15">
        <v>0.0</v>
      </c>
      <c r="CF1088" s="15">
        <v>0.0</v>
      </c>
      <c r="CG1088" s="16">
        <v>0.0</v>
      </c>
      <c r="CH1088" s="16">
        <v>0.0</v>
      </c>
      <c r="CI1088" s="16">
        <v>0.0</v>
      </c>
      <c r="CJ1088" s="15">
        <f t="shared" si="3"/>
        <v>0</v>
      </c>
      <c r="CK1088" s="29" t="s">
        <v>6176</v>
      </c>
      <c r="CL1088" s="11" t="s">
        <v>6177</v>
      </c>
      <c r="CM1088" s="11">
        <v>0.0</v>
      </c>
      <c r="CN1088" s="11">
        <v>0.0</v>
      </c>
      <c r="CO1088" s="18">
        <v>1.0</v>
      </c>
      <c r="CP1088" s="18">
        <v>0.0</v>
      </c>
      <c r="CQ1088" s="15">
        <v>0.0</v>
      </c>
      <c r="CR1088" s="15" t="s">
        <v>124</v>
      </c>
      <c r="CS1088" s="15">
        <v>0.0</v>
      </c>
      <c r="CT1088" s="15" t="s">
        <v>124</v>
      </c>
      <c r="CU1088" s="15">
        <v>0.0</v>
      </c>
      <c r="CV1088" s="15" t="s">
        <v>124</v>
      </c>
      <c r="CW1088" s="11">
        <v>0.0</v>
      </c>
      <c r="CX1088" s="11">
        <v>0.0</v>
      </c>
      <c r="CY1088" s="11" t="s">
        <v>124</v>
      </c>
      <c r="CZ1088" s="11">
        <v>0.0</v>
      </c>
      <c r="DA1088" s="11" t="s">
        <v>235</v>
      </c>
      <c r="DB1088" s="31"/>
    </row>
    <row r="1089">
      <c r="A1089" s="11" t="s">
        <v>6178</v>
      </c>
      <c r="B1089" s="11" t="s">
        <v>6179</v>
      </c>
      <c r="C1089" s="12">
        <v>43708.0</v>
      </c>
      <c r="D1089" s="13">
        <v>1.0</v>
      </c>
      <c r="E1089" s="18">
        <v>0.0</v>
      </c>
      <c r="F1089" s="3">
        <v>2.0</v>
      </c>
      <c r="G1089" s="3">
        <v>5.0</v>
      </c>
      <c r="H1089" s="3">
        <v>4.0</v>
      </c>
      <c r="I1089" s="14">
        <f t="shared" si="1"/>
        <v>3.666666667</v>
      </c>
      <c r="J1089" s="14">
        <f t="shared" si="2"/>
        <v>2</v>
      </c>
      <c r="K1089" s="11" t="s">
        <v>2942</v>
      </c>
      <c r="L1089" s="11" t="s">
        <v>4729</v>
      </c>
      <c r="M1089" s="15" t="s">
        <v>137</v>
      </c>
      <c r="N1089" s="15" t="s">
        <v>3567</v>
      </c>
      <c r="O1089" s="15" t="s">
        <v>137</v>
      </c>
      <c r="P1089" s="15" t="s">
        <v>969</v>
      </c>
      <c r="Q1089" s="17">
        <v>2.0</v>
      </c>
      <c r="R1089" s="11" t="s">
        <v>124</v>
      </c>
      <c r="S1089" s="11">
        <v>1.0</v>
      </c>
      <c r="T1089" s="11">
        <v>0.0</v>
      </c>
      <c r="U1089" s="11" t="s">
        <v>124</v>
      </c>
      <c r="V1089" s="11">
        <v>0.0</v>
      </c>
      <c r="W1089" s="11" t="s">
        <v>6180</v>
      </c>
      <c r="X1089" s="18">
        <f>(21+22)/2</f>
        <v>21.5</v>
      </c>
      <c r="Y1089" s="18">
        <v>2.0</v>
      </c>
      <c r="Z1089" s="18">
        <v>2.0</v>
      </c>
      <c r="AA1089" s="18"/>
      <c r="AB1089" s="15" t="s">
        <v>6181</v>
      </c>
      <c r="AC1089" s="15" t="s">
        <v>6181</v>
      </c>
      <c r="AD1089" s="16">
        <v>2.0</v>
      </c>
      <c r="AE1089" s="16">
        <v>2.0</v>
      </c>
      <c r="AF1089" s="16">
        <v>1.0</v>
      </c>
      <c r="AG1089" s="15">
        <v>0.0</v>
      </c>
      <c r="AH1089" s="11" t="s">
        <v>6182</v>
      </c>
      <c r="AI1089" s="18">
        <v>1.0</v>
      </c>
      <c r="AJ1089" s="18">
        <v>1.0</v>
      </c>
      <c r="AK1089" s="18">
        <v>0.0</v>
      </c>
      <c r="AL1089" s="11">
        <v>0.0</v>
      </c>
      <c r="AM1089" s="19">
        <v>1.0</v>
      </c>
      <c r="AN1089" s="27" t="s">
        <v>128</v>
      </c>
      <c r="AO1089" s="15" t="s">
        <v>893</v>
      </c>
      <c r="AP1089" s="15" t="s">
        <v>893</v>
      </c>
      <c r="AQ1089" s="15">
        <v>117.0</v>
      </c>
      <c r="AR1089" s="15">
        <v>54.0</v>
      </c>
      <c r="AS1089" s="15">
        <v>76.0</v>
      </c>
      <c r="AT1089" s="15">
        <v>75.0</v>
      </c>
      <c r="AU1089" s="15">
        <v>-6.0</v>
      </c>
      <c r="AV1089" s="15">
        <v>4.0</v>
      </c>
      <c r="AW1089" s="18">
        <v>0.0</v>
      </c>
      <c r="AX1089" s="18">
        <v>0.0</v>
      </c>
      <c r="AY1089" s="18">
        <v>1.0</v>
      </c>
      <c r="AZ1089" s="18">
        <v>0.0</v>
      </c>
      <c r="BA1089" s="18">
        <v>0.0</v>
      </c>
      <c r="BB1089" s="18">
        <v>0.0</v>
      </c>
      <c r="BC1089" s="11">
        <v>0.0</v>
      </c>
      <c r="BD1089" s="11">
        <v>0.0</v>
      </c>
      <c r="BE1089" s="11">
        <v>0.0</v>
      </c>
      <c r="BF1089" s="11">
        <v>0.0</v>
      </c>
      <c r="BG1089" s="11">
        <v>0.0</v>
      </c>
      <c r="BH1089" s="11">
        <v>0.0</v>
      </c>
      <c r="BI1089" s="11">
        <v>0.0</v>
      </c>
      <c r="BJ1089" s="11">
        <v>1.0</v>
      </c>
      <c r="BK1089" s="11">
        <v>0.0</v>
      </c>
      <c r="BL1089" s="11">
        <v>0.0</v>
      </c>
      <c r="BM1089" s="11">
        <v>0.0</v>
      </c>
      <c r="BN1089" s="11">
        <v>0.0</v>
      </c>
      <c r="BO1089" s="11">
        <v>0.0</v>
      </c>
      <c r="BP1089" s="11">
        <v>0.0</v>
      </c>
      <c r="BQ1089" s="11">
        <v>0.0</v>
      </c>
      <c r="BR1089" s="11">
        <v>0.0</v>
      </c>
      <c r="BS1089" s="11">
        <v>0.0</v>
      </c>
      <c r="BT1089" s="11">
        <v>0.0</v>
      </c>
      <c r="BU1089" s="11">
        <v>0.0</v>
      </c>
      <c r="BV1089" s="11" t="s">
        <v>124</v>
      </c>
      <c r="BW1089" s="3" t="s">
        <v>168</v>
      </c>
      <c r="BX1089" s="15">
        <v>0.0</v>
      </c>
      <c r="BY1089" s="26">
        <v>190.0</v>
      </c>
      <c r="BZ1089" s="16">
        <v>0.0</v>
      </c>
      <c r="CA1089" s="26">
        <v>26.0</v>
      </c>
      <c r="CB1089" s="26">
        <v>15.0</v>
      </c>
      <c r="CC1089" s="15">
        <v>0.0</v>
      </c>
      <c r="CD1089" s="15">
        <v>0.0</v>
      </c>
      <c r="CE1089" s="15">
        <v>0.0</v>
      </c>
      <c r="CF1089" s="15">
        <v>0.0</v>
      </c>
      <c r="CG1089" s="16">
        <v>0.0</v>
      </c>
      <c r="CH1089" s="16">
        <v>0.0</v>
      </c>
      <c r="CI1089" s="16">
        <v>0.0</v>
      </c>
      <c r="CJ1089" s="15">
        <f t="shared" si="3"/>
        <v>0</v>
      </c>
      <c r="CK1089" s="29" t="s">
        <v>6183</v>
      </c>
      <c r="CL1089" s="11" t="s">
        <v>258</v>
      </c>
      <c r="CM1089" s="11">
        <v>0.0</v>
      </c>
      <c r="CN1089" s="11">
        <v>0.0</v>
      </c>
      <c r="CO1089" s="18">
        <v>0.0</v>
      </c>
      <c r="CP1089" s="18">
        <v>1.0</v>
      </c>
      <c r="CQ1089" s="15">
        <v>0.0</v>
      </c>
      <c r="CR1089" s="15" t="s">
        <v>124</v>
      </c>
      <c r="CS1089" s="15">
        <v>0.0</v>
      </c>
      <c r="CT1089" s="15" t="s">
        <v>124</v>
      </c>
      <c r="CU1089" s="15">
        <v>0.0</v>
      </c>
      <c r="CV1089" s="15" t="s">
        <v>124</v>
      </c>
      <c r="CW1089" s="11">
        <v>0.0</v>
      </c>
      <c r="CX1089" s="11">
        <v>0.0</v>
      </c>
      <c r="CY1089" s="11" t="s">
        <v>124</v>
      </c>
      <c r="CZ1089" s="11">
        <v>0.0</v>
      </c>
      <c r="DA1089" s="11" t="s">
        <v>507</v>
      </c>
      <c r="DB1089" s="31"/>
    </row>
    <row r="1090">
      <c r="A1090" s="11" t="s">
        <v>6184</v>
      </c>
      <c r="B1090" s="11" t="s">
        <v>6185</v>
      </c>
      <c r="C1090" s="12">
        <v>43715.0</v>
      </c>
      <c r="D1090" s="13">
        <v>7.0</v>
      </c>
      <c r="E1090" s="18">
        <v>1.0</v>
      </c>
      <c r="F1090" s="3">
        <v>7.0</v>
      </c>
      <c r="G1090" s="3">
        <v>8.0</v>
      </c>
      <c r="H1090" s="3">
        <v>6.0</v>
      </c>
      <c r="I1090" s="14">
        <f t="shared" si="1"/>
        <v>7</v>
      </c>
      <c r="J1090" s="14">
        <f t="shared" si="2"/>
        <v>1.333333333</v>
      </c>
      <c r="K1090" s="11" t="s">
        <v>6186</v>
      </c>
      <c r="L1090" s="11" t="s">
        <v>355</v>
      </c>
      <c r="M1090" s="15" t="s">
        <v>216</v>
      </c>
      <c r="N1090" s="15" t="s">
        <v>3478</v>
      </c>
      <c r="O1090" s="15" t="s">
        <v>577</v>
      </c>
      <c r="P1090" s="15" t="s">
        <v>969</v>
      </c>
      <c r="Q1090" s="17">
        <v>1.0</v>
      </c>
      <c r="R1090" s="11" t="s">
        <v>124</v>
      </c>
      <c r="S1090" s="11">
        <v>0.0</v>
      </c>
      <c r="T1090" s="11">
        <v>0.0</v>
      </c>
      <c r="U1090" s="11" t="s">
        <v>124</v>
      </c>
      <c r="V1090" s="11">
        <v>0.0</v>
      </c>
      <c r="W1090" s="11" t="s">
        <v>125</v>
      </c>
      <c r="X1090" s="18">
        <v>31.0</v>
      </c>
      <c r="Y1090" s="18">
        <v>0.0</v>
      </c>
      <c r="Z1090" s="18">
        <v>0.0</v>
      </c>
      <c r="AA1090" s="18">
        <v>1.0</v>
      </c>
      <c r="AB1090" s="15" t="s">
        <v>6187</v>
      </c>
      <c r="AC1090" s="15" t="s">
        <v>6187</v>
      </c>
      <c r="AD1090" s="16">
        <v>2.0</v>
      </c>
      <c r="AE1090" s="16">
        <v>2.0</v>
      </c>
      <c r="AF1090" s="16">
        <v>1.0</v>
      </c>
      <c r="AG1090" s="15">
        <v>0.0</v>
      </c>
      <c r="AH1090" s="11" t="s">
        <v>6188</v>
      </c>
      <c r="AI1090" s="18">
        <v>1.0</v>
      </c>
      <c r="AJ1090" s="18">
        <v>1.0</v>
      </c>
      <c r="AK1090" s="18">
        <v>0.0</v>
      </c>
      <c r="AL1090" s="11">
        <v>0.0</v>
      </c>
      <c r="AM1090" s="19">
        <v>1.0</v>
      </c>
      <c r="AN1090" s="27" t="s">
        <v>128</v>
      </c>
      <c r="AO1090" s="15" t="s">
        <v>893</v>
      </c>
      <c r="AP1090" s="15" t="s">
        <v>893</v>
      </c>
      <c r="AQ1090" s="15">
        <v>158.0</v>
      </c>
      <c r="AR1090" s="15">
        <v>62.0</v>
      </c>
      <c r="AS1090" s="15">
        <v>72.0</v>
      </c>
      <c r="AT1090" s="15">
        <v>41.0</v>
      </c>
      <c r="AU1090" s="15">
        <v>-3.0</v>
      </c>
      <c r="AV1090" s="15">
        <v>11.0</v>
      </c>
      <c r="AW1090" s="18">
        <v>0.0</v>
      </c>
      <c r="AX1090" s="18">
        <v>0.0</v>
      </c>
      <c r="AY1090" s="18">
        <v>0.0</v>
      </c>
      <c r="AZ1090" s="18">
        <v>1.0</v>
      </c>
      <c r="BA1090" s="18">
        <v>0.0</v>
      </c>
      <c r="BB1090" s="18">
        <v>0.0</v>
      </c>
      <c r="BC1090" s="11">
        <v>0.0</v>
      </c>
      <c r="BD1090" s="11">
        <v>0.0</v>
      </c>
      <c r="BE1090" s="11">
        <v>0.0</v>
      </c>
      <c r="BF1090" s="11">
        <v>0.0</v>
      </c>
      <c r="BG1090" s="11">
        <v>0.0</v>
      </c>
      <c r="BH1090" s="11">
        <v>0.0</v>
      </c>
      <c r="BI1090" s="11">
        <v>0.0</v>
      </c>
      <c r="BJ1090" s="11">
        <v>0.0</v>
      </c>
      <c r="BK1090" s="11">
        <v>0.0</v>
      </c>
      <c r="BL1090" s="11">
        <v>0.0</v>
      </c>
      <c r="BM1090" s="11">
        <v>0.0</v>
      </c>
      <c r="BN1090" s="11">
        <v>0.0</v>
      </c>
      <c r="BO1090" s="11">
        <v>0.0</v>
      </c>
      <c r="BP1090" s="11">
        <v>0.0</v>
      </c>
      <c r="BQ1090" s="11">
        <v>0.0</v>
      </c>
      <c r="BR1090" s="11">
        <v>0.0</v>
      </c>
      <c r="BS1090" s="11">
        <v>0.0</v>
      </c>
      <c r="BT1090" s="11">
        <v>0.0</v>
      </c>
      <c r="BU1090" s="11">
        <v>0.0</v>
      </c>
      <c r="BV1090" s="11" t="s">
        <v>124</v>
      </c>
      <c r="BW1090" s="3" t="s">
        <v>319</v>
      </c>
      <c r="BX1090" s="15">
        <v>0.0</v>
      </c>
      <c r="BY1090" s="26">
        <v>173.0</v>
      </c>
      <c r="BZ1090" s="16">
        <v>0.0</v>
      </c>
      <c r="CA1090" s="26">
        <v>25.0</v>
      </c>
      <c r="CB1090" s="26">
        <v>11.0</v>
      </c>
      <c r="CC1090" s="15">
        <v>1.0</v>
      </c>
      <c r="CD1090" s="15">
        <v>0.0</v>
      </c>
      <c r="CE1090" s="15">
        <v>0.0</v>
      </c>
      <c r="CF1090" s="15">
        <v>0.0</v>
      </c>
      <c r="CG1090" s="16">
        <v>0.0</v>
      </c>
      <c r="CH1090" s="16">
        <v>0.0</v>
      </c>
      <c r="CI1090" s="16">
        <v>1.0</v>
      </c>
      <c r="CJ1090" s="15">
        <f t="shared" si="3"/>
        <v>1</v>
      </c>
      <c r="CK1090" s="29" t="s">
        <v>6189</v>
      </c>
      <c r="CL1090" s="11" t="s">
        <v>6190</v>
      </c>
      <c r="CM1090" s="11">
        <v>0.0</v>
      </c>
      <c r="CN1090" s="11">
        <v>1.0</v>
      </c>
      <c r="CO1090" s="18">
        <v>1.0</v>
      </c>
      <c r="CP1090" s="18">
        <v>0.0</v>
      </c>
      <c r="CQ1090" s="15">
        <v>0.0</v>
      </c>
      <c r="CR1090" s="15" t="s">
        <v>124</v>
      </c>
      <c r="CS1090" s="15">
        <v>0.0</v>
      </c>
      <c r="CT1090" s="15" t="s">
        <v>124</v>
      </c>
      <c r="CU1090" s="15">
        <v>0.0</v>
      </c>
      <c r="CV1090" s="15" t="s">
        <v>124</v>
      </c>
      <c r="CW1090" s="11">
        <v>0.0</v>
      </c>
      <c r="CX1090" s="11">
        <v>0.0</v>
      </c>
      <c r="CY1090" s="11" t="s">
        <v>124</v>
      </c>
      <c r="CZ1090" s="11">
        <v>0.0</v>
      </c>
      <c r="DA1090" s="11" t="s">
        <v>235</v>
      </c>
      <c r="DB1090" s="31"/>
    </row>
    <row r="1091">
      <c r="A1091" s="11" t="s">
        <v>6191</v>
      </c>
      <c r="B1091" s="11" t="s">
        <v>6111</v>
      </c>
      <c r="C1091" s="12">
        <v>43757.0</v>
      </c>
      <c r="D1091" s="13">
        <v>1.0</v>
      </c>
      <c r="E1091" s="18">
        <v>0.0</v>
      </c>
      <c r="F1091" s="3">
        <v>4.0</v>
      </c>
      <c r="G1091" s="3">
        <v>5.0</v>
      </c>
      <c r="H1091" s="3">
        <v>8.0</v>
      </c>
      <c r="I1091" s="14">
        <f t="shared" si="1"/>
        <v>5.666666667</v>
      </c>
      <c r="J1091" s="14">
        <f t="shared" si="2"/>
        <v>2.666666667</v>
      </c>
      <c r="K1091" s="11" t="s">
        <v>6112</v>
      </c>
      <c r="L1091" s="11" t="s">
        <v>3594</v>
      </c>
      <c r="M1091" s="15"/>
      <c r="N1091" s="15"/>
      <c r="O1091" s="15" t="s">
        <v>3478</v>
      </c>
      <c r="P1091" s="15" t="s">
        <v>969</v>
      </c>
      <c r="Q1091" s="17">
        <v>1.0</v>
      </c>
      <c r="R1091" s="11" t="s">
        <v>124</v>
      </c>
      <c r="S1091" s="11">
        <v>0.0</v>
      </c>
      <c r="T1091" s="11">
        <v>0.0</v>
      </c>
      <c r="U1091" s="11" t="s">
        <v>124</v>
      </c>
      <c r="V1091" s="11">
        <v>0.0</v>
      </c>
      <c r="W1091" s="11" t="s">
        <v>125</v>
      </c>
      <c r="X1091" s="18">
        <v>28.0</v>
      </c>
      <c r="Y1091" s="18">
        <v>1.0</v>
      </c>
      <c r="Z1091" s="18">
        <v>0.0</v>
      </c>
      <c r="AA1091" s="18">
        <v>1.0</v>
      </c>
      <c r="AB1091" s="15" t="s">
        <v>6192</v>
      </c>
      <c r="AC1091" s="15" t="s">
        <v>6192</v>
      </c>
      <c r="AD1091" s="16">
        <v>1.0</v>
      </c>
      <c r="AE1091" s="16">
        <v>2.0</v>
      </c>
      <c r="AF1091" s="16">
        <v>1.0</v>
      </c>
      <c r="AG1091" s="15">
        <v>0.0</v>
      </c>
      <c r="AH1091" s="11" t="s">
        <v>6193</v>
      </c>
      <c r="AI1091" s="18">
        <v>1.0</v>
      </c>
      <c r="AJ1091" s="18">
        <v>1.0</v>
      </c>
      <c r="AK1091" s="18">
        <v>0.0</v>
      </c>
      <c r="AL1091" s="11">
        <v>0.0</v>
      </c>
      <c r="AM1091" s="19">
        <v>1.0</v>
      </c>
      <c r="AN1091" s="27" t="s">
        <v>128</v>
      </c>
      <c r="AO1091" s="15" t="s">
        <v>1456</v>
      </c>
      <c r="AP1091" s="15" t="s">
        <v>1456</v>
      </c>
      <c r="AQ1091" s="15">
        <v>76.0</v>
      </c>
      <c r="AR1091" s="15">
        <v>43.0</v>
      </c>
      <c r="AS1091" s="15">
        <v>60.0</v>
      </c>
      <c r="AT1091" s="15">
        <v>6.0</v>
      </c>
      <c r="AU1091" s="15">
        <v>-9.0</v>
      </c>
      <c r="AV1091" s="15">
        <v>5.0</v>
      </c>
      <c r="AW1091" s="18">
        <v>0.0</v>
      </c>
      <c r="AX1091" s="18">
        <v>0.0</v>
      </c>
      <c r="AY1091" s="18">
        <v>0.0</v>
      </c>
      <c r="AZ1091" s="18">
        <v>0.0</v>
      </c>
      <c r="BA1091" s="18">
        <v>0.0</v>
      </c>
      <c r="BB1091" s="18">
        <v>0.0</v>
      </c>
      <c r="BC1091" s="11">
        <v>0.0</v>
      </c>
      <c r="BD1091" s="11">
        <v>0.0</v>
      </c>
      <c r="BE1091" s="11">
        <v>0.0</v>
      </c>
      <c r="BF1091" s="11">
        <v>0.0</v>
      </c>
      <c r="BG1091" s="11">
        <v>0.0</v>
      </c>
      <c r="BH1091" s="11">
        <v>0.0</v>
      </c>
      <c r="BI1091" s="11">
        <v>0.0</v>
      </c>
      <c r="BJ1091" s="11">
        <v>0.0</v>
      </c>
      <c r="BK1091" s="11">
        <v>0.0</v>
      </c>
      <c r="BL1091" s="11">
        <v>0.0</v>
      </c>
      <c r="BM1091" s="11">
        <v>0.0</v>
      </c>
      <c r="BN1091" s="11">
        <v>0.0</v>
      </c>
      <c r="BO1091" s="11">
        <v>0.0</v>
      </c>
      <c r="BP1091" s="11">
        <v>0.0</v>
      </c>
      <c r="BQ1091" s="11">
        <v>0.0</v>
      </c>
      <c r="BR1091" s="11">
        <v>0.0</v>
      </c>
      <c r="BS1091" s="11">
        <v>0.0</v>
      </c>
      <c r="BT1091" s="11">
        <v>0.0</v>
      </c>
      <c r="BU1091" s="11">
        <v>0.0</v>
      </c>
      <c r="BV1091" s="11" t="s">
        <v>124</v>
      </c>
      <c r="BW1091" s="3" t="s">
        <v>319</v>
      </c>
      <c r="BX1091" s="15">
        <v>0.0</v>
      </c>
      <c r="BY1091" s="26">
        <v>175.0</v>
      </c>
      <c r="BZ1091" s="16">
        <v>0.0</v>
      </c>
      <c r="CA1091" s="26">
        <v>26.0</v>
      </c>
      <c r="CB1091" s="26">
        <v>12.0</v>
      </c>
      <c r="CC1091" s="15">
        <v>0.0</v>
      </c>
      <c r="CD1091" s="15">
        <v>0.0</v>
      </c>
      <c r="CE1091" s="15">
        <v>0.0</v>
      </c>
      <c r="CF1091" s="15">
        <v>0.0</v>
      </c>
      <c r="CG1091" s="16">
        <v>0.0</v>
      </c>
      <c r="CH1091" s="16">
        <v>0.0</v>
      </c>
      <c r="CI1091" s="16">
        <v>0.0</v>
      </c>
      <c r="CJ1091" s="15">
        <f t="shared" si="3"/>
        <v>0</v>
      </c>
      <c r="CK1091" s="29" t="s">
        <v>6194</v>
      </c>
      <c r="CL1091" s="11" t="s">
        <v>6195</v>
      </c>
      <c r="CM1091" s="11">
        <v>0.0</v>
      </c>
      <c r="CN1091" s="11">
        <v>0.0</v>
      </c>
      <c r="CO1091" s="18">
        <v>1.0</v>
      </c>
      <c r="CP1091" s="18">
        <v>0.0</v>
      </c>
      <c r="CQ1091" s="15">
        <v>0.0</v>
      </c>
      <c r="CR1091" s="15" t="s">
        <v>124</v>
      </c>
      <c r="CS1091" s="15">
        <v>0.0</v>
      </c>
      <c r="CT1091" s="15" t="s">
        <v>124</v>
      </c>
      <c r="CU1091" s="15">
        <v>0.0</v>
      </c>
      <c r="CV1091" s="15" t="s">
        <v>124</v>
      </c>
      <c r="CW1091" s="11">
        <v>0.0</v>
      </c>
      <c r="CX1091" s="11">
        <v>0.0</v>
      </c>
      <c r="CY1091" s="11" t="s">
        <v>124</v>
      </c>
      <c r="CZ1091" s="11">
        <v>0.0</v>
      </c>
      <c r="DA1091" s="11" t="s">
        <v>270</v>
      </c>
      <c r="DB1091" s="31"/>
    </row>
    <row r="1092">
      <c r="A1092" s="11" t="s">
        <v>6196</v>
      </c>
      <c r="B1092" s="11" t="s">
        <v>6197</v>
      </c>
      <c r="C1092" s="12">
        <v>43771.0</v>
      </c>
      <c r="D1092" s="13">
        <v>3.0</v>
      </c>
      <c r="E1092" s="18">
        <v>1.0</v>
      </c>
      <c r="F1092" s="3">
        <v>8.0</v>
      </c>
      <c r="G1092" s="3">
        <v>4.0</v>
      </c>
      <c r="H1092" s="3">
        <v>5.0</v>
      </c>
      <c r="I1092" s="14">
        <f t="shared" si="1"/>
        <v>5.666666667</v>
      </c>
      <c r="J1092" s="14">
        <f t="shared" si="2"/>
        <v>2.666666667</v>
      </c>
      <c r="K1092" s="11" t="s">
        <v>5472</v>
      </c>
      <c r="L1092" s="11" t="s">
        <v>4729</v>
      </c>
      <c r="M1092" s="15"/>
      <c r="N1092" s="15"/>
      <c r="O1092" s="15" t="s">
        <v>162</v>
      </c>
      <c r="P1092" s="15" t="s">
        <v>373</v>
      </c>
      <c r="Q1092" s="17">
        <v>1.0</v>
      </c>
      <c r="R1092" s="11" t="s">
        <v>124</v>
      </c>
      <c r="S1092" s="11">
        <v>0.0</v>
      </c>
      <c r="T1092" s="11">
        <v>0.0</v>
      </c>
      <c r="U1092" s="11" t="s">
        <v>124</v>
      </c>
      <c r="V1092" s="11">
        <v>0.0</v>
      </c>
      <c r="W1092" s="11" t="s">
        <v>631</v>
      </c>
      <c r="X1092" s="18">
        <v>23.0</v>
      </c>
      <c r="Y1092" s="18">
        <v>1.0</v>
      </c>
      <c r="Z1092" s="18">
        <v>1.0</v>
      </c>
      <c r="AA1092" s="18">
        <v>0.0</v>
      </c>
      <c r="AB1092" s="15" t="s">
        <v>6198</v>
      </c>
      <c r="AC1092" s="15" t="s">
        <v>6198</v>
      </c>
      <c r="AD1092" s="16">
        <v>1.0</v>
      </c>
      <c r="AE1092" s="16">
        <v>1.0</v>
      </c>
      <c r="AF1092" s="16">
        <v>1.0</v>
      </c>
      <c r="AG1092" s="15">
        <v>0.0</v>
      </c>
      <c r="AH1092" s="11" t="s">
        <v>6199</v>
      </c>
      <c r="AI1092" s="18">
        <v>1.0</v>
      </c>
      <c r="AJ1092" s="18">
        <v>1.0</v>
      </c>
      <c r="AK1092" s="18">
        <v>0.0</v>
      </c>
      <c r="AL1092" s="11">
        <v>0.0</v>
      </c>
      <c r="AM1092" s="19">
        <v>1.0</v>
      </c>
      <c r="AN1092" s="27" t="s">
        <v>128</v>
      </c>
      <c r="AO1092" s="15" t="s">
        <v>243</v>
      </c>
      <c r="AP1092" s="15" t="s">
        <v>243</v>
      </c>
      <c r="AQ1092" s="15">
        <v>110.0</v>
      </c>
      <c r="AR1092" s="15">
        <v>41.0</v>
      </c>
      <c r="AS1092" s="15">
        <v>50.0</v>
      </c>
      <c r="AT1092" s="15">
        <v>45.0</v>
      </c>
      <c r="AU1092" s="15">
        <v>-6.0</v>
      </c>
      <c r="AV1092" s="15">
        <v>75.0</v>
      </c>
      <c r="AW1092" s="18">
        <v>0.0</v>
      </c>
      <c r="AX1092" s="18">
        <v>0.0</v>
      </c>
      <c r="AY1092" s="18">
        <v>0.0</v>
      </c>
      <c r="AZ1092" s="18">
        <v>1.0</v>
      </c>
      <c r="BA1092" s="18">
        <v>1.0</v>
      </c>
      <c r="BB1092" s="18">
        <v>0.0</v>
      </c>
      <c r="BC1092" s="11">
        <v>0.0</v>
      </c>
      <c r="BD1092" s="11">
        <v>0.0</v>
      </c>
      <c r="BE1092" s="11">
        <v>0.0</v>
      </c>
      <c r="BF1092" s="11">
        <v>0.0</v>
      </c>
      <c r="BG1092" s="11">
        <v>0.0</v>
      </c>
      <c r="BH1092" s="11">
        <v>1.0</v>
      </c>
      <c r="BI1092" s="11">
        <v>0.0</v>
      </c>
      <c r="BJ1092" s="11">
        <v>0.0</v>
      </c>
      <c r="BK1092" s="11">
        <v>0.0</v>
      </c>
      <c r="BL1092" s="11">
        <v>0.0</v>
      </c>
      <c r="BM1092" s="11">
        <v>0.0</v>
      </c>
      <c r="BN1092" s="11">
        <v>0.0</v>
      </c>
      <c r="BO1092" s="11">
        <v>0.0</v>
      </c>
      <c r="BP1092" s="11">
        <v>0.0</v>
      </c>
      <c r="BQ1092" s="11">
        <v>0.0</v>
      </c>
      <c r="BR1092" s="11">
        <v>0.0</v>
      </c>
      <c r="BS1092" s="11">
        <v>0.0</v>
      </c>
      <c r="BT1092" s="11">
        <v>0.0</v>
      </c>
      <c r="BU1092" s="11">
        <v>0.0</v>
      </c>
      <c r="BV1092" s="11" t="s">
        <v>124</v>
      </c>
      <c r="BW1092" s="3" t="s">
        <v>1609</v>
      </c>
      <c r="BX1092" s="15">
        <v>0.0</v>
      </c>
      <c r="BY1092" s="26">
        <v>182.0</v>
      </c>
      <c r="BZ1092" s="16">
        <v>0.0</v>
      </c>
      <c r="CA1092" s="26">
        <v>8.0</v>
      </c>
      <c r="CB1092" s="26">
        <v>8.0</v>
      </c>
      <c r="CC1092" s="15">
        <v>0.0</v>
      </c>
      <c r="CD1092" s="15">
        <v>0.0</v>
      </c>
      <c r="CE1092" s="15">
        <v>0.0</v>
      </c>
      <c r="CF1092" s="15">
        <v>0.0</v>
      </c>
      <c r="CG1092" s="16">
        <v>0.0</v>
      </c>
      <c r="CH1092" s="16">
        <v>0.0</v>
      </c>
      <c r="CI1092" s="16">
        <v>0.0</v>
      </c>
      <c r="CJ1092" s="15">
        <f t="shared" si="3"/>
        <v>0</v>
      </c>
      <c r="CK1092" s="29" t="s">
        <v>6200</v>
      </c>
      <c r="CL1092" s="11" t="s">
        <v>132</v>
      </c>
      <c r="CM1092" s="11">
        <v>0.0</v>
      </c>
      <c r="CN1092" s="11">
        <v>0.0</v>
      </c>
      <c r="CO1092" s="18">
        <v>0.0</v>
      </c>
      <c r="CP1092" s="18">
        <v>0.0</v>
      </c>
      <c r="CQ1092" s="15">
        <v>0.0</v>
      </c>
      <c r="CR1092" s="15" t="s">
        <v>124</v>
      </c>
      <c r="CS1092" s="15">
        <v>0.0</v>
      </c>
      <c r="CT1092" s="15" t="s">
        <v>124</v>
      </c>
      <c r="CU1092" s="15">
        <v>0.0</v>
      </c>
      <c r="CV1092" s="15" t="s">
        <v>124</v>
      </c>
      <c r="CW1092" s="11">
        <v>0.0</v>
      </c>
      <c r="CX1092" s="11">
        <v>0.0</v>
      </c>
      <c r="CY1092" s="11" t="s">
        <v>124</v>
      </c>
      <c r="CZ1092" s="11">
        <v>0.0</v>
      </c>
      <c r="DA1092" s="11" t="s">
        <v>235</v>
      </c>
      <c r="DB1092" s="31"/>
    </row>
    <row r="1093">
      <c r="A1093" s="11" t="s">
        <v>6201</v>
      </c>
      <c r="B1093" s="11" t="s">
        <v>6202</v>
      </c>
      <c r="C1093" s="12">
        <v>43778.0</v>
      </c>
      <c r="D1093" s="13">
        <v>1.0</v>
      </c>
      <c r="E1093" s="18">
        <v>0.0</v>
      </c>
      <c r="F1093" s="3">
        <v>4.0</v>
      </c>
      <c r="G1093" s="3">
        <v>7.0</v>
      </c>
      <c r="H1093" s="3">
        <v>7.0</v>
      </c>
      <c r="I1093" s="14">
        <f t="shared" si="1"/>
        <v>6</v>
      </c>
      <c r="J1093" s="14">
        <f t="shared" si="2"/>
        <v>2</v>
      </c>
      <c r="K1093" s="11" t="s">
        <v>4130</v>
      </c>
      <c r="L1093" s="11" t="s">
        <v>4729</v>
      </c>
      <c r="M1093" s="15"/>
      <c r="N1093" s="15"/>
      <c r="O1093" s="15" t="s">
        <v>137</v>
      </c>
      <c r="P1093" s="15" t="s">
        <v>701</v>
      </c>
      <c r="Q1093" s="17">
        <v>1.0</v>
      </c>
      <c r="R1093" s="11" t="s">
        <v>124</v>
      </c>
      <c r="S1093" s="11">
        <v>0.0</v>
      </c>
      <c r="T1093" s="11">
        <v>0.0</v>
      </c>
      <c r="U1093" s="11" t="s">
        <v>124</v>
      </c>
      <c r="V1093" s="11">
        <v>0.0</v>
      </c>
      <c r="W1093" s="11" t="s">
        <v>125</v>
      </c>
      <c r="X1093" s="18">
        <v>27.0</v>
      </c>
      <c r="Y1093" s="18">
        <v>0.0</v>
      </c>
      <c r="Z1093" s="18">
        <v>0.0</v>
      </c>
      <c r="AA1093" s="18"/>
      <c r="AB1093" s="15" t="s">
        <v>6203</v>
      </c>
      <c r="AC1093" s="15" t="s">
        <v>6203</v>
      </c>
      <c r="AD1093" s="16">
        <v>3.0</v>
      </c>
      <c r="AE1093" s="16">
        <v>1.0</v>
      </c>
      <c r="AF1093" s="16">
        <v>1.0</v>
      </c>
      <c r="AG1093" s="15">
        <v>0.0</v>
      </c>
      <c r="AH1093" s="11" t="s">
        <v>6204</v>
      </c>
      <c r="AI1093" s="18">
        <v>1.0</v>
      </c>
      <c r="AJ1093" s="18">
        <v>1.0</v>
      </c>
      <c r="AK1093" s="18">
        <v>0.0</v>
      </c>
      <c r="AL1093" s="11">
        <v>0.0</v>
      </c>
      <c r="AM1093" s="19">
        <v>1.0</v>
      </c>
      <c r="AN1093" s="27" t="s">
        <v>128</v>
      </c>
      <c r="AO1093" s="15" t="s">
        <v>189</v>
      </c>
      <c r="AP1093" s="15" t="s">
        <v>189</v>
      </c>
      <c r="AQ1093" s="15">
        <v>103.0</v>
      </c>
      <c r="AR1093" s="15">
        <v>34.0</v>
      </c>
      <c r="AS1093" s="15">
        <v>49.0</v>
      </c>
      <c r="AT1093" s="15">
        <v>10.0</v>
      </c>
      <c r="AU1093" s="15">
        <v>-9.0</v>
      </c>
      <c r="AV1093" s="15">
        <v>56.0</v>
      </c>
      <c r="AW1093" s="18">
        <v>0.0</v>
      </c>
      <c r="AX1093" s="18">
        <v>0.0</v>
      </c>
      <c r="AY1093" s="18">
        <v>0.0</v>
      </c>
      <c r="AZ1093" s="18">
        <v>1.0</v>
      </c>
      <c r="BA1093" s="18">
        <v>1.0</v>
      </c>
      <c r="BB1093" s="18">
        <v>0.0</v>
      </c>
      <c r="BC1093" s="11">
        <v>0.0</v>
      </c>
      <c r="BD1093" s="11">
        <v>0.0</v>
      </c>
      <c r="BE1093" s="11">
        <v>0.0</v>
      </c>
      <c r="BF1093" s="11">
        <v>0.0</v>
      </c>
      <c r="BG1093" s="11">
        <v>0.0</v>
      </c>
      <c r="BH1093" s="11">
        <v>0.0</v>
      </c>
      <c r="BI1093" s="11">
        <v>0.0</v>
      </c>
      <c r="BJ1093" s="11">
        <v>0.0</v>
      </c>
      <c r="BK1093" s="11">
        <v>0.0</v>
      </c>
      <c r="BL1093" s="11">
        <v>0.0</v>
      </c>
      <c r="BM1093" s="11">
        <v>0.0</v>
      </c>
      <c r="BN1093" s="11">
        <v>0.0</v>
      </c>
      <c r="BO1093" s="11">
        <v>0.0</v>
      </c>
      <c r="BP1093" s="11">
        <v>0.0</v>
      </c>
      <c r="BQ1093" s="11">
        <v>0.0</v>
      </c>
      <c r="BR1093" s="11">
        <v>0.0</v>
      </c>
      <c r="BS1093" s="11">
        <v>0.0</v>
      </c>
      <c r="BT1093" s="11">
        <v>0.0</v>
      </c>
      <c r="BU1093" s="11">
        <v>0.0</v>
      </c>
      <c r="BV1093" s="11" t="s">
        <v>124</v>
      </c>
      <c r="BW1093" s="3" t="s">
        <v>319</v>
      </c>
      <c r="BX1093" s="15">
        <v>0.0</v>
      </c>
      <c r="BY1093" s="26">
        <v>206.0</v>
      </c>
      <c r="BZ1093" s="16">
        <v>0.0</v>
      </c>
      <c r="CA1093" s="26">
        <v>19.0</v>
      </c>
      <c r="CB1093" s="26">
        <v>10.0</v>
      </c>
      <c r="CC1093" s="15">
        <v>0.0</v>
      </c>
      <c r="CD1093" s="15">
        <v>0.0</v>
      </c>
      <c r="CE1093" s="15">
        <v>0.0</v>
      </c>
      <c r="CF1093" s="15">
        <v>0.0</v>
      </c>
      <c r="CG1093" s="16">
        <v>0.0</v>
      </c>
      <c r="CH1093" s="16">
        <v>0.0</v>
      </c>
      <c r="CI1093" s="16">
        <v>0.0</v>
      </c>
      <c r="CJ1093" s="15">
        <f t="shared" si="3"/>
        <v>0</v>
      </c>
      <c r="CK1093" s="29" t="s">
        <v>6205</v>
      </c>
      <c r="CL1093" s="11" t="s">
        <v>132</v>
      </c>
      <c r="CM1093" s="11">
        <v>0.0</v>
      </c>
      <c r="CN1093" s="11">
        <v>0.0</v>
      </c>
      <c r="CO1093" s="18">
        <v>0.0</v>
      </c>
      <c r="CP1093" s="18">
        <v>0.0</v>
      </c>
      <c r="CQ1093" s="15">
        <v>0.0</v>
      </c>
      <c r="CR1093" s="15" t="s">
        <v>124</v>
      </c>
      <c r="CS1093" s="15">
        <v>0.0</v>
      </c>
      <c r="CT1093" s="15" t="s">
        <v>124</v>
      </c>
      <c r="CU1093" s="15">
        <v>0.0</v>
      </c>
      <c r="CV1093" s="15" t="s">
        <v>124</v>
      </c>
      <c r="CW1093" s="11">
        <v>0.0</v>
      </c>
      <c r="CX1093" s="11">
        <v>0.0</v>
      </c>
      <c r="CY1093" s="11" t="s">
        <v>124</v>
      </c>
      <c r="CZ1093" s="11">
        <v>0.0</v>
      </c>
      <c r="DA1093" s="11" t="s">
        <v>235</v>
      </c>
      <c r="DB1093" s="31"/>
    </row>
    <row r="1094">
      <c r="A1094" s="11" t="s">
        <v>6206</v>
      </c>
      <c r="B1094" s="11" t="s">
        <v>6207</v>
      </c>
      <c r="C1094" s="12">
        <v>43799.0</v>
      </c>
      <c r="D1094" s="13">
        <v>3.0</v>
      </c>
      <c r="E1094" s="18">
        <v>1.0</v>
      </c>
      <c r="F1094" s="3">
        <v>6.0</v>
      </c>
      <c r="G1094" s="3">
        <v>5.0</v>
      </c>
      <c r="H1094" s="3">
        <v>7.0</v>
      </c>
      <c r="I1094" s="14">
        <f t="shared" si="1"/>
        <v>6</v>
      </c>
      <c r="J1094" s="14">
        <f t="shared" si="2"/>
        <v>1.333333333</v>
      </c>
      <c r="K1094" s="11" t="s">
        <v>5701</v>
      </c>
      <c r="L1094" s="11" t="s">
        <v>4729</v>
      </c>
      <c r="M1094" s="15"/>
      <c r="N1094" s="15"/>
      <c r="O1094" s="15" t="s">
        <v>122</v>
      </c>
      <c r="P1094" s="15" t="s">
        <v>373</v>
      </c>
      <c r="Q1094" s="17">
        <v>1.0</v>
      </c>
      <c r="R1094" s="11" t="s">
        <v>124</v>
      </c>
      <c r="S1094" s="11">
        <v>0.0</v>
      </c>
      <c r="T1094" s="11">
        <v>0.0</v>
      </c>
      <c r="U1094" s="11" t="s">
        <v>124</v>
      </c>
      <c r="V1094" s="11">
        <v>0.0</v>
      </c>
      <c r="W1094" s="11" t="s">
        <v>125</v>
      </c>
      <c r="X1094" s="18">
        <v>24.0</v>
      </c>
      <c r="Y1094" s="18">
        <v>1.0</v>
      </c>
      <c r="Z1094" s="18">
        <v>1.0</v>
      </c>
      <c r="AA1094" s="18">
        <v>0.0</v>
      </c>
      <c r="AB1094" s="15" t="s">
        <v>6208</v>
      </c>
      <c r="AC1094" s="15" t="s">
        <v>6208</v>
      </c>
      <c r="AD1094" s="16">
        <v>1.0</v>
      </c>
      <c r="AE1094" s="16">
        <v>1.0</v>
      </c>
      <c r="AF1094" s="16">
        <v>1.0</v>
      </c>
      <c r="AG1094" s="15">
        <v>0.0</v>
      </c>
      <c r="AH1094" s="11" t="s">
        <v>6209</v>
      </c>
      <c r="AI1094" s="18">
        <v>1.0</v>
      </c>
      <c r="AJ1094" s="18">
        <v>1.0</v>
      </c>
      <c r="AK1094" s="18">
        <v>1.0</v>
      </c>
      <c r="AL1094" s="11">
        <v>0.0</v>
      </c>
      <c r="AM1094" s="19">
        <v>1.0</v>
      </c>
      <c r="AN1094" s="27" t="s">
        <v>128</v>
      </c>
      <c r="AO1094" s="15" t="s">
        <v>129</v>
      </c>
      <c r="AP1094" s="15" t="s">
        <v>129</v>
      </c>
      <c r="AQ1094" s="15">
        <v>120.0</v>
      </c>
      <c r="AR1094" s="15">
        <v>76.0</v>
      </c>
      <c r="AS1094" s="15">
        <v>70.0</v>
      </c>
      <c r="AT1094" s="15">
        <v>55.0</v>
      </c>
      <c r="AU1094" s="15">
        <v>-3.0</v>
      </c>
      <c r="AV1094" s="15">
        <v>19.0</v>
      </c>
      <c r="AW1094" s="18">
        <v>0.0</v>
      </c>
      <c r="AX1094" s="18">
        <v>1.0</v>
      </c>
      <c r="AY1094" s="18">
        <v>1.0</v>
      </c>
      <c r="AZ1094" s="18">
        <v>0.0</v>
      </c>
      <c r="BA1094" s="18">
        <v>0.0</v>
      </c>
      <c r="BB1094" s="18">
        <v>0.0</v>
      </c>
      <c r="BC1094" s="11">
        <v>0.0</v>
      </c>
      <c r="BD1094" s="11">
        <v>0.0</v>
      </c>
      <c r="BE1094" s="11">
        <v>0.0</v>
      </c>
      <c r="BF1094" s="11">
        <v>0.0</v>
      </c>
      <c r="BG1094" s="11">
        <v>0.0</v>
      </c>
      <c r="BH1094" s="11">
        <v>0.0</v>
      </c>
      <c r="BI1094" s="11">
        <v>0.0</v>
      </c>
      <c r="BJ1094" s="11">
        <v>0.0</v>
      </c>
      <c r="BK1094" s="11">
        <v>0.0</v>
      </c>
      <c r="BL1094" s="11">
        <v>0.0</v>
      </c>
      <c r="BM1094" s="11">
        <v>0.0</v>
      </c>
      <c r="BN1094" s="11">
        <v>0.0</v>
      </c>
      <c r="BO1094" s="11">
        <v>0.0</v>
      </c>
      <c r="BP1094" s="11">
        <v>0.0</v>
      </c>
      <c r="BQ1094" s="11">
        <v>0.0</v>
      </c>
      <c r="BR1094" s="11">
        <v>0.0</v>
      </c>
      <c r="BS1094" s="11">
        <v>0.0</v>
      </c>
      <c r="BT1094" s="11">
        <v>0.0</v>
      </c>
      <c r="BU1094" s="11">
        <v>0.0</v>
      </c>
      <c r="BV1094" s="11" t="s">
        <v>124</v>
      </c>
      <c r="BW1094" s="3" t="s">
        <v>146</v>
      </c>
      <c r="BX1094" s="15">
        <v>0.0</v>
      </c>
      <c r="BY1094" s="26">
        <v>215.0</v>
      </c>
      <c r="BZ1094" s="16">
        <v>0.0</v>
      </c>
      <c r="CA1094" s="26">
        <v>34.0</v>
      </c>
      <c r="CB1094" s="26">
        <v>34.0</v>
      </c>
      <c r="CC1094" s="15">
        <v>0.0</v>
      </c>
      <c r="CD1094" s="15">
        <v>0.0</v>
      </c>
      <c r="CE1094" s="15">
        <v>0.0</v>
      </c>
      <c r="CF1094" s="15">
        <v>0.0</v>
      </c>
      <c r="CG1094" s="16">
        <v>0.0</v>
      </c>
      <c r="CH1094" s="16">
        <v>0.0</v>
      </c>
      <c r="CI1094" s="16">
        <v>0.0</v>
      </c>
      <c r="CJ1094" s="15">
        <f t="shared" si="3"/>
        <v>0</v>
      </c>
      <c r="CK1094" s="29" t="s">
        <v>6210</v>
      </c>
      <c r="CL1094" s="11" t="s">
        <v>1451</v>
      </c>
      <c r="CM1094" s="11">
        <v>0.0</v>
      </c>
      <c r="CN1094" s="11">
        <v>0.0</v>
      </c>
      <c r="CO1094" s="18">
        <v>1.0</v>
      </c>
      <c r="CP1094" s="18">
        <v>0.0</v>
      </c>
      <c r="CQ1094" s="15">
        <v>0.0</v>
      </c>
      <c r="CR1094" s="15" t="s">
        <v>124</v>
      </c>
      <c r="CS1094" s="15">
        <v>0.0</v>
      </c>
      <c r="CT1094" s="15" t="s">
        <v>124</v>
      </c>
      <c r="CU1094" s="15">
        <v>0.0</v>
      </c>
      <c r="CV1094" s="15" t="s">
        <v>124</v>
      </c>
      <c r="CW1094" s="11">
        <v>0.0</v>
      </c>
      <c r="CX1094" s="11">
        <v>0.0</v>
      </c>
      <c r="CY1094" s="11" t="s">
        <v>124</v>
      </c>
      <c r="CZ1094" s="11">
        <v>0.0</v>
      </c>
      <c r="DA1094" s="11" t="s">
        <v>235</v>
      </c>
      <c r="DB1094" s="31"/>
    </row>
    <row r="1095">
      <c r="A1095" s="11" t="s">
        <v>6211</v>
      </c>
      <c r="B1095" s="11" t="s">
        <v>5875</v>
      </c>
      <c r="C1095" s="12">
        <v>43813.0</v>
      </c>
      <c r="D1095" s="13">
        <v>1.0</v>
      </c>
      <c r="E1095" s="18">
        <v>0.0</v>
      </c>
      <c r="F1095" s="3">
        <v>5.0</v>
      </c>
      <c r="G1095" s="3">
        <v>3.0</v>
      </c>
      <c r="H1095" s="3">
        <v>8.0</v>
      </c>
      <c r="I1095" s="14">
        <f t="shared" si="1"/>
        <v>5.333333333</v>
      </c>
      <c r="J1095" s="14">
        <f t="shared" si="2"/>
        <v>3.333333333</v>
      </c>
      <c r="K1095" s="11" t="s">
        <v>5876</v>
      </c>
      <c r="L1095" s="11" t="s">
        <v>4729</v>
      </c>
      <c r="M1095" s="15"/>
      <c r="N1095" s="15"/>
      <c r="O1095" s="15" t="s">
        <v>137</v>
      </c>
      <c r="P1095" s="15" t="s">
        <v>4217</v>
      </c>
      <c r="Q1095" s="17">
        <v>1.0</v>
      </c>
      <c r="R1095" s="11" t="s">
        <v>124</v>
      </c>
      <c r="S1095" s="11">
        <v>0.0</v>
      </c>
      <c r="T1095" s="11">
        <v>0.0</v>
      </c>
      <c r="U1095" s="11" t="s">
        <v>124</v>
      </c>
      <c r="V1095" s="11">
        <v>0.0</v>
      </c>
      <c r="W1095" s="11" t="s">
        <v>273</v>
      </c>
      <c r="X1095" s="18">
        <v>29.0</v>
      </c>
      <c r="Y1095" s="18">
        <v>1.0</v>
      </c>
      <c r="Z1095" s="18">
        <v>0.0</v>
      </c>
      <c r="AA1095" s="18">
        <v>1.0</v>
      </c>
      <c r="AB1095" s="15" t="s">
        <v>6212</v>
      </c>
      <c r="AC1095" s="15" t="s">
        <v>6212</v>
      </c>
      <c r="AD1095" s="16">
        <v>1.0</v>
      </c>
      <c r="AE1095" s="16">
        <v>2.0</v>
      </c>
      <c r="AF1095" s="16">
        <v>1.0</v>
      </c>
      <c r="AG1095" s="15">
        <v>0.0</v>
      </c>
      <c r="AH1095" s="11" t="s">
        <v>6212</v>
      </c>
      <c r="AI1095" s="18">
        <v>1.0</v>
      </c>
      <c r="AJ1095" s="18">
        <v>2.0</v>
      </c>
      <c r="AK1095" s="18">
        <v>1.0</v>
      </c>
      <c r="AL1095" s="11">
        <v>0.0</v>
      </c>
      <c r="AM1095" s="19">
        <v>1.0</v>
      </c>
      <c r="AN1095" s="27" t="s">
        <v>128</v>
      </c>
      <c r="AO1095" s="15" t="s">
        <v>1780</v>
      </c>
      <c r="AP1095" s="15" t="s">
        <v>1780</v>
      </c>
      <c r="AQ1095" s="15">
        <v>170.0</v>
      </c>
      <c r="AR1095" s="15">
        <v>75.0</v>
      </c>
      <c r="AS1095" s="15">
        <v>54.0</v>
      </c>
      <c r="AT1095" s="15">
        <v>25.0</v>
      </c>
      <c r="AU1095" s="15">
        <v>-6.0</v>
      </c>
      <c r="AV1095" s="15">
        <v>2.0</v>
      </c>
      <c r="AW1095" s="18">
        <v>0.0</v>
      </c>
      <c r="AX1095" s="18">
        <v>1.0</v>
      </c>
      <c r="AY1095" s="18">
        <v>0.0</v>
      </c>
      <c r="AZ1095" s="18">
        <v>0.0</v>
      </c>
      <c r="BA1095" s="18">
        <v>0.0</v>
      </c>
      <c r="BB1095" s="18">
        <v>0.0</v>
      </c>
      <c r="BC1095" s="11">
        <v>0.0</v>
      </c>
      <c r="BD1095" s="11">
        <v>0.0</v>
      </c>
      <c r="BE1095" s="11">
        <v>0.0</v>
      </c>
      <c r="BF1095" s="11">
        <v>0.0</v>
      </c>
      <c r="BG1095" s="11">
        <v>0.0</v>
      </c>
      <c r="BH1095" s="11">
        <v>1.0</v>
      </c>
      <c r="BI1095" s="11">
        <v>0.0</v>
      </c>
      <c r="BJ1095" s="11">
        <v>0.0</v>
      </c>
      <c r="BK1095" s="11">
        <v>0.0</v>
      </c>
      <c r="BL1095" s="11">
        <v>0.0</v>
      </c>
      <c r="BM1095" s="11">
        <v>0.0</v>
      </c>
      <c r="BN1095" s="11">
        <v>0.0</v>
      </c>
      <c r="BO1095" s="11">
        <v>0.0</v>
      </c>
      <c r="BP1095" s="11">
        <v>0.0</v>
      </c>
      <c r="BQ1095" s="11">
        <v>0.0</v>
      </c>
      <c r="BR1095" s="11">
        <v>0.0</v>
      </c>
      <c r="BS1095" s="11">
        <v>0.0</v>
      </c>
      <c r="BT1095" s="11">
        <v>0.0</v>
      </c>
      <c r="BU1095" s="11">
        <v>0.0</v>
      </c>
      <c r="BV1095" s="11" t="s">
        <v>124</v>
      </c>
      <c r="BW1095" s="3" t="s">
        <v>319</v>
      </c>
      <c r="BX1095" s="15">
        <v>0.0</v>
      </c>
      <c r="BY1095" s="26">
        <v>198.0</v>
      </c>
      <c r="BZ1095" s="16">
        <v>0.0</v>
      </c>
      <c r="CA1095" s="26">
        <v>29.0</v>
      </c>
      <c r="CB1095" s="26">
        <v>23.0</v>
      </c>
      <c r="CC1095" s="15">
        <v>0.0</v>
      </c>
      <c r="CD1095" s="15">
        <v>0.0</v>
      </c>
      <c r="CE1095" s="15">
        <v>0.0</v>
      </c>
      <c r="CF1095" s="15">
        <v>0.0</v>
      </c>
      <c r="CG1095" s="16">
        <v>0.0</v>
      </c>
      <c r="CH1095" s="16">
        <v>0.0</v>
      </c>
      <c r="CI1095" s="16">
        <v>1.0</v>
      </c>
      <c r="CJ1095" s="15">
        <f t="shared" si="3"/>
        <v>1</v>
      </c>
      <c r="CK1095" s="29" t="s">
        <v>6213</v>
      </c>
      <c r="CL1095" s="11" t="s">
        <v>6214</v>
      </c>
      <c r="CM1095" s="11">
        <v>0.0</v>
      </c>
      <c r="CN1095" s="11">
        <v>0.0</v>
      </c>
      <c r="CO1095" s="18">
        <v>1.0</v>
      </c>
      <c r="CP1095" s="18">
        <v>0.0</v>
      </c>
      <c r="CQ1095" s="15">
        <v>0.0</v>
      </c>
      <c r="CR1095" s="15" t="s">
        <v>124</v>
      </c>
      <c r="CS1095" s="15">
        <v>0.0</v>
      </c>
      <c r="CT1095" s="15" t="s">
        <v>124</v>
      </c>
      <c r="CU1095" s="15">
        <v>0.0</v>
      </c>
      <c r="CV1095" s="15" t="s">
        <v>124</v>
      </c>
      <c r="CW1095" s="11">
        <v>0.0</v>
      </c>
      <c r="CX1095" s="11">
        <v>0.0</v>
      </c>
      <c r="CY1095" s="11" t="s">
        <v>124</v>
      </c>
      <c r="CZ1095" s="11">
        <v>0.0</v>
      </c>
      <c r="DA1095" s="11" t="s">
        <v>235</v>
      </c>
      <c r="DB1095" s="31"/>
    </row>
    <row r="1096">
      <c r="A1096" s="11" t="s">
        <v>6215</v>
      </c>
      <c r="B1096" s="11" t="s">
        <v>3952</v>
      </c>
      <c r="C1096" s="12">
        <v>43820.0</v>
      </c>
      <c r="D1096" s="13">
        <v>8.0</v>
      </c>
      <c r="E1096" s="18">
        <v>1.0</v>
      </c>
      <c r="F1096" s="3">
        <v>8.0</v>
      </c>
      <c r="G1096" s="3">
        <v>10.0</v>
      </c>
      <c r="H1096" s="3">
        <v>5.0</v>
      </c>
      <c r="I1096" s="14">
        <f t="shared" si="1"/>
        <v>7.666666667</v>
      </c>
      <c r="J1096" s="14">
        <f t="shared" si="2"/>
        <v>3.333333333</v>
      </c>
      <c r="K1096" s="11" t="s">
        <v>261</v>
      </c>
      <c r="L1096" s="11" t="s">
        <v>3594</v>
      </c>
      <c r="M1096" s="15"/>
      <c r="N1096" s="15"/>
      <c r="O1096" s="15" t="s">
        <v>577</v>
      </c>
      <c r="P1096" s="15" t="s">
        <v>4314</v>
      </c>
      <c r="Q1096" s="17">
        <v>1.0</v>
      </c>
      <c r="R1096" s="11" t="s">
        <v>124</v>
      </c>
      <c r="S1096" s="11">
        <v>0.0</v>
      </c>
      <c r="T1096" s="11">
        <v>0.0</v>
      </c>
      <c r="U1096" s="11" t="s">
        <v>124</v>
      </c>
      <c r="V1096" s="11">
        <v>0.0</v>
      </c>
      <c r="W1096" s="11" t="s">
        <v>125</v>
      </c>
      <c r="X1096" s="18">
        <v>50.0</v>
      </c>
      <c r="Y1096" s="18">
        <v>0.0</v>
      </c>
      <c r="Z1096" s="18">
        <v>0.0</v>
      </c>
      <c r="AA1096" s="18">
        <v>1.0</v>
      </c>
      <c r="AB1096" s="15" t="s">
        <v>4202</v>
      </c>
      <c r="AC1096" s="15" t="s">
        <v>4202</v>
      </c>
      <c r="AD1096" s="16">
        <v>2.0</v>
      </c>
      <c r="AE1096" s="16">
        <v>2.0</v>
      </c>
      <c r="AF1096" s="16">
        <v>1.0</v>
      </c>
      <c r="AG1096" s="16">
        <v>0.0</v>
      </c>
      <c r="AH1096" s="11" t="s">
        <v>4202</v>
      </c>
      <c r="AI1096" s="18">
        <v>2.0</v>
      </c>
      <c r="AJ1096" s="18">
        <v>2.0</v>
      </c>
      <c r="AK1096" s="18">
        <v>1.0</v>
      </c>
      <c r="AL1096" s="18">
        <v>0.0</v>
      </c>
      <c r="AM1096" s="19">
        <v>1.0</v>
      </c>
      <c r="AN1096" s="15" t="s">
        <v>154</v>
      </c>
      <c r="AO1096" s="15" t="s">
        <v>289</v>
      </c>
      <c r="AP1096" s="15" t="s">
        <v>289</v>
      </c>
      <c r="AQ1096" s="15">
        <v>150.0</v>
      </c>
      <c r="AR1096" s="15">
        <v>63.0</v>
      </c>
      <c r="AS1096" s="15">
        <v>34.0</v>
      </c>
      <c r="AT1096" s="15">
        <v>35.0</v>
      </c>
      <c r="AU1096" s="15">
        <v>-7.0</v>
      </c>
      <c r="AV1096" s="15">
        <v>16.0</v>
      </c>
      <c r="AW1096" s="18">
        <v>0.0</v>
      </c>
      <c r="AX1096" s="18">
        <v>0.0</v>
      </c>
      <c r="AY1096" s="18">
        <v>0.0</v>
      </c>
      <c r="AZ1096" s="18">
        <v>1.0</v>
      </c>
      <c r="BA1096" s="18">
        <v>1.0</v>
      </c>
      <c r="BB1096" s="18">
        <v>0.0</v>
      </c>
      <c r="BC1096" s="11">
        <v>0.0</v>
      </c>
      <c r="BD1096" s="11">
        <v>0.0</v>
      </c>
      <c r="BE1096" s="11">
        <v>0.0</v>
      </c>
      <c r="BF1096" s="11">
        <v>0.0</v>
      </c>
      <c r="BG1096" s="11">
        <v>0.0</v>
      </c>
      <c r="BH1096" s="11">
        <v>0.0</v>
      </c>
      <c r="BI1096" s="11">
        <v>0.0</v>
      </c>
      <c r="BJ1096" s="11">
        <v>0.0</v>
      </c>
      <c r="BK1096" s="11">
        <v>0.0</v>
      </c>
      <c r="BL1096" s="11">
        <v>0.0</v>
      </c>
      <c r="BM1096" s="11">
        <v>0.0</v>
      </c>
      <c r="BN1096" s="11">
        <v>0.0</v>
      </c>
      <c r="BO1096" s="11">
        <v>0.0</v>
      </c>
      <c r="BP1096" s="11">
        <v>0.0</v>
      </c>
      <c r="BQ1096" s="11">
        <v>0.0</v>
      </c>
      <c r="BR1096" s="11">
        <v>0.0</v>
      </c>
      <c r="BS1096" s="11">
        <v>0.0</v>
      </c>
      <c r="BT1096" s="11">
        <v>0.0</v>
      </c>
      <c r="BU1096" s="11">
        <v>0.0</v>
      </c>
      <c r="BV1096" s="11" t="s">
        <v>124</v>
      </c>
      <c r="BW1096" s="3" t="s">
        <v>156</v>
      </c>
      <c r="BX1096" s="15">
        <v>0.0</v>
      </c>
      <c r="BY1096" s="26">
        <v>241.0</v>
      </c>
      <c r="BZ1096" s="16">
        <v>0.0</v>
      </c>
      <c r="CA1096" s="26">
        <v>7.0</v>
      </c>
      <c r="CB1096" s="26">
        <v>57.0</v>
      </c>
      <c r="CC1096" s="15">
        <v>1.0</v>
      </c>
      <c r="CD1096" s="15">
        <v>1.0</v>
      </c>
      <c r="CE1096" s="15">
        <v>1.0</v>
      </c>
      <c r="CF1096" s="15">
        <v>0.0</v>
      </c>
      <c r="CG1096" s="16">
        <v>0.0</v>
      </c>
      <c r="CH1096" s="16">
        <v>0.0</v>
      </c>
      <c r="CI1096" s="16">
        <v>0.0</v>
      </c>
      <c r="CJ1096" s="15">
        <f t="shared" si="3"/>
        <v>0</v>
      </c>
      <c r="CK1096" s="29" t="s">
        <v>6216</v>
      </c>
      <c r="CL1096" s="11" t="s">
        <v>6217</v>
      </c>
      <c r="CM1096" s="11">
        <v>0.0</v>
      </c>
      <c r="CN1096" s="11">
        <v>0.0</v>
      </c>
      <c r="CO1096" s="18">
        <v>0.0</v>
      </c>
      <c r="CP1096" s="18">
        <v>0.0</v>
      </c>
      <c r="CQ1096" s="15">
        <v>0.0</v>
      </c>
      <c r="CR1096" s="15" t="s">
        <v>124</v>
      </c>
      <c r="CS1096" s="15">
        <v>0.0</v>
      </c>
      <c r="CT1096" s="15" t="s">
        <v>124</v>
      </c>
      <c r="CU1096" s="15">
        <v>0.0</v>
      </c>
      <c r="CV1096" s="15" t="s">
        <v>124</v>
      </c>
      <c r="CW1096" s="11">
        <v>0.0</v>
      </c>
      <c r="CX1096" s="11">
        <v>0.0</v>
      </c>
      <c r="CY1096" s="11" t="s">
        <v>124</v>
      </c>
      <c r="CZ1096" s="11">
        <v>0.0</v>
      </c>
      <c r="DA1096" s="11" t="s">
        <v>235</v>
      </c>
      <c r="DB1096" s="31"/>
    </row>
    <row r="1097">
      <c r="A1097" s="11" t="s">
        <v>6218</v>
      </c>
      <c r="B1097" s="11" t="s">
        <v>6219</v>
      </c>
      <c r="C1097" s="12">
        <v>43848.0</v>
      </c>
      <c r="D1097" s="13">
        <v>11.0</v>
      </c>
      <c r="E1097" s="18">
        <v>0.0</v>
      </c>
      <c r="F1097" s="3">
        <v>6.0</v>
      </c>
      <c r="G1097" s="3">
        <v>7.0</v>
      </c>
      <c r="H1097" s="3">
        <v>10.0</v>
      </c>
      <c r="I1097" s="14">
        <f t="shared" si="1"/>
        <v>7.666666667</v>
      </c>
      <c r="J1097" s="14">
        <f t="shared" si="2"/>
        <v>2.666666667</v>
      </c>
      <c r="K1097" s="11" t="s">
        <v>303</v>
      </c>
      <c r="L1097" s="11" t="s">
        <v>355</v>
      </c>
      <c r="M1097" s="15"/>
      <c r="N1097" s="15"/>
      <c r="O1097" s="15" t="s">
        <v>124</v>
      </c>
      <c r="P1097" s="15" t="s">
        <v>124</v>
      </c>
      <c r="Q1097" s="17">
        <v>1.0</v>
      </c>
      <c r="R1097" s="11" t="s">
        <v>124</v>
      </c>
      <c r="S1097" s="11">
        <v>0.0</v>
      </c>
      <c r="T1097" s="11">
        <v>0.0</v>
      </c>
      <c r="U1097" s="11" t="s">
        <v>124</v>
      </c>
      <c r="V1097" s="11">
        <v>0.0</v>
      </c>
      <c r="W1097" s="11" t="s">
        <v>125</v>
      </c>
      <c r="X1097" s="18">
        <v>21.0</v>
      </c>
      <c r="Y1097" s="18">
        <v>1.0</v>
      </c>
      <c r="Z1097" s="18">
        <v>0.0</v>
      </c>
      <c r="AA1097" s="18">
        <v>1.0</v>
      </c>
      <c r="AB1097" s="15" t="s">
        <v>6220</v>
      </c>
      <c r="AC1097" s="15" t="s">
        <v>6220</v>
      </c>
      <c r="AD1097" s="16">
        <v>1.0</v>
      </c>
      <c r="AE1097" s="16">
        <v>0.0</v>
      </c>
      <c r="AF1097" s="16">
        <v>1.0</v>
      </c>
      <c r="AG1097" s="15">
        <v>0.0</v>
      </c>
      <c r="AH1097" s="11" t="s">
        <v>6221</v>
      </c>
      <c r="AI1097" s="18">
        <v>1.0</v>
      </c>
      <c r="AJ1097" s="18">
        <v>0.0</v>
      </c>
      <c r="AK1097" s="18">
        <v>0.0</v>
      </c>
      <c r="AL1097" s="11">
        <v>0.0</v>
      </c>
      <c r="AM1097" s="19">
        <v>1.0</v>
      </c>
      <c r="AN1097" s="27" t="s">
        <v>128</v>
      </c>
      <c r="AO1097" s="15" t="s">
        <v>1780</v>
      </c>
      <c r="AP1097" s="15" t="s">
        <v>1780</v>
      </c>
      <c r="AQ1097" s="15">
        <v>117.0</v>
      </c>
      <c r="AR1097" s="15">
        <v>59.0</v>
      </c>
      <c r="AS1097" s="15">
        <v>90.0</v>
      </c>
      <c r="AT1097" s="15">
        <v>64.0</v>
      </c>
      <c r="AU1097" s="15">
        <v>-7.0</v>
      </c>
      <c r="AV1097" s="15">
        <v>10.0</v>
      </c>
      <c r="AW1097" s="18">
        <v>0.0</v>
      </c>
      <c r="AX1097" s="18">
        <v>1.0</v>
      </c>
      <c r="AY1097" s="18">
        <v>0.0</v>
      </c>
      <c r="AZ1097" s="18">
        <v>0.0</v>
      </c>
      <c r="BA1097" s="18">
        <v>1.0</v>
      </c>
      <c r="BB1097" s="18">
        <v>0.0</v>
      </c>
      <c r="BC1097" s="11">
        <v>0.0</v>
      </c>
      <c r="BD1097" s="11">
        <v>0.0</v>
      </c>
      <c r="BE1097" s="11">
        <v>0.0</v>
      </c>
      <c r="BF1097" s="11">
        <v>0.0</v>
      </c>
      <c r="BG1097" s="11">
        <v>0.0</v>
      </c>
      <c r="BH1097" s="11">
        <v>0.0</v>
      </c>
      <c r="BI1097" s="11">
        <v>0.0</v>
      </c>
      <c r="BJ1097" s="11">
        <v>0.0</v>
      </c>
      <c r="BK1097" s="11">
        <v>0.0</v>
      </c>
      <c r="BL1097" s="11">
        <v>0.0</v>
      </c>
      <c r="BM1097" s="11">
        <v>0.0</v>
      </c>
      <c r="BN1097" s="11">
        <v>0.0</v>
      </c>
      <c r="BO1097" s="11">
        <v>0.0</v>
      </c>
      <c r="BP1097" s="11">
        <v>0.0</v>
      </c>
      <c r="BQ1097" s="11">
        <v>0.0</v>
      </c>
      <c r="BR1097" s="11">
        <v>0.0</v>
      </c>
      <c r="BS1097" s="11">
        <v>0.0</v>
      </c>
      <c r="BT1097" s="11">
        <v>0.0</v>
      </c>
      <c r="BU1097" s="11">
        <v>0.0</v>
      </c>
      <c r="BV1097" s="11" t="s">
        <v>124</v>
      </c>
      <c r="BW1097" s="3" t="s">
        <v>319</v>
      </c>
      <c r="BX1097" s="15">
        <v>0.0</v>
      </c>
      <c r="BY1097" s="26">
        <v>196.0</v>
      </c>
      <c r="BZ1097" s="16">
        <v>0.0</v>
      </c>
      <c r="CA1097" s="26">
        <v>32.0</v>
      </c>
      <c r="CB1097" s="26">
        <v>15.0</v>
      </c>
      <c r="CC1097" s="15">
        <v>0.0</v>
      </c>
      <c r="CD1097" s="15">
        <v>0.0</v>
      </c>
      <c r="CE1097" s="15">
        <v>0.0</v>
      </c>
      <c r="CF1097" s="15">
        <v>0.0</v>
      </c>
      <c r="CG1097" s="16">
        <v>0.0</v>
      </c>
      <c r="CH1097" s="16">
        <v>0.0</v>
      </c>
      <c r="CI1097" s="16">
        <v>0.0</v>
      </c>
      <c r="CJ1097" s="15">
        <f t="shared" si="3"/>
        <v>0</v>
      </c>
      <c r="CK1097" s="29" t="s">
        <v>6222</v>
      </c>
      <c r="CL1097" s="11" t="s">
        <v>6223</v>
      </c>
      <c r="CM1097" s="11">
        <v>0.0</v>
      </c>
      <c r="CN1097" s="11">
        <v>0.0</v>
      </c>
      <c r="CO1097" s="18">
        <v>1.0</v>
      </c>
      <c r="CP1097" s="18">
        <v>0.0</v>
      </c>
      <c r="CQ1097" s="15">
        <v>0.0</v>
      </c>
      <c r="CR1097" s="15" t="s">
        <v>124</v>
      </c>
      <c r="CS1097" s="15">
        <v>0.0</v>
      </c>
      <c r="CT1097" s="15" t="s">
        <v>124</v>
      </c>
      <c r="CU1097" s="15">
        <v>0.0</v>
      </c>
      <c r="CV1097" s="15" t="s">
        <v>124</v>
      </c>
      <c r="CW1097" s="11">
        <v>0.0</v>
      </c>
      <c r="CX1097" s="11">
        <v>0.0</v>
      </c>
      <c r="CY1097" s="11" t="s">
        <v>124</v>
      </c>
      <c r="CZ1097" s="11">
        <v>0.0</v>
      </c>
      <c r="DA1097" s="11" t="s">
        <v>133</v>
      </c>
      <c r="DB1097" s="31"/>
    </row>
    <row r="1098">
      <c r="A1098" s="11" t="s">
        <v>6224</v>
      </c>
      <c r="B1098" s="11" t="s">
        <v>5875</v>
      </c>
      <c r="C1098" s="12">
        <v>43925.0</v>
      </c>
      <c r="D1098" s="19">
        <v>4.0</v>
      </c>
      <c r="E1098" s="18">
        <v>1.0</v>
      </c>
      <c r="F1098" s="3">
        <v>6.0</v>
      </c>
      <c r="G1098" s="3">
        <v>7.0</v>
      </c>
      <c r="H1098" s="3">
        <v>9.0</v>
      </c>
      <c r="I1098" s="14">
        <f t="shared" si="1"/>
        <v>7.333333333</v>
      </c>
      <c r="J1098" s="14">
        <f t="shared" si="2"/>
        <v>2</v>
      </c>
      <c r="K1098" s="11" t="s">
        <v>5876</v>
      </c>
      <c r="L1098" s="11" t="s">
        <v>4729</v>
      </c>
      <c r="M1098" s="15"/>
      <c r="N1098" s="15"/>
      <c r="O1098" s="15" t="s">
        <v>3220</v>
      </c>
      <c r="P1098" s="15" t="s">
        <v>6225</v>
      </c>
      <c r="Q1098" s="17">
        <v>1.0</v>
      </c>
      <c r="R1098" s="11" t="s">
        <v>124</v>
      </c>
      <c r="S1098" s="11">
        <v>0.0</v>
      </c>
      <c r="T1098" s="11">
        <v>0.0</v>
      </c>
      <c r="U1098" s="11" t="s">
        <v>124</v>
      </c>
      <c r="V1098" s="11">
        <v>0.0</v>
      </c>
      <c r="W1098" s="11" t="s">
        <v>273</v>
      </c>
      <c r="X1098" s="18">
        <v>30.0</v>
      </c>
      <c r="Y1098" s="18">
        <v>1.0</v>
      </c>
      <c r="Z1098" s="18">
        <v>0.0</v>
      </c>
      <c r="AA1098" s="18">
        <v>1.0</v>
      </c>
      <c r="AB1098" s="15" t="s">
        <v>6226</v>
      </c>
      <c r="AC1098" s="15" t="s">
        <v>6226</v>
      </c>
      <c r="AD1098" s="16">
        <v>1.0</v>
      </c>
      <c r="AE1098" s="16">
        <v>2.0</v>
      </c>
      <c r="AF1098" s="16">
        <v>1.0</v>
      </c>
      <c r="AG1098" s="15">
        <v>0.0</v>
      </c>
      <c r="AH1098" s="11" t="s">
        <v>6227</v>
      </c>
      <c r="AI1098" s="18">
        <v>1.0</v>
      </c>
      <c r="AJ1098" s="18">
        <v>2.0</v>
      </c>
      <c r="AK1098" s="18">
        <v>1.0</v>
      </c>
      <c r="AL1098" s="11">
        <v>0.0</v>
      </c>
      <c r="AM1098" s="19">
        <v>1.0</v>
      </c>
      <c r="AN1098" s="20" t="s">
        <v>128</v>
      </c>
      <c r="AO1098" s="15" t="s">
        <v>778</v>
      </c>
      <c r="AP1098" s="15" t="s">
        <v>778</v>
      </c>
      <c r="AQ1098" s="15">
        <v>171.0</v>
      </c>
      <c r="AR1098" s="15">
        <v>73.0</v>
      </c>
      <c r="AS1098" s="15">
        <v>51.0</v>
      </c>
      <c r="AT1098" s="15">
        <v>33.0</v>
      </c>
      <c r="AU1098" s="15">
        <v>-6.0</v>
      </c>
      <c r="AV1098" s="15">
        <v>0.0</v>
      </c>
      <c r="AW1098" s="18">
        <v>0.0</v>
      </c>
      <c r="AX1098" s="18">
        <v>0.0</v>
      </c>
      <c r="AY1098" s="18">
        <v>0.0</v>
      </c>
      <c r="AZ1098" s="18">
        <v>1.0</v>
      </c>
      <c r="BA1098" s="18">
        <v>0.0</v>
      </c>
      <c r="BB1098" s="18">
        <v>0.0</v>
      </c>
      <c r="BC1098" s="11">
        <v>0.0</v>
      </c>
      <c r="BD1098" s="11">
        <v>0.0</v>
      </c>
      <c r="BE1098" s="11">
        <v>0.0</v>
      </c>
      <c r="BF1098" s="11">
        <v>0.0</v>
      </c>
      <c r="BG1098" s="11">
        <v>0.0</v>
      </c>
      <c r="BH1098" s="11">
        <v>0.0</v>
      </c>
      <c r="BI1098" s="11">
        <v>0.0</v>
      </c>
      <c r="BJ1098" s="11">
        <v>0.0</v>
      </c>
      <c r="BK1098" s="11">
        <v>0.0</v>
      </c>
      <c r="BL1098" s="11">
        <v>0.0</v>
      </c>
      <c r="BM1098" s="11">
        <v>0.0</v>
      </c>
      <c r="BN1098" s="11">
        <v>0.0</v>
      </c>
      <c r="BO1098" s="11">
        <v>0.0</v>
      </c>
      <c r="BP1098" s="11">
        <v>0.0</v>
      </c>
      <c r="BQ1098" s="11">
        <v>0.0</v>
      </c>
      <c r="BR1098" s="11">
        <v>0.0</v>
      </c>
      <c r="BS1098" s="11">
        <v>0.0</v>
      </c>
      <c r="BT1098" s="11">
        <v>0.0</v>
      </c>
      <c r="BU1098" s="11">
        <v>0.0</v>
      </c>
      <c r="BV1098" s="11" t="s">
        <v>124</v>
      </c>
      <c r="BW1098" s="3" t="s">
        <v>1609</v>
      </c>
      <c r="BX1098" s="15">
        <v>0.0</v>
      </c>
      <c r="BY1098" s="26">
        <v>200.0</v>
      </c>
      <c r="BZ1098" s="16">
        <v>0.0</v>
      </c>
      <c r="CA1098" s="26">
        <v>62.0</v>
      </c>
      <c r="CB1098" s="26">
        <v>27.0</v>
      </c>
      <c r="CC1098" s="15">
        <v>0.0</v>
      </c>
      <c r="CD1098" s="15">
        <v>0.0</v>
      </c>
      <c r="CE1098" s="15">
        <v>0.0</v>
      </c>
      <c r="CF1098" s="15">
        <v>0.0</v>
      </c>
      <c r="CG1098" s="16">
        <v>0.0</v>
      </c>
      <c r="CH1098" s="16">
        <v>0.0</v>
      </c>
      <c r="CI1098" s="16">
        <v>0.0</v>
      </c>
      <c r="CJ1098" s="15">
        <f t="shared" si="3"/>
        <v>0</v>
      </c>
      <c r="CK1098" s="29" t="s">
        <v>6228</v>
      </c>
      <c r="CL1098" s="11" t="s">
        <v>158</v>
      </c>
      <c r="CM1098" s="11">
        <v>0.0</v>
      </c>
      <c r="CN1098" s="11">
        <v>0.0</v>
      </c>
      <c r="CO1098" s="18">
        <v>0.0</v>
      </c>
      <c r="CP1098" s="18">
        <v>0.0</v>
      </c>
      <c r="CQ1098" s="15">
        <v>0.0</v>
      </c>
      <c r="CR1098" s="15" t="s">
        <v>124</v>
      </c>
      <c r="CS1098" s="15">
        <v>0.0</v>
      </c>
      <c r="CT1098" s="15" t="s">
        <v>124</v>
      </c>
      <c r="CU1098" s="15">
        <v>0.0</v>
      </c>
      <c r="CV1098" s="15" t="s">
        <v>124</v>
      </c>
      <c r="CW1098" s="11">
        <v>1.0</v>
      </c>
      <c r="CX1098" s="11">
        <v>0.0</v>
      </c>
      <c r="CY1098" s="11" t="s">
        <v>124</v>
      </c>
      <c r="CZ1098" s="11">
        <v>0.0</v>
      </c>
      <c r="DA1098" s="11" t="s">
        <v>235</v>
      </c>
      <c r="DB1098" s="31"/>
    </row>
    <row r="1099">
      <c r="A1099" s="11" t="s">
        <v>6229</v>
      </c>
      <c r="B1099" s="11" t="s">
        <v>6045</v>
      </c>
      <c r="C1099" s="12">
        <v>43939.0</v>
      </c>
      <c r="D1099" s="13">
        <v>1.0</v>
      </c>
      <c r="E1099" s="18">
        <v>0.0</v>
      </c>
      <c r="F1099" s="3">
        <v>2.0</v>
      </c>
      <c r="G1099" s="3">
        <v>5.0</v>
      </c>
      <c r="H1099" s="3">
        <v>6.0</v>
      </c>
      <c r="I1099" s="14">
        <f t="shared" si="1"/>
        <v>4.333333333</v>
      </c>
      <c r="J1099" s="14">
        <f t="shared" si="2"/>
        <v>2.666666667</v>
      </c>
      <c r="K1099" s="11" t="s">
        <v>6230</v>
      </c>
      <c r="L1099" s="11" t="s">
        <v>4729</v>
      </c>
      <c r="M1099" s="15"/>
      <c r="N1099" s="15"/>
      <c r="O1099" s="15" t="s">
        <v>3478</v>
      </c>
      <c r="P1099" s="15" t="s">
        <v>5921</v>
      </c>
      <c r="Q1099" s="17">
        <v>1.0</v>
      </c>
      <c r="R1099" s="11" t="s">
        <v>124</v>
      </c>
      <c r="S1099" s="11">
        <v>0.0</v>
      </c>
      <c r="T1099" s="11">
        <v>0.0</v>
      </c>
      <c r="U1099" s="11" t="s">
        <v>124</v>
      </c>
      <c r="V1099" s="11">
        <v>0.0</v>
      </c>
      <c r="W1099" s="11" t="s">
        <v>273</v>
      </c>
      <c r="X1099" s="18">
        <v>33.0</v>
      </c>
      <c r="Y1099" s="18">
        <v>1.0</v>
      </c>
      <c r="Z1099" s="18">
        <v>0.0</v>
      </c>
      <c r="AA1099" s="18">
        <v>1.0</v>
      </c>
      <c r="AB1099" s="15" t="s">
        <v>6231</v>
      </c>
      <c r="AC1099" s="15" t="s">
        <v>6231</v>
      </c>
      <c r="AD1099" s="16">
        <v>1.0</v>
      </c>
      <c r="AE1099" s="16">
        <v>0.0</v>
      </c>
      <c r="AF1099" s="16">
        <v>1.0</v>
      </c>
      <c r="AG1099" s="15">
        <v>0.0</v>
      </c>
      <c r="AH1099" s="11" t="s">
        <v>6232</v>
      </c>
      <c r="AI1099" s="18">
        <v>1.0</v>
      </c>
      <c r="AJ1099" s="18">
        <v>1.0</v>
      </c>
      <c r="AK1099" s="18">
        <v>0.0</v>
      </c>
      <c r="AL1099" s="11">
        <v>0.0</v>
      </c>
      <c r="AM1099" s="19">
        <v>1.0</v>
      </c>
      <c r="AN1099" s="20" t="s">
        <v>128</v>
      </c>
      <c r="AO1099" s="15" t="s">
        <v>554</v>
      </c>
      <c r="AP1099" s="15" t="s">
        <v>554</v>
      </c>
      <c r="AQ1099" s="15">
        <v>82.0</v>
      </c>
      <c r="AR1099" s="15">
        <v>45.0</v>
      </c>
      <c r="AS1099" s="15">
        <v>83.0</v>
      </c>
      <c r="AT1099" s="15">
        <v>84.0</v>
      </c>
      <c r="AU1099" s="15">
        <v>-10.0</v>
      </c>
      <c r="AV1099" s="15">
        <v>32.0</v>
      </c>
      <c r="AW1099" s="18">
        <v>0.0</v>
      </c>
      <c r="AX1099" s="18">
        <v>0.0</v>
      </c>
      <c r="AY1099" s="18">
        <v>0.0</v>
      </c>
      <c r="AZ1099" s="18">
        <v>0.0</v>
      </c>
      <c r="BA1099" s="18">
        <v>0.0</v>
      </c>
      <c r="BB1099" s="18">
        <v>0.0</v>
      </c>
      <c r="BC1099" s="11">
        <v>0.0</v>
      </c>
      <c r="BD1099" s="11">
        <v>0.0</v>
      </c>
      <c r="BE1099" s="11">
        <v>0.0</v>
      </c>
      <c r="BF1099" s="11">
        <v>0.0</v>
      </c>
      <c r="BG1099" s="11">
        <v>0.0</v>
      </c>
      <c r="BH1099" s="11">
        <v>0.0</v>
      </c>
      <c r="BI1099" s="11">
        <v>0.0</v>
      </c>
      <c r="BJ1099" s="11">
        <v>0.0</v>
      </c>
      <c r="BK1099" s="11">
        <v>0.0</v>
      </c>
      <c r="BL1099" s="11">
        <v>0.0</v>
      </c>
      <c r="BM1099" s="11">
        <v>0.0</v>
      </c>
      <c r="BN1099" s="11">
        <v>0.0</v>
      </c>
      <c r="BO1099" s="11">
        <v>0.0</v>
      </c>
      <c r="BP1099" s="11">
        <v>0.0</v>
      </c>
      <c r="BQ1099" s="11">
        <v>0.0</v>
      </c>
      <c r="BR1099" s="11">
        <v>0.0</v>
      </c>
      <c r="BS1099" s="11">
        <v>0.0</v>
      </c>
      <c r="BT1099" s="11">
        <v>0.0</v>
      </c>
      <c r="BU1099" s="11">
        <v>0.0</v>
      </c>
      <c r="BV1099" s="11" t="s">
        <v>124</v>
      </c>
      <c r="BW1099" s="3" t="s">
        <v>3564</v>
      </c>
      <c r="BX1099" s="15">
        <v>0.0</v>
      </c>
      <c r="BY1099" s="26">
        <v>247.0</v>
      </c>
      <c r="BZ1099" s="16">
        <v>0.0</v>
      </c>
      <c r="CA1099" s="26">
        <v>40.0</v>
      </c>
      <c r="CB1099" s="26">
        <v>10.0</v>
      </c>
      <c r="CC1099" s="15">
        <v>0.0</v>
      </c>
      <c r="CD1099" s="15">
        <v>0.0</v>
      </c>
      <c r="CE1099" s="15">
        <v>1.0</v>
      </c>
      <c r="CF1099" s="15">
        <v>0.0</v>
      </c>
      <c r="CG1099" s="16">
        <v>0.0</v>
      </c>
      <c r="CH1099" s="16">
        <v>0.0</v>
      </c>
      <c r="CI1099" s="16">
        <v>0.0</v>
      </c>
      <c r="CJ1099" s="15">
        <f t="shared" si="3"/>
        <v>0</v>
      </c>
      <c r="CK1099" s="29" t="s">
        <v>6233</v>
      </c>
      <c r="CL1099" s="11" t="s">
        <v>403</v>
      </c>
      <c r="CM1099" s="11">
        <v>0.0</v>
      </c>
      <c r="CN1099" s="11">
        <v>0.0</v>
      </c>
      <c r="CO1099" s="18">
        <v>1.0</v>
      </c>
      <c r="CP1099" s="18">
        <v>0.0</v>
      </c>
      <c r="CQ1099" s="15">
        <v>0.0</v>
      </c>
      <c r="CR1099" s="15" t="s">
        <v>124</v>
      </c>
      <c r="CS1099" s="15">
        <v>0.0</v>
      </c>
      <c r="CT1099" s="15" t="s">
        <v>124</v>
      </c>
      <c r="CU1099" s="15">
        <v>0.0</v>
      </c>
      <c r="CV1099" s="15" t="s">
        <v>124</v>
      </c>
      <c r="CW1099" s="11">
        <v>1.0</v>
      </c>
      <c r="CX1099" s="11">
        <v>0.0</v>
      </c>
      <c r="CY1099" s="11" t="s">
        <v>124</v>
      </c>
      <c r="CZ1099" s="11">
        <v>0.0</v>
      </c>
      <c r="DA1099" s="11" t="s">
        <v>235</v>
      </c>
      <c r="DB1099" s="31"/>
    </row>
    <row r="1100">
      <c r="A1100" s="11" t="s">
        <v>6234</v>
      </c>
      <c r="B1100" s="11" t="s">
        <v>6235</v>
      </c>
      <c r="C1100" s="12">
        <v>43960.0</v>
      </c>
      <c r="D1100" s="13">
        <v>1.0</v>
      </c>
      <c r="E1100" s="18">
        <v>0.0</v>
      </c>
      <c r="F1100" s="3">
        <v>2.0</v>
      </c>
      <c r="G1100" s="3">
        <v>4.0</v>
      </c>
      <c r="H1100" s="3">
        <v>7.0</v>
      </c>
      <c r="I1100" s="14">
        <f t="shared" si="1"/>
        <v>4.333333333</v>
      </c>
      <c r="J1100" s="14">
        <f t="shared" si="2"/>
        <v>3.333333333</v>
      </c>
      <c r="K1100" s="11" t="s">
        <v>6236</v>
      </c>
      <c r="L1100" s="11" t="s">
        <v>6237</v>
      </c>
      <c r="M1100" s="15"/>
      <c r="N1100" s="15"/>
      <c r="O1100" s="15" t="s">
        <v>3478</v>
      </c>
      <c r="P1100" s="15" t="s">
        <v>6238</v>
      </c>
      <c r="Q1100" s="17">
        <v>2.0</v>
      </c>
      <c r="R1100" s="11" t="s">
        <v>124</v>
      </c>
      <c r="S1100" s="11">
        <v>1.0</v>
      </c>
      <c r="T1100" s="11">
        <v>0.0</v>
      </c>
      <c r="U1100" s="11" t="s">
        <v>124</v>
      </c>
      <c r="V1100" s="11">
        <v>0.0</v>
      </c>
      <c r="W1100" s="11" t="s">
        <v>125</v>
      </c>
      <c r="X1100" s="18">
        <f>(29+36)/2</f>
        <v>32.5</v>
      </c>
      <c r="Y1100" s="18">
        <v>1.0</v>
      </c>
      <c r="Z1100" s="18">
        <v>0.0</v>
      </c>
      <c r="AA1100" s="18">
        <v>1.0</v>
      </c>
      <c r="AB1100" s="15" t="s">
        <v>6239</v>
      </c>
      <c r="AC1100" s="15" t="s">
        <v>6239</v>
      </c>
      <c r="AD1100" s="16">
        <v>1.0</v>
      </c>
      <c r="AE1100" s="16">
        <v>2.0</v>
      </c>
      <c r="AF1100" s="16">
        <v>1.0</v>
      </c>
      <c r="AG1100" s="15">
        <v>0.0</v>
      </c>
      <c r="AH1100" s="11" t="s">
        <v>6240</v>
      </c>
      <c r="AI1100" s="18">
        <v>1.0</v>
      </c>
      <c r="AJ1100" s="18">
        <v>0.0</v>
      </c>
      <c r="AK1100" s="18">
        <v>0.0</v>
      </c>
      <c r="AL1100" s="11">
        <v>0.0</v>
      </c>
      <c r="AM1100" s="19">
        <v>1.0</v>
      </c>
      <c r="AN1100" s="27" t="s">
        <v>128</v>
      </c>
      <c r="AO1100" s="15" t="s">
        <v>778</v>
      </c>
      <c r="AP1100" s="15" t="s">
        <v>778</v>
      </c>
      <c r="AQ1100" s="15">
        <v>130.0</v>
      </c>
      <c r="AR1100" s="15">
        <v>54.0</v>
      </c>
      <c r="AS1100" s="15">
        <v>72.0</v>
      </c>
      <c r="AT1100" s="15">
        <v>23.0</v>
      </c>
      <c r="AU1100" s="15">
        <v>-8.0</v>
      </c>
      <c r="AV1100" s="15">
        <v>23.0</v>
      </c>
      <c r="AW1100" s="18">
        <v>0.0</v>
      </c>
      <c r="AX1100" s="18">
        <v>0.0</v>
      </c>
      <c r="AY1100" s="18">
        <v>0.0</v>
      </c>
      <c r="AZ1100" s="18">
        <v>0.0</v>
      </c>
      <c r="BA1100" s="18">
        <v>0.0</v>
      </c>
      <c r="BB1100" s="18">
        <v>0.0</v>
      </c>
      <c r="BC1100" s="11">
        <v>0.0</v>
      </c>
      <c r="BD1100" s="11">
        <v>0.0</v>
      </c>
      <c r="BE1100" s="11">
        <v>0.0</v>
      </c>
      <c r="BF1100" s="11">
        <v>0.0</v>
      </c>
      <c r="BG1100" s="11">
        <v>0.0</v>
      </c>
      <c r="BH1100" s="11">
        <v>0.0</v>
      </c>
      <c r="BI1100" s="11">
        <v>0.0</v>
      </c>
      <c r="BJ1100" s="11">
        <v>0.0</v>
      </c>
      <c r="BK1100" s="11">
        <v>0.0</v>
      </c>
      <c r="BL1100" s="11">
        <v>0.0</v>
      </c>
      <c r="BM1100" s="11">
        <v>0.0</v>
      </c>
      <c r="BN1100" s="11">
        <v>0.0</v>
      </c>
      <c r="BO1100" s="11">
        <v>0.0</v>
      </c>
      <c r="BP1100" s="11">
        <v>0.0</v>
      </c>
      <c r="BQ1100" s="11">
        <v>0.0</v>
      </c>
      <c r="BR1100" s="11">
        <v>0.0</v>
      </c>
      <c r="BS1100" s="11">
        <v>0.0</v>
      </c>
      <c r="BT1100" s="11">
        <v>0.0</v>
      </c>
      <c r="BU1100" s="11">
        <v>0.0</v>
      </c>
      <c r="BV1100" s="11" t="s">
        <v>124</v>
      </c>
      <c r="BW1100" s="3" t="s">
        <v>244</v>
      </c>
      <c r="BX1100" s="15">
        <v>0.0</v>
      </c>
      <c r="BY1100" s="26">
        <v>165.0</v>
      </c>
      <c r="BZ1100" s="16">
        <v>0.0</v>
      </c>
      <c r="CA1100" s="26">
        <v>74.0</v>
      </c>
      <c r="CB1100" s="26">
        <v>23.0</v>
      </c>
      <c r="CC1100" s="15">
        <v>0.0</v>
      </c>
      <c r="CD1100" s="15">
        <v>0.0</v>
      </c>
      <c r="CE1100" s="15">
        <v>0.0</v>
      </c>
      <c r="CF1100" s="15">
        <v>0.0</v>
      </c>
      <c r="CG1100" s="16">
        <v>0.0</v>
      </c>
      <c r="CH1100" s="16">
        <v>0.0</v>
      </c>
      <c r="CI1100" s="16">
        <v>0.0</v>
      </c>
      <c r="CJ1100" s="15">
        <f t="shared" si="3"/>
        <v>0</v>
      </c>
      <c r="CK1100" s="29" t="s">
        <v>6241</v>
      </c>
      <c r="CL1100" s="11" t="s">
        <v>4336</v>
      </c>
      <c r="CM1100" s="11">
        <v>0.0</v>
      </c>
      <c r="CN1100" s="11">
        <v>0.0</v>
      </c>
      <c r="CO1100" s="18">
        <v>1.0</v>
      </c>
      <c r="CP1100" s="18">
        <v>0.0</v>
      </c>
      <c r="CQ1100" s="15">
        <v>0.0</v>
      </c>
      <c r="CR1100" s="15" t="s">
        <v>124</v>
      </c>
      <c r="CS1100" s="15">
        <v>0.0</v>
      </c>
      <c r="CT1100" s="15" t="s">
        <v>124</v>
      </c>
      <c r="CU1100" s="15">
        <v>0.0</v>
      </c>
      <c r="CV1100" s="15" t="s">
        <v>124</v>
      </c>
      <c r="CW1100" s="11">
        <v>0.0</v>
      </c>
      <c r="CX1100" s="11">
        <v>0.0</v>
      </c>
      <c r="CY1100" s="11" t="s">
        <v>124</v>
      </c>
      <c r="CZ1100" s="11">
        <v>0.0</v>
      </c>
      <c r="DA1100" s="11" t="s">
        <v>3168</v>
      </c>
      <c r="DB1100" s="31"/>
    </row>
    <row r="1101">
      <c r="A1101" s="11" t="s">
        <v>6242</v>
      </c>
      <c r="B1101" s="11" t="s">
        <v>6243</v>
      </c>
      <c r="C1101" s="12">
        <v>43967.0</v>
      </c>
      <c r="D1101" s="13">
        <v>1.0</v>
      </c>
      <c r="E1101" s="18">
        <v>0.0</v>
      </c>
      <c r="F1101" s="3">
        <v>7.0</v>
      </c>
      <c r="G1101" s="3">
        <v>8.0</v>
      </c>
      <c r="H1101" s="3">
        <v>9.0</v>
      </c>
      <c r="I1101" s="14">
        <f t="shared" si="1"/>
        <v>8</v>
      </c>
      <c r="J1101" s="14">
        <f t="shared" si="2"/>
        <v>1.333333333</v>
      </c>
      <c r="K1101" s="11" t="s">
        <v>6244</v>
      </c>
      <c r="L1101" s="11" t="s">
        <v>3594</v>
      </c>
      <c r="M1101" s="15"/>
      <c r="N1101" s="15"/>
      <c r="O1101" s="15" t="s">
        <v>3478</v>
      </c>
      <c r="P1101" s="15" t="s">
        <v>4217</v>
      </c>
      <c r="Q1101" s="17">
        <v>1.5</v>
      </c>
      <c r="R1101" s="11" t="s">
        <v>6245</v>
      </c>
      <c r="S1101" s="11">
        <v>1.0</v>
      </c>
      <c r="T1101" s="11">
        <v>0.0</v>
      </c>
      <c r="U1101" s="11" t="s">
        <v>124</v>
      </c>
      <c r="V1101" s="11">
        <v>0.0</v>
      </c>
      <c r="W1101" s="11" t="s">
        <v>6246</v>
      </c>
      <c r="X1101" s="18">
        <f>(24+31)/2</f>
        <v>27.5</v>
      </c>
      <c r="Y1101" s="18">
        <v>0.0</v>
      </c>
      <c r="Z1101" s="18">
        <v>0.0</v>
      </c>
      <c r="AA1101" s="18">
        <v>1.0</v>
      </c>
      <c r="AB1101" s="15" t="s">
        <v>6247</v>
      </c>
      <c r="AC1101" s="15" t="s">
        <v>6247</v>
      </c>
      <c r="AD1101" s="16">
        <v>2.0</v>
      </c>
      <c r="AE1101" s="16">
        <v>2.0</v>
      </c>
      <c r="AF1101" s="16">
        <v>1.0</v>
      </c>
      <c r="AG1101" s="15">
        <v>0.0</v>
      </c>
      <c r="AH1101" s="11" t="s">
        <v>5276</v>
      </c>
      <c r="AI1101" s="18">
        <v>1.0</v>
      </c>
      <c r="AJ1101" s="18">
        <v>1.0</v>
      </c>
      <c r="AK1101" s="18">
        <v>0.0</v>
      </c>
      <c r="AL1101" s="11">
        <v>0.0</v>
      </c>
      <c r="AM1101" s="19">
        <v>1.0</v>
      </c>
      <c r="AN1101" s="27" t="s">
        <v>128</v>
      </c>
      <c r="AO1101" s="15" t="s">
        <v>328</v>
      </c>
      <c r="AP1101" s="15" t="s">
        <v>328</v>
      </c>
      <c r="AQ1101" s="15">
        <v>111.0</v>
      </c>
      <c r="AR1101" s="15">
        <v>64.0</v>
      </c>
      <c r="AS1101" s="15">
        <v>86.0</v>
      </c>
      <c r="AT1101" s="15">
        <v>75.0</v>
      </c>
      <c r="AU1101" s="15">
        <v>-5.0</v>
      </c>
      <c r="AV1101" s="15">
        <v>12.0</v>
      </c>
      <c r="AW1101" s="18">
        <v>0.0</v>
      </c>
      <c r="AX1101" s="18">
        <v>0.0</v>
      </c>
      <c r="AY1101" s="18">
        <v>1.0</v>
      </c>
      <c r="AZ1101" s="18">
        <v>0.0</v>
      </c>
      <c r="BA1101" s="18">
        <v>0.0</v>
      </c>
      <c r="BB1101" s="18">
        <v>0.0</v>
      </c>
      <c r="BC1101" s="11">
        <v>0.0</v>
      </c>
      <c r="BD1101" s="11">
        <v>0.0</v>
      </c>
      <c r="BE1101" s="11">
        <v>0.0</v>
      </c>
      <c r="BF1101" s="11">
        <v>0.0</v>
      </c>
      <c r="BG1101" s="11">
        <v>0.0</v>
      </c>
      <c r="BH1101" s="11">
        <v>0.0</v>
      </c>
      <c r="BI1101" s="11">
        <v>0.0</v>
      </c>
      <c r="BJ1101" s="11">
        <v>0.0</v>
      </c>
      <c r="BK1101" s="11">
        <v>0.0</v>
      </c>
      <c r="BL1101" s="11">
        <v>0.0</v>
      </c>
      <c r="BM1101" s="11">
        <v>0.0</v>
      </c>
      <c r="BN1101" s="11">
        <v>0.0</v>
      </c>
      <c r="BO1101" s="11">
        <v>0.0</v>
      </c>
      <c r="BP1101" s="11">
        <v>0.0</v>
      </c>
      <c r="BQ1101" s="11">
        <v>0.0</v>
      </c>
      <c r="BR1101" s="11">
        <v>0.0</v>
      </c>
      <c r="BS1101" s="11">
        <v>0.0</v>
      </c>
      <c r="BT1101" s="11">
        <v>0.0</v>
      </c>
      <c r="BU1101" s="11">
        <v>0.0</v>
      </c>
      <c r="BV1101" s="11" t="s">
        <v>124</v>
      </c>
      <c r="BW1101" s="3" t="s">
        <v>3816</v>
      </c>
      <c r="BX1101" s="15">
        <v>0.0</v>
      </c>
      <c r="BY1101" s="26">
        <v>206.0</v>
      </c>
      <c r="BZ1101" s="16">
        <v>0.0</v>
      </c>
      <c r="CA1101" s="26">
        <v>40.0</v>
      </c>
      <c r="CB1101" s="26">
        <v>10.0</v>
      </c>
      <c r="CC1101" s="15">
        <v>0.0</v>
      </c>
      <c r="CD1101" s="15">
        <v>0.0</v>
      </c>
      <c r="CE1101" s="15">
        <v>0.0</v>
      </c>
      <c r="CF1101" s="15">
        <v>0.0</v>
      </c>
      <c r="CG1101" s="16">
        <v>0.0</v>
      </c>
      <c r="CH1101" s="16">
        <v>0.0</v>
      </c>
      <c r="CI1101" s="16">
        <v>0.0</v>
      </c>
      <c r="CJ1101" s="15">
        <f t="shared" si="3"/>
        <v>0</v>
      </c>
      <c r="CK1101" s="29" t="s">
        <v>6248</v>
      </c>
      <c r="CL1101" s="11" t="s">
        <v>258</v>
      </c>
      <c r="CM1101" s="11">
        <v>0.0</v>
      </c>
      <c r="CN1101" s="11">
        <v>0.0</v>
      </c>
      <c r="CO1101" s="18">
        <v>1.0</v>
      </c>
      <c r="CP1101" s="18">
        <v>0.0</v>
      </c>
      <c r="CQ1101" s="15">
        <v>0.0</v>
      </c>
      <c r="CR1101" s="15" t="s">
        <v>124</v>
      </c>
      <c r="CS1101" s="15">
        <v>0.0</v>
      </c>
      <c r="CT1101" s="15" t="s">
        <v>124</v>
      </c>
      <c r="CU1101" s="15">
        <v>0.0</v>
      </c>
      <c r="CV1101" s="15" t="s">
        <v>124</v>
      </c>
      <c r="CW1101" s="11">
        <v>1.0</v>
      </c>
      <c r="CX1101" s="11">
        <v>0.0</v>
      </c>
      <c r="CY1101" s="11" t="s">
        <v>124</v>
      </c>
      <c r="CZ1101" s="11">
        <v>0.0</v>
      </c>
      <c r="DA1101" s="11" t="s">
        <v>3168</v>
      </c>
      <c r="DB1101" s="31"/>
    </row>
    <row r="1102">
      <c r="A1102" s="11" t="s">
        <v>6249</v>
      </c>
      <c r="B1102" s="11" t="s">
        <v>6250</v>
      </c>
      <c r="C1102" s="12">
        <v>43974.0</v>
      </c>
      <c r="D1102" s="13">
        <v>1.0</v>
      </c>
      <c r="E1102" s="18">
        <v>0.0</v>
      </c>
      <c r="F1102" s="3">
        <v>6.0</v>
      </c>
      <c r="G1102" s="3">
        <v>5.0</v>
      </c>
      <c r="H1102" s="3">
        <v>4.0</v>
      </c>
      <c r="I1102" s="14">
        <f t="shared" si="1"/>
        <v>5</v>
      </c>
      <c r="J1102" s="14">
        <f t="shared" si="2"/>
        <v>1.333333333</v>
      </c>
      <c r="K1102" s="11" t="s">
        <v>6251</v>
      </c>
      <c r="L1102" s="11" t="s">
        <v>4729</v>
      </c>
      <c r="M1102" s="15"/>
      <c r="N1102" s="15"/>
      <c r="O1102" s="15" t="s">
        <v>137</v>
      </c>
      <c r="P1102" s="15" t="s">
        <v>969</v>
      </c>
      <c r="Q1102" s="17">
        <v>2.0</v>
      </c>
      <c r="R1102" s="11" t="s">
        <v>124</v>
      </c>
      <c r="S1102" s="11">
        <v>1.0</v>
      </c>
      <c r="T1102" s="11">
        <v>0.0</v>
      </c>
      <c r="U1102" s="11" t="s">
        <v>124</v>
      </c>
      <c r="V1102" s="11">
        <v>0.0</v>
      </c>
      <c r="W1102" s="11" t="s">
        <v>2032</v>
      </c>
      <c r="X1102" s="18">
        <f>(26+26)/2</f>
        <v>26</v>
      </c>
      <c r="Y1102" s="18">
        <v>2.0</v>
      </c>
      <c r="Z1102" s="18">
        <v>1.0</v>
      </c>
      <c r="AA1102" s="18">
        <v>0.0</v>
      </c>
      <c r="AB1102" s="15" t="s">
        <v>6252</v>
      </c>
      <c r="AC1102" s="15" t="s">
        <v>6252</v>
      </c>
      <c r="AD1102" s="16">
        <v>2.0</v>
      </c>
      <c r="AE1102" s="16">
        <v>1.0</v>
      </c>
      <c r="AF1102" s="16">
        <v>1.0</v>
      </c>
      <c r="AG1102" s="15">
        <v>0.0</v>
      </c>
      <c r="AH1102" s="11" t="s">
        <v>6253</v>
      </c>
      <c r="AI1102" s="18">
        <v>1.0</v>
      </c>
      <c r="AJ1102" s="18">
        <v>1.0</v>
      </c>
      <c r="AK1102" s="18">
        <v>0.0</v>
      </c>
      <c r="AL1102" s="11">
        <v>0.0</v>
      </c>
      <c r="AM1102" s="19">
        <v>1.0</v>
      </c>
      <c r="AN1102" s="27" t="s">
        <v>299</v>
      </c>
      <c r="AO1102" s="15" t="s">
        <v>210</v>
      </c>
      <c r="AP1102" s="15" t="s">
        <v>210</v>
      </c>
      <c r="AQ1102" s="15">
        <v>89.0</v>
      </c>
      <c r="AR1102" s="15">
        <v>45.0</v>
      </c>
      <c r="AS1102" s="15">
        <v>60.0</v>
      </c>
      <c r="AT1102" s="15">
        <v>54.0</v>
      </c>
      <c r="AU1102" s="15">
        <v>-7.0</v>
      </c>
      <c r="AV1102" s="15">
        <v>22.0</v>
      </c>
      <c r="AW1102" s="18">
        <v>0.0</v>
      </c>
      <c r="AX1102" s="18">
        <v>0.0</v>
      </c>
      <c r="AY1102" s="18">
        <v>1.0</v>
      </c>
      <c r="AZ1102" s="18">
        <v>1.0</v>
      </c>
      <c r="BA1102" s="18">
        <v>0.0</v>
      </c>
      <c r="BB1102" s="18">
        <v>0.0</v>
      </c>
      <c r="BC1102" s="11">
        <v>0.0</v>
      </c>
      <c r="BD1102" s="11">
        <v>0.0</v>
      </c>
      <c r="BE1102" s="11">
        <v>0.0</v>
      </c>
      <c r="BF1102" s="11">
        <v>0.0</v>
      </c>
      <c r="BG1102" s="11">
        <v>0.0</v>
      </c>
      <c r="BH1102" s="11">
        <v>1.0</v>
      </c>
      <c r="BI1102" s="11">
        <v>0.0</v>
      </c>
      <c r="BJ1102" s="11">
        <v>1.0</v>
      </c>
      <c r="BK1102" s="11">
        <v>0.0</v>
      </c>
      <c r="BL1102" s="11">
        <v>0.0</v>
      </c>
      <c r="BM1102" s="11">
        <v>0.0</v>
      </c>
      <c r="BN1102" s="11">
        <v>0.0</v>
      </c>
      <c r="BO1102" s="11">
        <v>0.0</v>
      </c>
      <c r="BP1102" s="11">
        <v>0.0</v>
      </c>
      <c r="BQ1102" s="11">
        <v>0.0</v>
      </c>
      <c r="BR1102" s="11">
        <v>0.0</v>
      </c>
      <c r="BS1102" s="11">
        <v>0.0</v>
      </c>
      <c r="BT1102" s="11">
        <v>0.0</v>
      </c>
      <c r="BU1102" s="11">
        <v>0.0</v>
      </c>
      <c r="BV1102" s="11" t="s">
        <v>124</v>
      </c>
      <c r="BW1102" s="3" t="s">
        <v>1609</v>
      </c>
      <c r="BX1102" s="15">
        <v>0.0</v>
      </c>
      <c r="BY1102" s="26">
        <v>228.0</v>
      </c>
      <c r="BZ1102" s="16">
        <v>0.0</v>
      </c>
      <c r="CA1102" s="26">
        <v>34.0</v>
      </c>
      <c r="CB1102" s="26">
        <v>20.0</v>
      </c>
      <c r="CC1102" s="15">
        <v>0.0</v>
      </c>
      <c r="CD1102" s="15">
        <v>0.0</v>
      </c>
      <c r="CE1102" s="15">
        <v>1.0</v>
      </c>
      <c r="CF1102" s="15">
        <v>0.0</v>
      </c>
      <c r="CG1102" s="16">
        <v>0.0</v>
      </c>
      <c r="CH1102" s="16">
        <v>0.0</v>
      </c>
      <c r="CI1102" s="16">
        <v>0.0</v>
      </c>
      <c r="CJ1102" s="15">
        <f t="shared" si="3"/>
        <v>0</v>
      </c>
      <c r="CK1102" s="29" t="s">
        <v>6254</v>
      </c>
      <c r="CL1102" s="11" t="s">
        <v>170</v>
      </c>
      <c r="CM1102" s="11">
        <v>0.0</v>
      </c>
      <c r="CN1102" s="11">
        <v>0.0</v>
      </c>
      <c r="CO1102" s="18">
        <v>0.0</v>
      </c>
      <c r="CP1102" s="18">
        <v>0.0</v>
      </c>
      <c r="CQ1102" s="15">
        <v>0.0</v>
      </c>
      <c r="CR1102" s="15" t="s">
        <v>124</v>
      </c>
      <c r="CS1102" s="15">
        <v>0.0</v>
      </c>
      <c r="CT1102" s="15" t="s">
        <v>124</v>
      </c>
      <c r="CU1102" s="15">
        <v>0.0</v>
      </c>
      <c r="CV1102" s="15" t="s">
        <v>124</v>
      </c>
      <c r="CW1102" s="11">
        <v>0.0</v>
      </c>
      <c r="CX1102" s="11">
        <v>0.0</v>
      </c>
      <c r="CY1102" s="11" t="s">
        <v>124</v>
      </c>
      <c r="CZ1102" s="11">
        <v>0.0</v>
      </c>
      <c r="DA1102" s="11" t="s">
        <v>3168</v>
      </c>
      <c r="DB1102" s="31"/>
    </row>
    <row r="1103">
      <c r="A1103" s="11" t="s">
        <v>6255</v>
      </c>
      <c r="B1103" s="11" t="s">
        <v>6256</v>
      </c>
      <c r="C1103" s="12">
        <v>43981.0</v>
      </c>
      <c r="D1103" s="13">
        <v>1.0</v>
      </c>
      <c r="E1103" s="18">
        <v>0.0</v>
      </c>
      <c r="F1103" s="3">
        <v>6.0</v>
      </c>
      <c r="G1103" s="3">
        <v>6.0</v>
      </c>
      <c r="H1103" s="3">
        <v>5.0</v>
      </c>
      <c r="I1103" s="14">
        <f t="shared" si="1"/>
        <v>5.666666667</v>
      </c>
      <c r="J1103" s="14">
        <f t="shared" si="2"/>
        <v>0.6666666667</v>
      </c>
      <c r="K1103" s="11" t="s">
        <v>6257</v>
      </c>
      <c r="L1103" s="11" t="s">
        <v>6257</v>
      </c>
      <c r="M1103" s="15"/>
      <c r="N1103" s="15"/>
      <c r="O1103" s="15" t="s">
        <v>3478</v>
      </c>
      <c r="P1103" s="15" t="s">
        <v>969</v>
      </c>
      <c r="Q1103" s="17">
        <v>1.5</v>
      </c>
      <c r="R1103" s="11" t="s">
        <v>6258</v>
      </c>
      <c r="S1103" s="11">
        <v>1.0</v>
      </c>
      <c r="T1103" s="11">
        <v>0.0</v>
      </c>
      <c r="U1103" s="11" t="s">
        <v>124</v>
      </c>
      <c r="V1103" s="11">
        <v>0.0</v>
      </c>
      <c r="W1103" s="11" t="s">
        <v>125</v>
      </c>
      <c r="X1103" s="18">
        <f>(25+38)/2</f>
        <v>31.5</v>
      </c>
      <c r="Y1103" s="18">
        <v>0.0</v>
      </c>
      <c r="Z1103" s="18">
        <v>0.0</v>
      </c>
      <c r="AA1103" s="18">
        <v>1.0</v>
      </c>
      <c r="AB1103" s="15" t="s">
        <v>6259</v>
      </c>
      <c r="AC1103" s="15" t="s">
        <v>6259</v>
      </c>
      <c r="AD1103" s="16">
        <v>2.0</v>
      </c>
      <c r="AE1103" s="16">
        <v>0.0</v>
      </c>
      <c r="AF1103" s="16">
        <v>1.0</v>
      </c>
      <c r="AG1103" s="15">
        <v>0.0</v>
      </c>
      <c r="AH1103" s="11" t="s">
        <v>6260</v>
      </c>
      <c r="AI1103" s="18">
        <v>1.0</v>
      </c>
      <c r="AJ1103" s="18">
        <v>0.0</v>
      </c>
      <c r="AK1103" s="18">
        <v>0.0</v>
      </c>
      <c r="AL1103" s="11">
        <v>0.0</v>
      </c>
      <c r="AM1103" s="19">
        <v>1.0</v>
      </c>
      <c r="AN1103" s="27" t="s">
        <v>128</v>
      </c>
      <c r="AO1103" s="15" t="s">
        <v>1780</v>
      </c>
      <c r="AP1103" s="15" t="s">
        <v>1780</v>
      </c>
      <c r="AQ1103" s="15">
        <v>84.0</v>
      </c>
      <c r="AR1103" s="15">
        <v>74.0</v>
      </c>
      <c r="AS1103" s="15">
        <v>82.0</v>
      </c>
      <c r="AT1103" s="15">
        <v>64.0</v>
      </c>
      <c r="AU1103" s="15">
        <v>-5.0</v>
      </c>
      <c r="AV1103" s="15">
        <v>2.0</v>
      </c>
      <c r="AW1103" s="18">
        <v>0.0</v>
      </c>
      <c r="AX1103" s="18">
        <v>0.0</v>
      </c>
      <c r="AY1103" s="18">
        <v>0.0</v>
      </c>
      <c r="AZ1103" s="18">
        <v>1.0</v>
      </c>
      <c r="BA1103" s="18">
        <v>0.0</v>
      </c>
      <c r="BB1103" s="18">
        <v>0.0</v>
      </c>
      <c r="BC1103" s="11">
        <v>0.0</v>
      </c>
      <c r="BD1103" s="11">
        <v>0.0</v>
      </c>
      <c r="BE1103" s="11">
        <v>0.0</v>
      </c>
      <c r="BF1103" s="11">
        <v>0.0</v>
      </c>
      <c r="BG1103" s="11">
        <v>0.0</v>
      </c>
      <c r="BH1103" s="11">
        <v>0.0</v>
      </c>
      <c r="BI1103" s="11">
        <v>0.0</v>
      </c>
      <c r="BJ1103" s="11">
        <v>0.0</v>
      </c>
      <c r="BK1103" s="11">
        <v>0.0</v>
      </c>
      <c r="BL1103" s="11">
        <v>0.0</v>
      </c>
      <c r="BM1103" s="11">
        <v>0.0</v>
      </c>
      <c r="BN1103" s="11">
        <v>0.0</v>
      </c>
      <c r="BO1103" s="11">
        <v>0.0</v>
      </c>
      <c r="BP1103" s="11">
        <v>0.0</v>
      </c>
      <c r="BQ1103" s="11">
        <v>0.0</v>
      </c>
      <c r="BR1103" s="11">
        <v>0.0</v>
      </c>
      <c r="BS1103" s="11">
        <v>0.0</v>
      </c>
      <c r="BT1103" s="11">
        <v>0.0</v>
      </c>
      <c r="BU1103" s="11">
        <v>0.0</v>
      </c>
      <c r="BV1103" s="11" t="s">
        <v>124</v>
      </c>
      <c r="BW1103" s="3" t="s">
        <v>319</v>
      </c>
      <c r="BX1103" s="15">
        <v>0.0</v>
      </c>
      <c r="BY1103" s="26">
        <v>242.0</v>
      </c>
      <c r="BZ1103" s="16">
        <v>0.0</v>
      </c>
      <c r="CA1103" s="26">
        <v>5.0</v>
      </c>
      <c r="CB1103" s="26">
        <v>12.0</v>
      </c>
      <c r="CC1103" s="15">
        <v>1.0</v>
      </c>
      <c r="CD1103" s="15">
        <v>0.0</v>
      </c>
      <c r="CE1103" s="15">
        <v>0.0</v>
      </c>
      <c r="CF1103" s="15">
        <v>0.0</v>
      </c>
      <c r="CG1103" s="16">
        <v>0.0</v>
      </c>
      <c r="CH1103" s="16">
        <v>0.0</v>
      </c>
      <c r="CI1103" s="16">
        <v>1.0</v>
      </c>
      <c r="CJ1103" s="15">
        <f t="shared" si="3"/>
        <v>1</v>
      </c>
      <c r="CK1103" s="29" t="s">
        <v>6261</v>
      </c>
      <c r="CL1103" s="11" t="s">
        <v>4336</v>
      </c>
      <c r="CM1103" s="11">
        <v>0.0</v>
      </c>
      <c r="CN1103" s="11">
        <v>0.0</v>
      </c>
      <c r="CO1103" s="18">
        <v>1.0</v>
      </c>
      <c r="CP1103" s="18">
        <v>0.0</v>
      </c>
      <c r="CQ1103" s="15">
        <v>0.0</v>
      </c>
      <c r="CR1103" s="15" t="s">
        <v>124</v>
      </c>
      <c r="CS1103" s="15">
        <v>0.0</v>
      </c>
      <c r="CT1103" s="15" t="s">
        <v>124</v>
      </c>
      <c r="CU1103" s="15">
        <v>0.0</v>
      </c>
      <c r="CV1103" s="15" t="s">
        <v>124</v>
      </c>
      <c r="CW1103" s="11">
        <v>1.0</v>
      </c>
      <c r="CX1103" s="11">
        <v>0.0</v>
      </c>
      <c r="CY1103" s="11" t="s">
        <v>124</v>
      </c>
      <c r="CZ1103" s="11">
        <v>0.0</v>
      </c>
      <c r="DA1103" s="11" t="s">
        <v>3161</v>
      </c>
      <c r="DB1103" s="31"/>
    </row>
    <row r="1104">
      <c r="A1104" s="11" t="s">
        <v>6262</v>
      </c>
      <c r="B1104" s="11" t="s">
        <v>6263</v>
      </c>
      <c r="C1104" s="12">
        <v>43988.0</v>
      </c>
      <c r="D1104" s="13">
        <v>1.0</v>
      </c>
      <c r="E1104" s="18">
        <v>0.0</v>
      </c>
      <c r="F1104" s="3">
        <v>7.0</v>
      </c>
      <c r="G1104" s="3">
        <v>6.0</v>
      </c>
      <c r="H1104" s="3">
        <v>7.0</v>
      </c>
      <c r="I1104" s="14">
        <f t="shared" si="1"/>
        <v>6.666666667</v>
      </c>
      <c r="J1104" s="14">
        <f t="shared" si="2"/>
        <v>0.6666666667</v>
      </c>
      <c r="K1104" s="11" t="s">
        <v>4130</v>
      </c>
      <c r="L1104" s="11" t="s">
        <v>4729</v>
      </c>
      <c r="M1104" s="15"/>
      <c r="N1104" s="15"/>
      <c r="O1104" s="15" t="s">
        <v>2906</v>
      </c>
      <c r="P1104" s="15" t="s">
        <v>6264</v>
      </c>
      <c r="Q1104" s="17">
        <v>2.0</v>
      </c>
      <c r="R1104" s="11" t="s">
        <v>124</v>
      </c>
      <c r="S1104" s="11">
        <v>1.0</v>
      </c>
      <c r="T1104" s="11">
        <v>0.0</v>
      </c>
      <c r="U1104" s="11" t="s">
        <v>124</v>
      </c>
      <c r="V1104" s="11">
        <v>0.0</v>
      </c>
      <c r="W1104" s="11" t="s">
        <v>125</v>
      </c>
      <c r="X1104" s="18">
        <f>(34+26)/2</f>
        <v>30</v>
      </c>
      <c r="Y1104" s="18">
        <v>0.0</v>
      </c>
      <c r="Z1104" s="18">
        <v>1.0</v>
      </c>
      <c r="AA1104" s="18">
        <v>0.0</v>
      </c>
      <c r="AB1104" s="15" t="s">
        <v>6265</v>
      </c>
      <c r="AC1104" s="15" t="s">
        <v>6266</v>
      </c>
      <c r="AD1104" s="16">
        <v>2.0</v>
      </c>
      <c r="AE1104" s="16">
        <v>2.0</v>
      </c>
      <c r="AF1104" s="16">
        <v>1.0</v>
      </c>
      <c r="AG1104" s="15">
        <v>0.0</v>
      </c>
      <c r="AH1104" s="11" t="s">
        <v>6267</v>
      </c>
      <c r="AI1104" s="18">
        <v>1.0</v>
      </c>
      <c r="AJ1104" s="18">
        <v>1.0</v>
      </c>
      <c r="AK1104" s="18">
        <v>0.0</v>
      </c>
      <c r="AL1104" s="11">
        <v>0.0</v>
      </c>
      <c r="AM1104" s="19">
        <v>1.0</v>
      </c>
      <c r="AN1104" s="27" t="s">
        <v>128</v>
      </c>
      <c r="AO1104" s="15" t="s">
        <v>189</v>
      </c>
      <c r="AP1104" s="15" t="s">
        <v>189</v>
      </c>
      <c r="AQ1104" s="15">
        <v>123.0</v>
      </c>
      <c r="AR1104" s="15">
        <v>86.0</v>
      </c>
      <c r="AS1104" s="15">
        <v>67.0</v>
      </c>
      <c r="AT1104" s="15">
        <v>65.0</v>
      </c>
      <c r="AU1104" s="15">
        <v>-4.0</v>
      </c>
      <c r="AV1104" s="15">
        <v>2.0</v>
      </c>
      <c r="AW1104" s="18">
        <v>0.0</v>
      </c>
      <c r="AX1104" s="18">
        <v>1.0</v>
      </c>
      <c r="AY1104" s="18">
        <v>0.0</v>
      </c>
      <c r="AZ1104" s="18">
        <v>1.0</v>
      </c>
      <c r="BA1104" s="18">
        <v>0.0</v>
      </c>
      <c r="BB1104" s="18">
        <v>1.0</v>
      </c>
      <c r="BC1104" s="11">
        <v>0.0</v>
      </c>
      <c r="BD1104" s="11">
        <v>0.0</v>
      </c>
      <c r="BE1104" s="11">
        <v>0.0</v>
      </c>
      <c r="BF1104" s="11">
        <v>0.0</v>
      </c>
      <c r="BG1104" s="11">
        <v>0.0</v>
      </c>
      <c r="BH1104" s="11">
        <v>0.0</v>
      </c>
      <c r="BI1104" s="11">
        <v>0.0</v>
      </c>
      <c r="BJ1104" s="11">
        <v>0.0</v>
      </c>
      <c r="BK1104" s="11">
        <v>0.0</v>
      </c>
      <c r="BL1104" s="11">
        <v>0.0</v>
      </c>
      <c r="BM1104" s="11">
        <v>0.0</v>
      </c>
      <c r="BN1104" s="11">
        <v>0.0</v>
      </c>
      <c r="BO1104" s="11">
        <v>0.0</v>
      </c>
      <c r="BP1104" s="11">
        <v>0.0</v>
      </c>
      <c r="BQ1104" s="11">
        <v>0.0</v>
      </c>
      <c r="BR1104" s="11">
        <v>0.0</v>
      </c>
      <c r="BS1104" s="11">
        <v>0.0</v>
      </c>
      <c r="BT1104" s="11">
        <v>0.0</v>
      </c>
      <c r="BU1104" s="11">
        <v>0.0</v>
      </c>
      <c r="BV1104" s="11" t="s">
        <v>124</v>
      </c>
      <c r="BW1104" s="3" t="s">
        <v>3045</v>
      </c>
      <c r="BX1104" s="15">
        <v>0.0</v>
      </c>
      <c r="BY1104" s="26">
        <v>182.0</v>
      </c>
      <c r="BZ1104" s="16">
        <v>0.0</v>
      </c>
      <c r="CA1104" s="26">
        <v>54.0</v>
      </c>
      <c r="CB1104" s="26">
        <v>1.0</v>
      </c>
      <c r="CC1104" s="15">
        <v>0.0</v>
      </c>
      <c r="CD1104" s="15">
        <v>0.0</v>
      </c>
      <c r="CE1104" s="15">
        <v>0.0</v>
      </c>
      <c r="CF1104" s="15">
        <v>0.0</v>
      </c>
      <c r="CG1104" s="16">
        <v>0.0</v>
      </c>
      <c r="CH1104" s="16">
        <v>0.0</v>
      </c>
      <c r="CI1104" s="16">
        <v>1.0</v>
      </c>
      <c r="CJ1104" s="15">
        <f t="shared" si="3"/>
        <v>1</v>
      </c>
      <c r="CK1104" s="29" t="s">
        <v>6268</v>
      </c>
      <c r="CL1104" s="11" t="s">
        <v>5776</v>
      </c>
      <c r="CM1104" s="11">
        <v>0.0</v>
      </c>
      <c r="CN1104" s="11">
        <v>1.0</v>
      </c>
      <c r="CO1104" s="18">
        <v>0.0</v>
      </c>
      <c r="CP1104" s="18">
        <v>0.0</v>
      </c>
      <c r="CQ1104" s="15">
        <v>0.0</v>
      </c>
      <c r="CR1104" s="15" t="s">
        <v>124</v>
      </c>
      <c r="CS1104" s="15">
        <v>0.0</v>
      </c>
      <c r="CT1104" s="15" t="s">
        <v>124</v>
      </c>
      <c r="CU1104" s="15">
        <v>0.0</v>
      </c>
      <c r="CV1104" s="15" t="s">
        <v>124</v>
      </c>
      <c r="CW1104" s="11">
        <v>0.0</v>
      </c>
      <c r="CX1104" s="11">
        <v>0.0</v>
      </c>
      <c r="CY1104" s="11" t="s">
        <v>124</v>
      </c>
      <c r="CZ1104" s="11">
        <v>0.0</v>
      </c>
      <c r="DA1104" s="11" t="s">
        <v>539</v>
      </c>
      <c r="DB1104" s="31"/>
    </row>
    <row r="1105">
      <c r="A1105" s="11" t="s">
        <v>6269</v>
      </c>
      <c r="B1105" s="11" t="s">
        <v>6270</v>
      </c>
      <c r="C1105" s="12">
        <v>43995.0</v>
      </c>
      <c r="D1105" s="13">
        <v>7.0</v>
      </c>
      <c r="E1105" s="18">
        <v>1.0</v>
      </c>
      <c r="F1105" s="3">
        <v>8.0</v>
      </c>
      <c r="G1105" s="3">
        <v>4.0</v>
      </c>
      <c r="H1105" s="3">
        <v>9.0</v>
      </c>
      <c r="I1105" s="14">
        <f t="shared" si="1"/>
        <v>7</v>
      </c>
      <c r="J1105" s="14">
        <f t="shared" si="2"/>
        <v>3.333333333</v>
      </c>
      <c r="K1105" s="11" t="s">
        <v>4130</v>
      </c>
      <c r="L1105" s="11" t="s">
        <v>4729</v>
      </c>
      <c r="M1105" s="15"/>
      <c r="N1105" s="15"/>
      <c r="O1105" s="15" t="s">
        <v>124</v>
      </c>
      <c r="P1105" s="15" t="s">
        <v>124</v>
      </c>
      <c r="Q1105" s="17">
        <v>1.5</v>
      </c>
      <c r="R1105" s="11" t="s">
        <v>6271</v>
      </c>
      <c r="S1105" s="11">
        <v>1.0</v>
      </c>
      <c r="T1105" s="11">
        <v>0.0</v>
      </c>
      <c r="U1105" s="11" t="s">
        <v>124</v>
      </c>
      <c r="V1105" s="11">
        <v>0.0</v>
      </c>
      <c r="W1105" s="11" t="s">
        <v>125</v>
      </c>
      <c r="X1105" s="18">
        <f>(28+21)/2</f>
        <v>24.5</v>
      </c>
      <c r="Y1105" s="18">
        <v>1.0</v>
      </c>
      <c r="Z1105" s="18">
        <v>0.0</v>
      </c>
      <c r="AA1105" s="18">
        <v>1.0</v>
      </c>
      <c r="AB1105" s="15" t="s">
        <v>6272</v>
      </c>
      <c r="AC1105" s="15" t="s">
        <v>6272</v>
      </c>
      <c r="AD1105" s="16">
        <v>1.0</v>
      </c>
      <c r="AE1105" s="16">
        <v>2.0</v>
      </c>
      <c r="AF1105" s="16">
        <v>1.0</v>
      </c>
      <c r="AG1105" s="15">
        <v>0.0</v>
      </c>
      <c r="AH1105" s="11" t="s">
        <v>6273</v>
      </c>
      <c r="AI1105" s="18">
        <v>1.0</v>
      </c>
      <c r="AJ1105" s="18">
        <v>1.0</v>
      </c>
      <c r="AK1105" s="18">
        <v>0.0</v>
      </c>
      <c r="AL1105" s="11">
        <v>0.0</v>
      </c>
      <c r="AM1105" s="19">
        <v>1.0</v>
      </c>
      <c r="AN1105" s="27" t="s">
        <v>128</v>
      </c>
      <c r="AO1105" s="15" t="s">
        <v>554</v>
      </c>
      <c r="AP1105" s="15" t="s">
        <v>554</v>
      </c>
      <c r="AQ1105" s="15">
        <v>90.0</v>
      </c>
      <c r="AR1105" s="15">
        <v>69.0</v>
      </c>
      <c r="AS1105" s="15">
        <v>75.0</v>
      </c>
      <c r="AT1105" s="15">
        <v>50.0</v>
      </c>
      <c r="AU1105" s="15">
        <v>-8.0</v>
      </c>
      <c r="AV1105" s="15">
        <v>25.0</v>
      </c>
      <c r="AW1105" s="18">
        <v>0.0</v>
      </c>
      <c r="AX1105" s="18">
        <v>1.0</v>
      </c>
      <c r="AY1105" s="18">
        <v>1.0</v>
      </c>
      <c r="AZ1105" s="18">
        <v>0.0</v>
      </c>
      <c r="BA1105" s="18">
        <v>0.0</v>
      </c>
      <c r="BB1105" s="18">
        <v>0.0</v>
      </c>
      <c r="BC1105" s="11">
        <v>0.0</v>
      </c>
      <c r="BD1105" s="11">
        <v>0.0</v>
      </c>
      <c r="BE1105" s="11">
        <v>0.0</v>
      </c>
      <c r="BF1105" s="11">
        <v>0.0</v>
      </c>
      <c r="BG1105" s="11">
        <v>0.0</v>
      </c>
      <c r="BH1105" s="11">
        <v>0.0</v>
      </c>
      <c r="BI1105" s="11">
        <v>0.0</v>
      </c>
      <c r="BJ1105" s="11">
        <v>0.0</v>
      </c>
      <c r="BK1105" s="11">
        <v>0.0</v>
      </c>
      <c r="BL1105" s="11">
        <v>0.0</v>
      </c>
      <c r="BM1105" s="11">
        <v>0.0</v>
      </c>
      <c r="BN1105" s="11">
        <v>0.0</v>
      </c>
      <c r="BO1105" s="11">
        <v>0.0</v>
      </c>
      <c r="BP1105" s="11">
        <v>0.0</v>
      </c>
      <c r="BQ1105" s="11">
        <v>0.0</v>
      </c>
      <c r="BR1105" s="11">
        <v>0.0</v>
      </c>
      <c r="BS1105" s="11">
        <v>0.0</v>
      </c>
      <c r="BT1105" s="11">
        <v>0.0</v>
      </c>
      <c r="BU1105" s="11">
        <v>0.0</v>
      </c>
      <c r="BV1105" s="11" t="s">
        <v>124</v>
      </c>
      <c r="BW1105" s="3" t="s">
        <v>319</v>
      </c>
      <c r="BX1105" s="15">
        <v>0.0</v>
      </c>
      <c r="BY1105" s="26">
        <v>181.0</v>
      </c>
      <c r="BZ1105" s="16">
        <v>0.0</v>
      </c>
      <c r="CA1105" s="26">
        <v>17.0</v>
      </c>
      <c r="CB1105" s="26">
        <v>21.0</v>
      </c>
      <c r="CC1105" s="15">
        <v>1.0</v>
      </c>
      <c r="CD1105" s="15">
        <v>0.0</v>
      </c>
      <c r="CE1105" s="15">
        <v>1.0</v>
      </c>
      <c r="CF1105" s="15">
        <v>0.0</v>
      </c>
      <c r="CG1105" s="16">
        <v>0.0</v>
      </c>
      <c r="CH1105" s="16">
        <v>0.0</v>
      </c>
      <c r="CI1105" s="16">
        <v>0.0</v>
      </c>
      <c r="CJ1105" s="15">
        <f t="shared" si="3"/>
        <v>0</v>
      </c>
      <c r="CK1105" s="29" t="s">
        <v>6274</v>
      </c>
      <c r="CL1105" s="11" t="s">
        <v>6275</v>
      </c>
      <c r="CM1105" s="11">
        <v>0.0</v>
      </c>
      <c r="CN1105" s="11">
        <v>0.0</v>
      </c>
      <c r="CO1105" s="18">
        <v>1.0</v>
      </c>
      <c r="CP1105" s="18">
        <v>0.0</v>
      </c>
      <c r="CQ1105" s="15">
        <v>0.0</v>
      </c>
      <c r="CR1105" s="15" t="s">
        <v>124</v>
      </c>
      <c r="CS1105" s="15">
        <v>0.0</v>
      </c>
      <c r="CT1105" s="15" t="s">
        <v>124</v>
      </c>
      <c r="CU1105" s="15">
        <v>0.0</v>
      </c>
      <c r="CV1105" s="15" t="s">
        <v>124</v>
      </c>
      <c r="CW1105" s="11">
        <v>0.0</v>
      </c>
      <c r="CX1105" s="11">
        <v>0.0</v>
      </c>
      <c r="CY1105" s="11" t="s">
        <v>124</v>
      </c>
      <c r="CZ1105" s="11">
        <v>0.0</v>
      </c>
      <c r="DA1105" s="11" t="s">
        <v>133</v>
      </c>
      <c r="DB1105" s="31"/>
    </row>
    <row r="1106">
      <c r="A1106" s="11" t="s">
        <v>6276</v>
      </c>
      <c r="B1106" s="11" t="s">
        <v>6277</v>
      </c>
      <c r="C1106" s="12">
        <v>44009.0</v>
      </c>
      <c r="D1106" s="13">
        <v>1.0</v>
      </c>
      <c r="E1106" s="18">
        <v>0.0</v>
      </c>
      <c r="F1106" s="3">
        <v>1.0</v>
      </c>
      <c r="G1106" s="3">
        <v>1.0</v>
      </c>
      <c r="H1106" s="3">
        <v>4.0</v>
      </c>
      <c r="I1106" s="14">
        <f t="shared" si="1"/>
        <v>2</v>
      </c>
      <c r="J1106" s="14">
        <f t="shared" si="2"/>
        <v>2</v>
      </c>
      <c r="K1106" s="11" t="s">
        <v>6278</v>
      </c>
      <c r="L1106" s="11" t="s">
        <v>6278</v>
      </c>
      <c r="M1106" s="15"/>
      <c r="N1106" s="15"/>
      <c r="O1106" s="15" t="s">
        <v>3478</v>
      </c>
      <c r="P1106" s="15" t="s">
        <v>5921</v>
      </c>
      <c r="Q1106" s="17">
        <v>2.0</v>
      </c>
      <c r="R1106" s="11" t="s">
        <v>124</v>
      </c>
      <c r="S1106" s="11">
        <v>1.0</v>
      </c>
      <c r="T1106" s="11">
        <v>0.0</v>
      </c>
      <c r="U1106" s="11" t="s">
        <v>124</v>
      </c>
      <c r="V1106" s="11">
        <v>0.0</v>
      </c>
      <c r="W1106" s="11" t="s">
        <v>6246</v>
      </c>
      <c r="X1106" s="18">
        <f>(24+37)/2</f>
        <v>30.5</v>
      </c>
      <c r="Y1106" s="18">
        <v>2.0</v>
      </c>
      <c r="Z1106" s="18">
        <v>0.0</v>
      </c>
      <c r="AA1106" s="18"/>
      <c r="AB1106" s="15" t="s">
        <v>6279</v>
      </c>
      <c r="AC1106" s="15" t="s">
        <v>6279</v>
      </c>
      <c r="AD1106" s="16">
        <v>2.0</v>
      </c>
      <c r="AE1106" s="16">
        <v>2.0</v>
      </c>
      <c r="AF1106" s="16">
        <v>1.0</v>
      </c>
      <c r="AG1106" s="15">
        <v>0.0</v>
      </c>
      <c r="AH1106" s="11" t="s">
        <v>6280</v>
      </c>
      <c r="AI1106" s="18">
        <v>1.0</v>
      </c>
      <c r="AJ1106" s="18">
        <v>2.0</v>
      </c>
      <c r="AK1106" s="18">
        <v>0.0</v>
      </c>
      <c r="AL1106" s="11">
        <v>0.0</v>
      </c>
      <c r="AM1106" s="19">
        <v>1.0</v>
      </c>
      <c r="AN1106" s="27" t="s">
        <v>128</v>
      </c>
      <c r="AO1106" s="15" t="s">
        <v>1624</v>
      </c>
      <c r="AP1106" s="15" t="s">
        <v>1624</v>
      </c>
      <c r="AQ1106" s="15">
        <v>90.0</v>
      </c>
      <c r="AR1106" s="15">
        <v>42.0</v>
      </c>
      <c r="AS1106" s="15">
        <v>74.0</v>
      </c>
      <c r="AT1106" s="15">
        <v>49.0</v>
      </c>
      <c r="AU1106" s="15">
        <v>-9.0</v>
      </c>
      <c r="AV1106" s="15">
        <v>3.0</v>
      </c>
      <c r="AW1106" s="18">
        <v>0.0</v>
      </c>
      <c r="AX1106" s="18">
        <v>0.0</v>
      </c>
      <c r="AY1106" s="18">
        <v>0.0</v>
      </c>
      <c r="AZ1106" s="18">
        <v>1.0</v>
      </c>
      <c r="BA1106" s="18">
        <v>0.0</v>
      </c>
      <c r="BB1106" s="18">
        <v>0.0</v>
      </c>
      <c r="BC1106" s="11">
        <v>0.0</v>
      </c>
      <c r="BD1106" s="11">
        <v>0.0</v>
      </c>
      <c r="BE1106" s="11">
        <v>0.0</v>
      </c>
      <c r="BF1106" s="11">
        <v>0.0</v>
      </c>
      <c r="BG1106" s="11">
        <v>0.0</v>
      </c>
      <c r="BH1106" s="11">
        <v>0.0</v>
      </c>
      <c r="BI1106" s="11">
        <v>0.0</v>
      </c>
      <c r="BJ1106" s="11">
        <v>0.0</v>
      </c>
      <c r="BK1106" s="11">
        <v>0.0</v>
      </c>
      <c r="BL1106" s="11">
        <v>0.0</v>
      </c>
      <c r="BM1106" s="11">
        <v>0.0</v>
      </c>
      <c r="BN1106" s="11">
        <v>0.0</v>
      </c>
      <c r="BO1106" s="11">
        <v>0.0</v>
      </c>
      <c r="BP1106" s="11">
        <v>0.0</v>
      </c>
      <c r="BQ1106" s="11">
        <v>0.0</v>
      </c>
      <c r="BR1106" s="11">
        <v>0.0</v>
      </c>
      <c r="BS1106" s="11">
        <v>0.0</v>
      </c>
      <c r="BT1106" s="11">
        <v>0.0</v>
      </c>
      <c r="BU1106" s="11">
        <v>0.0</v>
      </c>
      <c r="BV1106" s="11" t="s">
        <v>124</v>
      </c>
      <c r="BW1106" s="3" t="s">
        <v>319</v>
      </c>
      <c r="BX1106" s="15">
        <v>0.0</v>
      </c>
      <c r="BY1106" s="26">
        <v>202.0</v>
      </c>
      <c r="BZ1106" s="16">
        <v>0.0</v>
      </c>
      <c r="CA1106" s="26">
        <v>9.0</v>
      </c>
      <c r="CB1106" s="26">
        <v>3.0</v>
      </c>
      <c r="CC1106" s="15">
        <v>0.0</v>
      </c>
      <c r="CD1106" s="15">
        <v>0.0</v>
      </c>
      <c r="CE1106" s="15">
        <v>1.0</v>
      </c>
      <c r="CF1106" s="15">
        <v>0.0</v>
      </c>
      <c r="CG1106" s="16">
        <v>0.0</v>
      </c>
      <c r="CH1106" s="16">
        <v>0.0</v>
      </c>
      <c r="CI1106" s="16">
        <v>0.0</v>
      </c>
      <c r="CJ1106" s="15">
        <f t="shared" si="3"/>
        <v>0</v>
      </c>
      <c r="CK1106" s="29" t="s">
        <v>6281</v>
      </c>
      <c r="CL1106" s="11" t="s">
        <v>6282</v>
      </c>
      <c r="CM1106" s="11">
        <v>0.0</v>
      </c>
      <c r="CN1106" s="11">
        <v>0.0</v>
      </c>
      <c r="CO1106" s="18">
        <v>1.0</v>
      </c>
      <c r="CP1106" s="18">
        <v>0.0</v>
      </c>
      <c r="CQ1106" s="15">
        <v>0.0</v>
      </c>
      <c r="CR1106" s="15" t="s">
        <v>124</v>
      </c>
      <c r="CS1106" s="15">
        <v>0.0</v>
      </c>
      <c r="CT1106" s="15" t="s">
        <v>124</v>
      </c>
      <c r="CU1106" s="15">
        <v>0.0</v>
      </c>
      <c r="CV1106" s="15" t="s">
        <v>124</v>
      </c>
      <c r="CW1106" s="11">
        <v>0.0</v>
      </c>
      <c r="CX1106" s="11">
        <v>0.0</v>
      </c>
      <c r="CY1106" s="11" t="s">
        <v>124</v>
      </c>
      <c r="CZ1106" s="11">
        <v>0.0</v>
      </c>
      <c r="DA1106" s="11" t="s">
        <v>5791</v>
      </c>
      <c r="DB1106" s="31"/>
    </row>
    <row r="1107">
      <c r="A1107" s="11" t="s">
        <v>6283</v>
      </c>
      <c r="B1107" s="11" t="s">
        <v>5720</v>
      </c>
      <c r="C1107" s="12">
        <v>44051.0</v>
      </c>
      <c r="D1107" s="13">
        <v>1.0</v>
      </c>
      <c r="E1107" s="18">
        <v>0.0</v>
      </c>
      <c r="F1107" s="3">
        <v>8.0</v>
      </c>
      <c r="G1107" s="3">
        <v>5.0</v>
      </c>
      <c r="H1107" s="3">
        <v>6.0</v>
      </c>
      <c r="I1107" s="14">
        <f t="shared" si="1"/>
        <v>6.333333333</v>
      </c>
      <c r="J1107" s="14">
        <f t="shared" si="2"/>
        <v>2</v>
      </c>
      <c r="K1107" s="11" t="s">
        <v>5701</v>
      </c>
      <c r="L1107" s="11" t="s">
        <v>4729</v>
      </c>
      <c r="M1107" s="15"/>
      <c r="N1107" s="15"/>
      <c r="O1107" s="15" t="s">
        <v>139</v>
      </c>
      <c r="P1107" s="15" t="s">
        <v>969</v>
      </c>
      <c r="Q1107" s="17">
        <v>1.0</v>
      </c>
      <c r="R1107" s="11" t="s">
        <v>124</v>
      </c>
      <c r="S1107" s="11">
        <v>0.0</v>
      </c>
      <c r="T1107" s="11">
        <v>0.0</v>
      </c>
      <c r="U1107" s="11" t="s">
        <v>124</v>
      </c>
      <c r="V1107" s="11">
        <v>0.0</v>
      </c>
      <c r="W1107" s="11" t="s">
        <v>125</v>
      </c>
      <c r="X1107" s="18">
        <v>30.0</v>
      </c>
      <c r="Y1107" s="18">
        <v>0.0</v>
      </c>
      <c r="Z1107" s="18">
        <v>1.0</v>
      </c>
      <c r="AA1107" s="18">
        <v>0.0</v>
      </c>
      <c r="AB1107" s="15" t="s">
        <v>6284</v>
      </c>
      <c r="AC1107" s="15" t="s">
        <v>6284</v>
      </c>
      <c r="AD1107" s="16">
        <v>2.0</v>
      </c>
      <c r="AE1107" s="16">
        <v>1.0</v>
      </c>
      <c r="AF1107" s="16">
        <v>1.0</v>
      </c>
      <c r="AG1107" s="15">
        <v>0.0</v>
      </c>
      <c r="AH1107" s="11" t="s">
        <v>6285</v>
      </c>
      <c r="AI1107" s="18">
        <v>1.0</v>
      </c>
      <c r="AJ1107" s="18">
        <v>1.0</v>
      </c>
      <c r="AK1107" s="18">
        <v>0.0</v>
      </c>
      <c r="AL1107" s="11">
        <v>0.0</v>
      </c>
      <c r="AM1107" s="19">
        <v>1.0</v>
      </c>
      <c r="AN1107" s="27" t="s">
        <v>128</v>
      </c>
      <c r="AO1107" s="15" t="s">
        <v>167</v>
      </c>
      <c r="AP1107" s="15" t="s">
        <v>167</v>
      </c>
      <c r="AQ1107" s="15">
        <v>130.0</v>
      </c>
      <c r="AR1107" s="15">
        <v>58.0</v>
      </c>
      <c r="AS1107" s="15">
        <v>61.0</v>
      </c>
      <c r="AT1107" s="15">
        <v>55.0</v>
      </c>
      <c r="AU1107" s="15">
        <v>-9.0</v>
      </c>
      <c r="AV1107" s="15">
        <v>54.0</v>
      </c>
      <c r="AW1107" s="18">
        <v>0.0</v>
      </c>
      <c r="AX1107" s="18">
        <v>0.0</v>
      </c>
      <c r="AY1107" s="18">
        <v>0.0</v>
      </c>
      <c r="AZ1107" s="18">
        <v>1.0</v>
      </c>
      <c r="BA1107" s="18">
        <v>1.0</v>
      </c>
      <c r="BB1107" s="18">
        <v>1.0</v>
      </c>
      <c r="BC1107" s="11">
        <v>0.0</v>
      </c>
      <c r="BD1107" s="11">
        <v>0.0</v>
      </c>
      <c r="BE1107" s="11">
        <v>0.0</v>
      </c>
      <c r="BF1107" s="11">
        <v>0.0</v>
      </c>
      <c r="BG1107" s="11">
        <v>0.0</v>
      </c>
      <c r="BH1107" s="11">
        <v>0.0</v>
      </c>
      <c r="BI1107" s="11">
        <v>0.0</v>
      </c>
      <c r="BJ1107" s="11">
        <v>0.0</v>
      </c>
      <c r="BK1107" s="11">
        <v>0.0</v>
      </c>
      <c r="BL1107" s="11">
        <v>0.0</v>
      </c>
      <c r="BM1107" s="11">
        <v>0.0</v>
      </c>
      <c r="BN1107" s="11">
        <v>0.0</v>
      </c>
      <c r="BO1107" s="11">
        <v>0.0</v>
      </c>
      <c r="BP1107" s="11">
        <v>0.0</v>
      </c>
      <c r="BQ1107" s="11">
        <v>0.0</v>
      </c>
      <c r="BR1107" s="11">
        <v>0.0</v>
      </c>
      <c r="BS1107" s="11">
        <v>0.0</v>
      </c>
      <c r="BT1107" s="11">
        <v>0.0</v>
      </c>
      <c r="BU1107" s="11">
        <v>0.0</v>
      </c>
      <c r="BV1107" s="11" t="s">
        <v>124</v>
      </c>
      <c r="BW1107" s="3" t="s">
        <v>1564</v>
      </c>
      <c r="BX1107" s="15">
        <v>0.0</v>
      </c>
      <c r="BY1107" s="26">
        <v>239.0</v>
      </c>
      <c r="BZ1107" s="16">
        <v>0.0</v>
      </c>
      <c r="CA1107" s="26">
        <v>48.0</v>
      </c>
      <c r="CB1107" s="26">
        <v>7.0</v>
      </c>
      <c r="CC1107" s="15">
        <v>0.0</v>
      </c>
      <c r="CD1107" s="15">
        <v>0.0</v>
      </c>
      <c r="CE1107" s="15">
        <v>1.0</v>
      </c>
      <c r="CF1107" s="15">
        <v>0.0</v>
      </c>
      <c r="CG1107" s="16">
        <v>0.0</v>
      </c>
      <c r="CH1107" s="16">
        <v>0.0</v>
      </c>
      <c r="CI1107" s="16">
        <v>0.0</v>
      </c>
      <c r="CJ1107" s="15">
        <f t="shared" si="3"/>
        <v>0</v>
      </c>
      <c r="CK1107" s="29" t="s">
        <v>6286</v>
      </c>
      <c r="CL1107" s="11" t="s">
        <v>132</v>
      </c>
      <c r="CM1107" s="11">
        <v>0.0</v>
      </c>
      <c r="CN1107" s="11">
        <v>0.0</v>
      </c>
      <c r="CO1107" s="18">
        <v>0.0</v>
      </c>
      <c r="CP1107" s="18">
        <v>0.0</v>
      </c>
      <c r="CQ1107" s="15">
        <v>0.0</v>
      </c>
      <c r="CR1107" s="15" t="s">
        <v>124</v>
      </c>
      <c r="CS1107" s="15">
        <v>0.0</v>
      </c>
      <c r="CT1107" s="15" t="s">
        <v>124</v>
      </c>
      <c r="CU1107" s="15">
        <v>0.0</v>
      </c>
      <c r="CV1107" s="15" t="s">
        <v>124</v>
      </c>
      <c r="CW1107" s="11">
        <v>0.0</v>
      </c>
      <c r="CX1107" s="11">
        <v>0.0</v>
      </c>
      <c r="CY1107" s="11" t="s">
        <v>124</v>
      </c>
      <c r="CZ1107" s="11">
        <v>0.0</v>
      </c>
      <c r="DA1107" s="11" t="s">
        <v>235</v>
      </c>
      <c r="DB1107" s="31"/>
    </row>
    <row r="1108">
      <c r="A1108" s="11" t="s">
        <v>6287</v>
      </c>
      <c r="B1108" s="11" t="s">
        <v>6288</v>
      </c>
      <c r="C1108" s="12">
        <v>44058.0</v>
      </c>
      <c r="D1108" s="13">
        <v>1.0</v>
      </c>
      <c r="E1108" s="18">
        <v>0.0</v>
      </c>
      <c r="F1108" s="3">
        <v>6.0</v>
      </c>
      <c r="G1108" s="3">
        <v>3.0</v>
      </c>
      <c r="H1108" s="3">
        <v>9.0</v>
      </c>
      <c r="I1108" s="14">
        <f t="shared" si="1"/>
        <v>6</v>
      </c>
      <c r="J1108" s="14">
        <f t="shared" si="2"/>
        <v>4</v>
      </c>
      <c r="K1108" s="11" t="s">
        <v>261</v>
      </c>
      <c r="L1108" s="11" t="s">
        <v>3594</v>
      </c>
      <c r="M1108" s="15"/>
      <c r="N1108" s="15"/>
      <c r="O1108" s="15" t="s">
        <v>162</v>
      </c>
      <c r="P1108" s="15" t="s">
        <v>5693</v>
      </c>
      <c r="Q1108" s="17">
        <v>1.0</v>
      </c>
      <c r="R1108" s="11" t="s">
        <v>124</v>
      </c>
      <c r="S1108" s="11">
        <v>0.0</v>
      </c>
      <c r="T1108" s="11">
        <v>0.0</v>
      </c>
      <c r="U1108" s="11" t="s">
        <v>124</v>
      </c>
      <c r="V1108" s="11">
        <v>0.0</v>
      </c>
      <c r="W1108" s="11" t="s">
        <v>631</v>
      </c>
      <c r="X1108" s="18">
        <v>26.0</v>
      </c>
      <c r="Y1108" s="18">
        <v>1.0</v>
      </c>
      <c r="Z1108" s="18">
        <v>1.0</v>
      </c>
      <c r="AA1108" s="18">
        <v>0.0</v>
      </c>
      <c r="AB1108" s="15" t="s">
        <v>6289</v>
      </c>
      <c r="AC1108" s="15" t="s">
        <v>6289</v>
      </c>
      <c r="AD1108" s="16">
        <v>1.0</v>
      </c>
      <c r="AE1108" s="16">
        <v>1.0</v>
      </c>
      <c r="AF1108" s="16">
        <v>1.0</v>
      </c>
      <c r="AG1108" s="15">
        <v>0.0</v>
      </c>
      <c r="AH1108" s="11" t="s">
        <v>6290</v>
      </c>
      <c r="AI1108" s="18">
        <v>1.0</v>
      </c>
      <c r="AJ1108" s="18">
        <v>1.0</v>
      </c>
      <c r="AK1108" s="18">
        <v>0.0</v>
      </c>
      <c r="AL1108" s="11">
        <v>0.0</v>
      </c>
      <c r="AM1108" s="19">
        <v>1.0</v>
      </c>
      <c r="AN1108" s="27" t="s">
        <v>128</v>
      </c>
      <c r="AO1108" s="15" t="s">
        <v>129</v>
      </c>
      <c r="AP1108" s="15" t="s">
        <v>129</v>
      </c>
      <c r="AQ1108" s="15">
        <v>95.0</v>
      </c>
      <c r="AR1108" s="15">
        <v>82.0</v>
      </c>
      <c r="AS1108" s="15">
        <v>55.0</v>
      </c>
      <c r="AT1108" s="15">
        <v>56.0</v>
      </c>
      <c r="AU1108" s="15">
        <v>-4.0</v>
      </c>
      <c r="AV1108" s="15">
        <v>12.0</v>
      </c>
      <c r="AW1108" s="18">
        <v>0.0</v>
      </c>
      <c r="AX1108" s="18">
        <v>0.0</v>
      </c>
      <c r="AY1108" s="18">
        <v>1.0</v>
      </c>
      <c r="AZ1108" s="18">
        <v>0.0</v>
      </c>
      <c r="BA1108" s="18">
        <v>0.0</v>
      </c>
      <c r="BB1108" s="18">
        <v>1.0</v>
      </c>
      <c r="BC1108" s="11">
        <v>0.0</v>
      </c>
      <c r="BD1108" s="11">
        <v>0.0</v>
      </c>
      <c r="BE1108" s="11">
        <v>0.0</v>
      </c>
      <c r="BF1108" s="11">
        <v>0.0</v>
      </c>
      <c r="BG1108" s="11">
        <v>0.0</v>
      </c>
      <c r="BH1108" s="11">
        <v>0.0</v>
      </c>
      <c r="BI1108" s="11">
        <v>0.0</v>
      </c>
      <c r="BJ1108" s="11">
        <v>0.0</v>
      </c>
      <c r="BK1108" s="11">
        <v>0.0</v>
      </c>
      <c r="BL1108" s="11">
        <v>0.0</v>
      </c>
      <c r="BM1108" s="11">
        <v>0.0</v>
      </c>
      <c r="BN1108" s="11">
        <v>0.0</v>
      </c>
      <c r="BO1108" s="11">
        <v>0.0</v>
      </c>
      <c r="BP1108" s="11">
        <v>0.0</v>
      </c>
      <c r="BQ1108" s="11">
        <v>0.0</v>
      </c>
      <c r="BR1108" s="11">
        <v>0.0</v>
      </c>
      <c r="BS1108" s="11">
        <v>0.0</v>
      </c>
      <c r="BT1108" s="11">
        <v>0.0</v>
      </c>
      <c r="BU1108" s="11">
        <v>0.0</v>
      </c>
      <c r="BV1108" s="11" t="s">
        <v>124</v>
      </c>
      <c r="BW1108" s="3" t="s">
        <v>3564</v>
      </c>
      <c r="BX1108" s="15">
        <v>0.0</v>
      </c>
      <c r="BY1108" s="26">
        <v>176.0</v>
      </c>
      <c r="BZ1108" s="16">
        <v>0.0</v>
      </c>
      <c r="CA1108" s="26">
        <v>0.0</v>
      </c>
      <c r="CB1108" s="26">
        <v>0.0</v>
      </c>
      <c r="CC1108" s="15">
        <v>0.0</v>
      </c>
      <c r="CD1108" s="15">
        <v>0.0</v>
      </c>
      <c r="CE1108" s="15">
        <v>0.0</v>
      </c>
      <c r="CF1108" s="15">
        <v>0.0</v>
      </c>
      <c r="CG1108" s="16">
        <v>0.0</v>
      </c>
      <c r="CH1108" s="16">
        <v>0.0</v>
      </c>
      <c r="CI1108" s="16">
        <v>0.0</v>
      </c>
      <c r="CJ1108" s="15">
        <f t="shared" si="3"/>
        <v>0</v>
      </c>
      <c r="CK1108" s="29" t="s">
        <v>6291</v>
      </c>
      <c r="CL1108" s="11" t="s">
        <v>258</v>
      </c>
      <c r="CM1108" s="11">
        <v>0.0</v>
      </c>
      <c r="CN1108" s="11">
        <v>0.0</v>
      </c>
      <c r="CO1108" s="18">
        <v>0.0</v>
      </c>
      <c r="CP1108" s="18">
        <v>0.0</v>
      </c>
      <c r="CQ1108" s="15">
        <v>0.0</v>
      </c>
      <c r="CR1108" s="15" t="s">
        <v>124</v>
      </c>
      <c r="CS1108" s="15">
        <v>0.0</v>
      </c>
      <c r="CT1108" s="15" t="s">
        <v>124</v>
      </c>
      <c r="CU1108" s="15">
        <v>0.0</v>
      </c>
      <c r="CV1108" s="15" t="s">
        <v>124</v>
      </c>
      <c r="CW1108" s="11">
        <v>0.0</v>
      </c>
      <c r="CX1108" s="11">
        <v>0.0</v>
      </c>
      <c r="CY1108" s="11" t="s">
        <v>124</v>
      </c>
      <c r="CZ1108" s="11">
        <v>0.0</v>
      </c>
      <c r="DA1108" s="11" t="s">
        <v>235</v>
      </c>
      <c r="DB1108" s="31"/>
    </row>
    <row r="1109">
      <c r="A1109" s="11" t="s">
        <v>6292</v>
      </c>
      <c r="B1109" s="11" t="s">
        <v>6293</v>
      </c>
      <c r="C1109" s="12">
        <v>44065.0</v>
      </c>
      <c r="D1109" s="13">
        <v>4.0</v>
      </c>
      <c r="E1109" s="18">
        <v>0.0</v>
      </c>
      <c r="F1109" s="3">
        <v>6.0</v>
      </c>
      <c r="G1109" s="3">
        <v>6.0</v>
      </c>
      <c r="H1109" s="3">
        <v>3.0</v>
      </c>
      <c r="I1109" s="14">
        <f t="shared" si="1"/>
        <v>5</v>
      </c>
      <c r="J1109" s="14">
        <f t="shared" si="2"/>
        <v>2</v>
      </c>
      <c r="K1109" s="11" t="s">
        <v>303</v>
      </c>
      <c r="L1109" s="11" t="s">
        <v>355</v>
      </c>
      <c r="M1109" s="15"/>
      <c r="N1109" s="15"/>
      <c r="O1109" s="15" t="s">
        <v>3478</v>
      </c>
      <c r="P1109" s="15" t="s">
        <v>969</v>
      </c>
      <c r="Q1109" s="17">
        <v>1.5</v>
      </c>
      <c r="R1109" s="11" t="s">
        <v>6294</v>
      </c>
      <c r="S1109" s="11">
        <v>1.0</v>
      </c>
      <c r="T1109" s="11">
        <v>0.0</v>
      </c>
      <c r="U1109" s="11" t="s">
        <v>124</v>
      </c>
      <c r="V1109" s="11">
        <v>0.0</v>
      </c>
      <c r="W1109" s="11" t="s">
        <v>125</v>
      </c>
      <c r="X1109" s="18">
        <f>(27+25)/2</f>
        <v>26</v>
      </c>
      <c r="Y1109" s="18">
        <v>0.0</v>
      </c>
      <c r="Z1109" s="18">
        <v>0.0</v>
      </c>
      <c r="AA1109" s="18">
        <v>1.0</v>
      </c>
      <c r="AB1109" s="15" t="s">
        <v>6295</v>
      </c>
      <c r="AC1109" s="15" t="s">
        <v>6296</v>
      </c>
      <c r="AD1109" s="16">
        <v>2.0</v>
      </c>
      <c r="AE1109" s="16">
        <v>0.0</v>
      </c>
      <c r="AF1109" s="16">
        <v>1.0</v>
      </c>
      <c r="AG1109" s="15">
        <v>0.0</v>
      </c>
      <c r="AH1109" s="11" t="s">
        <v>6297</v>
      </c>
      <c r="AI1109" s="18">
        <v>1.0</v>
      </c>
      <c r="AJ1109" s="18">
        <v>0.0</v>
      </c>
      <c r="AK1109" s="18">
        <v>0.0</v>
      </c>
      <c r="AL1109" s="11">
        <v>0.0</v>
      </c>
      <c r="AM1109" s="19">
        <v>1.0</v>
      </c>
      <c r="AN1109" s="27" t="s">
        <v>128</v>
      </c>
      <c r="AO1109" s="15" t="s">
        <v>413</v>
      </c>
      <c r="AP1109" s="15" t="s">
        <v>413</v>
      </c>
      <c r="AQ1109" s="15">
        <v>133.0</v>
      </c>
      <c r="AR1109" s="15">
        <v>45.0</v>
      </c>
      <c r="AS1109" s="15">
        <v>94.0</v>
      </c>
      <c r="AT1109" s="15">
        <v>36.0</v>
      </c>
      <c r="AU1109" s="15">
        <v>-8.0</v>
      </c>
      <c r="AV1109" s="15">
        <v>2.0</v>
      </c>
      <c r="AW1109" s="18">
        <v>0.0</v>
      </c>
      <c r="AX1109" s="18">
        <v>1.0</v>
      </c>
      <c r="AY1109" s="18">
        <v>0.0</v>
      </c>
      <c r="AZ1109" s="18">
        <v>0.0</v>
      </c>
      <c r="BA1109" s="18">
        <v>0.0</v>
      </c>
      <c r="BB1109" s="18">
        <v>0.0</v>
      </c>
      <c r="BC1109" s="11">
        <v>0.0</v>
      </c>
      <c r="BD1109" s="11">
        <v>0.0</v>
      </c>
      <c r="BE1109" s="11">
        <v>0.0</v>
      </c>
      <c r="BF1109" s="11">
        <v>0.0</v>
      </c>
      <c r="BG1109" s="11">
        <v>0.0</v>
      </c>
      <c r="BH1109" s="11">
        <v>0.0</v>
      </c>
      <c r="BI1109" s="11">
        <v>0.0</v>
      </c>
      <c r="BJ1109" s="11">
        <v>0.0</v>
      </c>
      <c r="BK1109" s="11">
        <v>0.0</v>
      </c>
      <c r="BL1109" s="11">
        <v>0.0</v>
      </c>
      <c r="BM1109" s="11">
        <v>0.0</v>
      </c>
      <c r="BN1109" s="11">
        <v>0.0</v>
      </c>
      <c r="BO1109" s="11">
        <v>0.0</v>
      </c>
      <c r="BP1109" s="11">
        <v>0.0</v>
      </c>
      <c r="BQ1109" s="11">
        <v>0.0</v>
      </c>
      <c r="BR1109" s="11">
        <v>0.0</v>
      </c>
      <c r="BS1109" s="11">
        <v>0.0</v>
      </c>
      <c r="BT1109" s="11">
        <v>0.0</v>
      </c>
      <c r="BU1109" s="11">
        <v>0.0</v>
      </c>
      <c r="BV1109" s="11" t="s">
        <v>124</v>
      </c>
      <c r="BW1109" s="3" t="s">
        <v>319</v>
      </c>
      <c r="BX1109" s="15">
        <v>0.0</v>
      </c>
      <c r="BY1109" s="26">
        <v>187.0</v>
      </c>
      <c r="BZ1109" s="16">
        <v>0.0</v>
      </c>
      <c r="CA1109" s="26">
        <v>0.0</v>
      </c>
      <c r="CB1109" s="26">
        <v>6.0</v>
      </c>
      <c r="CC1109" s="15">
        <v>0.0</v>
      </c>
      <c r="CD1109" s="15">
        <v>0.0</v>
      </c>
      <c r="CE1109" s="15">
        <v>1.0</v>
      </c>
      <c r="CF1109" s="15">
        <v>0.0</v>
      </c>
      <c r="CG1109" s="16">
        <v>0.0</v>
      </c>
      <c r="CH1109" s="16">
        <v>1.0</v>
      </c>
      <c r="CI1109" s="16">
        <v>0.0</v>
      </c>
      <c r="CJ1109" s="15">
        <f t="shared" si="3"/>
        <v>1</v>
      </c>
      <c r="CK1109" s="29" t="s">
        <v>6298</v>
      </c>
      <c r="CL1109" s="11" t="s">
        <v>258</v>
      </c>
      <c r="CM1109" s="11">
        <v>0.0</v>
      </c>
      <c r="CN1109" s="11">
        <v>0.0</v>
      </c>
      <c r="CO1109" s="18">
        <v>1.0</v>
      </c>
      <c r="CP1109" s="18">
        <v>0.0</v>
      </c>
      <c r="CQ1109" s="15">
        <v>0.0</v>
      </c>
      <c r="CR1109" s="15" t="s">
        <v>124</v>
      </c>
      <c r="CS1109" s="15">
        <v>0.0</v>
      </c>
      <c r="CT1109" s="15" t="s">
        <v>124</v>
      </c>
      <c r="CU1109" s="15">
        <v>0.0</v>
      </c>
      <c r="CV1109" s="15" t="s">
        <v>124</v>
      </c>
      <c r="CW1109" s="11">
        <v>1.0</v>
      </c>
      <c r="CX1109" s="11">
        <v>0.0</v>
      </c>
      <c r="CY1109" s="11" t="s">
        <v>124</v>
      </c>
      <c r="CZ1109" s="11">
        <v>0.0</v>
      </c>
      <c r="DA1109" s="11" t="s">
        <v>235</v>
      </c>
      <c r="DB1109" s="31"/>
    </row>
    <row r="1110">
      <c r="A1110" s="11" t="s">
        <v>6299</v>
      </c>
      <c r="B1110" s="11" t="s">
        <v>6300</v>
      </c>
      <c r="C1110" s="12">
        <v>44079.0</v>
      </c>
      <c r="D1110" s="13">
        <v>3.0</v>
      </c>
      <c r="E1110" s="18">
        <v>1.0</v>
      </c>
      <c r="F1110" s="3">
        <v>4.0</v>
      </c>
      <c r="G1110" s="3">
        <v>2.0</v>
      </c>
      <c r="H1110" s="3">
        <v>8.0</v>
      </c>
      <c r="I1110" s="14">
        <f t="shared" si="1"/>
        <v>4.666666667</v>
      </c>
      <c r="J1110" s="14">
        <f t="shared" si="2"/>
        <v>4</v>
      </c>
      <c r="K1110" s="11" t="s">
        <v>6301</v>
      </c>
      <c r="L1110" s="11" t="s">
        <v>6302</v>
      </c>
      <c r="M1110" s="15"/>
      <c r="N1110" s="15"/>
      <c r="O1110" s="15" t="s">
        <v>137</v>
      </c>
      <c r="P1110" s="15" t="s">
        <v>6303</v>
      </c>
      <c r="Q1110" s="17">
        <v>0.0</v>
      </c>
      <c r="R1110" s="11" t="s">
        <v>124</v>
      </c>
      <c r="S1110" s="11">
        <v>1.0</v>
      </c>
      <c r="T1110" s="11">
        <v>0.0</v>
      </c>
      <c r="U1110" s="11" t="s">
        <v>124</v>
      </c>
      <c r="V1110" s="11">
        <v>0.0</v>
      </c>
      <c r="W1110" s="11" t="s">
        <v>6304</v>
      </c>
      <c r="X1110" s="18">
        <f>(27+27+26+25+24+24+23)/7</f>
        <v>25.14285714</v>
      </c>
      <c r="Y1110" s="18">
        <v>1.0</v>
      </c>
      <c r="Z1110" s="18">
        <v>0.0</v>
      </c>
      <c r="AA1110" s="18">
        <v>0.0</v>
      </c>
      <c r="AB1110" s="15" t="s">
        <v>6305</v>
      </c>
      <c r="AC1110" s="15" t="s">
        <v>6305</v>
      </c>
      <c r="AD1110" s="16">
        <v>2.0</v>
      </c>
      <c r="AE1110" s="16">
        <v>1.0</v>
      </c>
      <c r="AF1110" s="16">
        <v>0.0</v>
      </c>
      <c r="AG1110" s="15">
        <v>0.0</v>
      </c>
      <c r="AH1110" s="11" t="s">
        <v>6306</v>
      </c>
      <c r="AI1110" s="18">
        <v>1.0</v>
      </c>
      <c r="AJ1110" s="18">
        <v>1.0</v>
      </c>
      <c r="AK1110" s="18">
        <v>0.0</v>
      </c>
      <c r="AL1110" s="11">
        <v>0.0</v>
      </c>
      <c r="AM1110" s="19">
        <v>1.0</v>
      </c>
      <c r="AN1110" s="27" t="s">
        <v>128</v>
      </c>
      <c r="AO1110" s="15" t="s">
        <v>1574</v>
      </c>
      <c r="AP1110" s="15" t="s">
        <v>189</v>
      </c>
      <c r="AQ1110" s="15">
        <v>114.0</v>
      </c>
      <c r="AR1110" s="15">
        <v>77.0</v>
      </c>
      <c r="AS1110" s="15">
        <v>75.0</v>
      </c>
      <c r="AT1110" s="15">
        <v>74.0</v>
      </c>
      <c r="AU1110" s="15">
        <v>-4.0</v>
      </c>
      <c r="AV1110" s="15">
        <v>1.0</v>
      </c>
      <c r="AW1110" s="18">
        <v>0.0</v>
      </c>
      <c r="AX1110" s="18">
        <v>0.0</v>
      </c>
      <c r="AY1110" s="18">
        <v>1.0</v>
      </c>
      <c r="AZ1110" s="18">
        <v>1.0</v>
      </c>
      <c r="BA1110" s="18">
        <v>0.0</v>
      </c>
      <c r="BB1110" s="18">
        <v>0.0</v>
      </c>
      <c r="BC1110" s="11">
        <v>0.0</v>
      </c>
      <c r="BD1110" s="11">
        <v>0.0</v>
      </c>
      <c r="BE1110" s="11">
        <v>0.0</v>
      </c>
      <c r="BF1110" s="11">
        <v>0.0</v>
      </c>
      <c r="BG1110" s="11">
        <v>0.0</v>
      </c>
      <c r="BH1110" s="11">
        <v>0.0</v>
      </c>
      <c r="BI1110" s="11">
        <v>0.0</v>
      </c>
      <c r="BJ1110" s="11">
        <v>1.0</v>
      </c>
      <c r="BK1110" s="11">
        <v>0.0</v>
      </c>
      <c r="BL1110" s="11">
        <v>0.0</v>
      </c>
      <c r="BM1110" s="11">
        <v>0.0</v>
      </c>
      <c r="BN1110" s="11">
        <v>0.0</v>
      </c>
      <c r="BO1110" s="11">
        <v>0.0</v>
      </c>
      <c r="BP1110" s="11">
        <v>0.0</v>
      </c>
      <c r="BQ1110" s="11">
        <v>0.0</v>
      </c>
      <c r="BR1110" s="11">
        <v>0.0</v>
      </c>
      <c r="BS1110" s="11">
        <v>0.0</v>
      </c>
      <c r="BT1110" s="11">
        <v>0.0</v>
      </c>
      <c r="BU1110" s="11">
        <v>0.0</v>
      </c>
      <c r="BV1110" s="11" t="s">
        <v>124</v>
      </c>
      <c r="BW1110" s="3" t="s">
        <v>3564</v>
      </c>
      <c r="BX1110" s="15">
        <v>0.0</v>
      </c>
      <c r="BY1110" s="26">
        <v>199.0</v>
      </c>
      <c r="BZ1110" s="16">
        <v>0.0</v>
      </c>
      <c r="CA1110" s="26">
        <v>4.0</v>
      </c>
      <c r="CB1110" s="26">
        <v>0.0</v>
      </c>
      <c r="CC1110" s="15">
        <v>0.0</v>
      </c>
      <c r="CD1110" s="15">
        <v>0.0</v>
      </c>
      <c r="CE1110" s="15">
        <v>0.0</v>
      </c>
      <c r="CF1110" s="15">
        <v>0.0</v>
      </c>
      <c r="CG1110" s="16">
        <v>0.0</v>
      </c>
      <c r="CH1110" s="16">
        <v>0.0</v>
      </c>
      <c r="CI1110" s="16">
        <v>0.0</v>
      </c>
      <c r="CJ1110" s="15">
        <f t="shared" si="3"/>
        <v>0</v>
      </c>
      <c r="CK1110" s="29" t="s">
        <v>6307</v>
      </c>
      <c r="CL1110" s="11" t="s">
        <v>681</v>
      </c>
      <c r="CM1110" s="11">
        <v>0.0</v>
      </c>
      <c r="CN1110" s="11">
        <v>0.0</v>
      </c>
      <c r="CO1110" s="18">
        <v>0.0</v>
      </c>
      <c r="CP1110" s="18">
        <v>0.0</v>
      </c>
      <c r="CQ1110" s="15">
        <v>0.0</v>
      </c>
      <c r="CR1110" s="15" t="s">
        <v>124</v>
      </c>
      <c r="CS1110" s="15">
        <v>0.0</v>
      </c>
      <c r="CT1110" s="15" t="s">
        <v>124</v>
      </c>
      <c r="CU1110" s="15">
        <v>0.0</v>
      </c>
      <c r="CV1110" s="15" t="s">
        <v>124</v>
      </c>
      <c r="CW1110" s="11">
        <v>0.0</v>
      </c>
      <c r="CX1110" s="11">
        <v>0.0</v>
      </c>
      <c r="CY1110" s="11" t="s">
        <v>124</v>
      </c>
      <c r="CZ1110" s="11">
        <v>0.0</v>
      </c>
      <c r="DA1110" s="11" t="s">
        <v>507</v>
      </c>
      <c r="DB1110" s="31"/>
    </row>
    <row r="1111">
      <c r="A1111" s="11" t="s">
        <v>6308</v>
      </c>
      <c r="B1111" s="11" t="s">
        <v>6309</v>
      </c>
      <c r="C1111" s="12">
        <v>44114.0</v>
      </c>
      <c r="D1111" s="13">
        <v>1.0</v>
      </c>
      <c r="E1111" s="18">
        <v>0.0</v>
      </c>
      <c r="F1111" s="3">
        <v>2.0</v>
      </c>
      <c r="G1111" s="3">
        <v>5.0</v>
      </c>
      <c r="H1111" s="3">
        <v>1.0</v>
      </c>
      <c r="I1111" s="14">
        <f t="shared" si="1"/>
        <v>2.666666667</v>
      </c>
      <c r="J1111" s="14">
        <f t="shared" si="2"/>
        <v>2.666666667</v>
      </c>
      <c r="K1111" s="11" t="s">
        <v>6112</v>
      </c>
      <c r="L1111" s="11" t="s">
        <v>6237</v>
      </c>
      <c r="M1111" s="15"/>
      <c r="N1111" s="15"/>
      <c r="O1111" s="15" t="s">
        <v>3478</v>
      </c>
      <c r="P1111" s="15" t="s">
        <v>969</v>
      </c>
      <c r="Q1111" s="17">
        <v>1.5</v>
      </c>
      <c r="R1111" s="11" t="s">
        <v>6310</v>
      </c>
      <c r="S1111" s="11">
        <v>1.0</v>
      </c>
      <c r="T1111" s="11">
        <v>0.0</v>
      </c>
      <c r="U1111" s="11" t="s">
        <v>124</v>
      </c>
      <c r="V1111" s="11">
        <v>0.0</v>
      </c>
      <c r="W1111" s="11" t="s">
        <v>2466</v>
      </c>
      <c r="X1111" s="18">
        <f>(29+29+45)/3</f>
        <v>34.33333333</v>
      </c>
      <c r="Y1111" s="18">
        <v>2.0</v>
      </c>
      <c r="Z1111" s="18">
        <v>0.0</v>
      </c>
      <c r="AA1111" s="18">
        <v>2.0</v>
      </c>
      <c r="AB1111" s="15" t="s">
        <v>6311</v>
      </c>
      <c r="AC1111" s="15" t="s">
        <v>6312</v>
      </c>
      <c r="AD1111" s="16">
        <v>2.0</v>
      </c>
      <c r="AE1111" s="16">
        <v>0.0</v>
      </c>
      <c r="AF1111" s="16">
        <v>1.0</v>
      </c>
      <c r="AG1111" s="15">
        <v>0.0</v>
      </c>
      <c r="AH1111" s="11" t="s">
        <v>6313</v>
      </c>
      <c r="AI1111" s="18">
        <v>1.0</v>
      </c>
      <c r="AJ1111" s="18">
        <v>0.0</v>
      </c>
      <c r="AK1111" s="18">
        <v>1.0</v>
      </c>
      <c r="AL1111" s="11">
        <v>0.0</v>
      </c>
      <c r="AM1111" s="19">
        <v>1.0</v>
      </c>
      <c r="AN1111" s="27" t="s">
        <v>128</v>
      </c>
      <c r="AO1111" s="15" t="s">
        <v>1780</v>
      </c>
      <c r="AP1111" s="15" t="s">
        <v>1780</v>
      </c>
      <c r="AQ1111" s="15">
        <v>155.0</v>
      </c>
      <c r="AR1111" s="15">
        <v>70.0</v>
      </c>
      <c r="AS1111" s="15">
        <v>84.0</v>
      </c>
      <c r="AT1111" s="15">
        <v>55.0</v>
      </c>
      <c r="AU1111" s="15">
        <v>-5.0</v>
      </c>
      <c r="AV1111" s="15">
        <v>1.0</v>
      </c>
      <c r="AW1111" s="18">
        <v>0.0</v>
      </c>
      <c r="AX1111" s="18">
        <v>1.0</v>
      </c>
      <c r="AY1111" s="18">
        <v>0.0</v>
      </c>
      <c r="AZ1111" s="18">
        <v>0.0</v>
      </c>
      <c r="BA1111" s="18">
        <v>0.0</v>
      </c>
      <c r="BB1111" s="18">
        <v>0.0</v>
      </c>
      <c r="BC1111" s="11">
        <v>0.0</v>
      </c>
      <c r="BD1111" s="11">
        <v>0.0</v>
      </c>
      <c r="BE1111" s="11">
        <v>0.0</v>
      </c>
      <c r="BF1111" s="11">
        <v>0.0</v>
      </c>
      <c r="BG1111" s="11">
        <v>0.0</v>
      </c>
      <c r="BH1111" s="11">
        <v>0.0</v>
      </c>
      <c r="BI1111" s="11">
        <v>0.0</v>
      </c>
      <c r="BJ1111" s="11">
        <v>0.0</v>
      </c>
      <c r="BK1111" s="11">
        <v>0.0</v>
      </c>
      <c r="BL1111" s="11">
        <v>0.0</v>
      </c>
      <c r="BM1111" s="11">
        <v>0.0</v>
      </c>
      <c r="BN1111" s="11">
        <v>0.0</v>
      </c>
      <c r="BO1111" s="11">
        <v>0.0</v>
      </c>
      <c r="BP1111" s="11">
        <v>0.0</v>
      </c>
      <c r="BQ1111" s="11">
        <v>0.0</v>
      </c>
      <c r="BR1111" s="11">
        <v>0.0</v>
      </c>
      <c r="BS1111" s="11">
        <v>0.0</v>
      </c>
      <c r="BT1111" s="11">
        <v>0.0</v>
      </c>
      <c r="BU1111" s="11">
        <v>0.0</v>
      </c>
      <c r="BV1111" s="11" t="s">
        <v>124</v>
      </c>
      <c r="BW1111" s="3" t="s">
        <v>319</v>
      </c>
      <c r="BX1111" s="15">
        <v>0.0</v>
      </c>
      <c r="BY1111" s="26">
        <v>202.0</v>
      </c>
      <c r="BZ1111" s="16">
        <v>0.0</v>
      </c>
      <c r="CA1111" s="26">
        <v>28.0</v>
      </c>
      <c r="CB1111" s="26">
        <v>22.0</v>
      </c>
      <c r="CC1111" s="15">
        <v>0.0</v>
      </c>
      <c r="CD1111" s="15">
        <v>0.0</v>
      </c>
      <c r="CE1111" s="15">
        <v>0.0</v>
      </c>
      <c r="CF1111" s="15">
        <v>0.0</v>
      </c>
      <c r="CG1111" s="16">
        <v>0.0</v>
      </c>
      <c r="CH1111" s="16">
        <v>0.0</v>
      </c>
      <c r="CI1111" s="16">
        <v>1.0</v>
      </c>
      <c r="CJ1111" s="15">
        <f t="shared" si="3"/>
        <v>1</v>
      </c>
      <c r="CK1111" s="29" t="s">
        <v>6314</v>
      </c>
      <c r="CL1111" s="11" t="s">
        <v>5976</v>
      </c>
      <c r="CM1111" s="11">
        <v>0.0</v>
      </c>
      <c r="CN1111" s="11">
        <v>0.0</v>
      </c>
      <c r="CO1111" s="18">
        <v>1.0</v>
      </c>
      <c r="CP1111" s="18">
        <v>0.0</v>
      </c>
      <c r="CQ1111" s="15">
        <v>0.0</v>
      </c>
      <c r="CR1111" s="15" t="s">
        <v>124</v>
      </c>
      <c r="CS1111" s="15">
        <v>0.0</v>
      </c>
      <c r="CT1111" s="15" t="s">
        <v>124</v>
      </c>
      <c r="CU1111" s="15">
        <v>0.0</v>
      </c>
      <c r="CV1111" s="15" t="s">
        <v>124</v>
      </c>
      <c r="CW1111" s="11">
        <v>0.0</v>
      </c>
      <c r="CX1111" s="11">
        <v>0.0</v>
      </c>
      <c r="CY1111" s="11" t="s">
        <v>124</v>
      </c>
      <c r="CZ1111" s="11">
        <v>0.0</v>
      </c>
      <c r="DA1111" s="11" t="s">
        <v>3161</v>
      </c>
      <c r="DB1111" s="31"/>
    </row>
    <row r="1112">
      <c r="A1112" s="11" t="s">
        <v>6315</v>
      </c>
      <c r="B1112" s="11" t="s">
        <v>6316</v>
      </c>
      <c r="C1112" s="12">
        <v>44121.0</v>
      </c>
      <c r="D1112" s="13">
        <v>1.0</v>
      </c>
      <c r="E1112" s="18">
        <v>0.0</v>
      </c>
      <c r="F1112" s="3">
        <v>3.0</v>
      </c>
      <c r="G1112" s="3">
        <v>2.0</v>
      </c>
      <c r="H1112" s="3">
        <v>8.0</v>
      </c>
      <c r="I1112" s="14">
        <f t="shared" si="1"/>
        <v>4.333333333</v>
      </c>
      <c r="J1112" s="14">
        <f t="shared" si="2"/>
        <v>4</v>
      </c>
      <c r="K1112" s="11" t="s">
        <v>261</v>
      </c>
      <c r="L1112" s="11" t="s">
        <v>3594</v>
      </c>
      <c r="M1112" s="15"/>
      <c r="N1112" s="15"/>
      <c r="O1112" s="15" t="s">
        <v>2038</v>
      </c>
      <c r="P1112" s="15" t="s">
        <v>5828</v>
      </c>
      <c r="Q1112" s="17">
        <v>0.0</v>
      </c>
      <c r="R1112" s="11" t="s">
        <v>124</v>
      </c>
      <c r="S1112" s="11">
        <v>1.0</v>
      </c>
      <c r="T1112" s="11">
        <v>0.0</v>
      </c>
      <c r="U1112" s="11" t="s">
        <v>124</v>
      </c>
      <c r="V1112" s="11">
        <v>0.0</v>
      </c>
      <c r="W1112" s="11" t="s">
        <v>6317</v>
      </c>
      <c r="X1112" s="18">
        <f>(31+23+27+26)/4</f>
        <v>26.75</v>
      </c>
      <c r="Y1112" s="18">
        <v>1.0</v>
      </c>
      <c r="Z1112" s="18">
        <v>0.0</v>
      </c>
      <c r="AA1112" s="18">
        <v>2.0</v>
      </c>
      <c r="AB1112" s="15" t="s">
        <v>6318</v>
      </c>
      <c r="AC1112" s="15" t="s">
        <v>6319</v>
      </c>
      <c r="AD1112" s="16">
        <v>1.0</v>
      </c>
      <c r="AE1112" s="16">
        <v>2.0</v>
      </c>
      <c r="AF1112" s="16">
        <v>1.0</v>
      </c>
      <c r="AG1112" s="15">
        <v>0.0</v>
      </c>
      <c r="AH1112" s="11" t="s">
        <v>6320</v>
      </c>
      <c r="AI1112" s="18">
        <v>1.0</v>
      </c>
      <c r="AJ1112" s="18">
        <v>0.0</v>
      </c>
      <c r="AK1112" s="18">
        <v>1.0</v>
      </c>
      <c r="AL1112" s="11">
        <v>1.0</v>
      </c>
      <c r="AM1112" s="19">
        <v>1.0</v>
      </c>
      <c r="AN1112" s="27" t="s">
        <v>128</v>
      </c>
      <c r="AO1112" s="15" t="s">
        <v>167</v>
      </c>
      <c r="AP1112" s="15" t="s">
        <v>167</v>
      </c>
      <c r="AQ1112" s="15">
        <v>150.0</v>
      </c>
      <c r="AR1112" s="15">
        <v>60.0</v>
      </c>
      <c r="AS1112" s="15">
        <v>76.0</v>
      </c>
      <c r="AT1112" s="15">
        <v>66.0</v>
      </c>
      <c r="AU1112" s="15">
        <v>-6.0</v>
      </c>
      <c r="AV1112" s="15">
        <v>16.0</v>
      </c>
      <c r="AW1112" s="18">
        <v>0.0</v>
      </c>
      <c r="AX1112" s="18">
        <v>0.0</v>
      </c>
      <c r="AY1112" s="18">
        <v>1.0</v>
      </c>
      <c r="AZ1112" s="18">
        <v>1.0</v>
      </c>
      <c r="BA1112" s="18">
        <v>0.0</v>
      </c>
      <c r="BB1112" s="18">
        <v>0.0</v>
      </c>
      <c r="BC1112" s="11">
        <v>0.0</v>
      </c>
      <c r="BD1112" s="11">
        <v>0.0</v>
      </c>
      <c r="BE1112" s="11">
        <v>0.0</v>
      </c>
      <c r="BF1112" s="11">
        <v>0.0</v>
      </c>
      <c r="BG1112" s="11">
        <v>0.0</v>
      </c>
      <c r="BH1112" s="11">
        <v>1.0</v>
      </c>
      <c r="BI1112" s="11">
        <v>0.0</v>
      </c>
      <c r="BJ1112" s="11">
        <v>1.0</v>
      </c>
      <c r="BK1112" s="11">
        <v>0.0</v>
      </c>
      <c r="BL1112" s="11">
        <v>0.0</v>
      </c>
      <c r="BM1112" s="11">
        <v>0.0</v>
      </c>
      <c r="BN1112" s="11">
        <v>0.0</v>
      </c>
      <c r="BO1112" s="11">
        <v>0.0</v>
      </c>
      <c r="BP1112" s="11">
        <v>0.0</v>
      </c>
      <c r="BQ1112" s="11">
        <v>0.0</v>
      </c>
      <c r="BR1112" s="11">
        <v>0.0</v>
      </c>
      <c r="BS1112" s="11">
        <v>0.0</v>
      </c>
      <c r="BT1112" s="11">
        <v>0.0</v>
      </c>
      <c r="BU1112" s="11">
        <v>0.0</v>
      </c>
      <c r="BV1112" s="11" t="s">
        <v>124</v>
      </c>
      <c r="BW1112" s="3" t="s">
        <v>3045</v>
      </c>
      <c r="BX1112" s="15">
        <v>0.0</v>
      </c>
      <c r="BY1112" s="26">
        <v>185.0</v>
      </c>
      <c r="BZ1112" s="16">
        <v>0.0</v>
      </c>
      <c r="CA1112" s="26">
        <v>16.0</v>
      </c>
      <c r="CB1112" s="26">
        <v>2.0</v>
      </c>
      <c r="CC1112" s="15">
        <v>0.0</v>
      </c>
      <c r="CD1112" s="15">
        <v>0.0</v>
      </c>
      <c r="CE1112" s="15">
        <v>0.0</v>
      </c>
      <c r="CF1112" s="15">
        <v>0.0</v>
      </c>
      <c r="CG1112" s="16">
        <v>0.0</v>
      </c>
      <c r="CH1112" s="16">
        <v>0.0</v>
      </c>
      <c r="CI1112" s="16">
        <v>0.0</v>
      </c>
      <c r="CJ1112" s="15">
        <f t="shared" si="3"/>
        <v>0</v>
      </c>
      <c r="CK1112" s="40" t="s">
        <v>124</v>
      </c>
      <c r="CL1112" s="11" t="s">
        <v>132</v>
      </c>
      <c r="CM1112" s="11">
        <v>0.0</v>
      </c>
      <c r="CN1112" s="11">
        <v>0.0</v>
      </c>
      <c r="CO1112" s="18">
        <v>1.0</v>
      </c>
      <c r="CP1112" s="18">
        <v>1.0</v>
      </c>
      <c r="CQ1112" s="15">
        <v>0.0</v>
      </c>
      <c r="CR1112" s="15" t="s">
        <v>124</v>
      </c>
      <c r="CS1112" s="15">
        <v>0.0</v>
      </c>
      <c r="CT1112" s="15" t="s">
        <v>124</v>
      </c>
      <c r="CU1112" s="15">
        <v>0.0</v>
      </c>
      <c r="CV1112" s="15" t="s">
        <v>124</v>
      </c>
      <c r="CW1112" s="11">
        <v>1.0</v>
      </c>
      <c r="CX1112" s="11">
        <v>0.0</v>
      </c>
      <c r="CY1112" s="11" t="s">
        <v>124</v>
      </c>
      <c r="CZ1112" s="11">
        <v>0.0</v>
      </c>
      <c r="DA1112" s="11" t="s">
        <v>507</v>
      </c>
      <c r="DB1112" s="31"/>
    </row>
    <row r="1113">
      <c r="A1113" s="11" t="s">
        <v>6321</v>
      </c>
      <c r="B1113" s="11" t="s">
        <v>6322</v>
      </c>
      <c r="C1113" s="12">
        <v>44128.0</v>
      </c>
      <c r="D1113" s="13">
        <v>8.0</v>
      </c>
      <c r="E1113" s="18">
        <v>1.0</v>
      </c>
      <c r="F1113" s="3">
        <v>8.0</v>
      </c>
      <c r="G1113" s="3">
        <v>3.0</v>
      </c>
      <c r="H1113" s="3">
        <v>8.0</v>
      </c>
      <c r="I1113" s="14">
        <f t="shared" si="1"/>
        <v>6.333333333</v>
      </c>
      <c r="J1113" s="14">
        <f t="shared" si="2"/>
        <v>3.333333333</v>
      </c>
      <c r="K1113" s="11" t="s">
        <v>261</v>
      </c>
      <c r="L1113" s="11" t="s">
        <v>3594</v>
      </c>
      <c r="M1113" s="15"/>
      <c r="N1113" s="15"/>
      <c r="O1113" s="15" t="s">
        <v>3478</v>
      </c>
      <c r="P1113" s="15" t="s">
        <v>969</v>
      </c>
      <c r="Q1113" s="17">
        <v>1.5</v>
      </c>
      <c r="R1113" s="11" t="s">
        <v>6323</v>
      </c>
      <c r="S1113" s="11">
        <v>1.0</v>
      </c>
      <c r="T1113" s="11">
        <v>0.0</v>
      </c>
      <c r="U1113" s="11" t="s">
        <v>124</v>
      </c>
      <c r="V1113" s="11">
        <v>0.0</v>
      </c>
      <c r="W1113" s="11" t="s">
        <v>6324</v>
      </c>
      <c r="X1113" s="18">
        <f>(19+21)/2</f>
        <v>20</v>
      </c>
      <c r="Y1113" s="18">
        <v>1.0</v>
      </c>
      <c r="Z1113" s="18">
        <v>0.0</v>
      </c>
      <c r="AA1113" s="18"/>
      <c r="AB1113" s="15" t="s">
        <v>6325</v>
      </c>
      <c r="AC1113" s="15" t="s">
        <v>6325</v>
      </c>
      <c r="AD1113" s="16">
        <v>1.0</v>
      </c>
      <c r="AE1113" s="16">
        <v>2.0</v>
      </c>
      <c r="AF1113" s="16">
        <v>1.0</v>
      </c>
      <c r="AG1113" s="15">
        <v>0.0</v>
      </c>
      <c r="AH1113" s="11" t="s">
        <v>6326</v>
      </c>
      <c r="AI1113" s="18">
        <v>1.0</v>
      </c>
      <c r="AJ1113" s="18">
        <v>2.0</v>
      </c>
      <c r="AK1113" s="18">
        <v>0.0</v>
      </c>
      <c r="AL1113" s="11">
        <v>0.0</v>
      </c>
      <c r="AM1113" s="19">
        <v>1.0</v>
      </c>
      <c r="AN1113" s="27" t="s">
        <v>128</v>
      </c>
      <c r="AO1113" s="15" t="s">
        <v>1840</v>
      </c>
      <c r="AP1113" s="15" t="s">
        <v>1840</v>
      </c>
      <c r="AQ1113" s="15">
        <v>91.0</v>
      </c>
      <c r="AR1113" s="15">
        <v>72.0</v>
      </c>
      <c r="AS1113" s="15">
        <v>70.0</v>
      </c>
      <c r="AT1113" s="15">
        <v>73.0</v>
      </c>
      <c r="AU1113" s="15">
        <v>-4.0</v>
      </c>
      <c r="AV1113" s="15">
        <v>17.0</v>
      </c>
      <c r="AW1113" s="18">
        <v>0.0</v>
      </c>
      <c r="AX1113" s="18">
        <v>0.0</v>
      </c>
      <c r="AY1113" s="18">
        <v>1.0</v>
      </c>
      <c r="AZ1113" s="18">
        <v>0.0</v>
      </c>
      <c r="BA1113" s="18">
        <v>0.0</v>
      </c>
      <c r="BB1113" s="18">
        <v>0.0</v>
      </c>
      <c r="BC1113" s="11">
        <v>0.0</v>
      </c>
      <c r="BD1113" s="11">
        <v>0.0</v>
      </c>
      <c r="BE1113" s="11">
        <v>0.0</v>
      </c>
      <c r="BF1113" s="11">
        <v>0.0</v>
      </c>
      <c r="BG1113" s="11">
        <v>0.0</v>
      </c>
      <c r="BH1113" s="11">
        <v>0.0</v>
      </c>
      <c r="BI1113" s="11">
        <v>0.0</v>
      </c>
      <c r="BJ1113" s="11">
        <v>0.0</v>
      </c>
      <c r="BK1113" s="11">
        <v>0.0</v>
      </c>
      <c r="BL1113" s="11">
        <v>0.0</v>
      </c>
      <c r="BM1113" s="11">
        <v>0.0</v>
      </c>
      <c r="BN1113" s="11">
        <v>0.0</v>
      </c>
      <c r="BO1113" s="11">
        <v>0.0</v>
      </c>
      <c r="BP1113" s="11">
        <v>0.0</v>
      </c>
      <c r="BQ1113" s="11">
        <v>0.0</v>
      </c>
      <c r="BR1113" s="11">
        <v>0.0</v>
      </c>
      <c r="BS1113" s="11">
        <v>0.0</v>
      </c>
      <c r="BT1113" s="11">
        <v>0.0</v>
      </c>
      <c r="BU1113" s="11">
        <v>0.0</v>
      </c>
      <c r="BV1113" s="11" t="s">
        <v>124</v>
      </c>
      <c r="BW1113" s="3" t="s">
        <v>319</v>
      </c>
      <c r="BX1113" s="15">
        <v>0.0</v>
      </c>
      <c r="BY1113" s="26">
        <v>140.0</v>
      </c>
      <c r="BZ1113" s="16">
        <v>0.0</v>
      </c>
      <c r="CA1113" s="26">
        <v>9.0</v>
      </c>
      <c r="CB1113" s="26">
        <v>9.0</v>
      </c>
      <c r="CC1113" s="15">
        <v>0.0</v>
      </c>
      <c r="CD1113" s="15">
        <v>0.0</v>
      </c>
      <c r="CE1113" s="15">
        <v>0.0</v>
      </c>
      <c r="CF1113" s="15">
        <v>0.0</v>
      </c>
      <c r="CG1113" s="16">
        <v>0.0</v>
      </c>
      <c r="CH1113" s="16">
        <v>0.0</v>
      </c>
      <c r="CI1113" s="16">
        <v>0.0</v>
      </c>
      <c r="CJ1113" s="15">
        <f t="shared" si="3"/>
        <v>0</v>
      </c>
      <c r="CK1113" s="29" t="s">
        <v>6327</v>
      </c>
      <c r="CL1113" s="11" t="s">
        <v>1183</v>
      </c>
      <c r="CM1113" s="11">
        <v>0.0</v>
      </c>
      <c r="CN1113" s="11">
        <v>0.0</v>
      </c>
      <c r="CO1113" s="18">
        <v>1.0</v>
      </c>
      <c r="CP1113" s="18">
        <v>0.0</v>
      </c>
      <c r="CQ1113" s="15">
        <v>0.0</v>
      </c>
      <c r="CR1113" s="15" t="s">
        <v>124</v>
      </c>
      <c r="CS1113" s="15">
        <v>0.0</v>
      </c>
      <c r="CT1113" s="15" t="s">
        <v>124</v>
      </c>
      <c r="CU1113" s="15">
        <v>0.0</v>
      </c>
      <c r="CV1113" s="15" t="s">
        <v>124</v>
      </c>
      <c r="CW1113" s="11">
        <v>0.0</v>
      </c>
      <c r="CX1113" s="11">
        <v>0.0</v>
      </c>
      <c r="CY1113" s="11" t="s">
        <v>124</v>
      </c>
      <c r="CZ1113" s="11">
        <v>0.0</v>
      </c>
      <c r="DA1113" s="11" t="s">
        <v>235</v>
      </c>
      <c r="DB1113" s="31"/>
    </row>
    <row r="1114">
      <c r="A1114" s="11" t="s">
        <v>6328</v>
      </c>
      <c r="B1114" s="11" t="s">
        <v>6105</v>
      </c>
      <c r="C1114" s="12">
        <v>44142.0</v>
      </c>
      <c r="D1114" s="13">
        <v>1.0</v>
      </c>
      <c r="E1114" s="18">
        <v>0.0</v>
      </c>
      <c r="F1114" s="3">
        <v>7.0</v>
      </c>
      <c r="G1114" s="3">
        <v>5.0</v>
      </c>
      <c r="H1114" s="3">
        <v>8.0</v>
      </c>
      <c r="I1114" s="14">
        <f t="shared" si="1"/>
        <v>6.666666667</v>
      </c>
      <c r="J1114" s="14">
        <f t="shared" si="2"/>
        <v>2</v>
      </c>
      <c r="K1114" s="11" t="s">
        <v>5701</v>
      </c>
      <c r="L1114" s="11" t="s">
        <v>4729</v>
      </c>
      <c r="M1114" s="15"/>
      <c r="N1114" s="15"/>
      <c r="O1114" s="15" t="s">
        <v>137</v>
      </c>
      <c r="P1114" s="15" t="s">
        <v>4217</v>
      </c>
      <c r="Q1114" s="17">
        <v>1.0</v>
      </c>
      <c r="R1114" s="11" t="s">
        <v>124</v>
      </c>
      <c r="S1114" s="11">
        <v>0.0</v>
      </c>
      <c r="T1114" s="11">
        <v>0.0</v>
      </c>
      <c r="U1114" s="11" t="s">
        <v>124</v>
      </c>
      <c r="V1114" s="11">
        <v>0.0</v>
      </c>
      <c r="W1114" s="11" t="s">
        <v>125</v>
      </c>
      <c r="X1114" s="18">
        <v>27.0</v>
      </c>
      <c r="Y1114" s="18">
        <v>0.0</v>
      </c>
      <c r="Z1114" s="18">
        <v>1.0</v>
      </c>
      <c r="AA1114" s="18">
        <v>0.0</v>
      </c>
      <c r="AB1114" s="15" t="s">
        <v>6329</v>
      </c>
      <c r="AC1114" s="15" t="s">
        <v>6329</v>
      </c>
      <c r="AD1114" s="16">
        <v>2.0</v>
      </c>
      <c r="AE1114" s="16">
        <v>2.0</v>
      </c>
      <c r="AF1114" s="16">
        <v>1.0</v>
      </c>
      <c r="AG1114" s="15">
        <v>0.0</v>
      </c>
      <c r="AH1114" s="11" t="s">
        <v>6330</v>
      </c>
      <c r="AI1114" s="18">
        <v>1.0</v>
      </c>
      <c r="AJ1114" s="18">
        <v>0.0</v>
      </c>
      <c r="AK1114" s="18">
        <v>0.0</v>
      </c>
      <c r="AL1114" s="11">
        <v>0.0</v>
      </c>
      <c r="AM1114" s="19">
        <v>1.0</v>
      </c>
      <c r="AN1114" s="27" t="s">
        <v>128</v>
      </c>
      <c r="AO1114" s="15" t="s">
        <v>1456</v>
      </c>
      <c r="AP1114" s="15" t="s">
        <v>1456</v>
      </c>
      <c r="AQ1114" s="15">
        <v>144.0</v>
      </c>
      <c r="AR1114" s="15">
        <v>80.0</v>
      </c>
      <c r="AS1114" s="15">
        <v>74.0</v>
      </c>
      <c r="AT1114" s="15">
        <v>68.0</v>
      </c>
      <c r="AU1114" s="15">
        <v>-5.0</v>
      </c>
      <c r="AV1114" s="15">
        <v>47.0</v>
      </c>
      <c r="AW1114" s="18">
        <v>0.0</v>
      </c>
      <c r="AX1114" s="18">
        <v>0.0</v>
      </c>
      <c r="AY1114" s="18">
        <v>1.0</v>
      </c>
      <c r="AZ1114" s="18">
        <v>0.0</v>
      </c>
      <c r="BA1114" s="18">
        <v>1.0</v>
      </c>
      <c r="BB1114" s="18">
        <v>0.0</v>
      </c>
      <c r="BC1114" s="11">
        <v>0.0</v>
      </c>
      <c r="BD1114" s="11">
        <v>0.0</v>
      </c>
      <c r="BE1114" s="11">
        <v>0.0</v>
      </c>
      <c r="BF1114" s="11">
        <v>0.0</v>
      </c>
      <c r="BG1114" s="11">
        <v>0.0</v>
      </c>
      <c r="BH1114" s="11">
        <v>1.0</v>
      </c>
      <c r="BI1114" s="11">
        <v>0.0</v>
      </c>
      <c r="BJ1114" s="11">
        <v>0.0</v>
      </c>
      <c r="BK1114" s="11">
        <v>0.0</v>
      </c>
      <c r="BL1114" s="11">
        <v>0.0</v>
      </c>
      <c r="BM1114" s="11">
        <v>0.0</v>
      </c>
      <c r="BN1114" s="11">
        <v>0.0</v>
      </c>
      <c r="BO1114" s="11">
        <v>0.0</v>
      </c>
      <c r="BP1114" s="11">
        <v>0.0</v>
      </c>
      <c r="BQ1114" s="11">
        <v>0.0</v>
      </c>
      <c r="BR1114" s="11">
        <v>0.0</v>
      </c>
      <c r="BS1114" s="11">
        <v>0.0</v>
      </c>
      <c r="BT1114" s="11">
        <v>0.0</v>
      </c>
      <c r="BU1114" s="11">
        <v>0.0</v>
      </c>
      <c r="BV1114" s="11" t="s">
        <v>6331</v>
      </c>
      <c r="BW1114" s="3" t="s">
        <v>1609</v>
      </c>
      <c r="BX1114" s="15">
        <v>0.0</v>
      </c>
      <c r="BY1114" s="26">
        <v>172.0</v>
      </c>
      <c r="BZ1114" s="16">
        <v>0.0</v>
      </c>
      <c r="CA1114" s="26">
        <v>21.0</v>
      </c>
      <c r="CB1114" s="26">
        <v>7.0</v>
      </c>
      <c r="CC1114" s="15">
        <v>0.0</v>
      </c>
      <c r="CD1114" s="15">
        <v>0.0</v>
      </c>
      <c r="CE1114" s="15">
        <v>1.0</v>
      </c>
      <c r="CF1114" s="15">
        <v>0.0</v>
      </c>
      <c r="CG1114" s="16">
        <v>0.0</v>
      </c>
      <c r="CH1114" s="16">
        <v>0.0</v>
      </c>
      <c r="CI1114" s="16">
        <v>0.0</v>
      </c>
      <c r="CJ1114" s="15">
        <f t="shared" si="3"/>
        <v>0</v>
      </c>
      <c r="CK1114" s="29" t="s">
        <v>6332</v>
      </c>
      <c r="CL1114" s="11" t="s">
        <v>1976</v>
      </c>
      <c r="CM1114" s="11">
        <v>0.0</v>
      </c>
      <c r="CN1114" s="11">
        <v>0.0</v>
      </c>
      <c r="CO1114" s="18">
        <v>1.0</v>
      </c>
      <c r="CP1114" s="18">
        <v>0.0</v>
      </c>
      <c r="CQ1114" s="15">
        <v>0.0</v>
      </c>
      <c r="CR1114" s="15" t="s">
        <v>124</v>
      </c>
      <c r="CS1114" s="15">
        <v>0.0</v>
      </c>
      <c r="CT1114" s="15" t="s">
        <v>124</v>
      </c>
      <c r="CU1114" s="15">
        <v>0.0</v>
      </c>
      <c r="CV1114" s="15" t="s">
        <v>124</v>
      </c>
      <c r="CW1114" s="11">
        <v>0.0</v>
      </c>
      <c r="CX1114" s="11">
        <v>0.0</v>
      </c>
      <c r="CY1114" s="11" t="s">
        <v>124</v>
      </c>
      <c r="CZ1114" s="11">
        <v>0.0</v>
      </c>
      <c r="DA1114" s="11" t="s">
        <v>235</v>
      </c>
      <c r="DB1114" s="31"/>
    </row>
    <row r="1115">
      <c r="A1115" s="11" t="s">
        <v>6333</v>
      </c>
      <c r="B1115" s="11" t="s">
        <v>6300</v>
      </c>
      <c r="C1115" s="12">
        <v>44170.0</v>
      </c>
      <c r="D1115" s="13">
        <v>1.0</v>
      </c>
      <c r="E1115" s="18">
        <v>0.0</v>
      </c>
      <c r="F1115" s="3">
        <v>5.0</v>
      </c>
      <c r="G1115" s="3">
        <v>4.0</v>
      </c>
      <c r="H1115" s="3">
        <v>6.0</v>
      </c>
      <c r="I1115" s="14">
        <f t="shared" si="1"/>
        <v>5</v>
      </c>
      <c r="J1115" s="14">
        <f t="shared" si="2"/>
        <v>1.333333333</v>
      </c>
      <c r="K1115" s="11" t="s">
        <v>6301</v>
      </c>
      <c r="L1115" s="11" t="s">
        <v>6302</v>
      </c>
      <c r="M1115" s="15"/>
      <c r="N1115" s="15"/>
      <c r="O1115" s="15" t="s">
        <v>137</v>
      </c>
      <c r="P1115" s="15" t="s">
        <v>6303</v>
      </c>
      <c r="Q1115" s="17">
        <v>0.0</v>
      </c>
      <c r="R1115" s="11" t="s">
        <v>124</v>
      </c>
      <c r="S1115" s="11">
        <v>0.0</v>
      </c>
      <c r="T1115" s="11">
        <v>0.0</v>
      </c>
      <c r="U1115" s="11" t="s">
        <v>124</v>
      </c>
      <c r="V1115" s="11">
        <v>0.0</v>
      </c>
      <c r="W1115" s="11" t="s">
        <v>6304</v>
      </c>
      <c r="X1115" s="18">
        <f>(28+27+26+26+25+24+23)/7</f>
        <v>25.57142857</v>
      </c>
      <c r="Y1115" s="18">
        <v>1.0</v>
      </c>
      <c r="Z1115" s="18">
        <v>0.0</v>
      </c>
      <c r="AA1115" s="18">
        <v>0.0</v>
      </c>
      <c r="AB1115" s="15" t="s">
        <v>6334</v>
      </c>
      <c r="AC1115" s="15" t="s">
        <v>6334</v>
      </c>
      <c r="AD1115" s="16">
        <v>2.0</v>
      </c>
      <c r="AE1115" s="16">
        <v>2.0</v>
      </c>
      <c r="AF1115" s="16">
        <v>1.0</v>
      </c>
      <c r="AG1115" s="15">
        <v>0.0</v>
      </c>
      <c r="AH1115" s="11" t="s">
        <v>6335</v>
      </c>
      <c r="AI1115" s="18">
        <v>1.0</v>
      </c>
      <c r="AJ1115" s="18">
        <v>0.0</v>
      </c>
      <c r="AK1115" s="18">
        <v>0.0</v>
      </c>
      <c r="AL1115" s="11">
        <v>0.0</v>
      </c>
      <c r="AM1115" s="19">
        <v>1.0</v>
      </c>
      <c r="AN1115" s="27" t="s">
        <v>128</v>
      </c>
      <c r="AO1115" s="15" t="s">
        <v>210</v>
      </c>
      <c r="AP1115" s="15" t="s">
        <v>210</v>
      </c>
      <c r="AQ1115" s="15">
        <v>81.0</v>
      </c>
      <c r="AR1115" s="15">
        <v>72.0</v>
      </c>
      <c r="AS1115" s="15">
        <v>57.0</v>
      </c>
      <c r="AT1115" s="15">
        <v>45.0</v>
      </c>
      <c r="AU1115" s="15">
        <v>-6.0</v>
      </c>
      <c r="AV1115" s="15">
        <v>1.0</v>
      </c>
      <c r="AW1115" s="18">
        <v>0.0</v>
      </c>
      <c r="AX1115" s="18">
        <v>1.0</v>
      </c>
      <c r="AY1115" s="18">
        <v>0.0</v>
      </c>
      <c r="AZ1115" s="18">
        <v>0.0</v>
      </c>
      <c r="BA1115" s="18">
        <v>0.0</v>
      </c>
      <c r="BB1115" s="18">
        <v>0.0</v>
      </c>
      <c r="BC1115" s="11">
        <v>0.0</v>
      </c>
      <c r="BD1115" s="11">
        <v>0.0</v>
      </c>
      <c r="BE1115" s="11">
        <v>0.0</v>
      </c>
      <c r="BF1115" s="11">
        <v>0.0</v>
      </c>
      <c r="BG1115" s="11">
        <v>0.0</v>
      </c>
      <c r="BH1115" s="11">
        <v>0.0</v>
      </c>
      <c r="BI1115" s="11">
        <v>0.0</v>
      </c>
      <c r="BJ1115" s="11">
        <v>0.0</v>
      </c>
      <c r="BK1115" s="11">
        <v>0.0</v>
      </c>
      <c r="BL1115" s="11">
        <v>0.0</v>
      </c>
      <c r="BM1115" s="11">
        <v>0.0</v>
      </c>
      <c r="BN1115" s="11">
        <v>0.0</v>
      </c>
      <c r="BO1115" s="11">
        <v>0.0</v>
      </c>
      <c r="BP1115" s="11">
        <v>0.0</v>
      </c>
      <c r="BQ1115" s="11">
        <v>0.0</v>
      </c>
      <c r="BR1115" s="11">
        <v>0.0</v>
      </c>
      <c r="BS1115" s="11">
        <v>0.0</v>
      </c>
      <c r="BT1115" s="11">
        <v>0.0</v>
      </c>
      <c r="BU1115" s="11">
        <v>0.0</v>
      </c>
      <c r="BV1115" s="11" t="s">
        <v>124</v>
      </c>
      <c r="BW1115" s="3" t="s">
        <v>3949</v>
      </c>
      <c r="BX1115" s="15">
        <v>1.0</v>
      </c>
      <c r="BY1115" s="26">
        <v>207.0</v>
      </c>
      <c r="BZ1115" s="16">
        <v>0.0</v>
      </c>
      <c r="CA1115" s="26">
        <v>36.0</v>
      </c>
      <c r="CB1115" s="26">
        <v>11.0</v>
      </c>
      <c r="CC1115" s="15">
        <v>0.0</v>
      </c>
      <c r="CD1115" s="15">
        <v>0.0</v>
      </c>
      <c r="CE1115" s="15">
        <v>0.0</v>
      </c>
      <c r="CF1115" s="15">
        <v>0.0</v>
      </c>
      <c r="CG1115" s="16">
        <v>0.0</v>
      </c>
      <c r="CH1115" s="16">
        <v>0.0</v>
      </c>
      <c r="CI1115" s="16">
        <v>0.0</v>
      </c>
      <c r="CJ1115" s="15">
        <f t="shared" si="3"/>
        <v>0</v>
      </c>
      <c r="CK1115" s="40" t="s">
        <v>124</v>
      </c>
      <c r="CL1115" s="11" t="s">
        <v>1866</v>
      </c>
      <c r="CM1115" s="11">
        <v>0.0</v>
      </c>
      <c r="CN1115" s="11">
        <v>0.0</v>
      </c>
      <c r="CO1115" s="18">
        <v>0.0</v>
      </c>
      <c r="CP1115" s="18">
        <v>1.0</v>
      </c>
      <c r="CQ1115" s="15">
        <v>0.0</v>
      </c>
      <c r="CR1115" s="15" t="s">
        <v>124</v>
      </c>
      <c r="CS1115" s="15">
        <v>0.0</v>
      </c>
      <c r="CT1115" s="15" t="s">
        <v>124</v>
      </c>
      <c r="CU1115" s="15">
        <v>0.0</v>
      </c>
      <c r="CV1115" s="15" t="s">
        <v>124</v>
      </c>
      <c r="CW1115" s="11">
        <v>0.0</v>
      </c>
      <c r="CX1115" s="11">
        <v>0.0</v>
      </c>
      <c r="CY1115" s="11" t="s">
        <v>124</v>
      </c>
      <c r="CZ1115" s="11">
        <v>0.0</v>
      </c>
      <c r="DA1115" s="11" t="s">
        <v>507</v>
      </c>
      <c r="DB1115" s="31"/>
    </row>
    <row r="1116">
      <c r="A1116" s="11" t="s">
        <v>6336</v>
      </c>
      <c r="B1116" s="11" t="s">
        <v>5720</v>
      </c>
      <c r="C1116" s="12">
        <v>44191.0</v>
      </c>
      <c r="D1116" s="13">
        <v>1.0</v>
      </c>
      <c r="E1116" s="18">
        <v>0.0</v>
      </c>
      <c r="F1116" s="3">
        <v>6.0</v>
      </c>
      <c r="G1116" s="3">
        <v>6.0</v>
      </c>
      <c r="H1116" s="3">
        <v>7.0</v>
      </c>
      <c r="I1116" s="14">
        <f t="shared" si="1"/>
        <v>6.333333333</v>
      </c>
      <c r="J1116" s="14">
        <f t="shared" si="2"/>
        <v>0.6666666667</v>
      </c>
      <c r="K1116" s="11" t="s">
        <v>5701</v>
      </c>
      <c r="L1116" s="11" t="s">
        <v>4729</v>
      </c>
      <c r="M1116" s="15"/>
      <c r="N1116" s="15"/>
      <c r="O1116" s="15" t="s">
        <v>137</v>
      </c>
      <c r="P1116" s="15" t="s">
        <v>969</v>
      </c>
      <c r="Q1116" s="17">
        <v>1.0</v>
      </c>
      <c r="R1116" s="11" t="s">
        <v>124</v>
      </c>
      <c r="S1116" s="11">
        <v>0.0</v>
      </c>
      <c r="T1116" s="11">
        <v>0.0</v>
      </c>
      <c r="U1116" s="11" t="s">
        <v>124</v>
      </c>
      <c r="V1116" s="11">
        <v>0.0</v>
      </c>
      <c r="W1116" s="11" t="s">
        <v>125</v>
      </c>
      <c r="X1116" s="18">
        <v>31.0</v>
      </c>
      <c r="Y1116" s="18">
        <v>0.0</v>
      </c>
      <c r="Z1116" s="18">
        <v>1.0</v>
      </c>
      <c r="AA1116" s="18">
        <v>0.0</v>
      </c>
      <c r="AB1116" s="15" t="s">
        <v>6337</v>
      </c>
      <c r="AC1116" s="15" t="s">
        <v>6337</v>
      </c>
      <c r="AD1116" s="16">
        <v>2.0</v>
      </c>
      <c r="AE1116" s="16">
        <v>1.0</v>
      </c>
      <c r="AF1116" s="16">
        <v>1.0</v>
      </c>
      <c r="AG1116" s="15">
        <v>0.0</v>
      </c>
      <c r="AH1116" s="11" t="s">
        <v>6285</v>
      </c>
      <c r="AI1116" s="18">
        <v>1.0</v>
      </c>
      <c r="AJ1116" s="18">
        <v>1.0</v>
      </c>
      <c r="AK1116" s="18">
        <v>0.0</v>
      </c>
      <c r="AL1116" s="11">
        <v>0.0</v>
      </c>
      <c r="AM1116" s="19">
        <v>1.0</v>
      </c>
      <c r="AN1116" s="27" t="s">
        <v>128</v>
      </c>
      <c r="AO1116" s="15" t="s">
        <v>289</v>
      </c>
      <c r="AP1116" s="15" t="s">
        <v>289</v>
      </c>
      <c r="AQ1116" s="15">
        <v>81.0</v>
      </c>
      <c r="AR1116" s="15">
        <v>57.0</v>
      </c>
      <c r="AS1116" s="15">
        <v>39.0</v>
      </c>
      <c r="AT1116" s="15">
        <v>53.0</v>
      </c>
      <c r="AU1116" s="15">
        <v>-9.0</v>
      </c>
      <c r="AV1116" s="15">
        <v>83.0</v>
      </c>
      <c r="AW1116" s="18">
        <v>0.0</v>
      </c>
      <c r="AX1116" s="18">
        <v>0.0</v>
      </c>
      <c r="AY1116" s="18">
        <v>1.0</v>
      </c>
      <c r="AZ1116" s="18">
        <v>0.0</v>
      </c>
      <c r="BA1116" s="18">
        <v>1.0</v>
      </c>
      <c r="BB1116" s="18">
        <v>0.0</v>
      </c>
      <c r="BC1116" s="11">
        <v>0.0</v>
      </c>
      <c r="BD1116" s="11">
        <v>0.0</v>
      </c>
      <c r="BE1116" s="11">
        <v>0.0</v>
      </c>
      <c r="BF1116" s="11">
        <v>0.0</v>
      </c>
      <c r="BG1116" s="11">
        <v>0.0</v>
      </c>
      <c r="BH1116" s="11">
        <v>1.0</v>
      </c>
      <c r="BI1116" s="11">
        <v>0.0</v>
      </c>
      <c r="BJ1116" s="11">
        <v>0.0</v>
      </c>
      <c r="BK1116" s="11">
        <v>0.0</v>
      </c>
      <c r="BL1116" s="11">
        <v>0.0</v>
      </c>
      <c r="BM1116" s="11">
        <v>0.0</v>
      </c>
      <c r="BN1116" s="11">
        <v>0.0</v>
      </c>
      <c r="BO1116" s="11">
        <v>0.0</v>
      </c>
      <c r="BP1116" s="11">
        <v>0.0</v>
      </c>
      <c r="BQ1116" s="11">
        <v>0.0</v>
      </c>
      <c r="BR1116" s="11">
        <v>0.0</v>
      </c>
      <c r="BS1116" s="11">
        <v>0.0</v>
      </c>
      <c r="BT1116" s="11">
        <v>0.0</v>
      </c>
      <c r="BU1116" s="11">
        <v>0.0</v>
      </c>
      <c r="BV1116" s="11" t="s">
        <v>124</v>
      </c>
      <c r="BW1116" s="3" t="s">
        <v>146</v>
      </c>
      <c r="BX1116" s="15">
        <v>0.0</v>
      </c>
      <c r="BY1116" s="26">
        <v>214.0</v>
      </c>
      <c r="BZ1116" s="16">
        <v>0.0</v>
      </c>
      <c r="CA1116" s="26">
        <v>32.0</v>
      </c>
      <c r="CB1116" s="26">
        <v>12.0</v>
      </c>
      <c r="CC1116" s="15">
        <v>0.0</v>
      </c>
      <c r="CD1116" s="15">
        <v>0.0</v>
      </c>
      <c r="CE1116" s="15">
        <v>0.0</v>
      </c>
      <c r="CF1116" s="15">
        <v>0.0</v>
      </c>
      <c r="CG1116" s="16">
        <v>0.0</v>
      </c>
      <c r="CH1116" s="16">
        <v>0.0</v>
      </c>
      <c r="CI1116" s="16">
        <v>0.0</v>
      </c>
      <c r="CJ1116" s="15">
        <f t="shared" si="3"/>
        <v>0</v>
      </c>
      <c r="CK1116" s="29" t="s">
        <v>6338</v>
      </c>
      <c r="CL1116" s="11" t="s">
        <v>1611</v>
      </c>
      <c r="CM1116" s="11">
        <v>0.0</v>
      </c>
      <c r="CN1116" s="11">
        <v>0.0</v>
      </c>
      <c r="CO1116" s="18">
        <v>0.0</v>
      </c>
      <c r="CP1116" s="18">
        <v>0.0</v>
      </c>
      <c r="CQ1116" s="15">
        <v>0.0</v>
      </c>
      <c r="CR1116" s="15" t="s">
        <v>124</v>
      </c>
      <c r="CS1116" s="15">
        <v>0.0</v>
      </c>
      <c r="CT1116" s="15" t="s">
        <v>124</v>
      </c>
      <c r="CU1116" s="15">
        <v>0.0</v>
      </c>
      <c r="CV1116" s="15" t="s">
        <v>124</v>
      </c>
      <c r="CW1116" s="11">
        <v>0.0</v>
      </c>
      <c r="CX1116" s="11">
        <v>0.0</v>
      </c>
      <c r="CY1116" s="11" t="s">
        <v>124</v>
      </c>
      <c r="CZ1116" s="11">
        <v>0.0</v>
      </c>
      <c r="DA1116" s="11" t="s">
        <v>235</v>
      </c>
      <c r="DB1116" s="31"/>
    </row>
    <row r="1117">
      <c r="A1117" s="11" t="s">
        <v>6339</v>
      </c>
      <c r="B1117" s="11" t="s">
        <v>6340</v>
      </c>
      <c r="C1117" s="12">
        <v>44219.0</v>
      </c>
      <c r="D1117" s="13">
        <v>8.0</v>
      </c>
      <c r="E1117" s="18">
        <v>0.0</v>
      </c>
      <c r="F1117" s="3">
        <v>10.0</v>
      </c>
      <c r="G1117" s="3">
        <v>8.0</v>
      </c>
      <c r="H1117" s="3">
        <v>8.0</v>
      </c>
      <c r="I1117" s="14">
        <f t="shared" si="1"/>
        <v>8.666666667</v>
      </c>
      <c r="J1117" s="14">
        <f t="shared" si="2"/>
        <v>1.333333333</v>
      </c>
      <c r="K1117" s="11" t="s">
        <v>2783</v>
      </c>
      <c r="L1117" s="11" t="s">
        <v>4729</v>
      </c>
      <c r="M1117" s="15"/>
      <c r="N1117" s="15"/>
      <c r="O1117" s="15" t="s">
        <v>137</v>
      </c>
      <c r="P1117" s="15" t="s">
        <v>701</v>
      </c>
      <c r="Q1117" s="17">
        <v>1.0</v>
      </c>
      <c r="R1117" s="11" t="s">
        <v>124</v>
      </c>
      <c r="S1117" s="11">
        <v>0.0</v>
      </c>
      <c r="T1117" s="11">
        <v>0.0</v>
      </c>
      <c r="U1117" s="11" t="s">
        <v>124</v>
      </c>
      <c r="V1117" s="11">
        <v>0.0</v>
      </c>
      <c r="W1117" s="11" t="s">
        <v>125</v>
      </c>
      <c r="X1117" s="18">
        <v>17.0</v>
      </c>
      <c r="Y1117" s="18">
        <v>0.0</v>
      </c>
      <c r="Z1117" s="18">
        <v>0.0</v>
      </c>
      <c r="AA1117" s="18">
        <v>0.0</v>
      </c>
      <c r="AB1117" s="15" t="s">
        <v>6341</v>
      </c>
      <c r="AC1117" s="15" t="s">
        <v>6341</v>
      </c>
      <c r="AD1117" s="16">
        <v>2.0</v>
      </c>
      <c r="AE1117" s="16">
        <v>2.0</v>
      </c>
      <c r="AF1117" s="16">
        <v>1.0</v>
      </c>
      <c r="AG1117" s="15">
        <v>0.0</v>
      </c>
      <c r="AH1117" s="11" t="s">
        <v>6342</v>
      </c>
      <c r="AI1117" s="18">
        <v>1.0</v>
      </c>
      <c r="AJ1117" s="18">
        <v>1.0</v>
      </c>
      <c r="AK1117" s="18">
        <v>0.0</v>
      </c>
      <c r="AL1117" s="11">
        <v>0.0</v>
      </c>
      <c r="AM1117" s="19">
        <v>1.0</v>
      </c>
      <c r="AN1117" s="15" t="s">
        <v>154</v>
      </c>
      <c r="AO1117" s="15" t="s">
        <v>145</v>
      </c>
      <c r="AP1117" s="15" t="s">
        <v>145</v>
      </c>
      <c r="AQ1117" s="15">
        <v>144.0</v>
      </c>
      <c r="AR1117" s="15">
        <v>43.0</v>
      </c>
      <c r="AS1117" s="15">
        <v>56.0</v>
      </c>
      <c r="AT1117" s="15">
        <v>14.0</v>
      </c>
      <c r="AU1117" s="15">
        <v>-9.0</v>
      </c>
      <c r="AV1117" s="15">
        <v>77.0</v>
      </c>
      <c r="AW1117" s="18">
        <v>0.0</v>
      </c>
      <c r="AX1117" s="18">
        <v>0.0</v>
      </c>
      <c r="AY1117" s="18">
        <v>0.0</v>
      </c>
      <c r="AZ1117" s="18">
        <v>1.0</v>
      </c>
      <c r="BA1117" s="18">
        <v>0.0</v>
      </c>
      <c r="BB1117" s="18">
        <v>0.0</v>
      </c>
      <c r="BC1117" s="11">
        <v>0.0</v>
      </c>
      <c r="BD1117" s="11">
        <v>0.0</v>
      </c>
      <c r="BE1117" s="11">
        <v>0.0</v>
      </c>
      <c r="BF1117" s="11">
        <v>0.0</v>
      </c>
      <c r="BG1117" s="11">
        <v>0.0</v>
      </c>
      <c r="BH1117" s="11">
        <v>0.0</v>
      </c>
      <c r="BI1117" s="11">
        <v>0.0</v>
      </c>
      <c r="BJ1117" s="11">
        <v>1.0</v>
      </c>
      <c r="BK1117" s="11">
        <v>0.0</v>
      </c>
      <c r="BL1117" s="11">
        <v>0.0</v>
      </c>
      <c r="BM1117" s="11">
        <v>0.0</v>
      </c>
      <c r="BN1117" s="11">
        <v>0.0</v>
      </c>
      <c r="BO1117" s="11">
        <v>0.0</v>
      </c>
      <c r="BP1117" s="11">
        <v>0.0</v>
      </c>
      <c r="BQ1117" s="11">
        <v>0.0</v>
      </c>
      <c r="BR1117" s="11">
        <v>0.0</v>
      </c>
      <c r="BS1117" s="11">
        <v>0.0</v>
      </c>
      <c r="BT1117" s="11">
        <v>0.0</v>
      </c>
      <c r="BU1117" s="11">
        <v>0.0</v>
      </c>
      <c r="BV1117" s="11" t="s">
        <v>698</v>
      </c>
      <c r="BW1117" s="3" t="s">
        <v>146</v>
      </c>
      <c r="BX1117" s="15">
        <v>0.0</v>
      </c>
      <c r="BY1117" s="26">
        <v>242.0</v>
      </c>
      <c r="BZ1117" s="16">
        <v>0.0</v>
      </c>
      <c r="CA1117" s="26">
        <v>33.0</v>
      </c>
      <c r="CB1117" s="26">
        <v>8.0</v>
      </c>
      <c r="CC1117" s="15">
        <v>0.0</v>
      </c>
      <c r="CD1117" s="15">
        <v>0.0</v>
      </c>
      <c r="CE1117" s="15">
        <v>0.0</v>
      </c>
      <c r="CF1117" s="15">
        <v>0.0</v>
      </c>
      <c r="CG1117" s="16">
        <v>0.0</v>
      </c>
      <c r="CH1117" s="16">
        <v>0.0</v>
      </c>
      <c r="CI1117" s="16">
        <v>0.0</v>
      </c>
      <c r="CJ1117" s="15">
        <f t="shared" si="3"/>
        <v>0</v>
      </c>
      <c r="CK1117" s="29" t="s">
        <v>6343</v>
      </c>
      <c r="CL1117" s="11" t="s">
        <v>132</v>
      </c>
      <c r="CM1117" s="11">
        <v>0.0</v>
      </c>
      <c r="CN1117" s="11">
        <v>0.0</v>
      </c>
      <c r="CO1117" s="18">
        <v>1.0</v>
      </c>
      <c r="CP1117" s="18">
        <v>0.0</v>
      </c>
      <c r="CQ1117" s="15">
        <v>0.0</v>
      </c>
      <c r="CR1117" s="15" t="s">
        <v>124</v>
      </c>
      <c r="CS1117" s="15">
        <v>0.0</v>
      </c>
      <c r="CT1117" s="15" t="s">
        <v>124</v>
      </c>
      <c r="CU1117" s="15">
        <v>0.0</v>
      </c>
      <c r="CV1117" s="15" t="s">
        <v>124</v>
      </c>
      <c r="CW1117" s="11">
        <v>0.0</v>
      </c>
      <c r="CX1117" s="11">
        <v>0.0</v>
      </c>
      <c r="CY1117" s="11" t="s">
        <v>124</v>
      </c>
      <c r="CZ1117" s="11">
        <v>0.0</v>
      </c>
      <c r="DA1117" s="11" t="s">
        <v>235</v>
      </c>
      <c r="DB1117" s="31"/>
    </row>
    <row r="1118">
      <c r="A1118" s="11" t="s">
        <v>6344</v>
      </c>
      <c r="B1118" s="11" t="s">
        <v>6045</v>
      </c>
      <c r="C1118" s="12">
        <v>44275.0</v>
      </c>
      <c r="D1118" s="13">
        <v>1.0</v>
      </c>
      <c r="E1118" s="18">
        <v>0.0</v>
      </c>
      <c r="F1118" s="3">
        <v>6.0</v>
      </c>
      <c r="G1118" s="3">
        <v>7.0</v>
      </c>
      <c r="H1118" s="3">
        <v>7.0</v>
      </c>
      <c r="I1118" s="14">
        <f t="shared" si="1"/>
        <v>6.666666667</v>
      </c>
      <c r="J1118" s="14">
        <f t="shared" si="2"/>
        <v>0.6666666667</v>
      </c>
      <c r="K1118" s="11" t="s">
        <v>6345</v>
      </c>
      <c r="L1118" s="11" t="s">
        <v>4729</v>
      </c>
      <c r="M1118" s="15"/>
      <c r="N1118" s="15"/>
      <c r="O1118" s="15" t="s">
        <v>3478</v>
      </c>
      <c r="P1118" s="15" t="s">
        <v>969</v>
      </c>
      <c r="Q1118" s="17">
        <v>1.0</v>
      </c>
      <c r="R1118" s="11" t="s">
        <v>124</v>
      </c>
      <c r="S1118" s="11">
        <v>0.0</v>
      </c>
      <c r="T1118" s="11">
        <v>0.0</v>
      </c>
      <c r="U1118" s="11" t="s">
        <v>124</v>
      </c>
      <c r="V1118" s="11">
        <v>0.0</v>
      </c>
      <c r="W1118" s="11" t="s">
        <v>273</v>
      </c>
      <c r="X1118" s="18">
        <v>34.0</v>
      </c>
      <c r="Y1118" s="18">
        <v>1.0</v>
      </c>
      <c r="Z1118" s="18">
        <v>0.0</v>
      </c>
      <c r="AA1118" s="18">
        <v>1.0</v>
      </c>
      <c r="AB1118" s="15" t="s">
        <v>6346</v>
      </c>
      <c r="AC1118" s="15" t="s">
        <v>6346</v>
      </c>
      <c r="AD1118" s="16">
        <v>1.0</v>
      </c>
      <c r="AE1118" s="16">
        <v>0.0</v>
      </c>
      <c r="AF1118" s="16">
        <v>1.0</v>
      </c>
      <c r="AG1118" s="15">
        <v>0.0</v>
      </c>
      <c r="AH1118" s="11" t="s">
        <v>6347</v>
      </c>
      <c r="AI1118" s="18">
        <v>1.0</v>
      </c>
      <c r="AJ1118" s="18">
        <v>0.0</v>
      </c>
      <c r="AK1118" s="18">
        <v>0.0</v>
      </c>
      <c r="AL1118" s="11">
        <v>0.0</v>
      </c>
      <c r="AM1118" s="19">
        <v>1.0</v>
      </c>
      <c r="AN1118" s="27" t="s">
        <v>128</v>
      </c>
      <c r="AO1118" s="15" t="s">
        <v>570</v>
      </c>
      <c r="AP1118" s="15" t="s">
        <v>570</v>
      </c>
      <c r="AQ1118" s="15">
        <v>130.0</v>
      </c>
      <c r="AR1118" s="15">
        <v>58.0</v>
      </c>
      <c r="AS1118" s="15">
        <v>78.0</v>
      </c>
      <c r="AT1118" s="15">
        <v>6.0</v>
      </c>
      <c r="AU1118" s="15">
        <v>-7.0</v>
      </c>
      <c r="AV1118" s="15">
        <v>1.0</v>
      </c>
      <c r="AW1118" s="18">
        <v>0.0</v>
      </c>
      <c r="AX1118" s="18">
        <v>1.0</v>
      </c>
      <c r="AY1118" s="18">
        <v>0.0</v>
      </c>
      <c r="AZ1118" s="18">
        <v>0.0</v>
      </c>
      <c r="BA1118" s="18">
        <v>0.0</v>
      </c>
      <c r="BB1118" s="18">
        <v>0.0</v>
      </c>
      <c r="BC1118" s="11">
        <v>0.0</v>
      </c>
      <c r="BD1118" s="11">
        <v>0.0</v>
      </c>
      <c r="BE1118" s="11">
        <v>0.0</v>
      </c>
      <c r="BF1118" s="11">
        <v>0.0</v>
      </c>
      <c r="BG1118" s="11">
        <v>0.0</v>
      </c>
      <c r="BH1118" s="11">
        <v>0.0</v>
      </c>
      <c r="BI1118" s="11">
        <v>0.0</v>
      </c>
      <c r="BJ1118" s="11">
        <v>0.0</v>
      </c>
      <c r="BK1118" s="11">
        <v>0.0</v>
      </c>
      <c r="BL1118" s="11">
        <v>0.0</v>
      </c>
      <c r="BM1118" s="11">
        <v>0.0</v>
      </c>
      <c r="BN1118" s="11">
        <v>0.0</v>
      </c>
      <c r="BO1118" s="11">
        <v>0.0</v>
      </c>
      <c r="BP1118" s="11">
        <v>0.0</v>
      </c>
      <c r="BQ1118" s="11">
        <v>0.0</v>
      </c>
      <c r="BR1118" s="11">
        <v>0.0</v>
      </c>
      <c r="BS1118" s="11">
        <v>0.0</v>
      </c>
      <c r="BT1118" s="11">
        <v>0.0</v>
      </c>
      <c r="BU1118" s="11">
        <v>0.0</v>
      </c>
      <c r="BV1118" s="11" t="s">
        <v>124</v>
      </c>
      <c r="BW1118" s="3" t="s">
        <v>319</v>
      </c>
      <c r="BX1118" s="15">
        <v>0.0</v>
      </c>
      <c r="BY1118" s="26">
        <v>178.0</v>
      </c>
      <c r="BZ1118" s="16">
        <v>0.0</v>
      </c>
      <c r="CA1118" s="26">
        <v>29.0</v>
      </c>
      <c r="CB1118" s="26">
        <v>15.0</v>
      </c>
      <c r="CC1118" s="15">
        <v>0.0</v>
      </c>
      <c r="CD1118" s="15">
        <v>0.0</v>
      </c>
      <c r="CE1118" s="15">
        <v>0.0</v>
      </c>
      <c r="CF1118" s="15">
        <v>0.0</v>
      </c>
      <c r="CG1118" s="16">
        <v>0.0</v>
      </c>
      <c r="CH1118" s="16">
        <v>0.0</v>
      </c>
      <c r="CI1118" s="16">
        <v>0.0</v>
      </c>
      <c r="CJ1118" s="15">
        <f t="shared" si="3"/>
        <v>0</v>
      </c>
      <c r="CK1118" s="29" t="s">
        <v>6348</v>
      </c>
      <c r="CL1118" s="11" t="s">
        <v>5271</v>
      </c>
      <c r="CM1118" s="11">
        <v>0.0</v>
      </c>
      <c r="CN1118" s="11">
        <v>0.0</v>
      </c>
      <c r="CO1118" s="18">
        <v>1.0</v>
      </c>
      <c r="CP1118" s="18">
        <v>0.0</v>
      </c>
      <c r="CQ1118" s="15">
        <v>0.0</v>
      </c>
      <c r="CR1118" s="15" t="s">
        <v>124</v>
      </c>
      <c r="CS1118" s="15">
        <v>0.0</v>
      </c>
      <c r="CT1118" s="15" t="s">
        <v>124</v>
      </c>
      <c r="CU1118" s="15">
        <v>0.0</v>
      </c>
      <c r="CV1118" s="15" t="s">
        <v>124</v>
      </c>
      <c r="CW1118" s="11">
        <v>0.0</v>
      </c>
      <c r="CX1118" s="11">
        <v>0.0</v>
      </c>
      <c r="CY1118" s="11" t="s">
        <v>124</v>
      </c>
      <c r="CZ1118" s="11">
        <v>0.0</v>
      </c>
      <c r="DA1118" s="11" t="s">
        <v>3168</v>
      </c>
      <c r="DB1118" s="31"/>
    </row>
    <row r="1119">
      <c r="A1119" s="11" t="s">
        <v>6349</v>
      </c>
      <c r="B1119" s="11" t="s">
        <v>6015</v>
      </c>
      <c r="C1119" s="12">
        <v>44282.0</v>
      </c>
      <c r="D1119" s="13">
        <v>1.0</v>
      </c>
      <c r="E1119" s="18">
        <v>0.0</v>
      </c>
      <c r="F1119" s="3">
        <v>5.0</v>
      </c>
      <c r="G1119" s="3">
        <v>6.0</v>
      </c>
      <c r="H1119" s="3">
        <v>5.0</v>
      </c>
      <c r="I1119" s="14">
        <f t="shared" si="1"/>
        <v>5.333333333</v>
      </c>
      <c r="J1119" s="14">
        <f t="shared" si="2"/>
        <v>0.6666666667</v>
      </c>
      <c r="K1119" s="11" t="s">
        <v>303</v>
      </c>
      <c r="L1119" s="11" t="s">
        <v>355</v>
      </c>
      <c r="M1119" s="15"/>
      <c r="N1119" s="15"/>
      <c r="O1119" s="15" t="s">
        <v>3478</v>
      </c>
      <c r="P1119" s="15" t="s">
        <v>969</v>
      </c>
      <c r="Q1119" s="17">
        <v>1.0</v>
      </c>
      <c r="R1119" s="11" t="s">
        <v>124</v>
      </c>
      <c r="S1119" s="11">
        <v>0.0</v>
      </c>
      <c r="T1119" s="11">
        <v>0.0</v>
      </c>
      <c r="U1119" s="11" t="s">
        <v>124</v>
      </c>
      <c r="V1119" s="11">
        <v>0.0</v>
      </c>
      <c r="W1119" s="11" t="s">
        <v>125</v>
      </c>
      <c r="X1119" s="18">
        <v>28.0</v>
      </c>
      <c r="Y1119" s="18">
        <v>0.0</v>
      </c>
      <c r="Z1119" s="18">
        <v>0.0</v>
      </c>
      <c r="AA1119" s="18">
        <v>1.0</v>
      </c>
      <c r="AB1119" s="15" t="s">
        <v>6350</v>
      </c>
      <c r="AC1119" s="15" t="s">
        <v>6351</v>
      </c>
      <c r="AD1119" s="16">
        <v>2.0</v>
      </c>
      <c r="AE1119" s="16">
        <v>2.0</v>
      </c>
      <c r="AF1119" s="16">
        <v>1.0</v>
      </c>
      <c r="AG1119" s="15">
        <v>0.0</v>
      </c>
      <c r="AH1119" s="11" t="s">
        <v>6352</v>
      </c>
      <c r="AI1119" s="18">
        <v>1.0</v>
      </c>
      <c r="AJ1119" s="18">
        <v>2.0</v>
      </c>
      <c r="AK1119" s="18">
        <v>0.0</v>
      </c>
      <c r="AL1119" s="11">
        <v>0.0</v>
      </c>
      <c r="AM1119" s="19">
        <v>1.0</v>
      </c>
      <c r="AN1119" s="27" t="s">
        <v>128</v>
      </c>
      <c r="AO1119" s="15" t="s">
        <v>570</v>
      </c>
      <c r="AP1119" s="15" t="s">
        <v>570</v>
      </c>
      <c r="AQ1119" s="15">
        <v>166.0</v>
      </c>
      <c r="AR1119" s="15">
        <v>80.0</v>
      </c>
      <c r="AS1119" s="15">
        <v>87.0</v>
      </c>
      <c r="AT1119" s="15">
        <v>82.0</v>
      </c>
      <c r="AU1119" s="15">
        <v>-6.0</v>
      </c>
      <c r="AV1119" s="15">
        <v>0.0</v>
      </c>
      <c r="AW1119" s="18">
        <v>0.0</v>
      </c>
      <c r="AX1119" s="18">
        <v>1.0</v>
      </c>
      <c r="AY1119" s="18">
        <v>0.0</v>
      </c>
      <c r="AZ1119" s="18">
        <v>1.0</v>
      </c>
      <c r="BA1119" s="18">
        <v>0.0</v>
      </c>
      <c r="BB1119" s="18">
        <v>0.0</v>
      </c>
      <c r="BC1119" s="11">
        <v>0.0</v>
      </c>
      <c r="BD1119" s="11">
        <v>0.0</v>
      </c>
      <c r="BE1119" s="11">
        <v>0.0</v>
      </c>
      <c r="BF1119" s="11">
        <v>0.0</v>
      </c>
      <c r="BG1119" s="11">
        <v>0.0</v>
      </c>
      <c r="BH1119" s="11">
        <v>0.0</v>
      </c>
      <c r="BI1119" s="11">
        <v>0.0</v>
      </c>
      <c r="BJ1119" s="11">
        <v>0.0</v>
      </c>
      <c r="BK1119" s="11">
        <v>0.0</v>
      </c>
      <c r="BL1119" s="11">
        <v>0.0</v>
      </c>
      <c r="BM1119" s="11">
        <v>0.0</v>
      </c>
      <c r="BN1119" s="11">
        <v>0.0</v>
      </c>
      <c r="BO1119" s="11">
        <v>0.0</v>
      </c>
      <c r="BP1119" s="11">
        <v>0.0</v>
      </c>
      <c r="BQ1119" s="11">
        <v>0.0</v>
      </c>
      <c r="BR1119" s="11">
        <v>0.0</v>
      </c>
      <c r="BS1119" s="11">
        <v>0.0</v>
      </c>
      <c r="BT1119" s="11">
        <v>0.0</v>
      </c>
      <c r="BU1119" s="11">
        <v>0.0</v>
      </c>
      <c r="BV1119" s="11" t="s">
        <v>124</v>
      </c>
      <c r="BW1119" s="3" t="s">
        <v>319</v>
      </c>
      <c r="BX1119" s="15">
        <v>0.0</v>
      </c>
      <c r="BY1119" s="26">
        <v>156.0</v>
      </c>
      <c r="BZ1119" s="16">
        <v>0.0</v>
      </c>
      <c r="CA1119" s="26">
        <v>2.0</v>
      </c>
      <c r="CB1119" s="26">
        <v>6.0</v>
      </c>
      <c r="CC1119" s="15">
        <v>0.0</v>
      </c>
      <c r="CD1119" s="15">
        <v>0.0</v>
      </c>
      <c r="CE1119" s="15">
        <v>0.0</v>
      </c>
      <c r="CF1119" s="15">
        <v>0.0</v>
      </c>
      <c r="CG1119" s="16">
        <v>0.0</v>
      </c>
      <c r="CH1119" s="16">
        <v>0.0</v>
      </c>
      <c r="CI1119" s="16">
        <v>0.0</v>
      </c>
      <c r="CJ1119" s="15">
        <f t="shared" si="3"/>
        <v>0</v>
      </c>
      <c r="CK1119" s="29" t="s">
        <v>6353</v>
      </c>
      <c r="CL1119" s="11" t="s">
        <v>5208</v>
      </c>
      <c r="CM1119" s="11">
        <v>0.0</v>
      </c>
      <c r="CN1119" s="11">
        <v>0.0</v>
      </c>
      <c r="CO1119" s="18">
        <v>1.0</v>
      </c>
      <c r="CP1119" s="18">
        <v>0.0</v>
      </c>
      <c r="CQ1119" s="15">
        <v>0.0</v>
      </c>
      <c r="CR1119" s="15" t="s">
        <v>124</v>
      </c>
      <c r="CS1119" s="15">
        <v>0.0</v>
      </c>
      <c r="CT1119" s="15" t="s">
        <v>124</v>
      </c>
      <c r="CU1119" s="15">
        <v>0.0</v>
      </c>
      <c r="CV1119" s="15" t="s">
        <v>124</v>
      </c>
      <c r="CW1119" s="11">
        <v>1.0</v>
      </c>
      <c r="CX1119" s="11">
        <v>0.0</v>
      </c>
      <c r="CY1119" s="11" t="s">
        <v>124</v>
      </c>
      <c r="CZ1119" s="11">
        <v>0.0</v>
      </c>
      <c r="DA1119" s="11" t="s">
        <v>235</v>
      </c>
      <c r="DB1119" s="31"/>
    </row>
    <row r="1120">
      <c r="A1120" s="11" t="s">
        <v>6354</v>
      </c>
      <c r="B1120" s="11" t="s">
        <v>6355</v>
      </c>
      <c r="C1120" s="12">
        <v>44289.0</v>
      </c>
      <c r="D1120" s="13">
        <v>1.0</v>
      </c>
      <c r="E1120" s="18">
        <v>0.0</v>
      </c>
      <c r="F1120" s="3">
        <v>4.0</v>
      </c>
      <c r="G1120" s="3">
        <v>5.0</v>
      </c>
      <c r="H1120" s="3">
        <v>9.0</v>
      </c>
      <c r="I1120" s="14">
        <f t="shared" si="1"/>
        <v>6</v>
      </c>
      <c r="J1120" s="14">
        <f t="shared" si="2"/>
        <v>3.333333333</v>
      </c>
      <c r="K1120" s="11" t="s">
        <v>4206</v>
      </c>
      <c r="L1120" s="11" t="s">
        <v>4729</v>
      </c>
      <c r="M1120" s="15"/>
      <c r="N1120" s="15"/>
      <c r="O1120" s="15" t="s">
        <v>124</v>
      </c>
      <c r="P1120" s="15" t="s">
        <v>124</v>
      </c>
      <c r="Q1120" s="17">
        <v>1.5</v>
      </c>
      <c r="R1120" s="11" t="s">
        <v>6356</v>
      </c>
      <c r="S1120" s="11">
        <v>1.0</v>
      </c>
      <c r="T1120" s="11">
        <v>0.0</v>
      </c>
      <c r="U1120" s="11" t="s">
        <v>124</v>
      </c>
      <c r="V1120" s="11">
        <v>0.0</v>
      </c>
      <c r="W1120" s="11" t="s">
        <v>4598</v>
      </c>
      <c r="X1120" s="18">
        <v>27.0</v>
      </c>
      <c r="Y1120" s="18">
        <v>1.0</v>
      </c>
      <c r="Z1120" s="18">
        <v>2.0</v>
      </c>
      <c r="AA1120" s="18">
        <v>2.0</v>
      </c>
      <c r="AB1120" s="15" t="s">
        <v>6357</v>
      </c>
      <c r="AC1120" s="15" t="s">
        <v>6357</v>
      </c>
      <c r="AD1120" s="16">
        <v>2.0</v>
      </c>
      <c r="AE1120" s="16">
        <v>2.0</v>
      </c>
      <c r="AF1120" s="16">
        <v>1.0</v>
      </c>
      <c r="AG1120" s="15">
        <v>0.0</v>
      </c>
      <c r="AH1120" s="11" t="s">
        <v>6358</v>
      </c>
      <c r="AI1120" s="18">
        <v>1.0</v>
      </c>
      <c r="AJ1120" s="18">
        <v>0.0</v>
      </c>
      <c r="AK1120" s="18">
        <v>0.0</v>
      </c>
      <c r="AL1120" s="11">
        <v>0.0</v>
      </c>
      <c r="AM1120" s="19">
        <v>1.0</v>
      </c>
      <c r="AN1120" s="27" t="s">
        <v>128</v>
      </c>
      <c r="AO1120" s="15" t="s">
        <v>129</v>
      </c>
      <c r="AP1120" s="15" t="s">
        <v>129</v>
      </c>
      <c r="AQ1120" s="15">
        <v>90.0</v>
      </c>
      <c r="AR1120" s="15">
        <v>70.0</v>
      </c>
      <c r="AS1120" s="15">
        <v>68.0</v>
      </c>
      <c r="AT1120" s="15">
        <v>46.0</v>
      </c>
      <c r="AU1120" s="15">
        <v>-6.0</v>
      </c>
      <c r="AV1120" s="15">
        <v>32.0</v>
      </c>
      <c r="AW1120" s="18">
        <v>0.0</v>
      </c>
      <c r="AX1120" s="18">
        <v>0.0</v>
      </c>
      <c r="AY1120" s="18">
        <v>1.0</v>
      </c>
      <c r="AZ1120" s="18">
        <v>0.0</v>
      </c>
      <c r="BA1120" s="18">
        <v>0.0</v>
      </c>
      <c r="BB1120" s="18">
        <v>0.0</v>
      </c>
      <c r="BC1120" s="11">
        <v>0.0</v>
      </c>
      <c r="BD1120" s="11">
        <v>0.0</v>
      </c>
      <c r="BE1120" s="11">
        <v>0.0</v>
      </c>
      <c r="BF1120" s="11">
        <v>0.0</v>
      </c>
      <c r="BG1120" s="11">
        <v>0.0</v>
      </c>
      <c r="BH1120" s="11">
        <v>0.0</v>
      </c>
      <c r="BI1120" s="11">
        <v>0.0</v>
      </c>
      <c r="BJ1120" s="11">
        <v>0.0</v>
      </c>
      <c r="BK1120" s="11">
        <v>0.0</v>
      </c>
      <c r="BL1120" s="11">
        <v>0.0</v>
      </c>
      <c r="BM1120" s="11">
        <v>0.0</v>
      </c>
      <c r="BN1120" s="11">
        <v>0.0</v>
      </c>
      <c r="BO1120" s="11">
        <v>0.0</v>
      </c>
      <c r="BP1120" s="11">
        <v>0.0</v>
      </c>
      <c r="BQ1120" s="11">
        <v>0.0</v>
      </c>
      <c r="BR1120" s="11">
        <v>0.0</v>
      </c>
      <c r="BS1120" s="11">
        <v>0.0</v>
      </c>
      <c r="BT1120" s="11">
        <v>0.0</v>
      </c>
      <c r="BU1120" s="11">
        <v>0.0</v>
      </c>
      <c r="BV1120" s="11" t="s">
        <v>124</v>
      </c>
      <c r="BW1120" s="3" t="s">
        <v>319</v>
      </c>
      <c r="BX1120" s="15">
        <v>0.0</v>
      </c>
      <c r="BY1120" s="26">
        <v>198.0</v>
      </c>
      <c r="BZ1120" s="16">
        <v>0.0</v>
      </c>
      <c r="CA1120" s="26">
        <v>31.0</v>
      </c>
      <c r="CB1120" s="26">
        <v>9.0</v>
      </c>
      <c r="CC1120" s="15">
        <v>0.0</v>
      </c>
      <c r="CD1120" s="15">
        <v>0.0</v>
      </c>
      <c r="CE1120" s="15">
        <v>0.0</v>
      </c>
      <c r="CF1120" s="15">
        <v>0.0</v>
      </c>
      <c r="CG1120" s="16">
        <v>0.0</v>
      </c>
      <c r="CH1120" s="16">
        <v>0.0</v>
      </c>
      <c r="CI1120" s="16">
        <v>0.0</v>
      </c>
      <c r="CJ1120" s="15">
        <f t="shared" si="3"/>
        <v>0</v>
      </c>
      <c r="CK1120" s="29" t="s">
        <v>6359</v>
      </c>
      <c r="CL1120" s="11" t="s">
        <v>480</v>
      </c>
      <c r="CM1120" s="11">
        <v>0.0</v>
      </c>
      <c r="CN1120" s="11">
        <v>0.0</v>
      </c>
      <c r="CO1120" s="18">
        <v>1.0</v>
      </c>
      <c r="CP1120" s="18">
        <v>0.0</v>
      </c>
      <c r="CQ1120" s="15">
        <v>0.0</v>
      </c>
      <c r="CR1120" s="15" t="s">
        <v>124</v>
      </c>
      <c r="CS1120" s="15">
        <v>0.0</v>
      </c>
      <c r="CT1120" s="15" t="s">
        <v>124</v>
      </c>
      <c r="CU1120" s="15">
        <v>0.0</v>
      </c>
      <c r="CV1120" s="15" t="s">
        <v>124</v>
      </c>
      <c r="CW1120" s="11">
        <v>0.0</v>
      </c>
      <c r="CX1120" s="11">
        <v>0.0</v>
      </c>
      <c r="CY1120" s="11" t="s">
        <v>124</v>
      </c>
      <c r="CZ1120" s="11">
        <v>0.0</v>
      </c>
      <c r="DA1120" s="11" t="s">
        <v>133</v>
      </c>
      <c r="DB1120" s="31"/>
    </row>
    <row r="1121">
      <c r="A1121" s="11" t="s">
        <v>6360</v>
      </c>
      <c r="B1121" s="11" t="s">
        <v>6361</v>
      </c>
      <c r="C1121" s="12">
        <v>44296.0</v>
      </c>
      <c r="D1121" s="13">
        <v>1.0</v>
      </c>
      <c r="E1121" s="18">
        <v>0.0</v>
      </c>
      <c r="F1121" s="3">
        <v>5.0</v>
      </c>
      <c r="G1121" s="3">
        <v>4.0</v>
      </c>
      <c r="H1121" s="3">
        <v>8.0</v>
      </c>
      <c r="I1121" s="14">
        <f t="shared" si="1"/>
        <v>5.666666667</v>
      </c>
      <c r="J1121" s="14">
        <f t="shared" si="2"/>
        <v>2.666666667</v>
      </c>
      <c r="K1121" s="11" t="s">
        <v>261</v>
      </c>
      <c r="L1121" s="11" t="s">
        <v>3594</v>
      </c>
      <c r="M1121" s="15"/>
      <c r="N1121" s="15"/>
      <c r="O1121" s="15" t="s">
        <v>3412</v>
      </c>
      <c r="P1121" s="15" t="s">
        <v>5921</v>
      </c>
      <c r="Q1121" s="17">
        <v>1.0</v>
      </c>
      <c r="R1121" s="11" t="s">
        <v>124</v>
      </c>
      <c r="S1121" s="11">
        <v>0.0</v>
      </c>
      <c r="T1121" s="11">
        <v>0.0</v>
      </c>
      <c r="U1121" s="11" t="s">
        <v>124</v>
      </c>
      <c r="V1121" s="11">
        <v>0.0</v>
      </c>
      <c r="W1121" s="11" t="s">
        <v>125</v>
      </c>
      <c r="X1121" s="18">
        <v>22.0</v>
      </c>
      <c r="Y1121" s="18">
        <v>1.0</v>
      </c>
      <c r="Z1121" s="18">
        <v>0.0</v>
      </c>
      <c r="AA1121" s="18">
        <v>1.0</v>
      </c>
      <c r="AB1121" s="15" t="s">
        <v>6362</v>
      </c>
      <c r="AC1121" s="15" t="s">
        <v>6362</v>
      </c>
      <c r="AD1121" s="16">
        <v>1.0</v>
      </c>
      <c r="AE1121" s="16">
        <v>2.0</v>
      </c>
      <c r="AF1121" s="16">
        <v>1.0</v>
      </c>
      <c r="AG1121" s="15">
        <v>0.0</v>
      </c>
      <c r="AH1121" s="11" t="s">
        <v>6363</v>
      </c>
      <c r="AI1121" s="18">
        <v>1.0</v>
      </c>
      <c r="AJ1121" s="18">
        <v>2.0</v>
      </c>
      <c r="AK1121" s="18">
        <v>0.0</v>
      </c>
      <c r="AL1121" s="11">
        <v>0.0</v>
      </c>
      <c r="AM1121" s="19">
        <v>1.0</v>
      </c>
      <c r="AN1121" s="27" t="s">
        <v>128</v>
      </c>
      <c r="AO1121" s="15" t="s">
        <v>554</v>
      </c>
      <c r="AP1121" s="15" t="s">
        <v>554</v>
      </c>
      <c r="AQ1121" s="15">
        <v>89.0</v>
      </c>
      <c r="AR1121" s="15">
        <v>51.0</v>
      </c>
      <c r="AS1121" s="15">
        <v>61.0</v>
      </c>
      <c r="AT1121" s="15">
        <v>76.0</v>
      </c>
      <c r="AU1121" s="15">
        <v>-7.0</v>
      </c>
      <c r="AV1121" s="15">
        <v>30.0</v>
      </c>
      <c r="AW1121" s="18">
        <v>0.0</v>
      </c>
      <c r="AX1121" s="18">
        <v>0.0</v>
      </c>
      <c r="AY1121" s="18">
        <v>1.0</v>
      </c>
      <c r="AZ1121" s="18">
        <v>0.0</v>
      </c>
      <c r="BA1121" s="18">
        <v>0.0</v>
      </c>
      <c r="BB1121" s="18">
        <v>0.0</v>
      </c>
      <c r="BC1121" s="11">
        <v>0.0</v>
      </c>
      <c r="BD1121" s="11">
        <v>1.0</v>
      </c>
      <c r="BE1121" s="11">
        <v>0.0</v>
      </c>
      <c r="BF1121" s="11">
        <v>0.0</v>
      </c>
      <c r="BG1121" s="11">
        <v>0.0</v>
      </c>
      <c r="BH1121" s="11">
        <v>1.0</v>
      </c>
      <c r="BI1121" s="11">
        <v>0.0</v>
      </c>
      <c r="BJ1121" s="11">
        <v>0.0</v>
      </c>
      <c r="BK1121" s="11">
        <v>0.0</v>
      </c>
      <c r="BL1121" s="11">
        <v>0.0</v>
      </c>
      <c r="BM1121" s="11">
        <v>0.0</v>
      </c>
      <c r="BN1121" s="11">
        <v>0.0</v>
      </c>
      <c r="BO1121" s="11">
        <v>0.0</v>
      </c>
      <c r="BP1121" s="11">
        <v>0.0</v>
      </c>
      <c r="BQ1121" s="11">
        <v>0.0</v>
      </c>
      <c r="BR1121" s="11">
        <v>0.0</v>
      </c>
      <c r="BS1121" s="11">
        <v>0.0</v>
      </c>
      <c r="BT1121" s="11">
        <v>0.0</v>
      </c>
      <c r="BU1121" s="11">
        <v>0.0</v>
      </c>
      <c r="BV1121" s="11" t="s">
        <v>124</v>
      </c>
      <c r="BW1121" s="3" t="s">
        <v>487</v>
      </c>
      <c r="BX1121" s="15">
        <v>0.0</v>
      </c>
      <c r="BY1121" s="26">
        <v>137.0</v>
      </c>
      <c r="BZ1121" s="16">
        <v>0.0</v>
      </c>
      <c r="CA1121" s="26">
        <v>29.0</v>
      </c>
      <c r="CB1121" s="26">
        <v>7.0</v>
      </c>
      <c r="CC1121" s="15">
        <v>0.0</v>
      </c>
      <c r="CD1121" s="15">
        <v>0.0</v>
      </c>
      <c r="CE1121" s="15">
        <v>0.0</v>
      </c>
      <c r="CF1121" s="15">
        <v>0.0</v>
      </c>
      <c r="CG1121" s="16">
        <v>0.0</v>
      </c>
      <c r="CH1121" s="16">
        <v>0.0</v>
      </c>
      <c r="CI1121" s="16">
        <v>0.0</v>
      </c>
      <c r="CJ1121" s="15">
        <f t="shared" si="3"/>
        <v>0</v>
      </c>
      <c r="CK1121" s="29" t="s">
        <v>6364</v>
      </c>
      <c r="CL1121" s="11" t="s">
        <v>258</v>
      </c>
      <c r="CM1121" s="11">
        <v>0.0</v>
      </c>
      <c r="CN1121" s="11">
        <v>0.0</v>
      </c>
      <c r="CO1121" s="18">
        <v>1.0</v>
      </c>
      <c r="CP1121" s="18">
        <v>0.0</v>
      </c>
      <c r="CQ1121" s="15">
        <v>0.0</v>
      </c>
      <c r="CR1121" s="15" t="s">
        <v>124</v>
      </c>
      <c r="CS1121" s="15">
        <v>0.0</v>
      </c>
      <c r="CT1121" s="15" t="s">
        <v>124</v>
      </c>
      <c r="CU1121" s="15">
        <v>0.0</v>
      </c>
      <c r="CV1121" s="15" t="s">
        <v>124</v>
      </c>
      <c r="CW1121" s="11">
        <v>0.0</v>
      </c>
      <c r="CX1121" s="11">
        <v>0.0</v>
      </c>
      <c r="CY1121" s="11" t="s">
        <v>124</v>
      </c>
      <c r="CZ1121" s="11">
        <v>0.0</v>
      </c>
      <c r="DA1121" s="11" t="s">
        <v>5791</v>
      </c>
      <c r="DB1121" s="31"/>
    </row>
    <row r="1122">
      <c r="A1122" s="11" t="s">
        <v>6365</v>
      </c>
      <c r="B1122" s="11" t="s">
        <v>6366</v>
      </c>
      <c r="C1122" s="12">
        <v>44303.0</v>
      </c>
      <c r="D1122" s="13">
        <v>2.0</v>
      </c>
      <c r="E1122" s="18">
        <v>1.0</v>
      </c>
      <c r="F1122" s="3">
        <v>9.0</v>
      </c>
      <c r="G1122" s="3">
        <v>9.0</v>
      </c>
      <c r="H1122" s="3">
        <v>10.0</v>
      </c>
      <c r="I1122" s="14">
        <f t="shared" si="1"/>
        <v>9.333333333</v>
      </c>
      <c r="J1122" s="14">
        <f t="shared" si="2"/>
        <v>0.6666666667</v>
      </c>
      <c r="K1122" s="11" t="s">
        <v>6367</v>
      </c>
      <c r="L1122" s="11" t="s">
        <v>6368</v>
      </c>
      <c r="M1122" s="15"/>
      <c r="N1122" s="15"/>
      <c r="O1122" s="15" t="s">
        <v>216</v>
      </c>
      <c r="P1122" s="15" t="s">
        <v>4396</v>
      </c>
      <c r="Q1122" s="17">
        <v>2.0</v>
      </c>
      <c r="R1122" s="11" t="s">
        <v>124</v>
      </c>
      <c r="S1122" s="11">
        <v>1.0</v>
      </c>
      <c r="T1122" s="11">
        <v>0.0</v>
      </c>
      <c r="U1122" s="11" t="s">
        <v>124</v>
      </c>
      <c r="V1122" s="11">
        <v>0.0</v>
      </c>
      <c r="W1122" s="11" t="s">
        <v>125</v>
      </c>
      <c r="X1122" s="18">
        <f>(35+35)/2</f>
        <v>35</v>
      </c>
      <c r="Y1122" s="18">
        <v>1.0</v>
      </c>
      <c r="Z1122" s="18">
        <v>0.0</v>
      </c>
      <c r="AA1122" s="18">
        <v>1.0</v>
      </c>
      <c r="AB1122" s="15" t="s">
        <v>6369</v>
      </c>
      <c r="AC1122" s="15" t="s">
        <v>6369</v>
      </c>
      <c r="AD1122" s="16">
        <v>1.0</v>
      </c>
      <c r="AE1122" s="16">
        <v>0.0</v>
      </c>
      <c r="AF1122" s="16">
        <v>1.0</v>
      </c>
      <c r="AG1122" s="15">
        <v>0.0</v>
      </c>
      <c r="AH1122" s="11" t="s">
        <v>6370</v>
      </c>
      <c r="AI1122" s="18">
        <v>1.0</v>
      </c>
      <c r="AJ1122" s="18">
        <v>0.0</v>
      </c>
      <c r="AK1122" s="18">
        <v>1.0</v>
      </c>
      <c r="AL1122" s="11">
        <v>0.0</v>
      </c>
      <c r="AM1122" s="19">
        <v>1.0</v>
      </c>
      <c r="AN1122" s="27" t="s">
        <v>128</v>
      </c>
      <c r="AO1122" s="15" t="s">
        <v>977</v>
      </c>
      <c r="AP1122" s="15" t="s">
        <v>200</v>
      </c>
      <c r="AQ1122" s="15">
        <v>148.0</v>
      </c>
      <c r="AR1122" s="15">
        <v>62.0</v>
      </c>
      <c r="AS1122" s="15">
        <v>59.0</v>
      </c>
      <c r="AT1122" s="15">
        <v>72.0</v>
      </c>
      <c r="AU1122" s="15">
        <v>-8.0</v>
      </c>
      <c r="AV1122" s="15">
        <v>18.0</v>
      </c>
      <c r="AW1122" s="18">
        <v>0.0</v>
      </c>
      <c r="AX1122" s="18">
        <v>1.0</v>
      </c>
      <c r="AY1122" s="18">
        <v>0.0</v>
      </c>
      <c r="AZ1122" s="18">
        <v>1.0</v>
      </c>
      <c r="BA1122" s="18">
        <v>1.0</v>
      </c>
      <c r="BB1122" s="18">
        <v>0.0</v>
      </c>
      <c r="BC1122" s="11">
        <v>0.0</v>
      </c>
      <c r="BD1122" s="11">
        <v>0.0</v>
      </c>
      <c r="BE1122" s="11">
        <v>0.0</v>
      </c>
      <c r="BF1122" s="11">
        <v>0.0</v>
      </c>
      <c r="BG1122" s="11">
        <v>0.0</v>
      </c>
      <c r="BH1122" s="11">
        <v>1.0</v>
      </c>
      <c r="BI1122" s="11">
        <v>0.0</v>
      </c>
      <c r="BJ1122" s="11">
        <v>1.0</v>
      </c>
      <c r="BK1122" s="11">
        <v>0.0</v>
      </c>
      <c r="BL1122" s="11">
        <v>0.0</v>
      </c>
      <c r="BM1122" s="11">
        <v>0.0</v>
      </c>
      <c r="BN1122" s="11">
        <v>0.0</v>
      </c>
      <c r="BO1122" s="11">
        <v>0.0</v>
      </c>
      <c r="BP1122" s="11">
        <v>0.0</v>
      </c>
      <c r="BQ1122" s="11">
        <v>0.0</v>
      </c>
      <c r="BR1122" s="11">
        <v>0.0</v>
      </c>
      <c r="BS1122" s="11">
        <v>0.0</v>
      </c>
      <c r="BT1122" s="11">
        <v>0.0</v>
      </c>
      <c r="BU1122" s="11">
        <v>0.0</v>
      </c>
      <c r="BV1122" s="11" t="s">
        <v>124</v>
      </c>
      <c r="BW1122" s="3" t="s">
        <v>1609</v>
      </c>
      <c r="BX1122" s="15">
        <v>0.0</v>
      </c>
      <c r="BY1122" s="26">
        <v>242.0</v>
      </c>
      <c r="BZ1122" s="16">
        <v>0.0</v>
      </c>
      <c r="CA1122" s="26">
        <v>43.0</v>
      </c>
      <c r="CB1122" s="26">
        <v>13.0</v>
      </c>
      <c r="CC1122" s="15">
        <v>0.0</v>
      </c>
      <c r="CD1122" s="15">
        <v>0.0</v>
      </c>
      <c r="CE1122" s="15">
        <v>1.0</v>
      </c>
      <c r="CF1122" s="15">
        <v>0.0</v>
      </c>
      <c r="CG1122" s="16">
        <v>0.0</v>
      </c>
      <c r="CH1122" s="16">
        <v>0.0</v>
      </c>
      <c r="CI1122" s="16">
        <v>0.0</v>
      </c>
      <c r="CJ1122" s="15">
        <f t="shared" si="3"/>
        <v>0</v>
      </c>
      <c r="CK1122" s="29" t="s">
        <v>6371</v>
      </c>
      <c r="CL1122" s="11" t="s">
        <v>258</v>
      </c>
      <c r="CM1122" s="11">
        <v>0.0</v>
      </c>
      <c r="CN1122" s="11">
        <v>0.0</v>
      </c>
      <c r="CO1122" s="18">
        <v>0.0</v>
      </c>
      <c r="CP1122" s="18">
        <v>0.0</v>
      </c>
      <c r="CQ1122" s="15">
        <v>0.0</v>
      </c>
      <c r="CR1122" s="15" t="s">
        <v>124</v>
      </c>
      <c r="CS1122" s="15">
        <v>0.0</v>
      </c>
      <c r="CT1122" s="15" t="s">
        <v>124</v>
      </c>
      <c r="CU1122" s="15">
        <v>0.0</v>
      </c>
      <c r="CV1122" s="15" t="s">
        <v>124</v>
      </c>
      <c r="CW1122" s="11">
        <v>0.0</v>
      </c>
      <c r="CX1122" s="11">
        <v>0.0</v>
      </c>
      <c r="CY1122" s="11" t="s">
        <v>124</v>
      </c>
      <c r="CZ1122" s="11">
        <v>0.0</v>
      </c>
      <c r="DA1122" s="11" t="s">
        <v>5791</v>
      </c>
      <c r="DB1122" s="31"/>
    </row>
    <row r="1123">
      <c r="A1123" s="11" t="s">
        <v>6372</v>
      </c>
      <c r="B1123" s="11" t="s">
        <v>6373</v>
      </c>
      <c r="C1123" s="12">
        <v>44310.0</v>
      </c>
      <c r="D1123" s="13">
        <v>2.0</v>
      </c>
      <c r="E1123" s="18">
        <v>0.0</v>
      </c>
      <c r="F1123" s="3">
        <v>6.0</v>
      </c>
      <c r="G1123" s="3">
        <v>6.0</v>
      </c>
      <c r="H1123" s="3">
        <v>5.0</v>
      </c>
      <c r="I1123" s="14">
        <f t="shared" si="1"/>
        <v>5.666666667</v>
      </c>
      <c r="J1123" s="14">
        <f t="shared" si="2"/>
        <v>0.6666666667</v>
      </c>
      <c r="K1123" s="11" t="s">
        <v>261</v>
      </c>
      <c r="L1123" s="11" t="s">
        <v>3594</v>
      </c>
      <c r="M1123" s="15"/>
      <c r="N1123" s="15"/>
      <c r="O1123" s="15" t="s">
        <v>3478</v>
      </c>
      <c r="P1123" s="15" t="s">
        <v>5921</v>
      </c>
      <c r="Q1123" s="17">
        <v>1.0</v>
      </c>
      <c r="R1123" s="11" t="s">
        <v>124</v>
      </c>
      <c r="S1123" s="11">
        <v>0.0</v>
      </c>
      <c r="T1123" s="11">
        <v>0.0</v>
      </c>
      <c r="U1123" s="11" t="s">
        <v>124</v>
      </c>
      <c r="V1123" s="11">
        <v>0.0</v>
      </c>
      <c r="W1123" s="11" t="s">
        <v>125</v>
      </c>
      <c r="X1123" s="18">
        <v>21.0</v>
      </c>
      <c r="Y1123" s="18">
        <v>1.0</v>
      </c>
      <c r="Z1123" s="18">
        <v>0.0</v>
      </c>
      <c r="AA1123" s="18">
        <v>1.0</v>
      </c>
      <c r="AB1123" s="15" t="s">
        <v>6374</v>
      </c>
      <c r="AC1123" s="15" t="s">
        <v>6375</v>
      </c>
      <c r="AD1123" s="16">
        <v>1.0</v>
      </c>
      <c r="AE1123" s="16">
        <v>2.0</v>
      </c>
      <c r="AF1123" s="16">
        <v>1.0</v>
      </c>
      <c r="AG1123" s="15">
        <v>0.0</v>
      </c>
      <c r="AH1123" s="11" t="s">
        <v>6376</v>
      </c>
      <c r="AI1123" s="18">
        <v>1.0</v>
      </c>
      <c r="AJ1123" s="18">
        <v>0.0</v>
      </c>
      <c r="AK1123" s="18">
        <v>0.0</v>
      </c>
      <c r="AL1123" s="11">
        <v>0.0</v>
      </c>
      <c r="AM1123" s="19">
        <v>1.0</v>
      </c>
      <c r="AN1123" s="27" t="s">
        <v>128</v>
      </c>
      <c r="AO1123" s="15" t="s">
        <v>1780</v>
      </c>
      <c r="AP1123" s="15" t="s">
        <v>1780</v>
      </c>
      <c r="AQ1123" s="15">
        <v>81.0</v>
      </c>
      <c r="AR1123" s="15">
        <v>54.0</v>
      </c>
      <c r="AS1123" s="15">
        <v>79.0</v>
      </c>
      <c r="AT1123" s="15">
        <v>44.0</v>
      </c>
      <c r="AU1123" s="15">
        <v>-7.0</v>
      </c>
      <c r="AV1123" s="15">
        <v>41.0</v>
      </c>
      <c r="AW1123" s="18">
        <v>0.0</v>
      </c>
      <c r="AX1123" s="18">
        <v>0.0</v>
      </c>
      <c r="AY1123" s="18">
        <v>0.0</v>
      </c>
      <c r="AZ1123" s="18">
        <v>1.0</v>
      </c>
      <c r="BA1123" s="18">
        <v>0.0</v>
      </c>
      <c r="BB1123" s="18">
        <v>0.0</v>
      </c>
      <c r="BC1123" s="11">
        <v>0.0</v>
      </c>
      <c r="BD1123" s="11">
        <v>0.0</v>
      </c>
      <c r="BE1123" s="11">
        <v>0.0</v>
      </c>
      <c r="BF1123" s="11">
        <v>0.0</v>
      </c>
      <c r="BG1123" s="11">
        <v>0.0</v>
      </c>
      <c r="BH1123" s="11">
        <v>0.0</v>
      </c>
      <c r="BI1123" s="11">
        <v>0.0</v>
      </c>
      <c r="BJ1123" s="11">
        <v>0.0</v>
      </c>
      <c r="BK1123" s="11">
        <v>0.0</v>
      </c>
      <c r="BL1123" s="11">
        <v>0.0</v>
      </c>
      <c r="BM1123" s="11">
        <v>0.0</v>
      </c>
      <c r="BN1123" s="11">
        <v>0.0</v>
      </c>
      <c r="BO1123" s="11">
        <v>0.0</v>
      </c>
      <c r="BP1123" s="11">
        <v>0.0</v>
      </c>
      <c r="BQ1123" s="11">
        <v>0.0</v>
      </c>
      <c r="BR1123" s="11">
        <v>0.0</v>
      </c>
      <c r="BS1123" s="11">
        <v>0.0</v>
      </c>
      <c r="BT1123" s="11">
        <v>1.0</v>
      </c>
      <c r="BU1123" s="11">
        <v>0.0</v>
      </c>
      <c r="BV1123" s="11" t="s">
        <v>124</v>
      </c>
      <c r="BW1123" s="3" t="s">
        <v>319</v>
      </c>
      <c r="BX1123" s="15">
        <v>0.0</v>
      </c>
      <c r="BY1123" s="26">
        <v>165.0</v>
      </c>
      <c r="BZ1123" s="16">
        <v>0.0</v>
      </c>
      <c r="CA1123" s="26">
        <v>20.0</v>
      </c>
      <c r="CB1123" s="26">
        <v>10.0</v>
      </c>
      <c r="CC1123" s="15">
        <v>0.0</v>
      </c>
      <c r="CD1123" s="15">
        <v>0.0</v>
      </c>
      <c r="CE1123" s="15">
        <v>0.0</v>
      </c>
      <c r="CF1123" s="15">
        <v>0.0</v>
      </c>
      <c r="CG1123" s="16">
        <v>0.0</v>
      </c>
      <c r="CH1123" s="16">
        <v>0.0</v>
      </c>
      <c r="CI1123" s="16">
        <v>0.0</v>
      </c>
      <c r="CJ1123" s="15">
        <f t="shared" si="3"/>
        <v>0</v>
      </c>
      <c r="CK1123" s="29" t="s">
        <v>6377</v>
      </c>
      <c r="CL1123" s="11" t="s">
        <v>6378</v>
      </c>
      <c r="CM1123" s="11">
        <v>0.0</v>
      </c>
      <c r="CN1123" s="11">
        <v>0.0</v>
      </c>
      <c r="CO1123" s="18">
        <v>1.0</v>
      </c>
      <c r="CP1123" s="18">
        <v>0.0</v>
      </c>
      <c r="CQ1123" s="15">
        <v>0.0</v>
      </c>
      <c r="CR1123" s="15" t="s">
        <v>124</v>
      </c>
      <c r="CS1123" s="15">
        <v>0.0</v>
      </c>
      <c r="CT1123" s="15" t="s">
        <v>124</v>
      </c>
      <c r="CU1123" s="15">
        <v>0.0</v>
      </c>
      <c r="CV1123" s="15" t="s">
        <v>124</v>
      </c>
      <c r="CW1123" s="11">
        <v>0.0</v>
      </c>
      <c r="CX1123" s="11">
        <v>0.0</v>
      </c>
      <c r="CY1123" s="11" t="s">
        <v>124</v>
      </c>
      <c r="CZ1123" s="11">
        <v>0.0</v>
      </c>
      <c r="DA1123" s="11" t="s">
        <v>235</v>
      </c>
      <c r="DB1123" s="31"/>
    </row>
    <row r="1124">
      <c r="A1124" s="11" t="s">
        <v>6379</v>
      </c>
      <c r="B1124" s="11" t="s">
        <v>6380</v>
      </c>
      <c r="C1124" s="12">
        <v>44324.0</v>
      </c>
      <c r="D1124" s="13">
        <v>2.0</v>
      </c>
      <c r="E1124" s="18">
        <v>0.0</v>
      </c>
      <c r="F1124" s="3">
        <v>7.0</v>
      </c>
      <c r="G1124" s="3">
        <v>7.0</v>
      </c>
      <c r="H1124" s="3">
        <v>7.0</v>
      </c>
      <c r="I1124" s="14">
        <f t="shared" si="1"/>
        <v>7</v>
      </c>
      <c r="J1124" s="14">
        <f t="shared" si="2"/>
        <v>0</v>
      </c>
      <c r="K1124" s="11" t="s">
        <v>5876</v>
      </c>
      <c r="L1124" s="11" t="s">
        <v>4729</v>
      </c>
      <c r="M1124" s="15"/>
      <c r="N1124" s="15"/>
      <c r="O1124" s="15" t="s">
        <v>137</v>
      </c>
      <c r="P1124" s="15" t="s">
        <v>969</v>
      </c>
      <c r="Q1124" s="17">
        <v>2.0</v>
      </c>
      <c r="R1124" s="11" t="s">
        <v>124</v>
      </c>
      <c r="S1124" s="11">
        <v>1.0</v>
      </c>
      <c r="T1124" s="11">
        <v>0.0</v>
      </c>
      <c r="U1124" s="11" t="s">
        <v>124</v>
      </c>
      <c r="V1124" s="11">
        <v>0.0</v>
      </c>
      <c r="W1124" s="11" t="s">
        <v>4598</v>
      </c>
      <c r="X1124" s="18">
        <f>(31+27)/2</f>
        <v>29</v>
      </c>
      <c r="Y1124" s="18">
        <v>2.0</v>
      </c>
      <c r="Z1124" s="18">
        <v>2.0</v>
      </c>
      <c r="AA1124" s="18">
        <v>2.0</v>
      </c>
      <c r="AB1124" s="15" t="s">
        <v>6381</v>
      </c>
      <c r="AC1124" s="15" t="s">
        <v>6381</v>
      </c>
      <c r="AD1124" s="16">
        <v>1.0</v>
      </c>
      <c r="AE1124" s="16">
        <v>2.0</v>
      </c>
      <c r="AF1124" s="16">
        <v>1.0</v>
      </c>
      <c r="AG1124" s="15">
        <v>0.0</v>
      </c>
      <c r="AH1124" s="11" t="s">
        <v>6227</v>
      </c>
      <c r="AI1124" s="18">
        <v>1.0</v>
      </c>
      <c r="AJ1124" s="18">
        <v>2.0</v>
      </c>
      <c r="AK1124" s="18">
        <v>1.0</v>
      </c>
      <c r="AL1124" s="11">
        <v>0.0</v>
      </c>
      <c r="AM1124" s="19">
        <v>1.0</v>
      </c>
      <c r="AN1124" s="27" t="s">
        <v>128</v>
      </c>
      <c r="AO1124" s="15" t="s">
        <v>129</v>
      </c>
      <c r="AP1124" s="15" t="s">
        <v>129</v>
      </c>
      <c r="AQ1124" s="15">
        <v>118.0</v>
      </c>
      <c r="AR1124" s="15">
        <v>83.0</v>
      </c>
      <c r="AS1124" s="15">
        <v>65.0</v>
      </c>
      <c r="AT1124" s="15">
        <v>59.0</v>
      </c>
      <c r="AU1124" s="15">
        <v>-5.0</v>
      </c>
      <c r="AV1124" s="15">
        <v>2.0</v>
      </c>
      <c r="AW1124" s="18">
        <v>0.0</v>
      </c>
      <c r="AX1124" s="18">
        <v>0.0</v>
      </c>
      <c r="AY1124" s="18">
        <v>0.0</v>
      </c>
      <c r="AZ1124" s="18">
        <v>0.0</v>
      </c>
      <c r="BA1124" s="18">
        <v>0.0</v>
      </c>
      <c r="BB1124" s="18">
        <v>0.0</v>
      </c>
      <c r="BC1124" s="11">
        <v>0.0</v>
      </c>
      <c r="BD1124" s="11">
        <v>0.0</v>
      </c>
      <c r="BE1124" s="11">
        <v>0.0</v>
      </c>
      <c r="BF1124" s="11">
        <v>0.0</v>
      </c>
      <c r="BG1124" s="11">
        <v>0.0</v>
      </c>
      <c r="BH1124" s="11">
        <v>1.0</v>
      </c>
      <c r="BI1124" s="11">
        <v>0.0</v>
      </c>
      <c r="BJ1124" s="11">
        <v>0.0</v>
      </c>
      <c r="BK1124" s="11">
        <v>0.0</v>
      </c>
      <c r="BL1124" s="11">
        <v>0.0</v>
      </c>
      <c r="BM1124" s="11">
        <v>0.0</v>
      </c>
      <c r="BN1124" s="11">
        <v>0.0</v>
      </c>
      <c r="BO1124" s="11">
        <v>0.0</v>
      </c>
      <c r="BP1124" s="11">
        <v>0.0</v>
      </c>
      <c r="BQ1124" s="11">
        <v>0.0</v>
      </c>
      <c r="BR1124" s="11">
        <v>0.0</v>
      </c>
      <c r="BS1124" s="11">
        <v>0.0</v>
      </c>
      <c r="BT1124" s="11">
        <v>0.0</v>
      </c>
      <c r="BU1124" s="11">
        <v>0.0</v>
      </c>
      <c r="BV1124" s="11" t="s">
        <v>124</v>
      </c>
      <c r="BW1124" s="3" t="s">
        <v>487</v>
      </c>
      <c r="BX1124" s="15">
        <v>0.0</v>
      </c>
      <c r="BY1124" s="26">
        <v>191.0</v>
      </c>
      <c r="BZ1124" s="16">
        <v>0.0</v>
      </c>
      <c r="CA1124" s="26">
        <v>52.0</v>
      </c>
      <c r="CB1124" s="26">
        <v>8.0</v>
      </c>
      <c r="CC1124" s="15">
        <v>0.0</v>
      </c>
      <c r="CD1124" s="15">
        <v>0.0</v>
      </c>
      <c r="CE1124" s="15">
        <v>0.0</v>
      </c>
      <c r="CF1124" s="15">
        <v>0.0</v>
      </c>
      <c r="CG1124" s="16">
        <v>0.0</v>
      </c>
      <c r="CH1124" s="16">
        <v>0.0</v>
      </c>
      <c r="CI1124" s="16">
        <v>0.0</v>
      </c>
      <c r="CJ1124" s="15">
        <f t="shared" si="3"/>
        <v>0</v>
      </c>
      <c r="CK1124" s="29" t="s">
        <v>6382</v>
      </c>
      <c r="CL1124" s="11" t="s">
        <v>5902</v>
      </c>
      <c r="CM1124" s="11">
        <v>0.0</v>
      </c>
      <c r="CN1124" s="11">
        <v>0.0</v>
      </c>
      <c r="CO1124" s="18">
        <v>0.0</v>
      </c>
      <c r="CP1124" s="18">
        <v>0.0</v>
      </c>
      <c r="CQ1124" s="15">
        <v>0.0</v>
      </c>
      <c r="CR1124" s="15" t="s">
        <v>124</v>
      </c>
      <c r="CS1124" s="15">
        <v>0.0</v>
      </c>
      <c r="CT1124" s="15" t="s">
        <v>124</v>
      </c>
      <c r="CU1124" s="15">
        <v>0.0</v>
      </c>
      <c r="CV1124" s="15" t="s">
        <v>124</v>
      </c>
      <c r="CW1124" s="11">
        <v>0.0</v>
      </c>
      <c r="CX1124" s="11">
        <v>0.0</v>
      </c>
      <c r="CY1124" s="11" t="s">
        <v>124</v>
      </c>
      <c r="CZ1124" s="11">
        <v>0.0</v>
      </c>
      <c r="DA1124" s="11" t="s">
        <v>5791</v>
      </c>
      <c r="DB1124" s="31"/>
    </row>
    <row r="1125">
      <c r="A1125" s="11" t="s">
        <v>6383</v>
      </c>
      <c r="B1125" s="11" t="s">
        <v>6340</v>
      </c>
      <c r="C1125" s="12">
        <v>44345.0</v>
      </c>
      <c r="D1125" s="13">
        <v>1.0</v>
      </c>
      <c r="E1125" s="18">
        <v>0.0</v>
      </c>
      <c r="F1125" s="3">
        <v>6.0</v>
      </c>
      <c r="G1125" s="3">
        <v>7.0</v>
      </c>
      <c r="H1125" s="3">
        <v>9.0</v>
      </c>
      <c r="I1125" s="14">
        <f t="shared" si="1"/>
        <v>7.333333333</v>
      </c>
      <c r="J1125" s="14">
        <f t="shared" si="2"/>
        <v>2</v>
      </c>
      <c r="K1125" s="11" t="s">
        <v>2783</v>
      </c>
      <c r="L1125" s="11" t="s">
        <v>4729</v>
      </c>
      <c r="M1125" s="15"/>
      <c r="N1125" s="15"/>
      <c r="O1125" s="15" t="s">
        <v>122</v>
      </c>
      <c r="P1125" s="15" t="s">
        <v>6384</v>
      </c>
      <c r="Q1125" s="17">
        <v>1.0</v>
      </c>
      <c r="R1125" s="11" t="s">
        <v>124</v>
      </c>
      <c r="S1125" s="11">
        <v>0.0</v>
      </c>
      <c r="T1125" s="11">
        <v>0.0</v>
      </c>
      <c r="U1125" s="11" t="s">
        <v>124</v>
      </c>
      <c r="V1125" s="11">
        <v>0.0</v>
      </c>
      <c r="W1125" s="11" t="s">
        <v>125</v>
      </c>
      <c r="X1125" s="18">
        <v>18.0</v>
      </c>
      <c r="Y1125" s="18">
        <v>0.0</v>
      </c>
      <c r="Z1125" s="18">
        <v>0.0</v>
      </c>
      <c r="AA1125" s="18">
        <v>0.0</v>
      </c>
      <c r="AB1125" s="15" t="s">
        <v>6385</v>
      </c>
      <c r="AC1125" s="15" t="s">
        <v>6341</v>
      </c>
      <c r="AD1125" s="16">
        <v>2.0</v>
      </c>
      <c r="AE1125" s="16">
        <v>2.0</v>
      </c>
      <c r="AF1125" s="16">
        <v>1.0</v>
      </c>
      <c r="AG1125" s="15">
        <v>0.0</v>
      </c>
      <c r="AH1125" s="11" t="s">
        <v>6342</v>
      </c>
      <c r="AI1125" s="18">
        <v>1.0</v>
      </c>
      <c r="AJ1125" s="18">
        <v>1.0</v>
      </c>
      <c r="AK1125" s="18">
        <v>0.0</v>
      </c>
      <c r="AL1125" s="11">
        <v>0.0</v>
      </c>
      <c r="AM1125" s="19">
        <v>1.0</v>
      </c>
      <c r="AN1125" s="27" t="s">
        <v>128</v>
      </c>
      <c r="AO1125" s="15" t="s">
        <v>155</v>
      </c>
      <c r="AP1125" s="15" t="s">
        <v>155</v>
      </c>
      <c r="AQ1125" s="15">
        <v>167.0</v>
      </c>
      <c r="AR1125" s="15">
        <v>66.0</v>
      </c>
      <c r="AS1125" s="15">
        <v>56.0</v>
      </c>
      <c r="AT1125" s="15">
        <v>69.0</v>
      </c>
      <c r="AU1125" s="15">
        <v>-5.0</v>
      </c>
      <c r="AV1125" s="15">
        <v>34.0</v>
      </c>
      <c r="AW1125" s="18">
        <v>0.0</v>
      </c>
      <c r="AX1125" s="18">
        <v>1.0</v>
      </c>
      <c r="AY1125" s="18">
        <v>1.0</v>
      </c>
      <c r="AZ1125" s="18">
        <v>0.0</v>
      </c>
      <c r="BA1125" s="18">
        <v>0.0</v>
      </c>
      <c r="BB1125" s="18">
        <v>0.0</v>
      </c>
      <c r="BC1125" s="11">
        <v>0.0</v>
      </c>
      <c r="BD1125" s="11">
        <v>0.0</v>
      </c>
      <c r="BE1125" s="11">
        <v>0.0</v>
      </c>
      <c r="BF1125" s="11">
        <v>0.0</v>
      </c>
      <c r="BG1125" s="11">
        <v>0.0</v>
      </c>
      <c r="BH1125" s="11">
        <v>0.0</v>
      </c>
      <c r="BI1125" s="11">
        <v>0.0</v>
      </c>
      <c r="BJ1125" s="11">
        <v>0.0</v>
      </c>
      <c r="BK1125" s="11">
        <v>0.0</v>
      </c>
      <c r="BL1125" s="11">
        <v>0.0</v>
      </c>
      <c r="BM1125" s="11">
        <v>0.0</v>
      </c>
      <c r="BN1125" s="11">
        <v>0.0</v>
      </c>
      <c r="BO1125" s="11">
        <v>0.0</v>
      </c>
      <c r="BP1125" s="11">
        <v>0.0</v>
      </c>
      <c r="BQ1125" s="11">
        <v>0.0</v>
      </c>
      <c r="BR1125" s="11">
        <v>0.0</v>
      </c>
      <c r="BS1125" s="11">
        <v>0.0</v>
      </c>
      <c r="BT1125" s="11">
        <v>0.0</v>
      </c>
      <c r="BU1125" s="11">
        <v>0.0</v>
      </c>
      <c r="BV1125" s="11" t="s">
        <v>124</v>
      </c>
      <c r="BW1125" s="3" t="s">
        <v>146</v>
      </c>
      <c r="BX1125" s="15">
        <v>0.0</v>
      </c>
      <c r="BY1125" s="26">
        <v>178.0</v>
      </c>
      <c r="BZ1125" s="16">
        <v>0.0</v>
      </c>
      <c r="CA1125" s="26">
        <v>33.0</v>
      </c>
      <c r="CB1125" s="26">
        <v>6.0</v>
      </c>
      <c r="CC1125" s="15">
        <v>0.0</v>
      </c>
      <c r="CD1125" s="15">
        <v>0.0</v>
      </c>
      <c r="CE1125" s="15">
        <v>0.0</v>
      </c>
      <c r="CF1125" s="15">
        <v>0.0</v>
      </c>
      <c r="CG1125" s="16">
        <v>0.0</v>
      </c>
      <c r="CH1125" s="16">
        <v>0.0</v>
      </c>
      <c r="CI1125" s="16">
        <v>1.0</v>
      </c>
      <c r="CJ1125" s="15">
        <f t="shared" si="3"/>
        <v>1</v>
      </c>
      <c r="CK1125" s="29" t="s">
        <v>6386</v>
      </c>
      <c r="CL1125" s="11" t="s">
        <v>1451</v>
      </c>
      <c r="CM1125" s="11">
        <v>0.0</v>
      </c>
      <c r="CN1125" s="11">
        <v>0.0</v>
      </c>
      <c r="CO1125" s="18">
        <v>1.0</v>
      </c>
      <c r="CP1125" s="18">
        <v>0.0</v>
      </c>
      <c r="CQ1125" s="15">
        <v>0.0</v>
      </c>
      <c r="CR1125" s="15" t="s">
        <v>124</v>
      </c>
      <c r="CS1125" s="15">
        <v>0.0</v>
      </c>
      <c r="CT1125" s="15" t="s">
        <v>124</v>
      </c>
      <c r="CU1125" s="15">
        <v>0.0</v>
      </c>
      <c r="CV1125" s="15" t="s">
        <v>124</v>
      </c>
      <c r="CW1125" s="11">
        <v>0.0</v>
      </c>
      <c r="CX1125" s="11">
        <v>0.0</v>
      </c>
      <c r="CY1125" s="11" t="s">
        <v>124</v>
      </c>
      <c r="CZ1125" s="11">
        <v>0.0</v>
      </c>
      <c r="DA1125" s="11" t="s">
        <v>235</v>
      </c>
      <c r="DB1125" s="31"/>
    </row>
    <row r="1126">
      <c r="A1126" s="11" t="s">
        <v>6387</v>
      </c>
      <c r="B1126" s="11" t="s">
        <v>6300</v>
      </c>
      <c r="C1126" s="12">
        <v>44352.0</v>
      </c>
      <c r="D1126" s="13">
        <v>10.0</v>
      </c>
      <c r="E1126" s="18">
        <v>1.0</v>
      </c>
      <c r="F1126" s="3">
        <v>3.0</v>
      </c>
      <c r="G1126" s="3">
        <v>2.0</v>
      </c>
      <c r="H1126" s="3">
        <v>4.0</v>
      </c>
      <c r="I1126" s="14">
        <f t="shared" si="1"/>
        <v>3</v>
      </c>
      <c r="J1126" s="14">
        <f t="shared" si="2"/>
        <v>1.333333333</v>
      </c>
      <c r="K1126" s="11" t="s">
        <v>6301</v>
      </c>
      <c r="L1126" s="11" t="s">
        <v>6302</v>
      </c>
      <c r="M1126" s="15"/>
      <c r="N1126" s="15"/>
      <c r="O1126" s="15" t="s">
        <v>137</v>
      </c>
      <c r="P1126" s="15" t="s">
        <v>6303</v>
      </c>
      <c r="Q1126" s="17">
        <v>0.0</v>
      </c>
      <c r="R1126" s="11" t="s">
        <v>124</v>
      </c>
      <c r="S1126" s="11">
        <v>1.0</v>
      </c>
      <c r="T1126" s="11">
        <v>0.0</v>
      </c>
      <c r="U1126" s="11" t="s">
        <v>124</v>
      </c>
      <c r="V1126" s="11">
        <v>0.0</v>
      </c>
      <c r="W1126" s="11" t="s">
        <v>6304</v>
      </c>
      <c r="X1126" s="18">
        <f t="shared" ref="X1126:X1127" si="6">(28+28+27+26+25+25+23)/7</f>
        <v>26</v>
      </c>
      <c r="Y1126" s="18">
        <v>1.0</v>
      </c>
      <c r="Z1126" s="18">
        <v>0.0</v>
      </c>
      <c r="AA1126" s="18">
        <v>0.0</v>
      </c>
      <c r="AB1126" s="15" t="s">
        <v>6388</v>
      </c>
      <c r="AC1126" s="15" t="s">
        <v>6388</v>
      </c>
      <c r="AD1126" s="16">
        <v>2.0</v>
      </c>
      <c r="AE1126" s="16">
        <v>2.0</v>
      </c>
      <c r="AF1126" s="16">
        <v>1.0</v>
      </c>
      <c r="AG1126" s="15">
        <v>0.0</v>
      </c>
      <c r="AH1126" s="11" t="s">
        <v>6389</v>
      </c>
      <c r="AI1126" s="18">
        <v>1.0</v>
      </c>
      <c r="AJ1126" s="18">
        <v>1.0</v>
      </c>
      <c r="AK1126" s="18">
        <v>0.0</v>
      </c>
      <c r="AL1126" s="11">
        <v>0.0</v>
      </c>
      <c r="AM1126" s="19">
        <v>1.0</v>
      </c>
      <c r="AN1126" s="27" t="s">
        <v>128</v>
      </c>
      <c r="AO1126" s="15" t="s">
        <v>210</v>
      </c>
      <c r="AP1126" s="15" t="s">
        <v>210</v>
      </c>
      <c r="AQ1126" s="15">
        <v>110.0</v>
      </c>
      <c r="AR1126" s="15">
        <v>46.0</v>
      </c>
      <c r="AS1126" s="15">
        <v>76.0</v>
      </c>
      <c r="AT1126" s="15">
        <v>70.0</v>
      </c>
      <c r="AU1126" s="15">
        <v>-5.0</v>
      </c>
      <c r="AV1126" s="15">
        <v>0.0</v>
      </c>
      <c r="AW1126" s="18">
        <v>0.0</v>
      </c>
      <c r="AX1126" s="18">
        <v>0.0</v>
      </c>
      <c r="AY1126" s="18">
        <v>0.0</v>
      </c>
      <c r="AZ1126" s="18">
        <v>1.0</v>
      </c>
      <c r="BA1126" s="18">
        <v>0.0</v>
      </c>
      <c r="BB1126" s="18">
        <v>0.0</v>
      </c>
      <c r="BC1126" s="11">
        <v>0.0</v>
      </c>
      <c r="BD1126" s="11">
        <v>0.0</v>
      </c>
      <c r="BE1126" s="11">
        <v>0.0</v>
      </c>
      <c r="BF1126" s="11">
        <v>0.0</v>
      </c>
      <c r="BG1126" s="11">
        <v>0.0</v>
      </c>
      <c r="BH1126" s="11">
        <v>0.0</v>
      </c>
      <c r="BI1126" s="11">
        <v>0.0</v>
      </c>
      <c r="BJ1126" s="11">
        <v>0.0</v>
      </c>
      <c r="BK1126" s="11">
        <v>0.0</v>
      </c>
      <c r="BL1126" s="11">
        <v>0.0</v>
      </c>
      <c r="BM1126" s="11">
        <v>0.0</v>
      </c>
      <c r="BN1126" s="11">
        <v>0.0</v>
      </c>
      <c r="BO1126" s="11">
        <v>0.0</v>
      </c>
      <c r="BP1126" s="11">
        <v>0.0</v>
      </c>
      <c r="BQ1126" s="11">
        <v>0.0</v>
      </c>
      <c r="BR1126" s="11">
        <v>0.0</v>
      </c>
      <c r="BS1126" s="11">
        <v>0.0</v>
      </c>
      <c r="BT1126" s="11">
        <v>0.0</v>
      </c>
      <c r="BU1126" s="11">
        <v>0.0</v>
      </c>
      <c r="BV1126" s="11" t="s">
        <v>124</v>
      </c>
      <c r="BW1126" s="3" t="s">
        <v>5106</v>
      </c>
      <c r="BX1126" s="15">
        <v>1.0</v>
      </c>
      <c r="BY1126" s="26">
        <v>164.0</v>
      </c>
      <c r="BZ1126" s="16">
        <v>0.0</v>
      </c>
      <c r="CA1126" s="26">
        <v>26.0</v>
      </c>
      <c r="CB1126" s="26">
        <v>4.0</v>
      </c>
      <c r="CC1126" s="15">
        <v>0.0</v>
      </c>
      <c r="CD1126" s="15">
        <v>0.0</v>
      </c>
      <c r="CE1126" s="15">
        <v>0.0</v>
      </c>
      <c r="CF1126" s="15">
        <v>0.0</v>
      </c>
      <c r="CG1126" s="16">
        <v>0.0</v>
      </c>
      <c r="CH1126" s="16">
        <v>0.0</v>
      </c>
      <c r="CI1126" s="16">
        <v>0.0</v>
      </c>
      <c r="CJ1126" s="15">
        <f t="shared" si="3"/>
        <v>0</v>
      </c>
      <c r="CK1126" s="29" t="s">
        <v>6390</v>
      </c>
      <c r="CL1126" s="11" t="s">
        <v>6391</v>
      </c>
      <c r="CM1126" s="11">
        <v>0.0</v>
      </c>
      <c r="CN1126" s="11">
        <v>0.0</v>
      </c>
      <c r="CO1126" s="18">
        <v>0.0</v>
      </c>
      <c r="CP1126" s="18">
        <v>0.0</v>
      </c>
      <c r="CQ1126" s="15">
        <v>0.0</v>
      </c>
      <c r="CR1126" s="15" t="s">
        <v>124</v>
      </c>
      <c r="CS1126" s="15">
        <v>0.0</v>
      </c>
      <c r="CT1126" s="15" t="s">
        <v>124</v>
      </c>
      <c r="CU1126" s="15">
        <v>0.0</v>
      </c>
      <c r="CV1126" s="15" t="s">
        <v>124</v>
      </c>
      <c r="CW1126" s="11">
        <v>0.0</v>
      </c>
      <c r="CX1126" s="11">
        <v>0.0</v>
      </c>
      <c r="CY1126" s="11" t="s">
        <v>124</v>
      </c>
      <c r="CZ1126" s="11">
        <v>0.0</v>
      </c>
      <c r="DA1126" s="11" t="s">
        <v>4181</v>
      </c>
      <c r="DB1126" s="31"/>
    </row>
    <row r="1127">
      <c r="A1127" s="11" t="s">
        <v>6392</v>
      </c>
      <c r="B1127" s="11" t="s">
        <v>6300</v>
      </c>
      <c r="C1127" s="12">
        <v>44401.0</v>
      </c>
      <c r="D1127" s="13">
        <v>1.0</v>
      </c>
      <c r="E1127" s="18">
        <v>0.0</v>
      </c>
      <c r="F1127" s="3">
        <v>4.0</v>
      </c>
      <c r="G1127" s="3">
        <v>3.0</v>
      </c>
      <c r="H1127" s="3">
        <v>5.0</v>
      </c>
      <c r="I1127" s="14">
        <f t="shared" si="1"/>
        <v>4</v>
      </c>
      <c r="J1127" s="14">
        <f t="shared" si="2"/>
        <v>1.333333333</v>
      </c>
      <c r="K1127" s="11" t="s">
        <v>6301</v>
      </c>
      <c r="L1127" s="11" t="s">
        <v>6302</v>
      </c>
      <c r="M1127" s="15"/>
      <c r="N1127" s="15"/>
      <c r="O1127" s="15" t="s">
        <v>2906</v>
      </c>
      <c r="P1127" s="15" t="s">
        <v>6303</v>
      </c>
      <c r="Q1127" s="17">
        <v>0.0</v>
      </c>
      <c r="R1127" s="11" t="s">
        <v>124</v>
      </c>
      <c r="S1127" s="11">
        <v>1.0</v>
      </c>
      <c r="T1127" s="11">
        <v>0.0</v>
      </c>
      <c r="U1127" s="11" t="s">
        <v>124</v>
      </c>
      <c r="V1127" s="11">
        <v>0.0</v>
      </c>
      <c r="W1127" s="11" t="s">
        <v>6304</v>
      </c>
      <c r="X1127" s="18">
        <f t="shared" si="6"/>
        <v>26</v>
      </c>
      <c r="Y1127" s="18">
        <v>1.0</v>
      </c>
      <c r="Z1127" s="18">
        <v>0.0</v>
      </c>
      <c r="AA1127" s="18">
        <v>0.0</v>
      </c>
      <c r="AB1127" s="15" t="s">
        <v>6393</v>
      </c>
      <c r="AC1127" s="15" t="s">
        <v>6393</v>
      </c>
      <c r="AD1127" s="16">
        <v>2.0</v>
      </c>
      <c r="AE1127" s="16">
        <v>1.0</v>
      </c>
      <c r="AF1127" s="16">
        <v>0.0</v>
      </c>
      <c r="AG1127" s="15">
        <v>0.0</v>
      </c>
      <c r="AH1127" s="11" t="s">
        <v>6394</v>
      </c>
      <c r="AI1127" s="18">
        <v>2.0</v>
      </c>
      <c r="AJ1127" s="18">
        <v>1.0</v>
      </c>
      <c r="AK1127" s="18">
        <v>0.0</v>
      </c>
      <c r="AL1127" s="11">
        <v>0.0</v>
      </c>
      <c r="AM1127" s="19">
        <v>1.0</v>
      </c>
      <c r="AN1127" s="27" t="s">
        <v>128</v>
      </c>
      <c r="AO1127" s="15" t="s">
        <v>189</v>
      </c>
      <c r="AP1127" s="15" t="s">
        <v>189</v>
      </c>
      <c r="AQ1127" s="15">
        <v>125.0</v>
      </c>
      <c r="AR1127" s="15">
        <v>74.0</v>
      </c>
      <c r="AS1127" s="15">
        <v>70.0</v>
      </c>
      <c r="AT1127" s="15">
        <v>65.0</v>
      </c>
      <c r="AU1127" s="15">
        <v>-5.0</v>
      </c>
      <c r="AV1127" s="15">
        <v>1.0</v>
      </c>
      <c r="AW1127" s="18">
        <v>0.0</v>
      </c>
      <c r="AX1127" s="18">
        <v>0.0</v>
      </c>
      <c r="AY1127" s="18">
        <v>0.0</v>
      </c>
      <c r="AZ1127" s="18">
        <v>1.0</v>
      </c>
      <c r="BA1127" s="18">
        <v>1.0</v>
      </c>
      <c r="BB1127" s="18">
        <v>0.0</v>
      </c>
      <c r="BC1127" s="11">
        <v>0.0</v>
      </c>
      <c r="BD1127" s="11">
        <v>0.0</v>
      </c>
      <c r="BE1127" s="11">
        <v>0.0</v>
      </c>
      <c r="BF1127" s="11">
        <v>0.0</v>
      </c>
      <c r="BG1127" s="11">
        <v>0.0</v>
      </c>
      <c r="BH1127" s="11">
        <v>0.0</v>
      </c>
      <c r="BI1127" s="11">
        <v>0.0</v>
      </c>
      <c r="BJ1127" s="11">
        <v>1.0</v>
      </c>
      <c r="BK1127" s="11">
        <v>0.0</v>
      </c>
      <c r="BL1127" s="11">
        <v>0.0</v>
      </c>
      <c r="BM1127" s="11">
        <v>0.0</v>
      </c>
      <c r="BN1127" s="11">
        <v>0.0</v>
      </c>
      <c r="BO1127" s="11">
        <v>0.0</v>
      </c>
      <c r="BP1127" s="11">
        <v>0.0</v>
      </c>
      <c r="BQ1127" s="11">
        <v>0.0</v>
      </c>
      <c r="BR1127" s="11">
        <v>0.0</v>
      </c>
      <c r="BS1127" s="11">
        <v>0.0</v>
      </c>
      <c r="BT1127" s="11">
        <v>0.0</v>
      </c>
      <c r="BU1127" s="11">
        <v>0.0</v>
      </c>
      <c r="BV1127" s="11" t="s">
        <v>124</v>
      </c>
      <c r="BW1127" s="3" t="s">
        <v>3564</v>
      </c>
      <c r="BX1127" s="15">
        <v>0.0</v>
      </c>
      <c r="BY1127" s="26">
        <v>187.0</v>
      </c>
      <c r="BZ1127" s="16">
        <v>0.0</v>
      </c>
      <c r="CA1127" s="26">
        <v>4.0</v>
      </c>
      <c r="CB1127" s="26">
        <v>0.0</v>
      </c>
      <c r="CC1127" s="15">
        <v>0.0</v>
      </c>
      <c r="CD1127" s="15">
        <v>0.0</v>
      </c>
      <c r="CE1127" s="15">
        <v>0.0</v>
      </c>
      <c r="CF1127" s="15">
        <v>0.0</v>
      </c>
      <c r="CG1127" s="16">
        <v>0.0</v>
      </c>
      <c r="CH1127" s="16">
        <v>0.0</v>
      </c>
      <c r="CI1127" s="16">
        <v>0.0</v>
      </c>
      <c r="CJ1127" s="15">
        <f t="shared" si="3"/>
        <v>0</v>
      </c>
      <c r="CK1127" s="29" t="s">
        <v>6395</v>
      </c>
      <c r="CL1127" s="11" t="s">
        <v>403</v>
      </c>
      <c r="CM1127" s="11">
        <v>0.0</v>
      </c>
      <c r="CN1127" s="11">
        <v>0.0</v>
      </c>
      <c r="CO1127" s="18">
        <v>0.0</v>
      </c>
      <c r="CP1127" s="18">
        <v>0.0</v>
      </c>
      <c r="CQ1127" s="15">
        <v>0.0</v>
      </c>
      <c r="CR1127" s="15" t="s">
        <v>124</v>
      </c>
      <c r="CS1127" s="15">
        <v>0.0</v>
      </c>
      <c r="CT1127" s="15" t="s">
        <v>124</v>
      </c>
      <c r="CU1127" s="15">
        <v>0.0</v>
      </c>
      <c r="CV1127" s="15" t="s">
        <v>124</v>
      </c>
      <c r="CW1127" s="11">
        <v>0.0</v>
      </c>
      <c r="CX1127" s="11">
        <v>0.0</v>
      </c>
      <c r="CY1127" s="11" t="s">
        <v>124</v>
      </c>
      <c r="CZ1127" s="11">
        <v>0.0</v>
      </c>
      <c r="DA1127" s="11" t="s">
        <v>3168</v>
      </c>
      <c r="DB1127" s="31"/>
    </row>
    <row r="1128">
      <c r="A1128" s="11" t="s">
        <v>6396</v>
      </c>
      <c r="B1128" s="11" t="s">
        <v>6397</v>
      </c>
      <c r="C1128" s="12">
        <v>44422.0</v>
      </c>
      <c r="D1128" s="13">
        <v>7.0</v>
      </c>
      <c r="E1128" s="18">
        <v>1.0</v>
      </c>
      <c r="F1128" s="3">
        <v>6.0</v>
      </c>
      <c r="G1128" s="3">
        <v>4.0</v>
      </c>
      <c r="H1128" s="3">
        <v>8.0</v>
      </c>
      <c r="I1128" s="14">
        <f t="shared" si="1"/>
        <v>6</v>
      </c>
      <c r="J1128" s="14">
        <f t="shared" si="2"/>
        <v>2.666666667</v>
      </c>
      <c r="K1128" s="11" t="s">
        <v>261</v>
      </c>
      <c r="L1128" s="11" t="s">
        <v>3594</v>
      </c>
      <c r="M1128" s="15"/>
      <c r="N1128" s="15"/>
      <c r="O1128" s="15" t="s">
        <v>3412</v>
      </c>
      <c r="P1128" s="15" t="s">
        <v>124</v>
      </c>
      <c r="Q1128" s="17">
        <v>2.0</v>
      </c>
      <c r="R1128" s="11" t="s">
        <v>124</v>
      </c>
      <c r="S1128" s="11">
        <v>1.0</v>
      </c>
      <c r="T1128" s="11">
        <v>0.0</v>
      </c>
      <c r="U1128" s="11" t="s">
        <v>124</v>
      </c>
      <c r="V1128" s="11">
        <v>0.0</v>
      </c>
      <c r="W1128" s="11" t="s">
        <v>6398</v>
      </c>
      <c r="X1128" s="18">
        <f>(27+17)/2</f>
        <v>22</v>
      </c>
      <c r="Y1128" s="18">
        <v>1.0</v>
      </c>
      <c r="Z1128" s="18">
        <v>2.0</v>
      </c>
      <c r="AA1128" s="18"/>
      <c r="AB1128" s="15" t="s">
        <v>6399</v>
      </c>
      <c r="AC1128" s="15" t="s">
        <v>6399</v>
      </c>
      <c r="AD1128" s="16">
        <v>1.0</v>
      </c>
      <c r="AE1128" s="16">
        <v>2.0</v>
      </c>
      <c r="AF1128" s="16">
        <v>1.0</v>
      </c>
      <c r="AG1128" s="15">
        <v>0.0</v>
      </c>
      <c r="AH1128" s="11" t="s">
        <v>6400</v>
      </c>
      <c r="AI1128" s="18">
        <v>1.0</v>
      </c>
      <c r="AJ1128" s="18">
        <v>2.0</v>
      </c>
      <c r="AK1128" s="18">
        <v>0.0</v>
      </c>
      <c r="AL1128" s="11">
        <v>0.0</v>
      </c>
      <c r="AM1128" s="19">
        <v>1.0</v>
      </c>
      <c r="AN1128" s="27" t="s">
        <v>128</v>
      </c>
      <c r="AO1128" s="15" t="s">
        <v>1780</v>
      </c>
      <c r="AP1128" s="15" t="s">
        <v>1780</v>
      </c>
      <c r="AQ1128" s="15">
        <v>170.0</v>
      </c>
      <c r="AR1128" s="15">
        <v>76.0</v>
      </c>
      <c r="AS1128" s="15">
        <v>59.0</v>
      </c>
      <c r="AT1128" s="15">
        <v>48.0</v>
      </c>
      <c r="AU1128" s="15">
        <v>-5.0</v>
      </c>
      <c r="AV1128" s="15">
        <v>4.0</v>
      </c>
      <c r="AW1128" s="18">
        <v>0.0</v>
      </c>
      <c r="AX1128" s="18">
        <v>0.0</v>
      </c>
      <c r="AY1128" s="18">
        <v>0.0</v>
      </c>
      <c r="AZ1128" s="18">
        <v>1.0</v>
      </c>
      <c r="BA1128" s="18">
        <v>0.0</v>
      </c>
      <c r="BB1128" s="18">
        <v>0.0</v>
      </c>
      <c r="BC1128" s="11">
        <v>0.0</v>
      </c>
      <c r="BD1128" s="11">
        <v>0.0</v>
      </c>
      <c r="BE1128" s="11">
        <v>0.0</v>
      </c>
      <c r="BF1128" s="11">
        <v>0.0</v>
      </c>
      <c r="BG1128" s="11">
        <v>0.0</v>
      </c>
      <c r="BH1128" s="11">
        <v>1.0</v>
      </c>
      <c r="BI1128" s="11">
        <v>0.0</v>
      </c>
      <c r="BJ1128" s="11">
        <v>1.0</v>
      </c>
      <c r="BK1128" s="11">
        <v>0.0</v>
      </c>
      <c r="BL1128" s="11">
        <v>0.0</v>
      </c>
      <c r="BM1128" s="11">
        <v>0.0</v>
      </c>
      <c r="BN1128" s="11">
        <v>0.0</v>
      </c>
      <c r="BO1128" s="11">
        <v>0.0</v>
      </c>
      <c r="BP1128" s="11">
        <v>0.0</v>
      </c>
      <c r="BQ1128" s="11">
        <v>0.0</v>
      </c>
      <c r="BR1128" s="11">
        <v>0.0</v>
      </c>
      <c r="BS1128" s="11">
        <v>0.0</v>
      </c>
      <c r="BT1128" s="11">
        <v>0.0</v>
      </c>
      <c r="BU1128" s="11">
        <v>0.0</v>
      </c>
      <c r="BV1128" s="11" t="s">
        <v>124</v>
      </c>
      <c r="BW1128" s="3" t="s">
        <v>487</v>
      </c>
      <c r="BX1128" s="15">
        <v>0.0</v>
      </c>
      <c r="BY1128" s="26">
        <v>141.0</v>
      </c>
      <c r="BZ1128" s="16">
        <v>0.0</v>
      </c>
      <c r="CA1128" s="26">
        <v>22.0</v>
      </c>
      <c r="CB1128" s="26">
        <v>11.0</v>
      </c>
      <c r="CC1128" s="15">
        <v>0.0</v>
      </c>
      <c r="CD1128" s="15">
        <v>0.0</v>
      </c>
      <c r="CE1128" s="15">
        <v>0.0</v>
      </c>
      <c r="CF1128" s="15">
        <v>0.0</v>
      </c>
      <c r="CG1128" s="16">
        <v>0.0</v>
      </c>
      <c r="CH1128" s="16">
        <v>0.0</v>
      </c>
      <c r="CI1128" s="16">
        <v>0.0</v>
      </c>
      <c r="CJ1128" s="15">
        <f t="shared" si="3"/>
        <v>0</v>
      </c>
      <c r="CK1128" s="29" t="s">
        <v>6401</v>
      </c>
      <c r="CL1128" s="11" t="s">
        <v>132</v>
      </c>
      <c r="CM1128" s="11">
        <v>0.0</v>
      </c>
      <c r="CN1128" s="11">
        <v>0.0</v>
      </c>
      <c r="CO1128" s="18">
        <v>1.0</v>
      </c>
      <c r="CP1128" s="18">
        <v>0.0</v>
      </c>
      <c r="CQ1128" s="15">
        <v>0.0</v>
      </c>
      <c r="CR1128" s="15" t="s">
        <v>124</v>
      </c>
      <c r="CS1128" s="15">
        <v>0.0</v>
      </c>
      <c r="CT1128" s="15" t="s">
        <v>124</v>
      </c>
      <c r="CU1128" s="15">
        <v>0.0</v>
      </c>
      <c r="CV1128" s="15" t="s">
        <v>124</v>
      </c>
      <c r="CW1128" s="11">
        <v>0.0</v>
      </c>
      <c r="CX1128" s="11">
        <v>0.0</v>
      </c>
      <c r="CY1128" s="11" t="s">
        <v>124</v>
      </c>
      <c r="CZ1128" s="11">
        <v>0.0</v>
      </c>
      <c r="DA1128" s="11" t="s">
        <v>1049</v>
      </c>
      <c r="DB1128" s="31"/>
    </row>
    <row r="1129">
      <c r="A1129" s="11" t="s">
        <v>6402</v>
      </c>
      <c r="B1129" s="11" t="s">
        <v>6403</v>
      </c>
      <c r="C1129" s="12">
        <v>44457.0</v>
      </c>
      <c r="D1129" s="13">
        <v>1.0</v>
      </c>
      <c r="E1129" s="18">
        <v>0.0</v>
      </c>
      <c r="F1129" s="3">
        <v>5.0</v>
      </c>
      <c r="G1129" s="3">
        <v>3.0</v>
      </c>
      <c r="H1129" s="3">
        <v>7.0</v>
      </c>
      <c r="I1129" s="14">
        <f t="shared" si="1"/>
        <v>5</v>
      </c>
      <c r="J1129" s="14">
        <f t="shared" si="2"/>
        <v>2.666666667</v>
      </c>
      <c r="K1129" s="11" t="s">
        <v>6345</v>
      </c>
      <c r="L1129" s="11" t="s">
        <v>5472</v>
      </c>
      <c r="M1129" s="15"/>
      <c r="N1129" s="15"/>
      <c r="O1129" s="15" t="s">
        <v>124</v>
      </c>
      <c r="P1129" s="15" t="s">
        <v>124</v>
      </c>
      <c r="Q1129" s="17">
        <v>1.5</v>
      </c>
      <c r="R1129" s="11" t="s">
        <v>6404</v>
      </c>
      <c r="S1129" s="11">
        <v>1.0</v>
      </c>
      <c r="T1129" s="11">
        <v>0.0</v>
      </c>
      <c r="U1129" s="11" t="s">
        <v>124</v>
      </c>
      <c r="V1129" s="11">
        <v>0.0</v>
      </c>
      <c r="W1129" s="11" t="s">
        <v>4598</v>
      </c>
      <c r="X1129" s="18">
        <v>34.0</v>
      </c>
      <c r="Y1129" s="18">
        <v>1.0</v>
      </c>
      <c r="Z1129" s="18">
        <v>0.0</v>
      </c>
      <c r="AA1129" s="18">
        <v>1.0</v>
      </c>
      <c r="AB1129" s="15" t="s">
        <v>6405</v>
      </c>
      <c r="AC1129" s="15" t="s">
        <v>6406</v>
      </c>
      <c r="AD1129" s="16">
        <v>1.0</v>
      </c>
      <c r="AE1129" s="16">
        <v>2.0</v>
      </c>
      <c r="AF1129" s="16">
        <v>1.0</v>
      </c>
      <c r="AG1129" s="15">
        <v>0.0</v>
      </c>
      <c r="AH1129" s="11" t="s">
        <v>6407</v>
      </c>
      <c r="AI1129" s="18">
        <v>1.0</v>
      </c>
      <c r="AJ1129" s="18">
        <v>0.0</v>
      </c>
      <c r="AK1129" s="18">
        <v>0.0</v>
      </c>
      <c r="AL1129" s="11">
        <v>0.0</v>
      </c>
      <c r="AM1129" s="19">
        <v>1.0</v>
      </c>
      <c r="AN1129" s="27" t="s">
        <v>128</v>
      </c>
      <c r="AO1129" s="15" t="s">
        <v>570</v>
      </c>
      <c r="AP1129" s="15" t="s">
        <v>570</v>
      </c>
      <c r="AQ1129" s="15">
        <v>136.0</v>
      </c>
      <c r="AR1129" s="15">
        <v>60.0</v>
      </c>
      <c r="AS1129" s="15">
        <v>80.0</v>
      </c>
      <c r="AT1129" s="15">
        <v>33.0</v>
      </c>
      <c r="AU1129" s="15">
        <v>-6.0</v>
      </c>
      <c r="AV1129" s="15">
        <v>0.0</v>
      </c>
      <c r="AW1129" s="18">
        <v>0.0</v>
      </c>
      <c r="AX1129" s="18">
        <v>1.0</v>
      </c>
      <c r="AY1129" s="18">
        <v>0.0</v>
      </c>
      <c r="AZ1129" s="18">
        <v>0.0</v>
      </c>
      <c r="BA1129" s="18">
        <v>0.0</v>
      </c>
      <c r="BB1129" s="18">
        <v>0.0</v>
      </c>
      <c r="BC1129" s="11">
        <v>0.0</v>
      </c>
      <c r="BD1129" s="11">
        <v>0.0</v>
      </c>
      <c r="BE1129" s="11">
        <v>0.0</v>
      </c>
      <c r="BF1129" s="11">
        <v>0.0</v>
      </c>
      <c r="BG1129" s="11">
        <v>0.0</v>
      </c>
      <c r="BH1129" s="11">
        <v>0.0</v>
      </c>
      <c r="BI1129" s="11">
        <v>0.0</v>
      </c>
      <c r="BJ1129" s="11">
        <v>0.0</v>
      </c>
      <c r="BK1129" s="11">
        <v>0.0</v>
      </c>
      <c r="BL1129" s="11">
        <v>0.0</v>
      </c>
      <c r="BM1129" s="11">
        <v>0.0</v>
      </c>
      <c r="BN1129" s="11">
        <v>0.0</v>
      </c>
      <c r="BO1129" s="11">
        <v>0.0</v>
      </c>
      <c r="BP1129" s="11">
        <v>0.0</v>
      </c>
      <c r="BQ1129" s="11">
        <v>0.0</v>
      </c>
      <c r="BR1129" s="11">
        <v>0.0</v>
      </c>
      <c r="BS1129" s="11">
        <v>0.0</v>
      </c>
      <c r="BT1129" s="11">
        <v>0.0</v>
      </c>
      <c r="BU1129" s="11">
        <v>0.0</v>
      </c>
      <c r="BV1129" s="11" t="s">
        <v>124</v>
      </c>
      <c r="BW1129" s="3" t="s">
        <v>319</v>
      </c>
      <c r="BX1129" s="15">
        <v>0.0</v>
      </c>
      <c r="BY1129" s="26">
        <v>257.0</v>
      </c>
      <c r="BZ1129" s="16">
        <v>0.0</v>
      </c>
      <c r="CA1129" s="26">
        <v>32.0</v>
      </c>
      <c r="CB1129" s="26">
        <v>14.0</v>
      </c>
      <c r="CC1129" s="15">
        <v>1.0</v>
      </c>
      <c r="CD1129" s="15">
        <v>0.0</v>
      </c>
      <c r="CE1129" s="15">
        <v>0.0</v>
      </c>
      <c r="CF1129" s="15">
        <v>0.0</v>
      </c>
      <c r="CG1129" s="16">
        <v>0.0</v>
      </c>
      <c r="CH1129" s="16">
        <v>1.0</v>
      </c>
      <c r="CI1129" s="16">
        <v>0.0</v>
      </c>
      <c r="CJ1129" s="15">
        <f t="shared" si="3"/>
        <v>1</v>
      </c>
      <c r="CK1129" s="29" t="s">
        <v>6408</v>
      </c>
      <c r="CL1129" s="11" t="s">
        <v>5208</v>
      </c>
      <c r="CM1129" s="11">
        <v>0.0</v>
      </c>
      <c r="CN1129" s="11">
        <v>1.0</v>
      </c>
      <c r="CO1129" s="18">
        <v>1.0</v>
      </c>
      <c r="CP1129" s="18">
        <v>0.0</v>
      </c>
      <c r="CQ1129" s="15">
        <v>0.0</v>
      </c>
      <c r="CR1129" s="15" t="s">
        <v>124</v>
      </c>
      <c r="CS1129" s="15">
        <v>0.0</v>
      </c>
      <c r="CT1129" s="15" t="s">
        <v>124</v>
      </c>
      <c r="CU1129" s="15">
        <v>0.0</v>
      </c>
      <c r="CV1129" s="15" t="s">
        <v>124</v>
      </c>
      <c r="CW1129" s="11">
        <v>0.0</v>
      </c>
      <c r="CX1129" s="11">
        <v>0.0</v>
      </c>
      <c r="CY1129" s="11" t="s">
        <v>124</v>
      </c>
      <c r="CZ1129" s="11">
        <v>0.0</v>
      </c>
      <c r="DA1129" s="11" t="s">
        <v>124</v>
      </c>
      <c r="DB1129" s="31"/>
    </row>
    <row r="1130">
      <c r="A1130" s="11" t="s">
        <v>6409</v>
      </c>
      <c r="B1130" s="11" t="s">
        <v>6410</v>
      </c>
      <c r="C1130" s="12">
        <v>44478.0</v>
      </c>
      <c r="D1130" s="13">
        <v>1.0</v>
      </c>
      <c r="E1130" s="18">
        <v>0.0</v>
      </c>
      <c r="F1130" s="3">
        <v>3.0</v>
      </c>
      <c r="G1130" s="3">
        <v>5.0</v>
      </c>
      <c r="H1130" s="3">
        <v>3.0</v>
      </c>
      <c r="I1130" s="14">
        <f t="shared" si="1"/>
        <v>3.666666667</v>
      </c>
      <c r="J1130" s="14">
        <f t="shared" si="2"/>
        <v>1.333333333</v>
      </c>
      <c r="K1130" s="11" t="s">
        <v>6411</v>
      </c>
      <c r="L1130" s="11" t="s">
        <v>355</v>
      </c>
      <c r="M1130" s="15"/>
      <c r="N1130" s="15"/>
      <c r="O1130" s="15" t="s">
        <v>2906</v>
      </c>
      <c r="P1130" s="15" t="s">
        <v>2691</v>
      </c>
      <c r="Q1130" s="17">
        <v>0.0</v>
      </c>
      <c r="R1130" s="11" t="s">
        <v>6412</v>
      </c>
      <c r="S1130" s="11">
        <v>1.0</v>
      </c>
      <c r="T1130" s="11">
        <v>0.0</v>
      </c>
      <c r="U1130" s="11" t="s">
        <v>124</v>
      </c>
      <c r="V1130" s="11">
        <v>0.0</v>
      </c>
      <c r="W1130" s="11" t="s">
        <v>6413</v>
      </c>
      <c r="X1130" s="18">
        <f>(44+28+28+27+27+25+25+24)/8</f>
        <v>28.5</v>
      </c>
      <c r="Y1130" s="18">
        <v>1.0</v>
      </c>
      <c r="Z1130" s="18">
        <v>2.0</v>
      </c>
      <c r="AA1130" s="18">
        <v>0.0</v>
      </c>
      <c r="AB1130" s="15" t="s">
        <v>6414</v>
      </c>
      <c r="AC1130" s="15" t="s">
        <v>6414</v>
      </c>
      <c r="AD1130" s="16">
        <v>1.0</v>
      </c>
      <c r="AE1130" s="16">
        <v>2.0</v>
      </c>
      <c r="AF1130" s="16">
        <v>1.0</v>
      </c>
      <c r="AG1130" s="15">
        <v>0.0</v>
      </c>
      <c r="AH1130" s="11" t="s">
        <v>6415</v>
      </c>
      <c r="AI1130" s="18">
        <v>1.0</v>
      </c>
      <c r="AJ1130" s="18">
        <v>1.0</v>
      </c>
      <c r="AK1130" s="18">
        <v>0.0</v>
      </c>
      <c r="AL1130" s="11">
        <v>0.0</v>
      </c>
      <c r="AM1130" s="19">
        <v>1.0</v>
      </c>
      <c r="AN1130" s="27" t="s">
        <v>128</v>
      </c>
      <c r="AO1130" s="15" t="s">
        <v>189</v>
      </c>
      <c r="AP1130" s="15" t="s">
        <v>189</v>
      </c>
      <c r="AQ1130" s="15">
        <v>105.0</v>
      </c>
      <c r="AR1130" s="15">
        <v>70.0</v>
      </c>
      <c r="AS1130" s="15">
        <v>59.0</v>
      </c>
      <c r="AT1130" s="15">
        <v>44.0</v>
      </c>
      <c r="AU1130" s="15">
        <v>-6.0</v>
      </c>
      <c r="AV1130" s="15">
        <v>1.0</v>
      </c>
      <c r="AW1130" s="18">
        <v>0.0</v>
      </c>
      <c r="AX1130" s="18">
        <v>0.0</v>
      </c>
      <c r="AY1130" s="18">
        <v>0.0</v>
      </c>
      <c r="AZ1130" s="18">
        <v>1.0</v>
      </c>
      <c r="BA1130" s="18">
        <v>0.0</v>
      </c>
      <c r="BB1130" s="18">
        <v>0.0</v>
      </c>
      <c r="BC1130" s="11">
        <v>0.0</v>
      </c>
      <c r="BD1130" s="11">
        <v>0.0</v>
      </c>
      <c r="BE1130" s="11">
        <v>0.0</v>
      </c>
      <c r="BF1130" s="11">
        <v>0.0</v>
      </c>
      <c r="BG1130" s="11">
        <v>0.0</v>
      </c>
      <c r="BH1130" s="11">
        <v>0.0</v>
      </c>
      <c r="BI1130" s="11">
        <v>0.0</v>
      </c>
      <c r="BJ1130" s="11">
        <v>0.0</v>
      </c>
      <c r="BK1130" s="11">
        <v>0.0</v>
      </c>
      <c r="BL1130" s="11">
        <v>0.0</v>
      </c>
      <c r="BM1130" s="11">
        <v>0.0</v>
      </c>
      <c r="BN1130" s="11">
        <v>0.0</v>
      </c>
      <c r="BO1130" s="11">
        <v>0.0</v>
      </c>
      <c r="BP1130" s="11">
        <v>0.0</v>
      </c>
      <c r="BQ1130" s="11">
        <v>0.0</v>
      </c>
      <c r="BR1130" s="11">
        <v>0.0</v>
      </c>
      <c r="BS1130" s="11">
        <v>0.0</v>
      </c>
      <c r="BT1130" s="11">
        <v>0.0</v>
      </c>
      <c r="BU1130" s="11">
        <v>0.0</v>
      </c>
      <c r="BV1130" s="11" t="s">
        <v>124</v>
      </c>
      <c r="BW1130" s="3" t="s">
        <v>3895</v>
      </c>
      <c r="BX1130" s="15">
        <v>1.0</v>
      </c>
      <c r="BY1130" s="26">
        <v>228.0</v>
      </c>
      <c r="BZ1130" s="16">
        <v>0.0</v>
      </c>
      <c r="CA1130" s="26">
        <v>66.0</v>
      </c>
      <c r="CB1130" s="26">
        <v>4.0</v>
      </c>
      <c r="CC1130" s="15">
        <v>0.0</v>
      </c>
      <c r="CD1130" s="15">
        <v>0.0</v>
      </c>
      <c r="CE1130" s="15">
        <v>1.0</v>
      </c>
      <c r="CF1130" s="15">
        <v>0.0</v>
      </c>
      <c r="CG1130" s="16">
        <v>0.0</v>
      </c>
      <c r="CH1130" s="16">
        <v>0.0</v>
      </c>
      <c r="CI1130" s="16">
        <v>0.0</v>
      </c>
      <c r="CJ1130" s="15">
        <f t="shared" si="3"/>
        <v>0</v>
      </c>
      <c r="CK1130" s="40" t="s">
        <v>124</v>
      </c>
      <c r="CL1130" s="11" t="s">
        <v>170</v>
      </c>
      <c r="CM1130" s="11">
        <v>0.0</v>
      </c>
      <c r="CN1130" s="11">
        <v>0.0</v>
      </c>
      <c r="CO1130" s="18">
        <v>0.0</v>
      </c>
      <c r="CP1130" s="18">
        <v>1.0</v>
      </c>
      <c r="CQ1130" s="15">
        <v>0.0</v>
      </c>
      <c r="CR1130" s="15" t="s">
        <v>124</v>
      </c>
      <c r="CS1130" s="15">
        <v>0.0</v>
      </c>
      <c r="CT1130" s="15" t="s">
        <v>124</v>
      </c>
      <c r="CU1130" s="15">
        <v>0.0</v>
      </c>
      <c r="CV1130" s="15" t="s">
        <v>124</v>
      </c>
      <c r="CW1130" s="11">
        <v>0.0</v>
      </c>
      <c r="CX1130" s="11">
        <v>0.0</v>
      </c>
      <c r="CY1130" s="11" t="s">
        <v>124</v>
      </c>
      <c r="CZ1130" s="11">
        <v>0.0</v>
      </c>
      <c r="DA1130" s="11" t="s">
        <v>3168</v>
      </c>
      <c r="DB1130" s="31"/>
    </row>
    <row r="1131">
      <c r="A1131" s="11" t="s">
        <v>6416</v>
      </c>
      <c r="B1131" s="11" t="s">
        <v>6417</v>
      </c>
      <c r="C1131" s="12">
        <v>44492.0</v>
      </c>
      <c r="D1131" s="13">
        <v>1.0</v>
      </c>
      <c r="E1131" s="18">
        <v>0.0</v>
      </c>
      <c r="F1131" s="3">
        <v>2.0</v>
      </c>
      <c r="G1131" s="3">
        <v>4.0</v>
      </c>
      <c r="H1131" s="3">
        <v>5.0</v>
      </c>
      <c r="I1131" s="14">
        <f t="shared" si="1"/>
        <v>3.666666667</v>
      </c>
      <c r="J1131" s="14">
        <f t="shared" si="2"/>
        <v>2</v>
      </c>
      <c r="K1131" s="11" t="s">
        <v>261</v>
      </c>
      <c r="L1131" s="11" t="s">
        <v>3594</v>
      </c>
      <c r="M1131" s="15"/>
      <c r="N1131" s="15"/>
      <c r="O1131" s="15" t="s">
        <v>3478</v>
      </c>
      <c r="P1131" s="15" t="s">
        <v>3742</v>
      </c>
      <c r="Q1131" s="17">
        <v>2.0</v>
      </c>
      <c r="R1131" s="11" t="s">
        <v>124</v>
      </c>
      <c r="S1131" s="11">
        <v>1.0</v>
      </c>
      <c r="T1131" s="11">
        <v>0.0</v>
      </c>
      <c r="U1131" s="11" t="s">
        <v>124</v>
      </c>
      <c r="V1131" s="11">
        <v>0.0</v>
      </c>
      <c r="W1131" s="11" t="s">
        <v>125</v>
      </c>
      <c r="X1131" s="18">
        <f>(25+26)/2</f>
        <v>25.5</v>
      </c>
      <c r="Y1131" s="18">
        <v>1.0</v>
      </c>
      <c r="Z1131" s="18">
        <v>2.0</v>
      </c>
      <c r="AA1131" s="18">
        <v>2.0</v>
      </c>
      <c r="AB1131" s="15" t="s">
        <v>6418</v>
      </c>
      <c r="AC1131" s="15" t="s">
        <v>6418</v>
      </c>
      <c r="AD1131" s="16">
        <v>1.0</v>
      </c>
      <c r="AE1131" s="16">
        <v>2.0</v>
      </c>
      <c r="AF1131" s="16">
        <v>1.0</v>
      </c>
      <c r="AG1131" s="15">
        <v>0.0</v>
      </c>
      <c r="AH1131" s="11" t="s">
        <v>6419</v>
      </c>
      <c r="AI1131" s="18">
        <v>1.0</v>
      </c>
      <c r="AJ1131" s="18">
        <v>0.0</v>
      </c>
      <c r="AK1131" s="18">
        <v>0.0</v>
      </c>
      <c r="AL1131" s="11">
        <v>0.0</v>
      </c>
      <c r="AM1131" s="19">
        <v>1.0</v>
      </c>
      <c r="AN1131" s="27" t="s">
        <v>128</v>
      </c>
      <c r="AO1131" s="15" t="s">
        <v>1155</v>
      </c>
      <c r="AP1131" s="15" t="s">
        <v>1155</v>
      </c>
      <c r="AQ1131" s="15">
        <v>150.0</v>
      </c>
      <c r="AR1131" s="15">
        <v>70.0</v>
      </c>
      <c r="AS1131" s="15">
        <v>74.0</v>
      </c>
      <c r="AT1131" s="15">
        <v>89.0</v>
      </c>
      <c r="AU1131" s="15">
        <v>-7.0</v>
      </c>
      <c r="AV1131" s="15">
        <v>2.0</v>
      </c>
      <c r="AW1131" s="18">
        <v>0.0</v>
      </c>
      <c r="AX1131" s="18">
        <v>1.0</v>
      </c>
      <c r="AY1131" s="18">
        <v>0.0</v>
      </c>
      <c r="AZ1131" s="18">
        <v>0.0</v>
      </c>
      <c r="BA1131" s="18">
        <v>0.0</v>
      </c>
      <c r="BB1131" s="18">
        <v>1.0</v>
      </c>
      <c r="BC1131" s="11">
        <v>0.0</v>
      </c>
      <c r="BD1131" s="11">
        <v>0.0</v>
      </c>
      <c r="BE1131" s="11">
        <v>0.0</v>
      </c>
      <c r="BF1131" s="11">
        <v>0.0</v>
      </c>
      <c r="BG1131" s="11">
        <v>0.0</v>
      </c>
      <c r="BH1131" s="11">
        <v>0.0</v>
      </c>
      <c r="BI1131" s="11">
        <v>0.0</v>
      </c>
      <c r="BJ1131" s="11">
        <v>1.0</v>
      </c>
      <c r="BK1131" s="11">
        <v>0.0</v>
      </c>
      <c r="BL1131" s="11">
        <v>0.0</v>
      </c>
      <c r="BM1131" s="11">
        <v>0.0</v>
      </c>
      <c r="BN1131" s="11">
        <v>0.0</v>
      </c>
      <c r="BO1131" s="11">
        <v>0.0</v>
      </c>
      <c r="BP1131" s="11">
        <v>0.0</v>
      </c>
      <c r="BQ1131" s="11">
        <v>0.0</v>
      </c>
      <c r="BR1131" s="11">
        <v>0.0</v>
      </c>
      <c r="BS1131" s="11">
        <v>0.0</v>
      </c>
      <c r="BT1131" s="11">
        <v>0.0</v>
      </c>
      <c r="BU1131" s="11">
        <v>0.0</v>
      </c>
      <c r="BV1131" s="11" t="s">
        <v>124</v>
      </c>
      <c r="BW1131" s="3" t="s">
        <v>487</v>
      </c>
      <c r="BX1131" s="15">
        <v>0.0</v>
      </c>
      <c r="BY1131" s="26">
        <v>212.0</v>
      </c>
      <c r="BZ1131" s="16">
        <v>0.0</v>
      </c>
      <c r="CA1131" s="26">
        <v>21.0</v>
      </c>
      <c r="CB1131" s="26">
        <v>6.0</v>
      </c>
      <c r="CC1131" s="15">
        <v>0.0</v>
      </c>
      <c r="CD1131" s="15">
        <v>0.0</v>
      </c>
      <c r="CE1131" s="15">
        <v>0.0</v>
      </c>
      <c r="CF1131" s="15">
        <v>0.0</v>
      </c>
      <c r="CG1131" s="16">
        <v>0.0</v>
      </c>
      <c r="CH1131" s="16">
        <v>0.0</v>
      </c>
      <c r="CI1131" s="16">
        <v>1.0</v>
      </c>
      <c r="CJ1131" s="15">
        <f t="shared" si="3"/>
        <v>1</v>
      </c>
      <c r="CK1131" s="29" t="s">
        <v>6420</v>
      </c>
      <c r="CL1131" s="11" t="s">
        <v>5271</v>
      </c>
      <c r="CM1131" s="11">
        <v>0.0</v>
      </c>
      <c r="CN1131" s="11">
        <v>0.0</v>
      </c>
      <c r="CO1131" s="18">
        <v>1.0</v>
      </c>
      <c r="CP1131" s="18">
        <v>0.0</v>
      </c>
      <c r="CQ1131" s="15">
        <v>0.0</v>
      </c>
      <c r="CR1131" s="15" t="s">
        <v>124</v>
      </c>
      <c r="CS1131" s="15">
        <v>0.0</v>
      </c>
      <c r="CT1131" s="15" t="s">
        <v>124</v>
      </c>
      <c r="CU1131" s="15">
        <v>0.0</v>
      </c>
      <c r="CV1131" s="15" t="s">
        <v>124</v>
      </c>
      <c r="CW1131" s="11">
        <v>0.0</v>
      </c>
      <c r="CX1131" s="11">
        <v>0.0</v>
      </c>
      <c r="CY1131" s="11" t="s">
        <v>124</v>
      </c>
      <c r="CZ1131" s="11">
        <v>0.0</v>
      </c>
      <c r="DA1131" s="11" t="s">
        <v>6421</v>
      </c>
      <c r="DB1131" s="31"/>
    </row>
    <row r="1132">
      <c r="A1132" s="11" t="s">
        <v>6422</v>
      </c>
      <c r="B1132" s="11" t="s">
        <v>5624</v>
      </c>
      <c r="C1132" s="12">
        <v>44499.0</v>
      </c>
      <c r="D1132" s="13">
        <v>10.0</v>
      </c>
      <c r="E1132" s="18">
        <v>1.0</v>
      </c>
      <c r="F1132" s="3">
        <v>8.0</v>
      </c>
      <c r="G1132" s="3">
        <v>8.0</v>
      </c>
      <c r="H1132" s="3">
        <v>10.0</v>
      </c>
      <c r="I1132" s="14">
        <f t="shared" si="1"/>
        <v>8.666666667</v>
      </c>
      <c r="J1132" s="14">
        <f t="shared" si="2"/>
        <v>1.333333333</v>
      </c>
      <c r="K1132" s="11" t="s">
        <v>261</v>
      </c>
      <c r="L1132" s="11" t="s">
        <v>3594</v>
      </c>
      <c r="M1132" s="15"/>
      <c r="N1132" s="15"/>
      <c r="O1132" s="15" t="s">
        <v>137</v>
      </c>
      <c r="P1132" s="15" t="s">
        <v>701</v>
      </c>
      <c r="Q1132" s="17">
        <v>1.0</v>
      </c>
      <c r="R1132" s="11" t="s">
        <v>124</v>
      </c>
      <c r="S1132" s="11">
        <v>0.0</v>
      </c>
      <c r="T1132" s="11">
        <v>0.0</v>
      </c>
      <c r="U1132" s="11" t="s">
        <v>124</v>
      </c>
      <c r="V1132" s="11">
        <v>0.0</v>
      </c>
      <c r="W1132" s="11" t="s">
        <v>631</v>
      </c>
      <c r="X1132" s="18">
        <v>33.0</v>
      </c>
      <c r="Y1132" s="18">
        <v>0.0</v>
      </c>
      <c r="Z1132" s="18">
        <v>1.0</v>
      </c>
      <c r="AA1132" s="18">
        <v>0.0</v>
      </c>
      <c r="AB1132" s="15" t="s">
        <v>5896</v>
      </c>
      <c r="AC1132" s="15" t="s">
        <v>5896</v>
      </c>
      <c r="AD1132" s="16">
        <v>2.0</v>
      </c>
      <c r="AE1132" s="16">
        <v>1.0</v>
      </c>
      <c r="AF1132" s="16">
        <v>1.0</v>
      </c>
      <c r="AG1132" s="15">
        <v>0.0</v>
      </c>
      <c r="AH1132" s="11" t="s">
        <v>5684</v>
      </c>
      <c r="AI1132" s="18">
        <v>1.0</v>
      </c>
      <c r="AJ1132" s="18">
        <v>1.0</v>
      </c>
      <c r="AK1132" s="18">
        <v>0.0</v>
      </c>
      <c r="AL1132" s="11">
        <v>0.0</v>
      </c>
      <c r="AM1132" s="19">
        <v>1.0</v>
      </c>
      <c r="AN1132" s="27" t="s">
        <v>128</v>
      </c>
      <c r="AO1132" s="15" t="s">
        <v>318</v>
      </c>
      <c r="AP1132" s="15" t="s">
        <v>318</v>
      </c>
      <c r="AQ1132" s="15">
        <v>142.0</v>
      </c>
      <c r="AR1132" s="15">
        <v>37.0</v>
      </c>
      <c r="AS1132" s="15">
        <v>60.0</v>
      </c>
      <c r="AT1132" s="15">
        <v>13.0</v>
      </c>
      <c r="AU1132" s="15">
        <v>-8.0</v>
      </c>
      <c r="AV1132" s="15">
        <v>58.0</v>
      </c>
      <c r="AW1132" s="18">
        <v>0.0</v>
      </c>
      <c r="AX1132" s="18">
        <v>0.0</v>
      </c>
      <c r="AY1132" s="18">
        <v>0.0</v>
      </c>
      <c r="AZ1132" s="18">
        <v>1.0</v>
      </c>
      <c r="BA1132" s="18">
        <v>0.0</v>
      </c>
      <c r="BB1132" s="18">
        <v>0.0</v>
      </c>
      <c r="BC1132" s="11">
        <v>0.0</v>
      </c>
      <c r="BD1132" s="11">
        <v>0.0</v>
      </c>
      <c r="BE1132" s="11">
        <v>0.0</v>
      </c>
      <c r="BF1132" s="11">
        <v>0.0</v>
      </c>
      <c r="BG1132" s="11">
        <v>0.0</v>
      </c>
      <c r="BH1132" s="11">
        <v>0.0</v>
      </c>
      <c r="BI1132" s="11">
        <v>0.0</v>
      </c>
      <c r="BJ1132" s="11">
        <v>0.0</v>
      </c>
      <c r="BK1132" s="11">
        <v>0.0</v>
      </c>
      <c r="BL1132" s="11">
        <v>0.0</v>
      </c>
      <c r="BM1132" s="11">
        <v>0.0</v>
      </c>
      <c r="BN1132" s="11">
        <v>0.0</v>
      </c>
      <c r="BO1132" s="11">
        <v>0.0</v>
      </c>
      <c r="BP1132" s="11">
        <v>0.0</v>
      </c>
      <c r="BQ1132" s="11">
        <v>0.0</v>
      </c>
      <c r="BR1132" s="11">
        <v>0.0</v>
      </c>
      <c r="BS1132" s="11">
        <v>0.0</v>
      </c>
      <c r="BT1132" s="11">
        <v>0.0</v>
      </c>
      <c r="BU1132" s="11">
        <v>0.0</v>
      </c>
      <c r="BV1132" s="11" t="s">
        <v>124</v>
      </c>
      <c r="BW1132" s="3" t="s">
        <v>146</v>
      </c>
      <c r="BX1132" s="15">
        <v>0.0</v>
      </c>
      <c r="BY1132" s="26">
        <v>224.0</v>
      </c>
      <c r="BZ1132" s="16">
        <v>0.0</v>
      </c>
      <c r="CA1132" s="26">
        <v>37.0</v>
      </c>
      <c r="CB1132" s="26">
        <v>13.0</v>
      </c>
      <c r="CC1132" s="15">
        <v>0.0</v>
      </c>
      <c r="CD1132" s="15">
        <v>0.0</v>
      </c>
      <c r="CE1132" s="15">
        <v>0.0</v>
      </c>
      <c r="CF1132" s="15">
        <v>0.0</v>
      </c>
      <c r="CG1132" s="16">
        <v>0.0</v>
      </c>
      <c r="CH1132" s="16">
        <v>0.0</v>
      </c>
      <c r="CI1132" s="16">
        <v>0.0</v>
      </c>
      <c r="CJ1132" s="15">
        <f t="shared" si="3"/>
        <v>0</v>
      </c>
      <c r="CK1132" s="29" t="s">
        <v>6423</v>
      </c>
      <c r="CL1132" s="11" t="s">
        <v>6424</v>
      </c>
      <c r="CM1132" s="11">
        <v>0.0</v>
      </c>
      <c r="CN1132" s="11">
        <v>0.0</v>
      </c>
      <c r="CO1132" s="18">
        <v>0.0</v>
      </c>
      <c r="CP1132" s="13">
        <v>0.0</v>
      </c>
      <c r="CQ1132" s="15">
        <v>0.0</v>
      </c>
      <c r="CR1132" s="15" t="s">
        <v>124</v>
      </c>
      <c r="CS1132" s="15">
        <v>0.0</v>
      </c>
      <c r="CT1132" s="15" t="s">
        <v>124</v>
      </c>
      <c r="CU1132" s="15">
        <v>0.0</v>
      </c>
      <c r="CV1132" s="15" t="s">
        <v>124</v>
      </c>
      <c r="CW1132" s="11">
        <v>0.0</v>
      </c>
      <c r="CX1132" s="11">
        <v>0.0</v>
      </c>
      <c r="CY1132" s="11" t="s">
        <v>124</v>
      </c>
      <c r="CZ1132" s="11">
        <v>0.0</v>
      </c>
      <c r="DA1132" s="11" t="s">
        <v>1049</v>
      </c>
      <c r="DB1132" s="31"/>
    </row>
    <row r="1133">
      <c r="A1133" s="11" t="s">
        <v>6425</v>
      </c>
      <c r="B1133" s="11" t="s">
        <v>5720</v>
      </c>
      <c r="C1133" s="12">
        <v>44527.0</v>
      </c>
      <c r="D1133" s="13">
        <v>1.0</v>
      </c>
      <c r="E1133" s="18">
        <v>0.0</v>
      </c>
      <c r="F1133" s="3">
        <v>10.0</v>
      </c>
      <c r="G1133" s="3">
        <v>10.0</v>
      </c>
      <c r="H1133" s="3">
        <v>10.0</v>
      </c>
      <c r="I1133" s="14">
        <f t="shared" si="1"/>
        <v>10</v>
      </c>
      <c r="J1133" s="14">
        <f t="shared" si="2"/>
        <v>0</v>
      </c>
      <c r="K1133" s="11" t="s">
        <v>5701</v>
      </c>
      <c r="L1133" s="11" t="s">
        <v>5472</v>
      </c>
      <c r="M1133" s="15"/>
      <c r="N1133" s="15"/>
      <c r="O1133" s="15" t="s">
        <v>186</v>
      </c>
      <c r="P1133" s="15" t="s">
        <v>124</v>
      </c>
      <c r="Q1133" s="17">
        <v>1.0</v>
      </c>
      <c r="R1133" s="11" t="s">
        <v>124</v>
      </c>
      <c r="S1133" s="11">
        <v>0.0</v>
      </c>
      <c r="T1133" s="11">
        <v>0.0</v>
      </c>
      <c r="U1133" s="11" t="s">
        <v>124</v>
      </c>
      <c r="V1133" s="11">
        <v>0.0</v>
      </c>
      <c r="W1133" s="11" t="s">
        <v>125</v>
      </c>
      <c r="X1133" s="18">
        <v>31.0</v>
      </c>
      <c r="Y1133" s="18">
        <v>0.0</v>
      </c>
      <c r="Z1133" s="18">
        <v>1.0</v>
      </c>
      <c r="AA1133" s="18">
        <v>0.0</v>
      </c>
      <c r="AB1133" s="15" t="s">
        <v>6426</v>
      </c>
      <c r="AC1133" s="15" t="s">
        <v>6426</v>
      </c>
      <c r="AD1133" s="16">
        <v>2.0</v>
      </c>
      <c r="AE1133" s="16">
        <v>1.0</v>
      </c>
      <c r="AF1133" s="16">
        <v>1.0</v>
      </c>
      <c r="AG1133" s="15">
        <v>0.0</v>
      </c>
      <c r="AH1133" s="11" t="s">
        <v>6427</v>
      </c>
      <c r="AI1133" s="18">
        <v>2.0</v>
      </c>
      <c r="AJ1133" s="18">
        <v>1.0</v>
      </c>
      <c r="AK1133" s="18">
        <v>1.0</v>
      </c>
      <c r="AL1133" s="11">
        <v>0.0</v>
      </c>
      <c r="AM1133" s="19">
        <v>1.0</v>
      </c>
      <c r="AN1133" s="27" t="s">
        <v>128</v>
      </c>
      <c r="AO1133" s="15" t="s">
        <v>129</v>
      </c>
      <c r="AP1133" s="15" t="s">
        <v>129</v>
      </c>
      <c r="AQ1133" s="15">
        <v>93.0</v>
      </c>
      <c r="AR1133" s="15">
        <v>52.0</v>
      </c>
      <c r="AS1133" s="15">
        <v>63.0</v>
      </c>
      <c r="AT1133" s="15">
        <v>21.0</v>
      </c>
      <c r="AU1133" s="15">
        <v>-9.0</v>
      </c>
      <c r="AV1133" s="15">
        <v>27.0</v>
      </c>
      <c r="AW1133" s="18">
        <v>0.0</v>
      </c>
      <c r="AX1133" s="18">
        <v>0.0</v>
      </c>
      <c r="AY1133" s="18">
        <v>1.0</v>
      </c>
      <c r="AZ1133" s="18">
        <v>0.0</v>
      </c>
      <c r="BA1133" s="18">
        <v>1.0</v>
      </c>
      <c r="BB1133" s="18">
        <v>1.0</v>
      </c>
      <c r="BC1133" s="11">
        <v>0.0</v>
      </c>
      <c r="BD1133" s="11">
        <v>0.0</v>
      </c>
      <c r="BE1133" s="11">
        <v>0.0</v>
      </c>
      <c r="BF1133" s="11">
        <v>0.0</v>
      </c>
      <c r="BG1133" s="11">
        <v>0.0</v>
      </c>
      <c r="BH1133" s="11">
        <v>0.0</v>
      </c>
      <c r="BI1133" s="11">
        <v>0.0</v>
      </c>
      <c r="BJ1133" s="11">
        <v>0.0</v>
      </c>
      <c r="BK1133" s="11">
        <v>0.0</v>
      </c>
      <c r="BL1133" s="11">
        <v>0.0</v>
      </c>
      <c r="BM1133" s="11">
        <v>0.0</v>
      </c>
      <c r="BN1133" s="11">
        <v>0.0</v>
      </c>
      <c r="BO1133" s="11">
        <v>0.0</v>
      </c>
      <c r="BP1133" s="11">
        <v>0.0</v>
      </c>
      <c r="BQ1133" s="11">
        <v>0.0</v>
      </c>
      <c r="BR1133" s="11">
        <v>0.0</v>
      </c>
      <c r="BS1133" s="11">
        <v>0.0</v>
      </c>
      <c r="BT1133" s="11">
        <v>0.0</v>
      </c>
      <c r="BU1133" s="11">
        <v>0.0</v>
      </c>
      <c r="BV1133" s="11" t="s">
        <v>124</v>
      </c>
      <c r="BW1133" s="3" t="s">
        <v>1609</v>
      </c>
      <c r="BX1133" s="15">
        <v>0.0</v>
      </c>
      <c r="BY1133" s="26">
        <v>613.0</v>
      </c>
      <c r="BZ1133" s="16">
        <v>0.0</v>
      </c>
      <c r="CA1133" s="26">
        <v>62.0</v>
      </c>
      <c r="CB1133" s="26">
        <v>23.0</v>
      </c>
      <c r="CC1133" s="15">
        <v>0.0</v>
      </c>
      <c r="CD1133" s="15">
        <v>0.0</v>
      </c>
      <c r="CE1133" s="15">
        <v>1.0</v>
      </c>
      <c r="CF1133" s="15">
        <v>0.0</v>
      </c>
      <c r="CG1133" s="16">
        <v>0.0</v>
      </c>
      <c r="CH1133" s="16">
        <v>0.0</v>
      </c>
      <c r="CI1133" s="16">
        <v>0.0</v>
      </c>
      <c r="CJ1133" s="15">
        <f t="shared" si="3"/>
        <v>0</v>
      </c>
      <c r="CK1133" s="29" t="s">
        <v>6428</v>
      </c>
      <c r="CL1133" s="11" t="s">
        <v>6429</v>
      </c>
      <c r="CM1133" s="11">
        <v>1.0</v>
      </c>
      <c r="CN1133" s="11">
        <v>0.0</v>
      </c>
      <c r="CO1133" s="18">
        <v>1.0</v>
      </c>
      <c r="CP1133" s="18">
        <v>0.0</v>
      </c>
      <c r="CQ1133" s="15">
        <v>0.0</v>
      </c>
      <c r="CR1133" s="15" t="s">
        <v>124</v>
      </c>
      <c r="CS1133" s="15">
        <v>0.0</v>
      </c>
      <c r="CT1133" s="15" t="s">
        <v>124</v>
      </c>
      <c r="CU1133" s="15">
        <v>0.0</v>
      </c>
      <c r="CV1133" s="15" t="s">
        <v>124</v>
      </c>
      <c r="CW1133" s="11">
        <v>0.0</v>
      </c>
      <c r="CX1133" s="11">
        <v>0.0</v>
      </c>
      <c r="CY1133" s="11" t="s">
        <v>124</v>
      </c>
      <c r="CZ1133" s="11">
        <v>0.0</v>
      </c>
      <c r="DA1133" s="11" t="s">
        <v>235</v>
      </c>
      <c r="DB1133" s="31"/>
    </row>
    <row r="1134">
      <c r="A1134" s="11" t="s">
        <v>6430</v>
      </c>
      <c r="B1134" s="11" t="s">
        <v>6431</v>
      </c>
      <c r="C1134" s="12">
        <v>44597.0</v>
      </c>
      <c r="D1134" s="13">
        <v>5.0</v>
      </c>
      <c r="E1134" s="18">
        <v>0.0</v>
      </c>
      <c r="F1134" s="3">
        <v>6.0</v>
      </c>
      <c r="G1134" s="3">
        <v>7.0</v>
      </c>
      <c r="H1134" s="3">
        <v>6.0</v>
      </c>
      <c r="I1134" s="14">
        <f t="shared" si="1"/>
        <v>6.333333333</v>
      </c>
      <c r="J1134" s="14">
        <f t="shared" si="2"/>
        <v>0.6666666667</v>
      </c>
      <c r="K1134" s="11" t="s">
        <v>6432</v>
      </c>
      <c r="L1134" s="11" t="s">
        <v>6432</v>
      </c>
      <c r="M1134" s="15"/>
      <c r="N1134" s="15"/>
      <c r="O1134" s="15" t="s">
        <v>6433</v>
      </c>
      <c r="P1134" s="15" t="s">
        <v>6131</v>
      </c>
      <c r="Q1134" s="17">
        <v>0.0</v>
      </c>
      <c r="R1134" s="11" t="s">
        <v>124</v>
      </c>
      <c r="S1134" s="11">
        <v>1.0</v>
      </c>
      <c r="T1134" s="11">
        <v>0.0</v>
      </c>
      <c r="U1134" s="11" t="s">
        <v>124</v>
      </c>
      <c r="V1134" s="11">
        <v>0.0</v>
      </c>
      <c r="W1134" s="11" t="s">
        <v>6434</v>
      </c>
      <c r="X1134" s="18">
        <f>(38+41+36+41)/4</f>
        <v>39</v>
      </c>
      <c r="Y1134" s="18">
        <v>2.0</v>
      </c>
      <c r="Z1134" s="18">
        <v>0.0</v>
      </c>
      <c r="AA1134" s="18">
        <v>0.0</v>
      </c>
      <c r="AB1134" s="15" t="s">
        <v>6435</v>
      </c>
      <c r="AC1134" s="15" t="s">
        <v>6435</v>
      </c>
      <c r="AD1134" s="16">
        <v>1.0</v>
      </c>
      <c r="AE1134" s="16">
        <v>0.0</v>
      </c>
      <c r="AF1134" s="16">
        <v>0.0</v>
      </c>
      <c r="AG1134" s="15">
        <v>0.0</v>
      </c>
      <c r="AH1134" s="11" t="s">
        <v>6436</v>
      </c>
      <c r="AI1134" s="18">
        <v>1.0</v>
      </c>
      <c r="AJ1134" s="18">
        <v>0.0</v>
      </c>
      <c r="AK1134" s="18">
        <v>0.0</v>
      </c>
      <c r="AL1134" s="11">
        <v>0.0</v>
      </c>
      <c r="AM1134" s="19">
        <v>1.0</v>
      </c>
      <c r="AN1134" s="27" t="s">
        <v>128</v>
      </c>
      <c r="AO1134" s="15" t="s">
        <v>778</v>
      </c>
      <c r="AP1134" s="15" t="s">
        <v>778</v>
      </c>
      <c r="AQ1134" s="15">
        <v>206.0</v>
      </c>
      <c r="AR1134" s="15">
        <v>45.0</v>
      </c>
      <c r="AS1134" s="15">
        <v>58.0</v>
      </c>
      <c r="AT1134" s="15">
        <v>83.0</v>
      </c>
      <c r="AU1134" s="15">
        <v>-9.0</v>
      </c>
      <c r="AV1134" s="15">
        <v>36.0</v>
      </c>
      <c r="AW1134" s="18">
        <v>0.0</v>
      </c>
      <c r="AX1134" s="18">
        <v>0.0</v>
      </c>
      <c r="AY1134" s="18">
        <v>0.0</v>
      </c>
      <c r="AZ1134" s="18">
        <v>1.0</v>
      </c>
      <c r="BA1134" s="18">
        <v>1.0</v>
      </c>
      <c r="BB1134" s="18">
        <v>0.0</v>
      </c>
      <c r="BC1134" s="11">
        <v>0.0</v>
      </c>
      <c r="BD1134" s="11">
        <v>0.0</v>
      </c>
      <c r="BE1134" s="11">
        <v>0.0</v>
      </c>
      <c r="BF1134" s="11">
        <v>0.0</v>
      </c>
      <c r="BG1134" s="11">
        <v>0.0</v>
      </c>
      <c r="BH1134" s="11">
        <v>0.0</v>
      </c>
      <c r="BI1134" s="11">
        <v>0.0</v>
      </c>
      <c r="BJ1134" s="11">
        <v>1.0</v>
      </c>
      <c r="BK1134" s="11">
        <v>0.0</v>
      </c>
      <c r="BL1134" s="11">
        <v>0.0</v>
      </c>
      <c r="BM1134" s="11">
        <v>0.0</v>
      </c>
      <c r="BN1134" s="11">
        <v>0.0</v>
      </c>
      <c r="BO1134" s="11">
        <v>0.0</v>
      </c>
      <c r="BP1134" s="11">
        <v>0.0</v>
      </c>
      <c r="BQ1134" s="11">
        <v>0.0</v>
      </c>
      <c r="BR1134" s="11">
        <v>0.0</v>
      </c>
      <c r="BS1134" s="11">
        <v>0.0</v>
      </c>
      <c r="BT1134" s="11">
        <v>0.0</v>
      </c>
      <c r="BU1134" s="11">
        <v>0.0</v>
      </c>
      <c r="BV1134" s="11" t="s">
        <v>124</v>
      </c>
      <c r="BW1134" s="3" t="s">
        <v>2825</v>
      </c>
      <c r="BX1134" s="15">
        <v>1.0</v>
      </c>
      <c r="BY1134" s="26">
        <v>216.0</v>
      </c>
      <c r="BZ1134" s="16">
        <v>0.0</v>
      </c>
      <c r="CA1134" s="26">
        <v>1.0</v>
      </c>
      <c r="CB1134" s="26">
        <v>1.0</v>
      </c>
      <c r="CC1134" s="15">
        <v>0.0</v>
      </c>
      <c r="CD1134" s="15">
        <v>0.0</v>
      </c>
      <c r="CE1134" s="15">
        <v>0.0</v>
      </c>
      <c r="CF1134" s="15">
        <v>0.0</v>
      </c>
      <c r="CG1134" s="16">
        <v>0.0</v>
      </c>
      <c r="CH1134" s="16">
        <v>0.0</v>
      </c>
      <c r="CI1134" s="16">
        <v>0.0</v>
      </c>
      <c r="CJ1134" s="15">
        <f t="shared" si="3"/>
        <v>0</v>
      </c>
      <c r="CK1134" s="29" t="s">
        <v>6437</v>
      </c>
      <c r="CL1134" s="11" t="s">
        <v>6438</v>
      </c>
      <c r="CM1134" s="11">
        <v>1.0</v>
      </c>
      <c r="CN1134" s="11">
        <v>0.0</v>
      </c>
      <c r="CO1134" s="18">
        <v>0.0</v>
      </c>
      <c r="CP1134" s="18">
        <v>0.0</v>
      </c>
      <c r="CQ1134" s="15">
        <v>0.0</v>
      </c>
      <c r="CR1134" s="15" t="s">
        <v>124</v>
      </c>
      <c r="CS1134" s="15">
        <v>1.0</v>
      </c>
      <c r="CT1134" s="15" t="s">
        <v>6439</v>
      </c>
      <c r="CU1134" s="15">
        <v>0.0</v>
      </c>
      <c r="CV1134" s="15" t="s">
        <v>124</v>
      </c>
      <c r="CW1134" s="11">
        <v>0.0</v>
      </c>
      <c r="CX1134" s="11">
        <v>0.0</v>
      </c>
      <c r="CY1134" s="11" t="s">
        <v>124</v>
      </c>
      <c r="CZ1134" s="11">
        <v>0.0</v>
      </c>
      <c r="DA1134" s="11" t="s">
        <v>124</v>
      </c>
      <c r="DB1134" s="31"/>
    </row>
    <row r="1135">
      <c r="A1135" s="11" t="s">
        <v>6440</v>
      </c>
      <c r="B1135" s="11" t="s">
        <v>6441</v>
      </c>
      <c r="C1135" s="12">
        <v>44632.0</v>
      </c>
      <c r="D1135" s="13">
        <v>5.0</v>
      </c>
      <c r="E1135" s="18">
        <v>0.0</v>
      </c>
      <c r="F1135" s="3">
        <v>4.0</v>
      </c>
      <c r="G1135" s="3">
        <v>4.0</v>
      </c>
      <c r="H1135" s="3">
        <v>9.0</v>
      </c>
      <c r="I1135" s="14">
        <f t="shared" si="1"/>
        <v>5.666666667</v>
      </c>
      <c r="J1135" s="14">
        <f t="shared" si="2"/>
        <v>3.333333333</v>
      </c>
      <c r="K1135" s="11" t="s">
        <v>6442</v>
      </c>
      <c r="L1135" s="11" t="s">
        <v>5472</v>
      </c>
      <c r="M1135" s="15"/>
      <c r="N1135" s="15"/>
      <c r="O1135" s="15" t="s">
        <v>2906</v>
      </c>
      <c r="P1135" s="15" t="s">
        <v>5693</v>
      </c>
      <c r="Q1135" s="17">
        <v>0.0</v>
      </c>
      <c r="R1135" s="11" t="s">
        <v>124</v>
      </c>
      <c r="S1135" s="11">
        <v>0.0</v>
      </c>
      <c r="T1135" s="11">
        <v>0.0</v>
      </c>
      <c r="U1135" s="11" t="s">
        <v>124</v>
      </c>
      <c r="V1135" s="11">
        <v>0.0</v>
      </c>
      <c r="W1135" s="11" t="s">
        <v>631</v>
      </c>
      <c r="X1135" s="18">
        <v>32.0</v>
      </c>
      <c r="Y1135" s="18">
        <v>1.0</v>
      </c>
      <c r="Z1135" s="18">
        <v>1.0</v>
      </c>
      <c r="AA1135" s="18">
        <v>0.0</v>
      </c>
      <c r="AB1135" s="15" t="s">
        <v>6443</v>
      </c>
      <c r="AC1135" s="15" t="s">
        <v>6443</v>
      </c>
      <c r="AD1135" s="16">
        <v>1.0</v>
      </c>
      <c r="AE1135" s="16">
        <v>1.0</v>
      </c>
      <c r="AF1135" s="16">
        <v>1.0</v>
      </c>
      <c r="AG1135" s="15">
        <v>1.0</v>
      </c>
      <c r="AH1135" s="11" t="s">
        <v>6443</v>
      </c>
      <c r="AI1135" s="18">
        <v>1.0</v>
      </c>
      <c r="AJ1135" s="18">
        <v>1.0</v>
      </c>
      <c r="AK1135" s="18">
        <v>1.0</v>
      </c>
      <c r="AL1135" s="13">
        <v>1.0</v>
      </c>
      <c r="AM1135" s="19">
        <v>1.0</v>
      </c>
      <c r="AN1135" s="27" t="s">
        <v>128</v>
      </c>
      <c r="AO1135" s="15" t="s">
        <v>177</v>
      </c>
      <c r="AP1135" s="15" t="s">
        <v>177</v>
      </c>
      <c r="AQ1135" s="15">
        <v>81.0</v>
      </c>
      <c r="AR1135" s="15">
        <v>53.0</v>
      </c>
      <c r="AS1135" s="15">
        <v>76.0</v>
      </c>
      <c r="AT1135" s="15">
        <v>53.0</v>
      </c>
      <c r="AU1135" s="15">
        <v>-7.0</v>
      </c>
      <c r="AV1135" s="15">
        <v>44.0</v>
      </c>
      <c r="AW1135" s="18">
        <v>0.0</v>
      </c>
      <c r="AX1135" s="18">
        <v>1.0</v>
      </c>
      <c r="AY1135" s="18">
        <v>0.0</v>
      </c>
      <c r="AZ1135" s="18">
        <v>0.0</v>
      </c>
      <c r="BA1135" s="18">
        <v>0.0</v>
      </c>
      <c r="BB1135" s="18">
        <v>0.0</v>
      </c>
      <c r="BC1135" s="11">
        <v>0.0</v>
      </c>
      <c r="BD1135" s="11">
        <v>0.0</v>
      </c>
      <c r="BE1135" s="11">
        <v>0.0</v>
      </c>
      <c r="BF1135" s="11">
        <v>0.0</v>
      </c>
      <c r="BG1135" s="11">
        <v>0.0</v>
      </c>
      <c r="BH1135" s="11">
        <v>0.0</v>
      </c>
      <c r="BI1135" s="11">
        <v>0.0</v>
      </c>
      <c r="BJ1135" s="11">
        <v>0.0</v>
      </c>
      <c r="BK1135" s="11">
        <v>0.0</v>
      </c>
      <c r="BL1135" s="11">
        <v>0.0</v>
      </c>
      <c r="BM1135" s="11">
        <v>0.0</v>
      </c>
      <c r="BN1135" s="11">
        <v>0.0</v>
      </c>
      <c r="BO1135" s="11">
        <v>0.0</v>
      </c>
      <c r="BP1135" s="11">
        <v>0.0</v>
      </c>
      <c r="BQ1135" s="11">
        <v>0.0</v>
      </c>
      <c r="BR1135" s="11">
        <v>0.0</v>
      </c>
      <c r="BS1135" s="11">
        <v>0.0</v>
      </c>
      <c r="BT1135" s="11">
        <v>0.0</v>
      </c>
      <c r="BU1135" s="11">
        <v>0.0</v>
      </c>
      <c r="BV1135" s="11" t="s">
        <v>124</v>
      </c>
      <c r="BW1135" s="3" t="s">
        <v>146</v>
      </c>
      <c r="BX1135" s="15">
        <v>0.0</v>
      </c>
      <c r="BY1135" s="26">
        <v>238.0</v>
      </c>
      <c r="BZ1135" s="16">
        <v>0.0</v>
      </c>
      <c r="CA1135" s="26">
        <v>60.0</v>
      </c>
      <c r="CB1135" s="26">
        <v>41.0</v>
      </c>
      <c r="CC1135" s="15">
        <v>1.0</v>
      </c>
      <c r="CD1135" s="15">
        <v>0.0</v>
      </c>
      <c r="CE1135" s="15">
        <v>0.0</v>
      </c>
      <c r="CF1135" s="15">
        <v>0.0</v>
      </c>
      <c r="CG1135" s="16">
        <v>0.0</v>
      </c>
      <c r="CH1135" s="16">
        <v>0.0</v>
      </c>
      <c r="CI1135" s="16">
        <v>0.0</v>
      </c>
      <c r="CJ1135" s="15">
        <f t="shared" si="3"/>
        <v>0</v>
      </c>
      <c r="CK1135" s="29" t="s">
        <v>6444</v>
      </c>
      <c r="CL1135" s="11" t="s">
        <v>132</v>
      </c>
      <c r="CM1135" s="11">
        <v>0.0</v>
      </c>
      <c r="CN1135" s="11">
        <v>0.0</v>
      </c>
      <c r="CO1135" s="18">
        <v>0.0</v>
      </c>
      <c r="CP1135" s="18">
        <v>0.0</v>
      </c>
      <c r="CQ1135" s="15">
        <v>0.0</v>
      </c>
      <c r="CR1135" s="15" t="s">
        <v>124</v>
      </c>
      <c r="CS1135" s="15">
        <v>0.0</v>
      </c>
      <c r="CT1135" s="15" t="s">
        <v>124</v>
      </c>
      <c r="CU1135" s="15">
        <v>0.0</v>
      </c>
      <c r="CV1135" s="15" t="s">
        <v>124</v>
      </c>
      <c r="CW1135" s="11">
        <v>0.0</v>
      </c>
      <c r="CX1135" s="11">
        <v>0.0</v>
      </c>
      <c r="CY1135" s="11" t="s">
        <v>124</v>
      </c>
      <c r="CZ1135" s="11">
        <v>0.0</v>
      </c>
      <c r="DA1135" s="11" t="s">
        <v>3161</v>
      </c>
      <c r="DB1135" s="31"/>
    </row>
    <row r="1136">
      <c r="A1136" s="11" t="s">
        <v>6445</v>
      </c>
      <c r="B1136" s="11" t="s">
        <v>6288</v>
      </c>
      <c r="C1136" s="12">
        <v>44667.0</v>
      </c>
      <c r="D1136" s="13">
        <v>15.0</v>
      </c>
      <c r="E1136" s="18">
        <v>1.0</v>
      </c>
      <c r="F1136" s="3">
        <v>7.0</v>
      </c>
      <c r="G1136" s="3">
        <v>8.0</v>
      </c>
      <c r="H1136" s="3">
        <v>8.0</v>
      </c>
      <c r="I1136" s="14">
        <f t="shared" si="1"/>
        <v>7.666666667</v>
      </c>
      <c r="J1136" s="14">
        <f t="shared" si="2"/>
        <v>0.6666666667</v>
      </c>
      <c r="K1136" s="11" t="s">
        <v>261</v>
      </c>
      <c r="L1136" s="11" t="s">
        <v>3594</v>
      </c>
      <c r="M1136" s="15"/>
      <c r="N1136" s="15"/>
      <c r="O1136" s="15" t="s">
        <v>162</v>
      </c>
      <c r="P1136" s="15" t="s">
        <v>6446</v>
      </c>
      <c r="Q1136" s="17">
        <v>1.0</v>
      </c>
      <c r="R1136" s="11" t="s">
        <v>124</v>
      </c>
      <c r="S1136" s="11">
        <v>0.0</v>
      </c>
      <c r="T1136" s="11">
        <v>0.0</v>
      </c>
      <c r="U1136" s="11" t="s">
        <v>124</v>
      </c>
      <c r="V1136" s="11">
        <v>0.0</v>
      </c>
      <c r="W1136" s="11" t="s">
        <v>631</v>
      </c>
      <c r="X1136" s="18">
        <v>28.0</v>
      </c>
      <c r="Y1136" s="18">
        <v>1.0</v>
      </c>
      <c r="Z1136" s="18">
        <v>1.0</v>
      </c>
      <c r="AA1136" s="18">
        <v>0.0</v>
      </c>
      <c r="AB1136" s="15" t="s">
        <v>6447</v>
      </c>
      <c r="AC1136" s="15" t="s">
        <v>6447</v>
      </c>
      <c r="AD1136" s="16">
        <v>1.0</v>
      </c>
      <c r="AE1136" s="16">
        <v>1.0</v>
      </c>
      <c r="AF1136" s="16">
        <v>1.0</v>
      </c>
      <c r="AG1136" s="15">
        <v>0.0</v>
      </c>
      <c r="AH1136" s="11" t="s">
        <v>6290</v>
      </c>
      <c r="AI1136" s="18">
        <v>1.0</v>
      </c>
      <c r="AJ1136" s="18">
        <v>1.0</v>
      </c>
      <c r="AK1136" s="18">
        <v>0.0</v>
      </c>
      <c r="AL1136" s="11">
        <v>0.0</v>
      </c>
      <c r="AM1136" s="19">
        <v>1.0</v>
      </c>
      <c r="AN1136" s="27" t="s">
        <v>128</v>
      </c>
      <c r="AO1136" s="15" t="s">
        <v>2224</v>
      </c>
      <c r="AP1136" s="15" t="s">
        <v>2224</v>
      </c>
      <c r="AQ1136" s="15">
        <v>174.0</v>
      </c>
      <c r="AR1136" s="15">
        <v>73.0</v>
      </c>
      <c r="AS1136" s="15">
        <v>52.0</v>
      </c>
      <c r="AT1136" s="15">
        <v>66.0</v>
      </c>
      <c r="AU1136" s="15">
        <v>-5.0</v>
      </c>
      <c r="AV1136" s="15">
        <v>34.0</v>
      </c>
      <c r="AW1136" s="18">
        <v>0.0</v>
      </c>
      <c r="AX1136" s="18">
        <v>0.0</v>
      </c>
      <c r="AY1136" s="18">
        <v>0.0</v>
      </c>
      <c r="AZ1136" s="18">
        <v>1.0</v>
      </c>
      <c r="BA1136" s="18">
        <v>0.0</v>
      </c>
      <c r="BB1136" s="18">
        <v>0.0</v>
      </c>
      <c r="BC1136" s="11">
        <v>0.0</v>
      </c>
      <c r="BD1136" s="11">
        <v>0.0</v>
      </c>
      <c r="BE1136" s="11">
        <v>0.0</v>
      </c>
      <c r="BF1136" s="11">
        <v>0.0</v>
      </c>
      <c r="BG1136" s="11">
        <v>0.0</v>
      </c>
      <c r="BH1136" s="11">
        <v>1.0</v>
      </c>
      <c r="BI1136" s="11">
        <v>0.0</v>
      </c>
      <c r="BJ1136" s="11">
        <v>0.0</v>
      </c>
      <c r="BK1136" s="11">
        <v>0.0</v>
      </c>
      <c r="BL1136" s="11">
        <v>0.0</v>
      </c>
      <c r="BM1136" s="11">
        <v>0.0</v>
      </c>
      <c r="BN1136" s="11">
        <v>0.0</v>
      </c>
      <c r="BO1136" s="11">
        <v>0.0</v>
      </c>
      <c r="BP1136" s="11">
        <v>0.0</v>
      </c>
      <c r="BQ1136" s="11">
        <v>0.0</v>
      </c>
      <c r="BR1136" s="11">
        <v>0.0</v>
      </c>
      <c r="BS1136" s="11">
        <v>0.0</v>
      </c>
      <c r="BT1136" s="11">
        <v>0.0</v>
      </c>
      <c r="BU1136" s="11">
        <v>0.0</v>
      </c>
      <c r="BV1136" s="11" t="s">
        <v>124</v>
      </c>
      <c r="BW1136" s="3" t="s">
        <v>146</v>
      </c>
      <c r="BX1136" s="15">
        <v>0.0</v>
      </c>
      <c r="BY1136" s="26">
        <v>167.0</v>
      </c>
      <c r="BZ1136" s="16">
        <v>0.0</v>
      </c>
      <c r="CA1136" s="26">
        <v>24.0</v>
      </c>
      <c r="CB1136" s="26">
        <v>14.0</v>
      </c>
      <c r="CC1136" s="15">
        <v>0.0</v>
      </c>
      <c r="CD1136" s="15">
        <v>0.0</v>
      </c>
      <c r="CE1136" s="15">
        <v>0.0</v>
      </c>
      <c r="CF1136" s="15">
        <v>0.0</v>
      </c>
      <c r="CG1136" s="16">
        <v>0.0</v>
      </c>
      <c r="CH1136" s="16">
        <v>0.0</v>
      </c>
      <c r="CI1136" s="16">
        <v>0.0</v>
      </c>
      <c r="CJ1136" s="15">
        <f t="shared" si="3"/>
        <v>0</v>
      </c>
      <c r="CK1136" s="29" t="s">
        <v>6448</v>
      </c>
      <c r="CL1136" s="11" t="s">
        <v>1877</v>
      </c>
      <c r="CM1136" s="11">
        <v>0.0</v>
      </c>
      <c r="CN1136" s="11">
        <v>1.0</v>
      </c>
      <c r="CO1136" s="18">
        <v>0.0</v>
      </c>
      <c r="CP1136" s="18">
        <v>0.0</v>
      </c>
      <c r="CQ1136" s="15">
        <v>0.0</v>
      </c>
      <c r="CR1136" s="15" t="s">
        <v>124</v>
      </c>
      <c r="CS1136" s="15">
        <v>0.0</v>
      </c>
      <c r="CT1136" s="15" t="s">
        <v>124</v>
      </c>
      <c r="CU1136" s="15">
        <v>0.0</v>
      </c>
      <c r="CV1136" s="15" t="s">
        <v>124</v>
      </c>
      <c r="CW1136" s="11">
        <v>0.0</v>
      </c>
      <c r="CX1136" s="11">
        <v>0.0</v>
      </c>
      <c r="CY1136" s="11" t="s">
        <v>124</v>
      </c>
      <c r="CZ1136" s="11">
        <v>0.0</v>
      </c>
      <c r="DA1136" s="11" t="s">
        <v>235</v>
      </c>
      <c r="DB1136" s="31"/>
    </row>
    <row r="1137">
      <c r="A1137" s="11" t="s">
        <v>6449</v>
      </c>
      <c r="B1137" s="11" t="s">
        <v>6450</v>
      </c>
      <c r="C1137" s="12">
        <v>44674.0</v>
      </c>
      <c r="D1137" s="13">
        <v>3.0</v>
      </c>
      <c r="E1137" s="18">
        <v>1.0</v>
      </c>
      <c r="F1137" s="3">
        <v>4.0</v>
      </c>
      <c r="G1137" s="3">
        <v>5.0</v>
      </c>
      <c r="H1137" s="3">
        <v>3.0</v>
      </c>
      <c r="I1137" s="14">
        <f t="shared" si="1"/>
        <v>4</v>
      </c>
      <c r="J1137" s="14">
        <f t="shared" si="2"/>
        <v>1.333333333</v>
      </c>
      <c r="K1137" s="11" t="s">
        <v>303</v>
      </c>
      <c r="L1137" s="11" t="s">
        <v>355</v>
      </c>
      <c r="M1137" s="15"/>
      <c r="N1137" s="15"/>
      <c r="O1137" s="15" t="s">
        <v>124</v>
      </c>
      <c r="P1137" s="15" t="s">
        <v>124</v>
      </c>
      <c r="Q1137" s="17">
        <v>1.0</v>
      </c>
      <c r="R1137" s="11" t="s">
        <v>124</v>
      </c>
      <c r="S1137" s="11">
        <v>0.0</v>
      </c>
      <c r="T1137" s="11">
        <v>0.0</v>
      </c>
      <c r="U1137" s="11" t="s">
        <v>124</v>
      </c>
      <c r="V1137" s="11">
        <v>0.0</v>
      </c>
      <c r="W1137" s="11" t="s">
        <v>125</v>
      </c>
      <c r="X1137" s="18">
        <v>24.0</v>
      </c>
      <c r="Y1137" s="18">
        <v>1.0</v>
      </c>
      <c r="Z1137" s="18">
        <v>1.0</v>
      </c>
      <c r="AA1137" s="18">
        <v>0.0</v>
      </c>
      <c r="AB1137" s="15" t="s">
        <v>6451</v>
      </c>
      <c r="AC1137" s="15" t="s">
        <v>6452</v>
      </c>
      <c r="AD1137" s="16">
        <v>2.0</v>
      </c>
      <c r="AE1137" s="16">
        <v>2.0</v>
      </c>
      <c r="AF1137" s="16">
        <v>1.0</v>
      </c>
      <c r="AG1137" s="15">
        <v>0.0</v>
      </c>
      <c r="AH1137" s="11" t="s">
        <v>6453</v>
      </c>
      <c r="AI1137" s="18">
        <v>1.0</v>
      </c>
      <c r="AJ1137" s="18">
        <v>2.0</v>
      </c>
      <c r="AK1137" s="18">
        <v>1.0</v>
      </c>
      <c r="AL1137" s="11">
        <v>0.0</v>
      </c>
      <c r="AM1137" s="19">
        <v>1.0</v>
      </c>
      <c r="AN1137" s="27" t="s">
        <v>128</v>
      </c>
      <c r="AO1137" s="15" t="s">
        <v>1840</v>
      </c>
      <c r="AP1137" s="15" t="s">
        <v>1840</v>
      </c>
      <c r="AQ1137" s="15">
        <v>107.0</v>
      </c>
      <c r="AR1137" s="15">
        <v>56.0</v>
      </c>
      <c r="AS1137" s="15">
        <v>91.0</v>
      </c>
      <c r="AT1137" s="15">
        <v>32.0</v>
      </c>
      <c r="AU1137" s="15">
        <v>-6.0</v>
      </c>
      <c r="AV1137" s="15">
        <v>3.0</v>
      </c>
      <c r="AW1137" s="18">
        <v>0.0</v>
      </c>
      <c r="AX1137" s="18">
        <v>0.0</v>
      </c>
      <c r="AY1137" s="18">
        <v>0.0</v>
      </c>
      <c r="AZ1137" s="18">
        <v>1.0</v>
      </c>
      <c r="BA1137" s="18">
        <v>0.0</v>
      </c>
      <c r="BB1137" s="18">
        <v>0.0</v>
      </c>
      <c r="BC1137" s="11">
        <v>0.0</v>
      </c>
      <c r="BD1137" s="11">
        <v>0.0</v>
      </c>
      <c r="BE1137" s="11">
        <v>0.0</v>
      </c>
      <c r="BF1137" s="11">
        <v>0.0</v>
      </c>
      <c r="BG1137" s="11">
        <v>0.0</v>
      </c>
      <c r="BH1137" s="11">
        <v>0.0</v>
      </c>
      <c r="BI1137" s="11">
        <v>0.0</v>
      </c>
      <c r="BJ1137" s="11">
        <v>0.0</v>
      </c>
      <c r="BK1137" s="11">
        <v>0.0</v>
      </c>
      <c r="BL1137" s="11">
        <v>0.0</v>
      </c>
      <c r="BM1137" s="11">
        <v>0.0</v>
      </c>
      <c r="BN1137" s="11">
        <v>0.0</v>
      </c>
      <c r="BO1137" s="11">
        <v>0.0</v>
      </c>
      <c r="BP1137" s="11">
        <v>0.0</v>
      </c>
      <c r="BQ1137" s="11">
        <v>0.0</v>
      </c>
      <c r="BR1137" s="11">
        <v>0.0</v>
      </c>
      <c r="BS1137" s="11">
        <v>0.0</v>
      </c>
      <c r="BT1137" s="11">
        <v>0.0</v>
      </c>
      <c r="BU1137" s="11">
        <v>0.0</v>
      </c>
      <c r="BV1137" s="11" t="s">
        <v>6454</v>
      </c>
      <c r="BW1137" s="3" t="s">
        <v>319</v>
      </c>
      <c r="BX1137" s="15">
        <v>0.0</v>
      </c>
      <c r="BY1137" s="26">
        <v>173.0</v>
      </c>
      <c r="BZ1137" s="16">
        <v>0.0</v>
      </c>
      <c r="CA1137" s="26">
        <v>11.0</v>
      </c>
      <c r="CB1137" s="26">
        <v>4.0</v>
      </c>
      <c r="CC1137" s="15">
        <v>0.0</v>
      </c>
      <c r="CD1137" s="15">
        <v>0.0</v>
      </c>
      <c r="CE1137" s="15">
        <v>0.0</v>
      </c>
      <c r="CF1137" s="15">
        <v>0.0</v>
      </c>
      <c r="CG1137" s="16">
        <v>0.0</v>
      </c>
      <c r="CH1137" s="16">
        <v>1.0</v>
      </c>
      <c r="CI1137" s="16">
        <v>0.0</v>
      </c>
      <c r="CJ1137" s="15">
        <f t="shared" si="3"/>
        <v>1</v>
      </c>
      <c r="CK1137" s="29" t="s">
        <v>6455</v>
      </c>
      <c r="CL1137" s="11" t="s">
        <v>6456</v>
      </c>
      <c r="CM1137" s="11">
        <v>0.0</v>
      </c>
      <c r="CN1137" s="11">
        <v>0.0</v>
      </c>
      <c r="CO1137" s="18">
        <v>1.0</v>
      </c>
      <c r="CP1137" s="18">
        <v>0.0</v>
      </c>
      <c r="CQ1137" s="15">
        <v>0.0</v>
      </c>
      <c r="CR1137" s="15" t="s">
        <v>124</v>
      </c>
      <c r="CS1137" s="15">
        <v>0.0</v>
      </c>
      <c r="CT1137" s="15" t="s">
        <v>124</v>
      </c>
      <c r="CU1137" s="15">
        <v>0.0</v>
      </c>
      <c r="CV1137" s="15" t="s">
        <v>124</v>
      </c>
      <c r="CW1137" s="11">
        <v>0.0</v>
      </c>
      <c r="CX1137" s="11">
        <v>0.0</v>
      </c>
      <c r="CY1137" s="11" t="s">
        <v>124</v>
      </c>
      <c r="CZ1137" s="11">
        <v>0.0</v>
      </c>
      <c r="DA1137" s="11" t="s">
        <v>124</v>
      </c>
      <c r="DB1137" s="31"/>
    </row>
    <row r="1138">
      <c r="A1138" s="11" t="s">
        <v>6457</v>
      </c>
      <c r="B1138" s="11" t="s">
        <v>6458</v>
      </c>
      <c r="C1138" s="12">
        <v>44695.0</v>
      </c>
      <c r="D1138" s="13">
        <v>1.0</v>
      </c>
      <c r="E1138" s="18">
        <v>0.0</v>
      </c>
      <c r="F1138" s="3">
        <v>7.0</v>
      </c>
      <c r="G1138" s="3">
        <v>7.0</v>
      </c>
      <c r="H1138" s="3">
        <v>2.0</v>
      </c>
      <c r="I1138" s="14">
        <f t="shared" si="1"/>
        <v>5.333333333</v>
      </c>
      <c r="J1138" s="14">
        <f t="shared" si="2"/>
        <v>3.333333333</v>
      </c>
      <c r="K1138" s="11" t="s">
        <v>6459</v>
      </c>
      <c r="L1138" s="11" t="s">
        <v>3594</v>
      </c>
      <c r="M1138" s="15"/>
      <c r="N1138" s="15"/>
      <c r="O1138" s="15" t="s">
        <v>124</v>
      </c>
      <c r="P1138" s="15" t="s">
        <v>124</v>
      </c>
      <c r="Q1138" s="17">
        <v>1.5</v>
      </c>
      <c r="R1138" s="11" t="s">
        <v>6460</v>
      </c>
      <c r="S1138" s="11">
        <v>1.0</v>
      </c>
      <c r="T1138" s="11">
        <v>0.0</v>
      </c>
      <c r="U1138" s="11" t="s">
        <v>124</v>
      </c>
      <c r="V1138" s="11">
        <v>0.0</v>
      </c>
      <c r="W1138" s="11" t="s">
        <v>6461</v>
      </c>
      <c r="X1138" s="18">
        <f>(38+35+27)/3</f>
        <v>33.33333333</v>
      </c>
      <c r="Y1138" s="18">
        <v>2.0</v>
      </c>
      <c r="Z1138" s="18">
        <v>0.0</v>
      </c>
      <c r="AA1138" s="18">
        <v>1.0</v>
      </c>
      <c r="AB1138" s="15" t="s">
        <v>6462</v>
      </c>
      <c r="AC1138" s="15" t="s">
        <v>6463</v>
      </c>
      <c r="AD1138" s="16">
        <v>2.0</v>
      </c>
      <c r="AE1138" s="16">
        <v>2.0</v>
      </c>
      <c r="AF1138" s="16">
        <v>1.0</v>
      </c>
      <c r="AG1138" s="15">
        <v>0.0</v>
      </c>
      <c r="AH1138" s="11" t="s">
        <v>6464</v>
      </c>
      <c r="AI1138" s="18">
        <v>1.0</v>
      </c>
      <c r="AJ1138" s="18">
        <v>2.0</v>
      </c>
      <c r="AK1138" s="18">
        <v>0.0</v>
      </c>
      <c r="AL1138" s="11">
        <v>0.0</v>
      </c>
      <c r="AM1138" s="19">
        <v>1.0</v>
      </c>
      <c r="AN1138" s="27" t="s">
        <v>128</v>
      </c>
      <c r="AO1138" s="15" t="s">
        <v>243</v>
      </c>
      <c r="AP1138" s="15" t="s">
        <v>243</v>
      </c>
      <c r="AQ1138" s="15">
        <v>83.0</v>
      </c>
      <c r="AR1138" s="15">
        <v>64.0</v>
      </c>
      <c r="AS1138" s="15">
        <v>46.0</v>
      </c>
      <c r="AT1138" s="15">
        <v>34.0</v>
      </c>
      <c r="AU1138" s="15">
        <v>-4.0</v>
      </c>
      <c r="AV1138" s="15">
        <v>31.0</v>
      </c>
      <c r="AW1138" s="18">
        <v>0.0</v>
      </c>
      <c r="AX1138" s="18">
        <v>0.0</v>
      </c>
      <c r="AY1138" s="18">
        <v>1.0</v>
      </c>
      <c r="AZ1138" s="18">
        <v>0.0</v>
      </c>
      <c r="BA1138" s="18">
        <v>0.0</v>
      </c>
      <c r="BB1138" s="18">
        <v>0.0</v>
      </c>
      <c r="BC1138" s="11">
        <v>0.0</v>
      </c>
      <c r="BD1138" s="11">
        <v>0.0</v>
      </c>
      <c r="BE1138" s="11">
        <v>0.0</v>
      </c>
      <c r="BF1138" s="11">
        <v>0.0</v>
      </c>
      <c r="BG1138" s="11">
        <v>0.0</v>
      </c>
      <c r="BH1138" s="11">
        <v>0.0</v>
      </c>
      <c r="BI1138" s="11">
        <v>0.0</v>
      </c>
      <c r="BJ1138" s="11">
        <v>0.0</v>
      </c>
      <c r="BK1138" s="11">
        <v>0.0</v>
      </c>
      <c r="BL1138" s="11">
        <v>0.0</v>
      </c>
      <c r="BM1138" s="11">
        <v>0.0</v>
      </c>
      <c r="BN1138" s="11">
        <v>0.0</v>
      </c>
      <c r="BO1138" s="11">
        <v>0.0</v>
      </c>
      <c r="BP1138" s="11">
        <v>0.0</v>
      </c>
      <c r="BQ1138" s="11">
        <v>0.0</v>
      </c>
      <c r="BR1138" s="11">
        <v>0.0</v>
      </c>
      <c r="BS1138" s="11">
        <v>0.0</v>
      </c>
      <c r="BT1138" s="11">
        <v>0.0</v>
      </c>
      <c r="BU1138" s="11">
        <v>0.0</v>
      </c>
      <c r="BV1138" s="11" t="s">
        <v>124</v>
      </c>
      <c r="BW1138" s="3" t="s">
        <v>319</v>
      </c>
      <c r="BX1138" s="15">
        <v>0.0</v>
      </c>
      <c r="BY1138" s="26">
        <v>189.0</v>
      </c>
      <c r="BZ1138" s="16">
        <v>0.0</v>
      </c>
      <c r="CA1138" s="26">
        <v>11.0</v>
      </c>
      <c r="CB1138" s="26">
        <v>22.0</v>
      </c>
      <c r="CC1138" s="15">
        <v>1.0</v>
      </c>
      <c r="CD1138" s="15">
        <v>0.0</v>
      </c>
      <c r="CE1138" s="15">
        <v>1.0</v>
      </c>
      <c r="CF1138" s="15">
        <v>0.0</v>
      </c>
      <c r="CG1138" s="16">
        <v>0.0</v>
      </c>
      <c r="CH1138" s="16">
        <v>1.0</v>
      </c>
      <c r="CI1138" s="16">
        <v>0.0</v>
      </c>
      <c r="CJ1138" s="15">
        <f t="shared" si="3"/>
        <v>1</v>
      </c>
      <c r="CK1138" s="29" t="s">
        <v>6465</v>
      </c>
      <c r="CL1138" s="11" t="s">
        <v>4733</v>
      </c>
      <c r="CM1138" s="11">
        <v>0.0</v>
      </c>
      <c r="CN1138" s="11">
        <v>0.0</v>
      </c>
      <c r="CO1138" s="18">
        <v>1.0</v>
      </c>
      <c r="CP1138" s="18">
        <v>0.0</v>
      </c>
      <c r="CQ1138" s="15">
        <v>0.0</v>
      </c>
      <c r="CR1138" s="15" t="s">
        <v>124</v>
      </c>
      <c r="CS1138" s="15">
        <v>0.0</v>
      </c>
      <c r="CT1138" s="15" t="s">
        <v>124</v>
      </c>
      <c r="CU1138" s="15">
        <v>0.0</v>
      </c>
      <c r="CV1138" s="15" t="s">
        <v>124</v>
      </c>
      <c r="CW1138" s="11">
        <v>0.0</v>
      </c>
      <c r="CX1138" s="11">
        <v>0.0</v>
      </c>
      <c r="CY1138" s="11" t="s">
        <v>124</v>
      </c>
      <c r="CZ1138" s="11">
        <v>0.0</v>
      </c>
      <c r="DA1138" s="11" t="s">
        <v>124</v>
      </c>
      <c r="DB1138" s="31"/>
    </row>
    <row r="1139">
      <c r="A1139" s="11" t="s">
        <v>6466</v>
      </c>
      <c r="B1139" s="11" t="s">
        <v>6467</v>
      </c>
      <c r="C1139" s="12">
        <v>44744.0</v>
      </c>
      <c r="D1139" s="13">
        <v>1.0</v>
      </c>
      <c r="E1139" s="18">
        <v>0.0</v>
      </c>
      <c r="F1139" s="3">
        <v>2.0</v>
      </c>
      <c r="G1139" s="3">
        <v>7.0</v>
      </c>
      <c r="H1139" s="3">
        <v>3.0</v>
      </c>
      <c r="I1139" s="14">
        <f t="shared" si="1"/>
        <v>4</v>
      </c>
      <c r="J1139" s="14">
        <f t="shared" si="2"/>
        <v>3.333333333</v>
      </c>
      <c r="K1139" s="11" t="s">
        <v>6345</v>
      </c>
      <c r="L1139" s="11" t="s">
        <v>5472</v>
      </c>
      <c r="M1139" s="15"/>
      <c r="N1139" s="15"/>
      <c r="O1139" s="15" t="s">
        <v>124</v>
      </c>
      <c r="P1139" s="15" t="s">
        <v>124</v>
      </c>
      <c r="Q1139" s="17">
        <v>1.5</v>
      </c>
      <c r="R1139" s="11" t="s">
        <v>6022</v>
      </c>
      <c r="S1139" s="11">
        <v>1.0</v>
      </c>
      <c r="T1139" s="11">
        <v>0.0</v>
      </c>
      <c r="U1139" s="11" t="s">
        <v>124</v>
      </c>
      <c r="V1139" s="11">
        <v>0.0</v>
      </c>
      <c r="W1139" s="11" t="s">
        <v>4290</v>
      </c>
      <c r="X1139" s="18">
        <f>(35+29)/2</f>
        <v>32</v>
      </c>
      <c r="Y1139" s="18">
        <v>1.0</v>
      </c>
      <c r="Z1139" s="18">
        <v>0.0</v>
      </c>
      <c r="AA1139" s="18">
        <v>1.0</v>
      </c>
      <c r="AB1139" s="15" t="s">
        <v>6468</v>
      </c>
      <c r="AC1139" s="15" t="s">
        <v>6469</v>
      </c>
      <c r="AD1139" s="16">
        <v>1.0</v>
      </c>
      <c r="AE1139" s="16">
        <v>2.0</v>
      </c>
      <c r="AF1139" s="16">
        <v>1.0</v>
      </c>
      <c r="AG1139" s="15">
        <v>0.0</v>
      </c>
      <c r="AH1139" s="11" t="s">
        <v>6470</v>
      </c>
      <c r="AI1139" s="18">
        <v>1.0</v>
      </c>
      <c r="AJ1139" s="18">
        <v>2.0</v>
      </c>
      <c r="AK1139" s="18">
        <v>0.0</v>
      </c>
      <c r="AL1139" s="11">
        <v>0.0</v>
      </c>
      <c r="AM1139" s="19">
        <v>1.0</v>
      </c>
      <c r="AN1139" s="27" t="s">
        <v>128</v>
      </c>
      <c r="AO1139" s="15" t="s">
        <v>6471</v>
      </c>
      <c r="AP1139" s="15" t="s">
        <v>200</v>
      </c>
      <c r="AQ1139" s="15">
        <v>166.0</v>
      </c>
      <c r="AR1139" s="15">
        <v>67.0</v>
      </c>
      <c r="AS1139" s="15">
        <v>53.0</v>
      </c>
      <c r="AT1139" s="15">
        <v>37.0</v>
      </c>
      <c r="AU1139" s="15">
        <v>-5.0</v>
      </c>
      <c r="AV1139" s="15">
        <v>0.0</v>
      </c>
      <c r="AW1139" s="18">
        <v>0.0</v>
      </c>
      <c r="AX1139" s="18">
        <v>1.0</v>
      </c>
      <c r="AY1139" s="18">
        <v>0.0</v>
      </c>
      <c r="AZ1139" s="18">
        <v>0.0</v>
      </c>
      <c r="BA1139" s="18">
        <v>0.0</v>
      </c>
      <c r="BB1139" s="18">
        <v>1.0</v>
      </c>
      <c r="BC1139" s="11">
        <v>0.0</v>
      </c>
      <c r="BD1139" s="11">
        <v>0.0</v>
      </c>
      <c r="BE1139" s="11">
        <v>0.0</v>
      </c>
      <c r="BF1139" s="11">
        <v>0.0</v>
      </c>
      <c r="BG1139" s="11">
        <v>0.0</v>
      </c>
      <c r="BH1139" s="11">
        <v>0.0</v>
      </c>
      <c r="BI1139" s="11">
        <v>0.0</v>
      </c>
      <c r="BJ1139" s="11">
        <v>0.0</v>
      </c>
      <c r="BK1139" s="11">
        <v>0.0</v>
      </c>
      <c r="BL1139" s="11">
        <v>0.0</v>
      </c>
      <c r="BM1139" s="11">
        <v>0.0</v>
      </c>
      <c r="BN1139" s="11">
        <v>0.0</v>
      </c>
      <c r="BO1139" s="11">
        <v>0.0</v>
      </c>
      <c r="BP1139" s="11">
        <v>0.0</v>
      </c>
      <c r="BQ1139" s="11">
        <v>0.0</v>
      </c>
      <c r="BR1139" s="11">
        <v>0.0</v>
      </c>
      <c r="BS1139" s="11">
        <v>0.0</v>
      </c>
      <c r="BT1139" s="11">
        <v>0.0</v>
      </c>
      <c r="BU1139" s="11">
        <v>0.0</v>
      </c>
      <c r="BV1139" s="11" t="s">
        <v>124</v>
      </c>
      <c r="BW1139" s="3" t="s">
        <v>318</v>
      </c>
      <c r="BX1139" s="15">
        <v>0.0</v>
      </c>
      <c r="BY1139" s="26">
        <v>218.0</v>
      </c>
      <c r="BZ1139" s="16">
        <v>0.0</v>
      </c>
      <c r="CA1139" s="26">
        <v>9.0</v>
      </c>
      <c r="CB1139" s="26">
        <v>26.0</v>
      </c>
      <c r="CC1139" s="15">
        <v>1.0</v>
      </c>
      <c r="CD1139" s="15">
        <v>0.0</v>
      </c>
      <c r="CE1139" s="15">
        <v>0.0</v>
      </c>
      <c r="CF1139" s="15">
        <v>0.0</v>
      </c>
      <c r="CG1139" s="16">
        <v>0.0</v>
      </c>
      <c r="CH1139" s="16">
        <v>1.0</v>
      </c>
      <c r="CI1139" s="16">
        <v>0.0</v>
      </c>
      <c r="CJ1139" s="15">
        <f t="shared" si="3"/>
        <v>1</v>
      </c>
      <c r="CK1139" s="29" t="s">
        <v>6472</v>
      </c>
      <c r="CL1139" s="11" t="s">
        <v>5208</v>
      </c>
      <c r="CM1139" s="11">
        <v>0.0</v>
      </c>
      <c r="CN1139" s="11">
        <v>1.0</v>
      </c>
      <c r="CO1139" s="18">
        <v>1.0</v>
      </c>
      <c r="CP1139" s="18">
        <v>0.0</v>
      </c>
      <c r="CQ1139" s="15">
        <v>0.0</v>
      </c>
      <c r="CR1139" s="15" t="s">
        <v>124</v>
      </c>
      <c r="CS1139" s="15">
        <v>0.0</v>
      </c>
      <c r="CT1139" s="15" t="s">
        <v>124</v>
      </c>
      <c r="CU1139" s="15">
        <v>0.0</v>
      </c>
      <c r="CV1139" s="15" t="s">
        <v>124</v>
      </c>
      <c r="CW1139" s="11">
        <v>0.0</v>
      </c>
      <c r="CX1139" s="11">
        <v>0.0</v>
      </c>
      <c r="CY1139" s="11" t="s">
        <v>124</v>
      </c>
      <c r="CZ1139" s="11">
        <v>0.0</v>
      </c>
      <c r="DA1139" s="11" t="s">
        <v>124</v>
      </c>
      <c r="DB1139" s="31"/>
    </row>
    <row r="1140">
      <c r="A1140" s="11" t="s">
        <v>6473</v>
      </c>
      <c r="B1140" s="11" t="s">
        <v>6185</v>
      </c>
      <c r="C1140" s="12">
        <v>44772.0</v>
      </c>
      <c r="D1140" s="13">
        <v>2.0</v>
      </c>
      <c r="E1140" s="18">
        <v>0.0</v>
      </c>
      <c r="F1140" s="3">
        <v>8.0</v>
      </c>
      <c r="G1140" s="3">
        <v>7.0</v>
      </c>
      <c r="H1140" s="3">
        <v>6.0</v>
      </c>
      <c r="I1140" s="14">
        <f t="shared" si="1"/>
        <v>7</v>
      </c>
      <c r="J1140" s="14">
        <f t="shared" si="2"/>
        <v>1.333333333</v>
      </c>
      <c r="K1140" s="11" t="s">
        <v>6186</v>
      </c>
      <c r="L1140" s="11" t="s">
        <v>355</v>
      </c>
      <c r="M1140" s="15"/>
      <c r="N1140" s="15"/>
      <c r="O1140" s="15" t="s">
        <v>137</v>
      </c>
      <c r="P1140" s="15" t="s">
        <v>138</v>
      </c>
      <c r="Q1140" s="17">
        <v>1.0</v>
      </c>
      <c r="R1140" s="11" t="s">
        <v>124</v>
      </c>
      <c r="S1140" s="11">
        <v>0.0</v>
      </c>
      <c r="T1140" s="11">
        <v>0.0</v>
      </c>
      <c r="U1140" s="11" t="s">
        <v>124</v>
      </c>
      <c r="V1140" s="11">
        <v>0.0</v>
      </c>
      <c r="W1140" s="11" t="s">
        <v>125</v>
      </c>
      <c r="X1140" s="18">
        <f>2022-1988</f>
        <v>34</v>
      </c>
      <c r="Y1140" s="18">
        <v>0.0</v>
      </c>
      <c r="Z1140" s="18">
        <v>0.0</v>
      </c>
      <c r="AA1140" s="18">
        <v>1.0</v>
      </c>
      <c r="AB1140" s="15" t="s">
        <v>6474</v>
      </c>
      <c r="AC1140" s="15" t="s">
        <v>6475</v>
      </c>
      <c r="AD1140" s="16">
        <v>2.0</v>
      </c>
      <c r="AE1140" s="16">
        <v>2.0</v>
      </c>
      <c r="AF1140" s="16">
        <v>1.0</v>
      </c>
      <c r="AG1140" s="15">
        <v>0.0</v>
      </c>
      <c r="AH1140" s="11" t="s">
        <v>6476</v>
      </c>
      <c r="AI1140" s="18">
        <v>1.0</v>
      </c>
      <c r="AJ1140" s="18">
        <v>1.0</v>
      </c>
      <c r="AK1140" s="18">
        <v>0.0</v>
      </c>
      <c r="AL1140" s="11">
        <v>0.0</v>
      </c>
      <c r="AM1140" s="19">
        <v>1.0</v>
      </c>
      <c r="AN1140" s="27" t="s">
        <v>128</v>
      </c>
      <c r="AO1140" s="15" t="s">
        <v>1780</v>
      </c>
      <c r="AP1140" s="15" t="s">
        <v>1780</v>
      </c>
      <c r="AQ1140" s="15">
        <v>109.0</v>
      </c>
      <c r="AR1140" s="15">
        <v>75.0</v>
      </c>
      <c r="AS1140" s="15">
        <v>84.0</v>
      </c>
      <c r="AT1140" s="15">
        <v>71.0</v>
      </c>
      <c r="AU1140" s="15">
        <v>-6.0</v>
      </c>
      <c r="AV1140" s="15">
        <v>10.0</v>
      </c>
      <c r="AW1140" s="18">
        <v>0.0</v>
      </c>
      <c r="AX1140" s="18">
        <v>1.0</v>
      </c>
      <c r="AY1140" s="18">
        <v>1.0</v>
      </c>
      <c r="AZ1140" s="18">
        <v>0.0</v>
      </c>
      <c r="BA1140" s="18">
        <v>1.0</v>
      </c>
      <c r="BB1140" s="18">
        <v>1.0</v>
      </c>
      <c r="BC1140" s="11">
        <v>0.0</v>
      </c>
      <c r="BD1140" s="11">
        <v>0.0</v>
      </c>
      <c r="BE1140" s="11">
        <v>0.0</v>
      </c>
      <c r="BF1140" s="11">
        <v>0.0</v>
      </c>
      <c r="BG1140" s="11">
        <v>0.0</v>
      </c>
      <c r="BH1140" s="11">
        <v>0.0</v>
      </c>
      <c r="BI1140" s="11">
        <v>1.0</v>
      </c>
      <c r="BJ1140" s="11">
        <v>1.0</v>
      </c>
      <c r="BK1140" s="11">
        <v>0.0</v>
      </c>
      <c r="BL1140" s="11">
        <v>0.0</v>
      </c>
      <c r="BM1140" s="11">
        <v>0.0</v>
      </c>
      <c r="BN1140" s="11">
        <v>0.0</v>
      </c>
      <c r="BO1140" s="11">
        <v>0.0</v>
      </c>
      <c r="BP1140" s="11">
        <v>0.0</v>
      </c>
      <c r="BQ1140" s="11">
        <v>0.0</v>
      </c>
      <c r="BR1140" s="11">
        <v>0.0</v>
      </c>
      <c r="BS1140" s="11">
        <v>0.0</v>
      </c>
      <c r="BT1140" s="11">
        <v>0.0</v>
      </c>
      <c r="BU1140" s="11">
        <v>0.0</v>
      </c>
      <c r="BV1140" s="11" t="s">
        <v>124</v>
      </c>
      <c r="BW1140" s="3" t="s">
        <v>5106</v>
      </c>
      <c r="BX1140" s="15">
        <v>1.0</v>
      </c>
      <c r="BY1140" s="26">
        <v>191.0</v>
      </c>
      <c r="BZ1140" s="16">
        <v>0.0</v>
      </c>
      <c r="CA1140" s="26">
        <v>28.0</v>
      </c>
      <c r="CB1140" s="26">
        <v>10.0</v>
      </c>
      <c r="CC1140" s="15">
        <v>0.0</v>
      </c>
      <c r="CD1140" s="15">
        <v>0.0</v>
      </c>
      <c r="CE1140" s="15">
        <v>0.0</v>
      </c>
      <c r="CF1140" s="15">
        <v>0.0</v>
      </c>
      <c r="CG1140" s="16">
        <v>0.0</v>
      </c>
      <c r="CH1140" s="16">
        <v>1.0</v>
      </c>
      <c r="CI1140" s="16">
        <v>0.0</v>
      </c>
      <c r="CJ1140" s="15">
        <f t="shared" si="3"/>
        <v>1</v>
      </c>
      <c r="CK1140" s="29" t="s">
        <v>6477</v>
      </c>
      <c r="CL1140" s="11" t="s">
        <v>6478</v>
      </c>
      <c r="CM1140" s="11">
        <v>0.0</v>
      </c>
      <c r="CN1140" s="11">
        <v>0.0</v>
      </c>
      <c r="CO1140" s="18">
        <v>1.0</v>
      </c>
      <c r="CP1140" s="18">
        <v>0.0</v>
      </c>
      <c r="CQ1140" s="15">
        <v>0.0</v>
      </c>
      <c r="CR1140" s="15" t="s">
        <v>124</v>
      </c>
      <c r="CS1140" s="15">
        <v>0.0</v>
      </c>
      <c r="CT1140" s="15" t="s">
        <v>124</v>
      </c>
      <c r="CU1140" s="15">
        <v>0.0</v>
      </c>
      <c r="CV1140" s="15" t="s">
        <v>124</v>
      </c>
      <c r="CW1140" s="11">
        <v>0.0</v>
      </c>
      <c r="CX1140" s="11">
        <v>0.0</v>
      </c>
      <c r="CY1140" s="11" t="s">
        <v>124</v>
      </c>
      <c r="CZ1140" s="11">
        <v>0.0</v>
      </c>
      <c r="DA1140" s="11" t="s">
        <v>235</v>
      </c>
      <c r="DB1140" s="31"/>
    </row>
    <row r="1141">
      <c r="A1141" s="11" t="s">
        <v>6479</v>
      </c>
      <c r="B1141" s="11" t="s">
        <v>5231</v>
      </c>
      <c r="C1141" s="12">
        <v>44786.0</v>
      </c>
      <c r="D1141" s="13">
        <v>2.0</v>
      </c>
      <c r="E1141" s="18">
        <v>0.0</v>
      </c>
      <c r="F1141" s="3">
        <v>8.0</v>
      </c>
      <c r="G1141" s="3">
        <v>8.0</v>
      </c>
      <c r="H1141" s="3">
        <v>4.0</v>
      </c>
      <c r="I1141" s="14">
        <f t="shared" si="1"/>
        <v>6.666666667</v>
      </c>
      <c r="J1141" s="14">
        <f t="shared" si="2"/>
        <v>2.666666667</v>
      </c>
      <c r="K1141" s="11" t="s">
        <v>6480</v>
      </c>
      <c r="L1141" s="11" t="s">
        <v>3594</v>
      </c>
      <c r="M1141" s="15"/>
      <c r="N1141" s="15"/>
      <c r="O1141" s="15" t="s">
        <v>3137</v>
      </c>
      <c r="P1141" s="15" t="s">
        <v>6481</v>
      </c>
      <c r="Q1141" s="17">
        <v>1.0</v>
      </c>
      <c r="R1141" s="11" t="s">
        <v>124</v>
      </c>
      <c r="S1141" s="11">
        <v>0.0</v>
      </c>
      <c r="T1141" s="11">
        <v>0.0</v>
      </c>
      <c r="U1141" s="11" t="s">
        <v>124</v>
      </c>
      <c r="V1141" s="11">
        <v>0.0</v>
      </c>
      <c r="W1141" s="11" t="s">
        <v>125</v>
      </c>
      <c r="X1141" s="18">
        <v>40.0</v>
      </c>
      <c r="Y1141" s="18">
        <v>0.0</v>
      </c>
      <c r="Z1141" s="18">
        <v>0.0</v>
      </c>
      <c r="AA1141" s="18">
        <v>1.0</v>
      </c>
      <c r="AB1141" s="15" t="s">
        <v>6482</v>
      </c>
      <c r="AC1141" s="15" t="s">
        <v>6483</v>
      </c>
      <c r="AD1141" s="16">
        <v>2.0</v>
      </c>
      <c r="AE1141" s="16">
        <v>0.0</v>
      </c>
      <c r="AF1141" s="16">
        <v>1.0</v>
      </c>
      <c r="AG1141" s="15">
        <v>0.0</v>
      </c>
      <c r="AH1141" s="11" t="s">
        <v>6484</v>
      </c>
      <c r="AI1141" s="18">
        <v>2.0</v>
      </c>
      <c r="AJ1141" s="18">
        <v>2.0</v>
      </c>
      <c r="AK1141" s="18">
        <v>1.0</v>
      </c>
      <c r="AL1141" s="11">
        <v>0.0</v>
      </c>
      <c r="AM1141" s="19">
        <v>1.0</v>
      </c>
      <c r="AN1141" s="27" t="s">
        <v>128</v>
      </c>
      <c r="AO1141" s="15" t="s">
        <v>554</v>
      </c>
      <c r="AP1141" s="15" t="s">
        <v>554</v>
      </c>
      <c r="AQ1141" s="15">
        <v>115.0</v>
      </c>
      <c r="AR1141" s="15">
        <v>89.0</v>
      </c>
      <c r="AS1141" s="15">
        <v>69.0</v>
      </c>
      <c r="AT1141" s="15">
        <v>85.0</v>
      </c>
      <c r="AU1141" s="15">
        <v>-5.0</v>
      </c>
      <c r="AV1141" s="15">
        <v>6.0</v>
      </c>
      <c r="AW1141" s="18">
        <v>0.0</v>
      </c>
      <c r="AX1141" s="18">
        <v>0.0</v>
      </c>
      <c r="AY1141" s="18">
        <v>0.0</v>
      </c>
      <c r="AZ1141" s="18">
        <v>0.0</v>
      </c>
      <c r="BA1141" s="18">
        <v>0.0</v>
      </c>
      <c r="BB1141" s="18">
        <v>0.0</v>
      </c>
      <c r="BC1141" s="11">
        <v>0.0</v>
      </c>
      <c r="BD1141" s="11">
        <v>0.0</v>
      </c>
      <c r="BE1141" s="11">
        <v>0.0</v>
      </c>
      <c r="BF1141" s="11">
        <v>0.0</v>
      </c>
      <c r="BG1141" s="11">
        <v>0.0</v>
      </c>
      <c r="BH1141" s="11">
        <v>0.0</v>
      </c>
      <c r="BI1141" s="11">
        <v>0.0</v>
      </c>
      <c r="BJ1141" s="11">
        <v>0.0</v>
      </c>
      <c r="BK1141" s="11">
        <v>0.0</v>
      </c>
      <c r="BL1141" s="11">
        <v>0.0</v>
      </c>
      <c r="BM1141" s="11">
        <v>0.0</v>
      </c>
      <c r="BN1141" s="11">
        <v>0.0</v>
      </c>
      <c r="BO1141" s="11">
        <v>0.0</v>
      </c>
      <c r="BP1141" s="11">
        <v>0.0</v>
      </c>
      <c r="BQ1141" s="11">
        <v>0.0</v>
      </c>
      <c r="BR1141" s="11">
        <v>0.0</v>
      </c>
      <c r="BS1141" s="11">
        <v>0.0</v>
      </c>
      <c r="BT1141" s="11">
        <v>0.0</v>
      </c>
      <c r="BU1141" s="11">
        <v>0.0</v>
      </c>
      <c r="BV1141" s="11" t="s">
        <v>2635</v>
      </c>
      <c r="BW1141" s="3" t="s">
        <v>5106</v>
      </c>
      <c r="BX1141" s="15">
        <v>1.0</v>
      </c>
      <c r="BY1141" s="26">
        <v>278.0</v>
      </c>
      <c r="BZ1141" s="16">
        <v>0.0</v>
      </c>
      <c r="CA1141" s="26">
        <v>9.0</v>
      </c>
      <c r="CB1141" s="26">
        <v>21.0</v>
      </c>
      <c r="CC1141" s="15">
        <v>0.0</v>
      </c>
      <c r="CD1141" s="15">
        <v>0.0</v>
      </c>
      <c r="CE1141" s="15">
        <v>0.0</v>
      </c>
      <c r="CF1141" s="15">
        <v>0.0</v>
      </c>
      <c r="CG1141" s="16">
        <v>0.0</v>
      </c>
      <c r="CH1141" s="16">
        <v>1.0</v>
      </c>
      <c r="CI1141" s="16">
        <v>0.0</v>
      </c>
      <c r="CJ1141" s="15">
        <f t="shared" si="3"/>
        <v>1</v>
      </c>
      <c r="CK1141" s="29" t="s">
        <v>6485</v>
      </c>
      <c r="CL1141" s="11" t="s">
        <v>6486</v>
      </c>
      <c r="CM1141" s="11">
        <v>0.0</v>
      </c>
      <c r="CN1141" s="11">
        <v>0.0</v>
      </c>
      <c r="CO1141" s="18">
        <v>0.0</v>
      </c>
      <c r="CP1141" s="18">
        <v>0.0</v>
      </c>
      <c r="CQ1141" s="15">
        <v>0.0</v>
      </c>
      <c r="CR1141" s="15" t="s">
        <v>124</v>
      </c>
      <c r="CS1141" s="15">
        <v>0.0</v>
      </c>
      <c r="CT1141" s="15" t="s">
        <v>124</v>
      </c>
      <c r="CU1141" s="15">
        <v>0.0</v>
      </c>
      <c r="CV1141" s="15" t="s">
        <v>124</v>
      </c>
      <c r="CW1141" s="11">
        <v>0.0</v>
      </c>
      <c r="CX1141" s="11">
        <v>0.0</v>
      </c>
      <c r="CY1141" s="11" t="s">
        <v>124</v>
      </c>
      <c r="CZ1141" s="11">
        <v>0.0</v>
      </c>
      <c r="DA1141" s="11" t="s">
        <v>235</v>
      </c>
      <c r="DB1141" s="31"/>
    </row>
    <row r="1142">
      <c r="A1142" s="11" t="s">
        <v>6487</v>
      </c>
      <c r="B1142" s="11" t="s">
        <v>6488</v>
      </c>
      <c r="C1142" s="12">
        <v>44800.0</v>
      </c>
      <c r="D1142" s="13">
        <v>1.0</v>
      </c>
      <c r="E1142" s="18">
        <v>0.0</v>
      </c>
      <c r="F1142" s="3">
        <v>1.0</v>
      </c>
      <c r="G1142" s="3">
        <v>5.0</v>
      </c>
      <c r="H1142" s="3">
        <v>8.0</v>
      </c>
      <c r="I1142" s="14">
        <f t="shared" si="1"/>
        <v>4.666666667</v>
      </c>
      <c r="J1142" s="14">
        <f t="shared" si="2"/>
        <v>4.666666667</v>
      </c>
      <c r="K1142" s="11" t="s">
        <v>6489</v>
      </c>
      <c r="L1142" s="11" t="s">
        <v>5472</v>
      </c>
      <c r="M1142" s="15"/>
      <c r="N1142" s="15"/>
      <c r="O1142" s="15" t="s">
        <v>3478</v>
      </c>
      <c r="P1142" s="15" t="s">
        <v>1335</v>
      </c>
      <c r="Q1142" s="17">
        <v>1.0</v>
      </c>
      <c r="R1142" s="11" t="s">
        <v>124</v>
      </c>
      <c r="S1142" s="11">
        <v>0.0</v>
      </c>
      <c r="T1142" s="11">
        <v>0.0</v>
      </c>
      <c r="U1142" s="11" t="s">
        <v>124</v>
      </c>
      <c r="V1142" s="11">
        <v>0.0</v>
      </c>
      <c r="W1142" s="11" t="s">
        <v>6490</v>
      </c>
      <c r="X1142" s="18">
        <v>39.0</v>
      </c>
      <c r="Y1142" s="18">
        <v>0.0</v>
      </c>
      <c r="Z1142" s="18">
        <v>0.0</v>
      </c>
      <c r="AA1142" s="18">
        <v>1.0</v>
      </c>
      <c r="AB1142" s="15" t="s">
        <v>6491</v>
      </c>
      <c r="AC1142" s="15" t="s">
        <v>6492</v>
      </c>
      <c r="AD1142" s="16">
        <v>2.0</v>
      </c>
      <c r="AE1142" s="16">
        <v>2.0</v>
      </c>
      <c r="AF1142" s="16">
        <v>1.0</v>
      </c>
      <c r="AG1142" s="15">
        <v>0.0</v>
      </c>
      <c r="AH1142" s="11" t="s">
        <v>6493</v>
      </c>
      <c r="AI1142" s="18">
        <v>2.0</v>
      </c>
      <c r="AJ1142" s="18">
        <v>1.0</v>
      </c>
      <c r="AK1142" s="18">
        <v>0.0</v>
      </c>
      <c r="AL1142" s="11">
        <v>0.0</v>
      </c>
      <c r="AM1142" s="19">
        <v>1.0</v>
      </c>
      <c r="AN1142" s="27" t="s">
        <v>128</v>
      </c>
      <c r="AO1142" s="15" t="s">
        <v>893</v>
      </c>
      <c r="AP1142" s="15" t="s">
        <v>893</v>
      </c>
      <c r="AQ1142" s="15">
        <v>133.0</v>
      </c>
      <c r="AR1142" s="15">
        <v>89.0</v>
      </c>
      <c r="AS1142" s="15">
        <v>95.0</v>
      </c>
      <c r="AT1142" s="15">
        <v>91.0</v>
      </c>
      <c r="AU1142" s="15">
        <v>-3.0</v>
      </c>
      <c r="AV1142" s="15">
        <v>6.0</v>
      </c>
      <c r="AW1142" s="18">
        <v>0.0</v>
      </c>
      <c r="AX1142" s="18">
        <v>1.0</v>
      </c>
      <c r="AY1142" s="18">
        <v>0.0</v>
      </c>
      <c r="AZ1142" s="18">
        <v>1.0</v>
      </c>
      <c r="BA1142" s="18">
        <v>0.0</v>
      </c>
      <c r="BB1142" s="18">
        <v>0.0</v>
      </c>
      <c r="BC1142" s="11">
        <v>0.0</v>
      </c>
      <c r="BD1142" s="11">
        <v>0.0</v>
      </c>
      <c r="BE1142" s="11">
        <v>0.0</v>
      </c>
      <c r="BF1142" s="11">
        <v>0.0</v>
      </c>
      <c r="BG1142" s="11">
        <v>0.0</v>
      </c>
      <c r="BH1142" s="11">
        <v>0.0</v>
      </c>
      <c r="BI1142" s="11">
        <v>0.0</v>
      </c>
      <c r="BJ1142" s="11">
        <v>0.0</v>
      </c>
      <c r="BK1142" s="11">
        <v>0.0</v>
      </c>
      <c r="BL1142" s="11">
        <v>0.0</v>
      </c>
      <c r="BM1142" s="11">
        <v>0.0</v>
      </c>
      <c r="BN1142" s="11">
        <v>0.0</v>
      </c>
      <c r="BO1142" s="11">
        <v>0.0</v>
      </c>
      <c r="BP1142" s="11">
        <v>0.0</v>
      </c>
      <c r="BQ1142" s="11">
        <v>0.0</v>
      </c>
      <c r="BR1142" s="11">
        <v>0.0</v>
      </c>
      <c r="BS1142" s="11">
        <v>0.0</v>
      </c>
      <c r="BT1142" s="11">
        <v>0.0</v>
      </c>
      <c r="BU1142" s="11">
        <v>0.0</v>
      </c>
      <c r="BV1142" s="11" t="s">
        <v>124</v>
      </c>
      <c r="BW1142" s="3" t="s">
        <v>319</v>
      </c>
      <c r="BX1142" s="15">
        <v>0.0</v>
      </c>
      <c r="BY1142" s="26">
        <v>170.0</v>
      </c>
      <c r="BZ1142" s="16">
        <v>0.0</v>
      </c>
      <c r="CA1142" s="26">
        <v>0.0</v>
      </c>
      <c r="CB1142" s="26">
        <v>10.0</v>
      </c>
      <c r="CC1142" s="15">
        <v>1.0</v>
      </c>
      <c r="CD1142" s="15">
        <v>0.0</v>
      </c>
      <c r="CE1142" s="15">
        <v>0.0</v>
      </c>
      <c r="CF1142" s="15">
        <v>0.0</v>
      </c>
      <c r="CG1142" s="16">
        <v>0.0</v>
      </c>
      <c r="CH1142" s="16">
        <v>1.0</v>
      </c>
      <c r="CI1142" s="16">
        <v>0.0</v>
      </c>
      <c r="CJ1142" s="15">
        <f t="shared" si="3"/>
        <v>1</v>
      </c>
      <c r="CK1142" s="29" t="s">
        <v>6494</v>
      </c>
      <c r="CL1142" s="11" t="s">
        <v>258</v>
      </c>
      <c r="CM1142" s="11">
        <v>0.0</v>
      </c>
      <c r="CN1142" s="11">
        <v>0.0</v>
      </c>
      <c r="CO1142" s="18">
        <v>1.0</v>
      </c>
      <c r="CP1142" s="18">
        <v>0.0</v>
      </c>
      <c r="CQ1142" s="15">
        <v>0.0</v>
      </c>
      <c r="CR1142" s="15" t="s">
        <v>124</v>
      </c>
      <c r="CS1142" s="15">
        <v>0.0</v>
      </c>
      <c r="CT1142" s="15" t="s">
        <v>124</v>
      </c>
      <c r="CU1142" s="15">
        <v>0.0</v>
      </c>
      <c r="CV1142" s="15" t="s">
        <v>124</v>
      </c>
      <c r="CW1142" s="11">
        <v>0.0</v>
      </c>
      <c r="CX1142" s="11">
        <v>0.0</v>
      </c>
      <c r="CY1142" s="11" t="s">
        <v>124</v>
      </c>
      <c r="CZ1142" s="11">
        <v>0.0</v>
      </c>
      <c r="DA1142" s="11" t="s">
        <v>235</v>
      </c>
      <c r="DB1142" s="31"/>
    </row>
    <row r="1143">
      <c r="A1143" s="11" t="s">
        <v>6495</v>
      </c>
      <c r="B1143" s="11" t="s">
        <v>6496</v>
      </c>
      <c r="C1143" s="12">
        <v>44842.0</v>
      </c>
      <c r="D1143" s="13">
        <v>3.0</v>
      </c>
      <c r="E1143" s="18">
        <v>0.0</v>
      </c>
      <c r="F1143" s="3">
        <v>9.0</v>
      </c>
      <c r="G1143" s="3">
        <v>6.0</v>
      </c>
      <c r="H1143" s="3">
        <v>5.0</v>
      </c>
      <c r="I1143" s="14">
        <f t="shared" si="1"/>
        <v>6.666666667</v>
      </c>
      <c r="J1143" s="14">
        <f t="shared" si="2"/>
        <v>2.666666667</v>
      </c>
      <c r="K1143" s="11" t="s">
        <v>277</v>
      </c>
      <c r="L1143" s="11" t="s">
        <v>3594</v>
      </c>
      <c r="M1143" s="15"/>
      <c r="N1143" s="15"/>
      <c r="O1143" s="15" t="s">
        <v>216</v>
      </c>
      <c r="P1143" s="15" t="s">
        <v>6497</v>
      </c>
      <c r="Q1143" s="17">
        <v>1.0</v>
      </c>
      <c r="R1143" s="11" t="s">
        <v>6498</v>
      </c>
      <c r="S1143" s="11">
        <v>0.0</v>
      </c>
      <c r="T1143" s="11">
        <v>0.0</v>
      </c>
      <c r="U1143" s="11" t="s">
        <v>124</v>
      </c>
      <c r="V1143" s="11">
        <v>0.0</v>
      </c>
      <c r="W1143" s="11" t="s">
        <v>125</v>
      </c>
      <c r="X1143" s="18">
        <v>24.0</v>
      </c>
      <c r="Y1143" s="18">
        <v>1.0</v>
      </c>
      <c r="Z1143" s="18">
        <v>0.0</v>
      </c>
      <c r="AA1143" s="18">
        <v>1.0</v>
      </c>
      <c r="AB1143" s="15" t="s">
        <v>6499</v>
      </c>
      <c r="AC1143" s="15" t="s">
        <v>6499</v>
      </c>
      <c r="AD1143" s="16">
        <v>2.0</v>
      </c>
      <c r="AE1143" s="16">
        <v>2.0</v>
      </c>
      <c r="AF1143" s="16">
        <v>1.0</v>
      </c>
      <c r="AG1143" s="15">
        <v>0.0</v>
      </c>
      <c r="AH1143" s="11" t="s">
        <v>6496</v>
      </c>
      <c r="AI1143" s="18">
        <v>1.0</v>
      </c>
      <c r="AJ1143" s="18">
        <v>0.0</v>
      </c>
      <c r="AK1143" s="18">
        <v>1.0</v>
      </c>
      <c r="AL1143" s="11">
        <v>1.0</v>
      </c>
      <c r="AM1143" s="19">
        <v>1.0</v>
      </c>
      <c r="AN1143" s="27" t="s">
        <v>128</v>
      </c>
      <c r="AO1143" s="15" t="s">
        <v>512</v>
      </c>
      <c r="AP1143" s="15" t="s">
        <v>512</v>
      </c>
      <c r="AQ1143" s="15">
        <v>169.0</v>
      </c>
      <c r="AR1143" s="15">
        <v>51.0</v>
      </c>
      <c r="AS1143" s="15">
        <v>69.0</v>
      </c>
      <c r="AT1143" s="15">
        <v>69.0</v>
      </c>
      <c r="AU1143" s="15">
        <v>-7.0</v>
      </c>
      <c r="AV1143" s="15">
        <v>63.0</v>
      </c>
      <c r="AW1143" s="18">
        <v>0.0</v>
      </c>
      <c r="AX1143" s="18">
        <v>0.0</v>
      </c>
      <c r="AY1143" s="18">
        <v>1.0</v>
      </c>
      <c r="AZ1143" s="18">
        <v>0.0</v>
      </c>
      <c r="BA1143" s="18">
        <v>0.0</v>
      </c>
      <c r="BB1143" s="18">
        <v>0.0</v>
      </c>
      <c r="BC1143" s="11">
        <v>0.0</v>
      </c>
      <c r="BD1143" s="11">
        <v>0.0</v>
      </c>
      <c r="BE1143" s="11">
        <v>0.0</v>
      </c>
      <c r="BF1143" s="11">
        <v>0.0</v>
      </c>
      <c r="BG1143" s="11">
        <v>0.0</v>
      </c>
      <c r="BH1143" s="11">
        <v>1.0</v>
      </c>
      <c r="BI1143" s="11">
        <v>0.0</v>
      </c>
      <c r="BJ1143" s="11">
        <v>0.0</v>
      </c>
      <c r="BK1143" s="11">
        <v>0.0</v>
      </c>
      <c r="BL1143" s="11">
        <v>0.0</v>
      </c>
      <c r="BM1143" s="11">
        <v>0.0</v>
      </c>
      <c r="BN1143" s="11">
        <v>0.0</v>
      </c>
      <c r="BO1143" s="11">
        <v>0.0</v>
      </c>
      <c r="BP1143" s="11">
        <v>0.0</v>
      </c>
      <c r="BQ1143" s="11">
        <v>0.0</v>
      </c>
      <c r="BR1143" s="11">
        <v>0.0</v>
      </c>
      <c r="BS1143" s="11">
        <v>0.0</v>
      </c>
      <c r="BT1143" s="11">
        <v>0.0</v>
      </c>
      <c r="BU1143" s="11">
        <v>0.0</v>
      </c>
      <c r="BV1143" s="11" t="s">
        <v>124</v>
      </c>
      <c r="BW1143" s="3" t="s">
        <v>318</v>
      </c>
      <c r="BX1143" s="15">
        <v>0.0</v>
      </c>
      <c r="BY1143" s="26">
        <v>232.0</v>
      </c>
      <c r="BZ1143" s="16">
        <v>0.0</v>
      </c>
      <c r="CA1143" s="26">
        <v>26.0</v>
      </c>
      <c r="CB1143" s="26">
        <v>2.0</v>
      </c>
      <c r="CC1143" s="15">
        <v>0.0</v>
      </c>
      <c r="CD1143" s="15">
        <v>0.0</v>
      </c>
      <c r="CE1143" s="15">
        <v>0.0</v>
      </c>
      <c r="CF1143" s="15">
        <v>0.0</v>
      </c>
      <c r="CG1143" s="16">
        <v>0.0</v>
      </c>
      <c r="CH1143" s="16">
        <v>0.0</v>
      </c>
      <c r="CI1143" s="16">
        <v>0.0</v>
      </c>
      <c r="CJ1143" s="15">
        <f t="shared" si="3"/>
        <v>0</v>
      </c>
      <c r="CK1143" s="29" t="s">
        <v>6500</v>
      </c>
      <c r="CL1143" s="11" t="s">
        <v>132</v>
      </c>
      <c r="CM1143" s="11">
        <v>0.0</v>
      </c>
      <c r="CN1143" s="11">
        <v>0.0</v>
      </c>
      <c r="CO1143" s="18">
        <v>1.0</v>
      </c>
      <c r="CP1143" s="18">
        <v>0.0</v>
      </c>
      <c r="CQ1143" s="15">
        <v>0.0</v>
      </c>
      <c r="CR1143" s="15" t="s">
        <v>124</v>
      </c>
      <c r="CS1143" s="15">
        <v>0.0</v>
      </c>
      <c r="CT1143" s="15" t="s">
        <v>124</v>
      </c>
      <c r="CU1143" s="15">
        <v>0.0</v>
      </c>
      <c r="CV1143" s="15" t="s">
        <v>124</v>
      </c>
      <c r="CW1143" s="11">
        <v>0.0</v>
      </c>
      <c r="CX1143" s="11">
        <v>0.0</v>
      </c>
      <c r="CY1143" s="11" t="s">
        <v>124</v>
      </c>
      <c r="CZ1143" s="11">
        <v>0.0</v>
      </c>
      <c r="DA1143" s="11" t="s">
        <v>235</v>
      </c>
      <c r="DB1143" s="31"/>
    </row>
    <row r="1144">
      <c r="A1144" s="11" t="s">
        <v>6501</v>
      </c>
      <c r="B1144" s="11" t="s">
        <v>6502</v>
      </c>
      <c r="C1144" s="12">
        <v>44863.0</v>
      </c>
      <c r="D1144" s="13">
        <v>1.0</v>
      </c>
      <c r="E1144" s="18">
        <v>0.0</v>
      </c>
      <c r="F1144" s="3">
        <v>3.0</v>
      </c>
      <c r="G1144" s="3">
        <v>2.0</v>
      </c>
      <c r="H1144" s="3">
        <v>6.0</v>
      </c>
      <c r="I1144" s="14">
        <f t="shared" si="1"/>
        <v>3.666666667</v>
      </c>
      <c r="J1144" s="14">
        <f t="shared" si="2"/>
        <v>2.666666667</v>
      </c>
      <c r="K1144" s="11" t="s">
        <v>6503</v>
      </c>
      <c r="L1144" s="11" t="s">
        <v>5472</v>
      </c>
      <c r="M1144" s="15"/>
      <c r="N1144" s="15"/>
      <c r="O1144" s="15" t="s">
        <v>2906</v>
      </c>
      <c r="P1144" s="15" t="s">
        <v>6504</v>
      </c>
      <c r="Q1144" s="17">
        <v>2.0</v>
      </c>
      <c r="R1144" s="11" t="s">
        <v>124</v>
      </c>
      <c r="S1144" s="11">
        <v>1.0</v>
      </c>
      <c r="T1144" s="11">
        <v>0.0</v>
      </c>
      <c r="U1144" s="11" t="s">
        <v>124</v>
      </c>
      <c r="V1144" s="11">
        <v>0.0</v>
      </c>
      <c r="W1144" s="11" t="s">
        <v>6505</v>
      </c>
      <c r="X1144" s="18">
        <f>(30+30)/2</f>
        <v>30</v>
      </c>
      <c r="Y1144" s="18">
        <v>3.0</v>
      </c>
      <c r="Z1144" s="18">
        <v>1.0</v>
      </c>
      <c r="AA1144" s="18">
        <v>0.0</v>
      </c>
      <c r="AB1144" s="15" t="s">
        <v>6506</v>
      </c>
      <c r="AC1144" s="15" t="s">
        <v>6506</v>
      </c>
      <c r="AD1144" s="16">
        <v>3.0</v>
      </c>
      <c r="AE1144" s="16">
        <v>1.0</v>
      </c>
      <c r="AF1144" s="16">
        <v>1.0</v>
      </c>
      <c r="AG1144" s="15">
        <v>0.0</v>
      </c>
      <c r="AH1144" s="11" t="s">
        <v>6507</v>
      </c>
      <c r="AI1144" s="18">
        <v>3.0</v>
      </c>
      <c r="AJ1144" s="18">
        <v>1.0</v>
      </c>
      <c r="AK1144" s="18">
        <v>1.0</v>
      </c>
      <c r="AL1144" s="11">
        <v>0.0</v>
      </c>
      <c r="AM1144" s="19">
        <v>1.0</v>
      </c>
      <c r="AN1144" s="27" t="s">
        <v>128</v>
      </c>
      <c r="AO1144" s="15" t="s">
        <v>1624</v>
      </c>
      <c r="AP1144" s="15" t="s">
        <v>1624</v>
      </c>
      <c r="AQ1144" s="15">
        <v>131.0</v>
      </c>
      <c r="AR1144" s="15">
        <v>45.0</v>
      </c>
      <c r="AS1144" s="15">
        <v>72.0</v>
      </c>
      <c r="AT1144" s="15">
        <v>22.0</v>
      </c>
      <c r="AU1144" s="15">
        <v>-7.0</v>
      </c>
      <c r="AV1144" s="15">
        <v>1.0</v>
      </c>
      <c r="AW1144" s="18">
        <v>0.0</v>
      </c>
      <c r="AX1144" s="18">
        <v>1.0</v>
      </c>
      <c r="AY1144" s="18">
        <v>0.0</v>
      </c>
      <c r="AZ1144" s="18">
        <v>0.0</v>
      </c>
      <c r="BA1144" s="18">
        <v>0.0</v>
      </c>
      <c r="BB1144" s="18">
        <v>0.0</v>
      </c>
      <c r="BC1144" s="11">
        <v>0.0</v>
      </c>
      <c r="BD1144" s="11">
        <v>0.0</v>
      </c>
      <c r="BE1144" s="11">
        <v>0.0</v>
      </c>
      <c r="BF1144" s="11">
        <v>0.0</v>
      </c>
      <c r="BG1144" s="11">
        <v>0.0</v>
      </c>
      <c r="BH1144" s="11">
        <v>0.0</v>
      </c>
      <c r="BI1144" s="11">
        <v>0.0</v>
      </c>
      <c r="BJ1144" s="11">
        <v>0.0</v>
      </c>
      <c r="BK1144" s="11">
        <v>0.0</v>
      </c>
      <c r="BL1144" s="11">
        <v>0.0</v>
      </c>
      <c r="BM1144" s="11">
        <v>0.0</v>
      </c>
      <c r="BN1144" s="11">
        <v>0.0</v>
      </c>
      <c r="BO1144" s="11">
        <v>0.0</v>
      </c>
      <c r="BP1144" s="11">
        <v>0.0</v>
      </c>
      <c r="BQ1144" s="11">
        <v>0.0</v>
      </c>
      <c r="BR1144" s="11">
        <v>0.0</v>
      </c>
      <c r="BS1144" s="11">
        <v>0.0</v>
      </c>
      <c r="BT1144" s="11">
        <v>0.0</v>
      </c>
      <c r="BU1144" s="11">
        <v>0.0</v>
      </c>
      <c r="BV1144" s="11" t="s">
        <v>124</v>
      </c>
      <c r="BW1144" s="3" t="s">
        <v>319</v>
      </c>
      <c r="BX1144" s="15">
        <v>0.0</v>
      </c>
      <c r="BY1144" s="26">
        <v>156.0</v>
      </c>
      <c r="BZ1144" s="16">
        <v>0.0</v>
      </c>
      <c r="CA1144" s="26">
        <v>29.0</v>
      </c>
      <c r="CB1144" s="26">
        <v>21.0</v>
      </c>
      <c r="CC1144" s="15">
        <v>1.0</v>
      </c>
      <c r="CD1144" s="15">
        <v>0.0</v>
      </c>
      <c r="CE1144" s="15">
        <v>0.0</v>
      </c>
      <c r="CF1144" s="15">
        <v>0.0</v>
      </c>
      <c r="CG1144" s="16">
        <v>0.0</v>
      </c>
      <c r="CH1144" s="16">
        <v>0.0</v>
      </c>
      <c r="CI1144" s="16">
        <v>0.0</v>
      </c>
      <c r="CJ1144" s="15">
        <f t="shared" si="3"/>
        <v>0</v>
      </c>
      <c r="CK1144" s="29" t="s">
        <v>6508</v>
      </c>
      <c r="CL1144" s="11" t="s">
        <v>3680</v>
      </c>
      <c r="CM1144" s="11">
        <v>0.0</v>
      </c>
      <c r="CN1144" s="11">
        <v>0.0</v>
      </c>
      <c r="CO1144" s="18">
        <v>0.0</v>
      </c>
      <c r="CP1144" s="18">
        <v>0.0</v>
      </c>
      <c r="CQ1144" s="15">
        <v>0.0</v>
      </c>
      <c r="CR1144" s="15" t="s">
        <v>124</v>
      </c>
      <c r="CS1144" s="15">
        <v>0.0</v>
      </c>
      <c r="CT1144" s="15" t="s">
        <v>124</v>
      </c>
      <c r="CU1144" s="15">
        <v>0.0</v>
      </c>
      <c r="CV1144" s="15" t="s">
        <v>124</v>
      </c>
      <c r="CW1144" s="11">
        <v>0.0</v>
      </c>
      <c r="CX1144" s="11">
        <v>0.0</v>
      </c>
      <c r="CY1144" s="11" t="s">
        <v>124</v>
      </c>
      <c r="CZ1144" s="11">
        <v>0.0</v>
      </c>
      <c r="DA1144" s="11" t="s">
        <v>235</v>
      </c>
      <c r="DB1144" s="31"/>
    </row>
    <row r="1145">
      <c r="A1145" s="11" t="s">
        <v>6509</v>
      </c>
      <c r="B1145" s="11" t="s">
        <v>5720</v>
      </c>
      <c r="C1145" s="12">
        <v>44870.0</v>
      </c>
      <c r="D1145" s="13">
        <v>8.0</v>
      </c>
      <c r="E1145" s="18">
        <v>1.0</v>
      </c>
      <c r="F1145" s="3">
        <v>5.0</v>
      </c>
      <c r="G1145" s="3">
        <v>7.0</v>
      </c>
      <c r="H1145" s="3">
        <v>7.0</v>
      </c>
      <c r="I1145" s="14">
        <f t="shared" si="1"/>
        <v>6.333333333</v>
      </c>
      <c r="J1145" s="14">
        <f t="shared" si="2"/>
        <v>1.333333333</v>
      </c>
      <c r="K1145" s="11" t="s">
        <v>5701</v>
      </c>
      <c r="L1145" s="11" t="s">
        <v>5472</v>
      </c>
      <c r="M1145" s="15"/>
      <c r="N1145" s="15"/>
      <c r="O1145" s="15" t="s">
        <v>4464</v>
      </c>
      <c r="P1145" s="15" t="s">
        <v>2960</v>
      </c>
      <c r="Q1145" s="17">
        <v>1.0</v>
      </c>
      <c r="R1145" s="11" t="s">
        <v>124</v>
      </c>
      <c r="S1145" s="11">
        <v>0.0</v>
      </c>
      <c r="T1145" s="11">
        <v>0.0</v>
      </c>
      <c r="U1145" s="11" t="s">
        <v>124</v>
      </c>
      <c r="V1145" s="11">
        <v>0.0</v>
      </c>
      <c r="W1145" s="11" t="s">
        <v>125</v>
      </c>
      <c r="X1145" s="18">
        <v>32.0</v>
      </c>
      <c r="Y1145" s="18">
        <v>0.0</v>
      </c>
      <c r="Z1145" s="18">
        <v>1.0</v>
      </c>
      <c r="AA1145" s="18">
        <v>0.0</v>
      </c>
      <c r="AB1145" s="15" t="s">
        <v>6427</v>
      </c>
      <c r="AC1145" s="15" t="s">
        <v>6427</v>
      </c>
      <c r="AD1145" s="16">
        <v>2.0</v>
      </c>
      <c r="AE1145" s="16">
        <v>1.0</v>
      </c>
      <c r="AF1145" s="16">
        <v>1.0</v>
      </c>
      <c r="AG1145" s="15">
        <v>0.0</v>
      </c>
      <c r="AH1145" s="11" t="s">
        <v>6427</v>
      </c>
      <c r="AI1145" s="18">
        <v>2.0</v>
      </c>
      <c r="AJ1145" s="18">
        <v>1.0</v>
      </c>
      <c r="AK1145" s="18">
        <v>1.0</v>
      </c>
      <c r="AL1145" s="11">
        <v>0.0</v>
      </c>
      <c r="AM1145" s="19">
        <v>1.0</v>
      </c>
      <c r="AN1145" s="27" t="s">
        <v>128</v>
      </c>
      <c r="AO1145" s="15" t="s">
        <v>189</v>
      </c>
      <c r="AP1145" s="15" t="s">
        <v>189</v>
      </c>
      <c r="AQ1145" s="15">
        <v>97.0</v>
      </c>
      <c r="AR1145" s="15">
        <v>65.0</v>
      </c>
      <c r="AS1145" s="15">
        <v>63.0</v>
      </c>
      <c r="AT1145" s="15">
        <v>49.0</v>
      </c>
      <c r="AU1145" s="15">
        <v>-7.0</v>
      </c>
      <c r="AV1145" s="15">
        <v>12.0</v>
      </c>
      <c r="AW1145" s="18">
        <v>0.0</v>
      </c>
      <c r="AX1145" s="18">
        <v>0.0</v>
      </c>
      <c r="AY1145" s="18">
        <v>0.0</v>
      </c>
      <c r="AZ1145" s="18">
        <v>1.0</v>
      </c>
      <c r="BA1145" s="18">
        <v>0.0</v>
      </c>
      <c r="BB1145" s="18">
        <v>0.0</v>
      </c>
      <c r="BC1145" s="11">
        <v>0.0</v>
      </c>
      <c r="BD1145" s="11">
        <v>0.0</v>
      </c>
      <c r="BE1145" s="11">
        <v>0.0</v>
      </c>
      <c r="BF1145" s="11">
        <v>0.0</v>
      </c>
      <c r="BG1145" s="11">
        <v>0.0</v>
      </c>
      <c r="BH1145" s="11">
        <v>0.0</v>
      </c>
      <c r="BI1145" s="11">
        <v>0.0</v>
      </c>
      <c r="BJ1145" s="11">
        <v>0.0</v>
      </c>
      <c r="BK1145" s="11">
        <v>0.0</v>
      </c>
      <c r="BL1145" s="11">
        <v>0.0</v>
      </c>
      <c r="BM1145" s="11">
        <v>0.0</v>
      </c>
      <c r="BN1145" s="11">
        <v>0.0</v>
      </c>
      <c r="BO1145" s="11">
        <v>0.0</v>
      </c>
      <c r="BP1145" s="11">
        <v>0.0</v>
      </c>
      <c r="BQ1145" s="11">
        <v>0.0</v>
      </c>
      <c r="BR1145" s="11">
        <v>0.0</v>
      </c>
      <c r="BS1145" s="11">
        <v>0.0</v>
      </c>
      <c r="BT1145" s="11">
        <v>0.0</v>
      </c>
      <c r="BU1145" s="11">
        <v>0.0</v>
      </c>
      <c r="BV1145" s="11" t="s">
        <v>124</v>
      </c>
      <c r="BW1145" s="3" t="s">
        <v>487</v>
      </c>
      <c r="BX1145" s="15">
        <v>0.0</v>
      </c>
      <c r="BY1145" s="26">
        <v>200.0</v>
      </c>
      <c r="BZ1145" s="16">
        <v>0.0</v>
      </c>
      <c r="CA1145" s="26">
        <v>25.0</v>
      </c>
      <c r="CB1145" s="26">
        <v>5.0</v>
      </c>
      <c r="CC1145" s="15">
        <v>0.0</v>
      </c>
      <c r="CD1145" s="15">
        <v>0.0</v>
      </c>
      <c r="CE1145" s="15">
        <v>0.0</v>
      </c>
      <c r="CF1145" s="15">
        <v>0.0</v>
      </c>
      <c r="CG1145" s="16">
        <v>0.0</v>
      </c>
      <c r="CH1145" s="16">
        <v>0.0</v>
      </c>
      <c r="CI1145" s="16">
        <v>0.0</v>
      </c>
      <c r="CJ1145" s="15">
        <f t="shared" si="3"/>
        <v>0</v>
      </c>
      <c r="CK1145" s="29" t="s">
        <v>6510</v>
      </c>
      <c r="CL1145" s="11" t="s">
        <v>6511</v>
      </c>
      <c r="CM1145" s="11">
        <v>0.0</v>
      </c>
      <c r="CN1145" s="11">
        <v>0.0</v>
      </c>
      <c r="CO1145" s="18">
        <v>0.0</v>
      </c>
      <c r="CP1145" s="18">
        <v>0.0</v>
      </c>
      <c r="CQ1145" s="15">
        <v>0.0</v>
      </c>
      <c r="CR1145" s="15" t="s">
        <v>124</v>
      </c>
      <c r="CS1145" s="15">
        <v>0.0</v>
      </c>
      <c r="CT1145" s="15" t="s">
        <v>124</v>
      </c>
      <c r="CU1145" s="15">
        <v>0.0</v>
      </c>
      <c r="CV1145" s="15" t="s">
        <v>124</v>
      </c>
      <c r="CW1145" s="11">
        <v>0.0</v>
      </c>
      <c r="CX1145" s="11">
        <v>0.0</v>
      </c>
      <c r="CY1145" s="11" t="s">
        <v>124</v>
      </c>
      <c r="CZ1145" s="11">
        <v>0.0</v>
      </c>
      <c r="DA1145" s="11" t="s">
        <v>1049</v>
      </c>
      <c r="DB1145" s="31"/>
    </row>
    <row r="1146">
      <c r="A1146" s="11" t="s">
        <v>6512</v>
      </c>
      <c r="B1146" s="11" t="s">
        <v>5778</v>
      </c>
      <c r="C1146" s="12">
        <v>44954.0</v>
      </c>
      <c r="D1146" s="13">
        <v>8.0</v>
      </c>
      <c r="E1146" s="18">
        <v>1.0</v>
      </c>
      <c r="F1146" s="3">
        <v>5.0</v>
      </c>
      <c r="G1146" s="3">
        <v>8.0</v>
      </c>
      <c r="H1146" s="3">
        <v>8.0</v>
      </c>
      <c r="I1146" s="14">
        <f t="shared" si="1"/>
        <v>7</v>
      </c>
      <c r="J1146" s="14">
        <f t="shared" si="2"/>
        <v>2</v>
      </c>
      <c r="K1146" s="11" t="s">
        <v>261</v>
      </c>
      <c r="L1146" s="11" t="s">
        <v>3594</v>
      </c>
      <c r="M1146" s="15"/>
      <c r="N1146" s="15"/>
      <c r="O1146" s="15" t="s">
        <v>137</v>
      </c>
      <c r="P1146" s="15" t="s">
        <v>124</v>
      </c>
      <c r="Q1146" s="17">
        <v>1.0</v>
      </c>
      <c r="R1146" s="11" t="s">
        <v>124</v>
      </c>
      <c r="S1146" s="11">
        <v>0.0</v>
      </c>
      <c r="T1146" s="11">
        <v>0.0</v>
      </c>
      <c r="U1146" s="11" t="s">
        <v>124</v>
      </c>
      <c r="V1146" s="11">
        <v>0.0</v>
      </c>
      <c r="W1146" s="11" t="s">
        <v>125</v>
      </c>
      <c r="X1146" s="18">
        <v>30.0</v>
      </c>
      <c r="Y1146" s="18">
        <v>0.0</v>
      </c>
      <c r="Z1146" s="18">
        <v>1.0</v>
      </c>
      <c r="AA1146" s="18">
        <v>0.0</v>
      </c>
      <c r="AB1146" s="15" t="s">
        <v>6513</v>
      </c>
      <c r="AC1146" s="15" t="s">
        <v>6513</v>
      </c>
      <c r="AD1146" s="16">
        <v>2.0</v>
      </c>
      <c r="AE1146" s="16">
        <v>1.0</v>
      </c>
      <c r="AF1146" s="16">
        <v>1.0</v>
      </c>
      <c r="AG1146" s="15">
        <v>0.0</v>
      </c>
      <c r="AH1146" s="11" t="s">
        <v>6290</v>
      </c>
      <c r="AI1146" s="18">
        <v>1.0</v>
      </c>
      <c r="AJ1146" s="18">
        <v>1.0</v>
      </c>
      <c r="AK1146" s="18">
        <v>0.0</v>
      </c>
      <c r="AL1146" s="11">
        <v>0.0</v>
      </c>
      <c r="AM1146" s="19">
        <v>0.0</v>
      </c>
      <c r="AN1146" s="27" t="s">
        <v>128</v>
      </c>
      <c r="AO1146" s="15" t="s">
        <v>893</v>
      </c>
      <c r="AP1146" s="15" t="s">
        <v>893</v>
      </c>
      <c r="AQ1146" s="15">
        <v>118.0</v>
      </c>
      <c r="AR1146" s="15">
        <v>69.0</v>
      </c>
      <c r="AS1146" s="15">
        <v>71.0</v>
      </c>
      <c r="AT1146" s="15">
        <v>63.0</v>
      </c>
      <c r="AU1146" s="15">
        <v>-5.0</v>
      </c>
      <c r="AV1146" s="15">
        <v>6.0</v>
      </c>
      <c r="AW1146" s="18">
        <v>0.0</v>
      </c>
      <c r="AX1146" s="18">
        <v>1.0</v>
      </c>
      <c r="AY1146" s="18">
        <v>0.0</v>
      </c>
      <c r="AZ1146" s="18">
        <v>1.0</v>
      </c>
      <c r="BA1146" s="18">
        <v>0.0</v>
      </c>
      <c r="BB1146" s="18">
        <v>0.0</v>
      </c>
      <c r="BC1146" s="11">
        <v>0.0</v>
      </c>
      <c r="BD1146" s="11">
        <v>0.0</v>
      </c>
      <c r="BE1146" s="11">
        <v>0.0</v>
      </c>
      <c r="BF1146" s="11">
        <v>0.0</v>
      </c>
      <c r="BG1146" s="11">
        <v>0.0</v>
      </c>
      <c r="BH1146" s="11">
        <v>0.0</v>
      </c>
      <c r="BI1146" s="11">
        <v>0.0</v>
      </c>
      <c r="BJ1146" s="11">
        <v>0.0</v>
      </c>
      <c r="BK1146" s="11">
        <v>0.0</v>
      </c>
      <c r="BL1146" s="11">
        <v>0.0</v>
      </c>
      <c r="BM1146" s="11">
        <v>0.0</v>
      </c>
      <c r="BN1146" s="11">
        <v>0.0</v>
      </c>
      <c r="BO1146" s="11">
        <v>0.0</v>
      </c>
      <c r="BP1146" s="11">
        <v>0.0</v>
      </c>
      <c r="BQ1146" s="11">
        <v>0.0</v>
      </c>
      <c r="BR1146" s="11">
        <v>0.0</v>
      </c>
      <c r="BS1146" s="11">
        <v>0.0</v>
      </c>
      <c r="BT1146" s="11">
        <v>0.0</v>
      </c>
      <c r="BU1146" s="11">
        <v>0.0</v>
      </c>
      <c r="BV1146" s="11" t="s">
        <v>124</v>
      </c>
      <c r="BW1146" s="3" t="s">
        <v>3564</v>
      </c>
      <c r="BX1146" s="15">
        <v>0.0</v>
      </c>
      <c r="BY1146" s="26">
        <v>200.0</v>
      </c>
      <c r="BZ1146" s="16">
        <v>0.0</v>
      </c>
      <c r="CA1146" s="26">
        <v>8.0</v>
      </c>
      <c r="CB1146" s="26">
        <v>8.0</v>
      </c>
      <c r="CC1146" s="15">
        <v>0.0</v>
      </c>
      <c r="CD1146" s="15">
        <v>0.0</v>
      </c>
      <c r="CE1146" s="15">
        <v>0.0</v>
      </c>
      <c r="CF1146" s="15">
        <v>0.0</v>
      </c>
      <c r="CG1146" s="16">
        <v>0.0</v>
      </c>
      <c r="CH1146" s="16">
        <v>0.0</v>
      </c>
      <c r="CI1146" s="16">
        <v>1.0</v>
      </c>
      <c r="CJ1146" s="15">
        <f t="shared" si="3"/>
        <v>1</v>
      </c>
      <c r="CK1146" s="29" t="s">
        <v>6514</v>
      </c>
      <c r="CL1146" s="11" t="s">
        <v>132</v>
      </c>
      <c r="CM1146" s="11">
        <v>0.0</v>
      </c>
      <c r="CN1146" s="11">
        <v>0.0</v>
      </c>
      <c r="CO1146" s="18">
        <v>0.0</v>
      </c>
      <c r="CP1146" s="18">
        <v>0.0</v>
      </c>
      <c r="CQ1146" s="15">
        <v>0.0</v>
      </c>
      <c r="CR1146" s="15" t="s">
        <v>124</v>
      </c>
      <c r="CS1146" s="15">
        <v>0.0</v>
      </c>
      <c r="CT1146" s="15" t="s">
        <v>124</v>
      </c>
      <c r="CU1146" s="15">
        <v>0.0</v>
      </c>
      <c r="CV1146" s="15" t="s">
        <v>124</v>
      </c>
      <c r="CW1146" s="11">
        <v>0.0</v>
      </c>
      <c r="CX1146" s="11">
        <v>0.0</v>
      </c>
      <c r="CY1146" s="11" t="s">
        <v>124</v>
      </c>
      <c r="CZ1146" s="11">
        <v>0.0</v>
      </c>
      <c r="DA1146" s="11" t="s">
        <v>124</v>
      </c>
      <c r="DB1146" s="31"/>
    </row>
    <row r="1147">
      <c r="A1147" s="11" t="s">
        <v>6515</v>
      </c>
      <c r="B1147" s="11" t="s">
        <v>6380</v>
      </c>
      <c r="C1147" s="12">
        <v>44996.0</v>
      </c>
      <c r="D1147" s="13">
        <v>1.0</v>
      </c>
      <c r="E1147" s="18">
        <v>0.0</v>
      </c>
      <c r="F1147" s="3">
        <v>5.0</v>
      </c>
      <c r="G1147" s="3">
        <v>5.0</v>
      </c>
      <c r="H1147" s="3">
        <v>5.0</v>
      </c>
      <c r="I1147" s="14">
        <f t="shared" si="1"/>
        <v>5</v>
      </c>
      <c r="J1147" s="14">
        <f t="shared" si="2"/>
        <v>0</v>
      </c>
      <c r="K1147" s="11" t="s">
        <v>5876</v>
      </c>
      <c r="L1147" s="11" t="s">
        <v>5472</v>
      </c>
      <c r="M1147" s="15"/>
      <c r="N1147" s="15"/>
      <c r="O1147" s="15" t="s">
        <v>577</v>
      </c>
      <c r="P1147" s="15" t="s">
        <v>4217</v>
      </c>
      <c r="Q1147" s="17">
        <v>2.0</v>
      </c>
      <c r="R1147" s="11" t="s">
        <v>124</v>
      </c>
      <c r="S1147" s="11">
        <v>1.0</v>
      </c>
      <c r="T1147" s="11">
        <v>0.0</v>
      </c>
      <c r="U1147" s="11" t="s">
        <v>124</v>
      </c>
      <c r="V1147" s="11">
        <v>0.0</v>
      </c>
      <c r="W1147" s="11" t="s">
        <v>2032</v>
      </c>
      <c r="X1147" s="18">
        <f>(33+29)/2</f>
        <v>31</v>
      </c>
      <c r="Y1147" s="18">
        <v>2.0</v>
      </c>
      <c r="Z1147" s="18">
        <v>2.0</v>
      </c>
      <c r="AA1147" s="18">
        <v>2.0</v>
      </c>
      <c r="AB1147" s="15" t="s">
        <v>6516</v>
      </c>
      <c r="AC1147" s="15" t="s">
        <v>6516</v>
      </c>
      <c r="AD1147" s="16">
        <v>2.0</v>
      </c>
      <c r="AE1147" s="16">
        <v>2.0</v>
      </c>
      <c r="AF1147" s="16">
        <v>1.0</v>
      </c>
      <c r="AG1147" s="15">
        <v>0.0</v>
      </c>
      <c r="AH1147" s="11" t="s">
        <v>6517</v>
      </c>
      <c r="AI1147" s="18">
        <v>1.0</v>
      </c>
      <c r="AJ1147" s="18">
        <v>2.0</v>
      </c>
      <c r="AK1147" s="18">
        <v>1.0</v>
      </c>
      <c r="AL1147" s="11">
        <v>0.0</v>
      </c>
      <c r="AM1147" s="19">
        <v>1.0</v>
      </c>
      <c r="AN1147" s="27" t="s">
        <v>128</v>
      </c>
      <c r="AO1147" s="15" t="s">
        <v>1624</v>
      </c>
      <c r="AP1147" s="15" t="s">
        <v>1624</v>
      </c>
      <c r="AQ1147" s="15">
        <v>67.0</v>
      </c>
      <c r="AR1147" s="15">
        <v>52.0</v>
      </c>
      <c r="AS1147" s="15">
        <v>56.0</v>
      </c>
      <c r="AT1147" s="15">
        <v>49.0</v>
      </c>
      <c r="AU1147" s="15">
        <v>-7.0</v>
      </c>
      <c r="AV1147" s="15">
        <v>27.0</v>
      </c>
      <c r="AW1147" s="18">
        <v>0.0</v>
      </c>
      <c r="AX1147" s="18">
        <v>1.0</v>
      </c>
      <c r="AY1147" s="18">
        <v>0.0</v>
      </c>
      <c r="AZ1147" s="18">
        <v>0.0</v>
      </c>
      <c r="BA1147" s="18">
        <v>1.0</v>
      </c>
      <c r="BB1147" s="18">
        <v>0.0</v>
      </c>
      <c r="BC1147" s="11">
        <v>0.0</v>
      </c>
      <c r="BD1147" s="11">
        <v>0.0</v>
      </c>
      <c r="BE1147" s="11">
        <v>0.0</v>
      </c>
      <c r="BF1147" s="11">
        <v>0.0</v>
      </c>
      <c r="BG1147" s="11">
        <v>0.0</v>
      </c>
      <c r="BH1147" s="11">
        <v>1.0</v>
      </c>
      <c r="BI1147" s="11">
        <v>0.0</v>
      </c>
      <c r="BJ1147" s="11">
        <v>0.0</v>
      </c>
      <c r="BK1147" s="11">
        <v>0.0</v>
      </c>
      <c r="BL1147" s="11">
        <v>0.0</v>
      </c>
      <c r="BM1147" s="11">
        <v>0.0</v>
      </c>
      <c r="BN1147" s="11">
        <v>0.0</v>
      </c>
      <c r="BO1147" s="11">
        <v>0.0</v>
      </c>
      <c r="BP1147" s="11">
        <v>0.0</v>
      </c>
      <c r="BQ1147" s="11">
        <v>0.0</v>
      </c>
      <c r="BR1147" s="11">
        <v>0.0</v>
      </c>
      <c r="BS1147" s="11">
        <v>0.0</v>
      </c>
      <c r="BT1147" s="11">
        <v>0.0</v>
      </c>
      <c r="BU1147" s="11">
        <v>0.0</v>
      </c>
      <c r="BV1147" s="11" t="s">
        <v>124</v>
      </c>
      <c r="BW1147" s="3" t="s">
        <v>1609</v>
      </c>
      <c r="BX1147" s="15">
        <v>0.0</v>
      </c>
      <c r="BY1147" s="26">
        <v>232.0</v>
      </c>
      <c r="BZ1147" s="16">
        <v>0.0</v>
      </c>
      <c r="CA1147" s="26">
        <v>15.0</v>
      </c>
      <c r="CB1147" s="26">
        <v>15.0</v>
      </c>
      <c r="CC1147" s="15">
        <v>0.0</v>
      </c>
      <c r="CD1147" s="15">
        <v>0.0</v>
      </c>
      <c r="CE1147" s="15">
        <v>0.0</v>
      </c>
      <c r="CF1147" s="15">
        <v>0.0</v>
      </c>
      <c r="CG1147" s="16">
        <v>0.0</v>
      </c>
      <c r="CH1147" s="16">
        <v>0.0</v>
      </c>
      <c r="CI1147" s="16">
        <v>0.0</v>
      </c>
      <c r="CJ1147" s="15">
        <f t="shared" si="3"/>
        <v>0</v>
      </c>
      <c r="CK1147" s="29" t="s">
        <v>6518</v>
      </c>
      <c r="CL1147" s="11" t="s">
        <v>6519</v>
      </c>
      <c r="CM1147" s="11">
        <v>0.0</v>
      </c>
      <c r="CN1147" s="11">
        <v>0.0</v>
      </c>
      <c r="CO1147" s="18">
        <v>0.0</v>
      </c>
      <c r="CP1147" s="18">
        <v>0.0</v>
      </c>
      <c r="CQ1147" s="15">
        <v>0.0</v>
      </c>
      <c r="CR1147" s="15" t="s">
        <v>124</v>
      </c>
      <c r="CS1147" s="15">
        <v>0.0</v>
      </c>
      <c r="CT1147" s="15" t="s">
        <v>124</v>
      </c>
      <c r="CU1147" s="15">
        <v>0.0</v>
      </c>
      <c r="CV1147" s="15" t="s">
        <v>124</v>
      </c>
      <c r="CW1147" s="11">
        <v>0.0</v>
      </c>
      <c r="CX1147" s="11">
        <v>0.0</v>
      </c>
      <c r="CY1147" s="11" t="s">
        <v>124</v>
      </c>
      <c r="CZ1147" s="11">
        <v>0.0</v>
      </c>
      <c r="DA1147" s="11" t="s">
        <v>507</v>
      </c>
      <c r="DB1147" s="31"/>
    </row>
    <row r="1148">
      <c r="A1148" s="11" t="s">
        <v>6520</v>
      </c>
      <c r="B1148" s="11" t="s">
        <v>6521</v>
      </c>
      <c r="C1148" s="12">
        <v>45003.0</v>
      </c>
      <c r="D1148" s="13">
        <v>16.0</v>
      </c>
      <c r="E1148" s="18">
        <v>1.0</v>
      </c>
      <c r="F1148" s="3">
        <v>3.0</v>
      </c>
      <c r="G1148" s="3">
        <v>4.0</v>
      </c>
      <c r="H1148" s="3">
        <v>7.0</v>
      </c>
      <c r="I1148" s="14">
        <f t="shared" si="1"/>
        <v>4.666666667</v>
      </c>
      <c r="J1148" s="14">
        <f t="shared" si="2"/>
        <v>2.666666667</v>
      </c>
      <c r="K1148" s="11" t="s">
        <v>6522</v>
      </c>
      <c r="L1148" s="11" t="s">
        <v>5472</v>
      </c>
      <c r="M1148" s="15"/>
      <c r="N1148" s="15"/>
      <c r="O1148" s="15" t="s">
        <v>124</v>
      </c>
      <c r="P1148" s="15" t="s">
        <v>124</v>
      </c>
      <c r="Q1148" s="17">
        <v>1.0</v>
      </c>
      <c r="R1148" s="11" t="s">
        <v>124</v>
      </c>
      <c r="S1148" s="11">
        <v>0.0</v>
      </c>
      <c r="T1148" s="11">
        <v>0.0</v>
      </c>
      <c r="U1148" s="11" t="s">
        <v>6523</v>
      </c>
      <c r="V1148" s="11">
        <v>0.0</v>
      </c>
      <c r="W1148" s="11" t="s">
        <v>125</v>
      </c>
      <c r="X1148" s="18">
        <v>29.0</v>
      </c>
      <c r="Y1148" s="18">
        <v>1.0</v>
      </c>
      <c r="Z1148" s="18">
        <v>1.0</v>
      </c>
      <c r="AA1148" s="18">
        <v>0.0</v>
      </c>
      <c r="AB1148" s="15" t="s">
        <v>6524</v>
      </c>
      <c r="AC1148" s="15" t="s">
        <v>6525</v>
      </c>
      <c r="AD1148" s="16">
        <v>1.0</v>
      </c>
      <c r="AE1148" s="16">
        <v>1.0</v>
      </c>
      <c r="AF1148" s="16">
        <v>0.0</v>
      </c>
      <c r="AG1148" s="15">
        <v>0.0</v>
      </c>
      <c r="AH1148" s="11" t="s">
        <v>6526</v>
      </c>
      <c r="AI1148" s="18">
        <v>1.0</v>
      </c>
      <c r="AJ1148" s="18">
        <v>1.0</v>
      </c>
      <c r="AK1148" s="18">
        <v>0.0</v>
      </c>
      <c r="AL1148" s="11">
        <v>0.0</v>
      </c>
      <c r="AM1148" s="19">
        <v>1.0</v>
      </c>
      <c r="AN1148" s="27" t="s">
        <v>128</v>
      </c>
      <c r="AO1148" s="15" t="s">
        <v>367</v>
      </c>
      <c r="AP1148" s="15" t="s">
        <v>367</v>
      </c>
      <c r="AQ1148" s="15">
        <v>204.0</v>
      </c>
      <c r="AR1148" s="15">
        <v>67.0</v>
      </c>
      <c r="AS1148" s="15">
        <v>49.0</v>
      </c>
      <c r="AT1148" s="15">
        <v>49.0</v>
      </c>
      <c r="AU1148" s="15">
        <v>-5.0</v>
      </c>
      <c r="AV1148" s="15">
        <v>41.0</v>
      </c>
      <c r="AW1148" s="18">
        <v>0.0</v>
      </c>
      <c r="AX1148" s="18">
        <v>0.0</v>
      </c>
      <c r="AY1148" s="18">
        <v>1.0</v>
      </c>
      <c r="AZ1148" s="18">
        <v>0.0</v>
      </c>
      <c r="BA1148" s="18">
        <v>0.0</v>
      </c>
      <c r="BB1148" s="18">
        <v>0.0</v>
      </c>
      <c r="BC1148" s="11">
        <v>0.0</v>
      </c>
      <c r="BD1148" s="11">
        <v>0.0</v>
      </c>
      <c r="BE1148" s="11">
        <v>0.0</v>
      </c>
      <c r="BF1148" s="11">
        <v>0.0</v>
      </c>
      <c r="BG1148" s="11">
        <v>0.0</v>
      </c>
      <c r="BH1148" s="11">
        <v>0.0</v>
      </c>
      <c r="BI1148" s="11">
        <v>0.0</v>
      </c>
      <c r="BJ1148" s="11">
        <v>1.0</v>
      </c>
      <c r="BK1148" s="11">
        <v>0.0</v>
      </c>
      <c r="BL1148" s="11">
        <v>0.0</v>
      </c>
      <c r="BM1148" s="11">
        <v>0.0</v>
      </c>
      <c r="BN1148" s="11">
        <v>0.0</v>
      </c>
      <c r="BO1148" s="11">
        <v>1.0</v>
      </c>
      <c r="BP1148" s="11">
        <v>0.0</v>
      </c>
      <c r="BQ1148" s="11">
        <v>0.0</v>
      </c>
      <c r="BR1148" s="11">
        <v>0.0</v>
      </c>
      <c r="BS1148" s="11">
        <v>0.0</v>
      </c>
      <c r="BT1148" s="11">
        <v>0.0</v>
      </c>
      <c r="BU1148" s="11">
        <v>0.0</v>
      </c>
      <c r="BV1148" s="11" t="s">
        <v>124</v>
      </c>
      <c r="BW1148" s="3" t="s">
        <v>3745</v>
      </c>
      <c r="BX1148" s="15">
        <v>0.0</v>
      </c>
      <c r="BY1148" s="26">
        <v>163.0</v>
      </c>
      <c r="BZ1148" s="16">
        <v>0.0</v>
      </c>
      <c r="CA1148" s="26">
        <v>23.0</v>
      </c>
      <c r="CB1148" s="26">
        <v>9.0</v>
      </c>
      <c r="CC1148" s="15">
        <v>0.0</v>
      </c>
      <c r="CD1148" s="15">
        <v>0.0</v>
      </c>
      <c r="CE1148" s="15">
        <v>0.0</v>
      </c>
      <c r="CF1148" s="15">
        <v>0.0</v>
      </c>
      <c r="CG1148" s="16">
        <v>0.0</v>
      </c>
      <c r="CH1148" s="16">
        <v>0.0</v>
      </c>
      <c r="CI1148" s="16">
        <v>0.0</v>
      </c>
      <c r="CJ1148" s="15">
        <f t="shared" si="3"/>
        <v>0</v>
      </c>
      <c r="CK1148" s="29" t="s">
        <v>6527</v>
      </c>
      <c r="CL1148" s="11" t="s">
        <v>1451</v>
      </c>
      <c r="CM1148" s="11">
        <v>0.0</v>
      </c>
      <c r="CN1148" s="11">
        <v>0.0</v>
      </c>
      <c r="CO1148" s="18">
        <v>1.0</v>
      </c>
      <c r="CP1148" s="18">
        <v>0.0</v>
      </c>
      <c r="CQ1148" s="15">
        <v>0.0</v>
      </c>
      <c r="CR1148" s="15" t="s">
        <v>124</v>
      </c>
      <c r="CS1148" s="15">
        <v>0.0</v>
      </c>
      <c r="CT1148" s="15" t="s">
        <v>124</v>
      </c>
      <c r="CU1148" s="15">
        <v>0.0</v>
      </c>
      <c r="CV1148" s="15" t="s">
        <v>124</v>
      </c>
      <c r="CW1148" s="11">
        <v>0.0</v>
      </c>
      <c r="CX1148" s="11">
        <v>0.0</v>
      </c>
      <c r="CY1148" s="11" t="s">
        <v>124</v>
      </c>
      <c r="CZ1148" s="11">
        <v>0.0</v>
      </c>
      <c r="DA1148" s="11" t="s">
        <v>124</v>
      </c>
      <c r="DB1148" s="31"/>
    </row>
    <row r="1149">
      <c r="A1149" s="11" t="s">
        <v>6528</v>
      </c>
      <c r="B1149" s="11" t="s">
        <v>6529</v>
      </c>
      <c r="C1149" s="12">
        <v>45024.0</v>
      </c>
      <c r="D1149" s="13">
        <v>1.0</v>
      </c>
      <c r="E1149" s="18">
        <v>0.0</v>
      </c>
      <c r="F1149" s="3">
        <v>5.0</v>
      </c>
      <c r="G1149" s="3">
        <v>3.0</v>
      </c>
      <c r="H1149" s="3">
        <v>3.0</v>
      </c>
      <c r="I1149" s="14">
        <f t="shared" si="1"/>
        <v>3.666666667</v>
      </c>
      <c r="J1149" s="14">
        <f t="shared" si="2"/>
        <v>1.333333333</v>
      </c>
      <c r="K1149" s="11" t="s">
        <v>6301</v>
      </c>
      <c r="L1149" s="11" t="s">
        <v>6302</v>
      </c>
      <c r="M1149" s="15"/>
      <c r="N1149" s="15"/>
      <c r="O1149" s="15" t="s">
        <v>124</v>
      </c>
      <c r="P1149" s="15" t="s">
        <v>124</v>
      </c>
      <c r="Q1149" s="17">
        <v>1.0</v>
      </c>
      <c r="R1149" s="11" t="s">
        <v>124</v>
      </c>
      <c r="S1149" s="11">
        <v>0.0</v>
      </c>
      <c r="T1149" s="11">
        <v>0.0</v>
      </c>
      <c r="U1149" s="11" t="s">
        <v>124</v>
      </c>
      <c r="V1149" s="11">
        <v>0.0</v>
      </c>
      <c r="W1149" s="11" t="s">
        <v>6304</v>
      </c>
      <c r="X1149" s="18">
        <v>27.0</v>
      </c>
      <c r="Y1149" s="18">
        <v>1.0</v>
      </c>
      <c r="Z1149" s="18">
        <v>2.0</v>
      </c>
      <c r="AA1149" s="18">
        <v>0.0</v>
      </c>
      <c r="AB1149" s="15" t="s">
        <v>6530</v>
      </c>
      <c r="AC1149" s="15" t="s">
        <v>6530</v>
      </c>
      <c r="AD1149" s="16">
        <v>1.0</v>
      </c>
      <c r="AE1149" s="16">
        <v>2.0</v>
      </c>
      <c r="AF1149" s="16">
        <v>1.0</v>
      </c>
      <c r="AG1149" s="15">
        <v>0.0</v>
      </c>
      <c r="AH1149" s="11" t="s">
        <v>6531</v>
      </c>
      <c r="AI1149" s="18">
        <v>1.0</v>
      </c>
      <c r="AJ1149" s="18">
        <v>0.0</v>
      </c>
      <c r="AK1149" s="18">
        <v>0.0</v>
      </c>
      <c r="AL1149" s="11">
        <v>0.0</v>
      </c>
      <c r="AM1149" s="19">
        <v>1.0</v>
      </c>
      <c r="AN1149" s="27" t="s">
        <v>128</v>
      </c>
      <c r="AO1149" s="15" t="s">
        <v>1456</v>
      </c>
      <c r="AP1149" s="15" t="s">
        <v>1456</v>
      </c>
      <c r="AQ1149" s="15">
        <v>120.0</v>
      </c>
      <c r="AR1149" s="15">
        <v>73.0</v>
      </c>
      <c r="AS1149" s="15">
        <v>63.0</v>
      </c>
      <c r="AT1149" s="15">
        <v>36.0</v>
      </c>
      <c r="AU1149" s="15">
        <v>-5.0</v>
      </c>
      <c r="AV1149" s="15">
        <v>0.0</v>
      </c>
      <c r="AW1149" s="18">
        <v>0.0</v>
      </c>
      <c r="AX1149" s="18">
        <v>0.0</v>
      </c>
      <c r="AY1149" s="18">
        <v>0.0</v>
      </c>
      <c r="AZ1149" s="18">
        <v>1.0</v>
      </c>
      <c r="BA1149" s="18">
        <v>1.0</v>
      </c>
      <c r="BB1149" s="18">
        <v>0.0</v>
      </c>
      <c r="BC1149" s="11">
        <v>0.0</v>
      </c>
      <c r="BD1149" s="11">
        <v>0.0</v>
      </c>
      <c r="BE1149" s="11">
        <v>0.0</v>
      </c>
      <c r="BF1149" s="11">
        <v>0.0</v>
      </c>
      <c r="BG1149" s="11">
        <v>0.0</v>
      </c>
      <c r="BH1149" s="11">
        <v>0.0</v>
      </c>
      <c r="BI1149" s="11">
        <v>0.0</v>
      </c>
      <c r="BJ1149" s="11">
        <v>0.0</v>
      </c>
      <c r="BK1149" s="11">
        <v>0.0</v>
      </c>
      <c r="BL1149" s="11">
        <v>0.0</v>
      </c>
      <c r="BM1149" s="11">
        <v>0.0</v>
      </c>
      <c r="BN1149" s="11">
        <v>0.0</v>
      </c>
      <c r="BO1149" s="11">
        <v>0.0</v>
      </c>
      <c r="BP1149" s="11">
        <v>0.0</v>
      </c>
      <c r="BQ1149" s="11">
        <v>0.0</v>
      </c>
      <c r="BR1149" s="11">
        <v>0.0</v>
      </c>
      <c r="BS1149" s="11">
        <v>0.0</v>
      </c>
      <c r="BT1149" s="11">
        <v>0.0</v>
      </c>
      <c r="BU1149" s="11">
        <v>0.0</v>
      </c>
      <c r="BV1149" s="11" t="s">
        <v>124</v>
      </c>
      <c r="BW1149" s="3" t="s">
        <v>3045</v>
      </c>
      <c r="BX1149" s="15">
        <v>0.0</v>
      </c>
      <c r="BY1149" s="26">
        <v>212.0</v>
      </c>
      <c r="BZ1149" s="16">
        <v>0.0</v>
      </c>
      <c r="CA1149" s="26">
        <v>60.0</v>
      </c>
      <c r="CB1149" s="26">
        <v>15.0</v>
      </c>
      <c r="CC1149" s="15">
        <v>1.0</v>
      </c>
      <c r="CD1149" s="15">
        <v>0.0</v>
      </c>
      <c r="CE1149" s="15">
        <v>0.0</v>
      </c>
      <c r="CF1149" s="15">
        <v>0.0</v>
      </c>
      <c r="CG1149" s="16">
        <v>0.0</v>
      </c>
      <c r="CH1149" s="16">
        <v>0.0</v>
      </c>
      <c r="CI1149" s="16">
        <v>0.0</v>
      </c>
      <c r="CJ1149" s="15">
        <f t="shared" si="3"/>
        <v>0</v>
      </c>
      <c r="CK1149" s="40" t="s">
        <v>124</v>
      </c>
      <c r="CL1149" s="11" t="s">
        <v>6532</v>
      </c>
      <c r="CM1149" s="11">
        <v>0.0</v>
      </c>
      <c r="CN1149" s="11">
        <v>1.0</v>
      </c>
      <c r="CO1149" s="18">
        <v>0.0</v>
      </c>
      <c r="CP1149" s="18">
        <v>1.0</v>
      </c>
      <c r="CQ1149" s="15">
        <v>0.0</v>
      </c>
      <c r="CR1149" s="15" t="s">
        <v>124</v>
      </c>
      <c r="CS1149" s="15">
        <v>0.0</v>
      </c>
      <c r="CT1149" s="15" t="s">
        <v>124</v>
      </c>
      <c r="CU1149" s="15">
        <v>0.0</v>
      </c>
      <c r="CV1149" s="15" t="s">
        <v>124</v>
      </c>
      <c r="CW1149" s="11">
        <v>0.0</v>
      </c>
      <c r="CX1149" s="11">
        <v>0.0</v>
      </c>
      <c r="CY1149" s="11" t="s">
        <v>124</v>
      </c>
      <c r="CZ1149" s="11">
        <v>0.0</v>
      </c>
      <c r="DA1149" s="11" t="s">
        <v>124</v>
      </c>
      <c r="DB1149" s="31"/>
    </row>
    <row r="1150">
      <c r="A1150" s="11" t="s">
        <v>6533</v>
      </c>
      <c r="B1150" s="11" t="s">
        <v>6534</v>
      </c>
      <c r="C1150" s="12">
        <v>45045.0</v>
      </c>
      <c r="D1150" s="13">
        <v>1.0</v>
      </c>
      <c r="E1150" s="18">
        <v>1.0</v>
      </c>
      <c r="F1150" s="3">
        <v>9.0</v>
      </c>
      <c r="G1150" s="3">
        <v>8.0</v>
      </c>
      <c r="H1150" s="3">
        <v>6.0</v>
      </c>
      <c r="I1150" s="14">
        <f t="shared" si="1"/>
        <v>7.666666667</v>
      </c>
      <c r="J1150" s="14">
        <f t="shared" si="2"/>
        <v>2</v>
      </c>
      <c r="K1150" s="11" t="s">
        <v>6535</v>
      </c>
      <c r="L1150" s="11" t="s">
        <v>3594</v>
      </c>
      <c r="M1150" s="15"/>
      <c r="N1150" s="15"/>
      <c r="O1150" s="15" t="s">
        <v>577</v>
      </c>
      <c r="P1150" s="15" t="s">
        <v>6536</v>
      </c>
      <c r="Q1150" s="17">
        <v>1.0</v>
      </c>
      <c r="R1150" s="11" t="s">
        <v>124</v>
      </c>
      <c r="S1150" s="11">
        <v>0.0</v>
      </c>
      <c r="T1150" s="11">
        <v>0.0</v>
      </c>
      <c r="U1150" s="11" t="s">
        <v>124</v>
      </c>
      <c r="V1150" s="11">
        <v>0.0</v>
      </c>
      <c r="W1150" s="11" t="s">
        <v>125</v>
      </c>
      <c r="X1150" s="18">
        <v>33.0</v>
      </c>
      <c r="Y1150" s="18">
        <v>0.0</v>
      </c>
      <c r="Z1150" s="18">
        <v>0.0</v>
      </c>
      <c r="AA1150" s="18">
        <v>1.0</v>
      </c>
      <c r="AB1150" s="15" t="s">
        <v>6537</v>
      </c>
      <c r="AC1150" s="15" t="s">
        <v>6537</v>
      </c>
      <c r="AD1150" s="16">
        <v>2.0</v>
      </c>
      <c r="AE1150" s="16">
        <v>2.0</v>
      </c>
      <c r="AF1150" s="16">
        <v>1.0</v>
      </c>
      <c r="AG1150" s="15">
        <v>0.0</v>
      </c>
      <c r="AH1150" s="11" t="s">
        <v>6538</v>
      </c>
      <c r="AI1150" s="18">
        <v>1.0</v>
      </c>
      <c r="AJ1150" s="18">
        <v>2.0</v>
      </c>
      <c r="AK1150" s="18">
        <v>0.0</v>
      </c>
      <c r="AL1150" s="11">
        <v>0.0</v>
      </c>
      <c r="AM1150" s="19">
        <v>1.0</v>
      </c>
      <c r="AN1150" s="27" t="s">
        <v>128</v>
      </c>
      <c r="AO1150" s="15" t="s">
        <v>210</v>
      </c>
      <c r="AP1150" s="15" t="s">
        <v>210</v>
      </c>
      <c r="AQ1150" s="15">
        <v>89.0</v>
      </c>
      <c r="AR1150" s="15">
        <v>73.0</v>
      </c>
      <c r="AS1150" s="15">
        <v>64.0</v>
      </c>
      <c r="AT1150" s="15">
        <v>43.0</v>
      </c>
      <c r="AU1150" s="15">
        <v>-6.0</v>
      </c>
      <c r="AV1150" s="15">
        <v>5.0</v>
      </c>
      <c r="AW1150" s="18">
        <v>0.0</v>
      </c>
      <c r="AX1150" s="18">
        <v>1.0</v>
      </c>
      <c r="AY1150" s="18">
        <v>0.0</v>
      </c>
      <c r="AZ1150" s="18">
        <v>0.0</v>
      </c>
      <c r="BA1150" s="18">
        <v>0.0</v>
      </c>
      <c r="BB1150" s="18">
        <v>0.0</v>
      </c>
      <c r="BC1150" s="11">
        <v>0.0</v>
      </c>
      <c r="BD1150" s="11">
        <v>0.0</v>
      </c>
      <c r="BE1150" s="11">
        <v>0.0</v>
      </c>
      <c r="BF1150" s="11">
        <v>0.0</v>
      </c>
      <c r="BG1150" s="11">
        <v>0.0</v>
      </c>
      <c r="BH1150" s="11">
        <v>0.0</v>
      </c>
      <c r="BI1150" s="11">
        <v>0.0</v>
      </c>
      <c r="BJ1150" s="11">
        <v>0.0</v>
      </c>
      <c r="BK1150" s="11">
        <v>0.0</v>
      </c>
      <c r="BL1150" s="11">
        <v>0.0</v>
      </c>
      <c r="BM1150" s="11">
        <v>0.0</v>
      </c>
      <c r="BN1150" s="11">
        <v>0.0</v>
      </c>
      <c r="BO1150" s="11">
        <v>0.0</v>
      </c>
      <c r="BP1150" s="11">
        <v>0.0</v>
      </c>
      <c r="BQ1150" s="11">
        <v>0.0</v>
      </c>
      <c r="BR1150" s="11">
        <v>0.0</v>
      </c>
      <c r="BS1150" s="11">
        <v>0.0</v>
      </c>
      <c r="BT1150" s="11">
        <v>0.0</v>
      </c>
      <c r="BU1150" s="11">
        <v>0.0</v>
      </c>
      <c r="BV1150" s="11" t="s">
        <v>124</v>
      </c>
      <c r="BW1150" s="3" t="s">
        <v>1609</v>
      </c>
      <c r="BX1150" s="15">
        <v>0.0</v>
      </c>
      <c r="BY1150" s="26">
        <v>153.0</v>
      </c>
      <c r="BZ1150" s="16">
        <v>0.0</v>
      </c>
      <c r="CA1150" s="26">
        <v>14.0</v>
      </c>
      <c r="CB1150" s="26">
        <v>14.0</v>
      </c>
      <c r="CC1150" s="15">
        <v>0.0</v>
      </c>
      <c r="CD1150" s="15">
        <v>0.0</v>
      </c>
      <c r="CE1150" s="15">
        <v>0.0</v>
      </c>
      <c r="CF1150" s="15">
        <v>0.0</v>
      </c>
      <c r="CG1150" s="16">
        <v>0.0</v>
      </c>
      <c r="CH1150" s="16">
        <v>0.0</v>
      </c>
      <c r="CI1150" s="16">
        <v>0.0</v>
      </c>
      <c r="CJ1150" s="15">
        <f t="shared" si="3"/>
        <v>0</v>
      </c>
      <c r="CK1150" s="29" t="s">
        <v>6539</v>
      </c>
      <c r="CL1150" s="11" t="s">
        <v>6540</v>
      </c>
      <c r="CM1150" s="11">
        <v>1.0</v>
      </c>
      <c r="CN1150" s="11">
        <v>0.0</v>
      </c>
      <c r="CO1150" s="18">
        <v>1.0</v>
      </c>
      <c r="CP1150" s="18">
        <v>0.0</v>
      </c>
      <c r="CQ1150" s="15">
        <v>0.0</v>
      </c>
      <c r="CR1150" s="15" t="s">
        <v>124</v>
      </c>
      <c r="CS1150" s="15">
        <v>0.0</v>
      </c>
      <c r="CT1150" s="15" t="s">
        <v>124</v>
      </c>
      <c r="CU1150" s="15">
        <v>0.0</v>
      </c>
      <c r="CV1150" s="15" t="s">
        <v>124</v>
      </c>
      <c r="CW1150" s="11">
        <v>0.0</v>
      </c>
      <c r="CX1150" s="11">
        <v>0.0</v>
      </c>
      <c r="CY1150" s="11" t="s">
        <v>124</v>
      </c>
      <c r="CZ1150" s="11">
        <v>0.0</v>
      </c>
      <c r="DA1150" s="11" t="s">
        <v>124</v>
      </c>
      <c r="DB1150" s="31"/>
    </row>
    <row r="1151">
      <c r="A1151" s="11" t="s">
        <v>6541</v>
      </c>
      <c r="B1151" s="11" t="s">
        <v>6340</v>
      </c>
      <c r="C1151" s="12">
        <v>45122.0</v>
      </c>
      <c r="D1151" s="13">
        <v>2.0</v>
      </c>
      <c r="E1151" s="18">
        <v>0.0</v>
      </c>
      <c r="F1151" s="3">
        <v>7.0</v>
      </c>
      <c r="G1151" s="3">
        <v>9.0</v>
      </c>
      <c r="H1151" s="3">
        <v>9.0</v>
      </c>
      <c r="I1151" s="14">
        <f t="shared" si="1"/>
        <v>8.333333333</v>
      </c>
      <c r="J1151" s="14">
        <f t="shared" si="2"/>
        <v>1.333333333</v>
      </c>
      <c r="K1151" s="11" t="s">
        <v>2783</v>
      </c>
      <c r="L1151" s="11" t="s">
        <v>5472</v>
      </c>
      <c r="M1151" s="15"/>
      <c r="N1151" s="15"/>
      <c r="O1151" s="15" t="s">
        <v>162</v>
      </c>
      <c r="P1151" s="15" t="s">
        <v>5693</v>
      </c>
      <c r="Q1151" s="17">
        <v>1.0</v>
      </c>
      <c r="R1151" s="11" t="s">
        <v>124</v>
      </c>
      <c r="S1151" s="11">
        <v>0.0</v>
      </c>
      <c r="T1151" s="11">
        <v>0.0</v>
      </c>
      <c r="U1151" s="11" t="s">
        <v>124</v>
      </c>
      <c r="V1151" s="11">
        <v>0.0</v>
      </c>
      <c r="W1151" s="11" t="s">
        <v>125</v>
      </c>
      <c r="X1151" s="18">
        <v>20.0</v>
      </c>
      <c r="Y1151" s="18">
        <v>0.0</v>
      </c>
      <c r="Z1151" s="18">
        <v>0.0</v>
      </c>
      <c r="AA1151" s="18">
        <v>0.0</v>
      </c>
      <c r="AB1151" s="15" t="s">
        <v>6341</v>
      </c>
      <c r="AC1151" s="15" t="s">
        <v>6341</v>
      </c>
      <c r="AD1151" s="16">
        <v>2.0</v>
      </c>
      <c r="AE1151" s="16">
        <v>2.0</v>
      </c>
      <c r="AF1151" s="16">
        <v>1.0</v>
      </c>
      <c r="AG1151" s="15">
        <v>0.0</v>
      </c>
      <c r="AH1151" s="11" t="s">
        <v>6342</v>
      </c>
      <c r="AI1151" s="18">
        <v>1.0</v>
      </c>
      <c r="AJ1151" s="18">
        <v>1.0</v>
      </c>
      <c r="AK1151" s="18">
        <v>0.0</v>
      </c>
      <c r="AL1151" s="11">
        <v>0.0</v>
      </c>
      <c r="AM1151" s="19">
        <v>1.0</v>
      </c>
      <c r="AN1151" s="27" t="s">
        <v>128</v>
      </c>
      <c r="AO1151" s="15" t="s">
        <v>318</v>
      </c>
      <c r="AP1151" s="15" t="s">
        <v>318</v>
      </c>
      <c r="AQ1151" s="15">
        <v>137.0</v>
      </c>
      <c r="AR1151" s="15">
        <v>53.0</v>
      </c>
      <c r="AS1151" s="15">
        <v>48.0</v>
      </c>
      <c r="AT1151" s="15">
        <v>32.0</v>
      </c>
      <c r="AU1151" s="15">
        <v>-6.0</v>
      </c>
      <c r="AV1151" s="15">
        <v>15.0</v>
      </c>
      <c r="AW1151" s="18">
        <v>0.0</v>
      </c>
      <c r="AX1151" s="18">
        <v>0.0</v>
      </c>
      <c r="AY1151" s="18">
        <v>0.0</v>
      </c>
      <c r="AZ1151" s="18">
        <v>1.0</v>
      </c>
      <c r="BA1151" s="18">
        <v>0.0</v>
      </c>
      <c r="BB1151" s="18">
        <v>1.0</v>
      </c>
      <c r="BC1151" s="11">
        <v>0.0</v>
      </c>
      <c r="BD1151" s="11">
        <v>0.0</v>
      </c>
      <c r="BE1151" s="11">
        <v>0.0</v>
      </c>
      <c r="BF1151" s="11">
        <v>0.0</v>
      </c>
      <c r="BG1151" s="11">
        <v>0.0</v>
      </c>
      <c r="BH1151" s="11">
        <v>0.0</v>
      </c>
      <c r="BI1151" s="11">
        <v>0.0</v>
      </c>
      <c r="BJ1151" s="11">
        <v>0.0</v>
      </c>
      <c r="BK1151" s="11">
        <v>0.0</v>
      </c>
      <c r="BL1151" s="11">
        <v>0.0</v>
      </c>
      <c r="BM1151" s="11">
        <v>0.0</v>
      </c>
      <c r="BN1151" s="11">
        <v>0.0</v>
      </c>
      <c r="BO1151" s="11">
        <v>0.0</v>
      </c>
      <c r="BP1151" s="11">
        <v>0.0</v>
      </c>
      <c r="BQ1151" s="11">
        <v>0.0</v>
      </c>
      <c r="BR1151" s="11">
        <v>0.0</v>
      </c>
      <c r="BS1151" s="11">
        <v>0.0</v>
      </c>
      <c r="BT1151" s="11">
        <v>0.0</v>
      </c>
      <c r="BU1151" s="11">
        <v>0.0</v>
      </c>
      <c r="BV1151" s="11" t="s">
        <v>124</v>
      </c>
      <c r="BW1151" s="3" t="s">
        <v>146</v>
      </c>
      <c r="BX1151" s="15">
        <v>0.0</v>
      </c>
      <c r="BY1151" s="26">
        <v>291.0</v>
      </c>
      <c r="BZ1151" s="16">
        <v>0.0</v>
      </c>
      <c r="CA1151" s="26">
        <v>36.0</v>
      </c>
      <c r="CB1151" s="26">
        <v>14.0</v>
      </c>
      <c r="CC1151" s="15">
        <v>0.0</v>
      </c>
      <c r="CD1151" s="15">
        <v>0.0</v>
      </c>
      <c r="CE1151" s="15">
        <v>0.0</v>
      </c>
      <c r="CF1151" s="15">
        <v>0.0</v>
      </c>
      <c r="CG1151" s="16">
        <v>0.0</v>
      </c>
      <c r="CH1151" s="16">
        <v>0.0</v>
      </c>
      <c r="CI1151" s="16">
        <v>0.0</v>
      </c>
      <c r="CJ1151" s="15">
        <f t="shared" si="3"/>
        <v>0</v>
      </c>
      <c r="CK1151" s="29" t="s">
        <v>6542</v>
      </c>
      <c r="CL1151" s="11" t="s">
        <v>1451</v>
      </c>
      <c r="CM1151" s="11">
        <v>0.0</v>
      </c>
      <c r="CN1151" s="11">
        <v>0.0</v>
      </c>
      <c r="CO1151" s="18">
        <v>1.0</v>
      </c>
      <c r="CP1151" s="18">
        <v>0.0</v>
      </c>
      <c r="CQ1151" s="15">
        <v>0.0</v>
      </c>
      <c r="CR1151" s="15" t="s">
        <v>124</v>
      </c>
      <c r="CS1151" s="15">
        <v>0.0</v>
      </c>
      <c r="CT1151" s="15" t="s">
        <v>124</v>
      </c>
      <c r="CU1151" s="15">
        <v>0.0</v>
      </c>
      <c r="CV1151" s="15" t="s">
        <v>124</v>
      </c>
      <c r="CW1151" s="11">
        <v>0.0</v>
      </c>
      <c r="CX1151" s="11">
        <v>0.0</v>
      </c>
      <c r="CY1151" s="11" t="s">
        <v>124</v>
      </c>
      <c r="CZ1151" s="11">
        <v>0.0</v>
      </c>
      <c r="DA1151" s="11" t="s">
        <v>235</v>
      </c>
      <c r="DB1151" s="31"/>
    </row>
    <row r="1152">
      <c r="A1152" s="11" t="s">
        <v>6543</v>
      </c>
      <c r="B1152" s="11" t="s">
        <v>6544</v>
      </c>
      <c r="C1152" s="12">
        <v>45136.0</v>
      </c>
      <c r="D1152" s="13">
        <v>1.0</v>
      </c>
      <c r="E1152" s="18">
        <v>0.0</v>
      </c>
      <c r="F1152" s="3">
        <v>2.0</v>
      </c>
      <c r="G1152" s="3">
        <v>5.0</v>
      </c>
      <c r="H1152" s="3">
        <v>5.0</v>
      </c>
      <c r="I1152" s="14">
        <f t="shared" si="1"/>
        <v>4</v>
      </c>
      <c r="J1152" s="14">
        <f t="shared" si="2"/>
        <v>2</v>
      </c>
      <c r="K1152" s="11" t="s">
        <v>6301</v>
      </c>
      <c r="L1152" s="11" t="s">
        <v>6302</v>
      </c>
      <c r="M1152" s="15"/>
      <c r="N1152" s="15"/>
      <c r="O1152" s="15" t="s">
        <v>137</v>
      </c>
      <c r="P1152" s="15" t="s">
        <v>6303</v>
      </c>
      <c r="Q1152" s="17">
        <v>1.5</v>
      </c>
      <c r="R1152" s="11" t="s">
        <v>6545</v>
      </c>
      <c r="S1152" s="11">
        <v>1.0</v>
      </c>
      <c r="T1152" s="11">
        <v>0.0</v>
      </c>
      <c r="U1152" s="11" t="s">
        <v>124</v>
      </c>
      <c r="V1152" s="11">
        <v>0.0</v>
      </c>
      <c r="W1152" s="11" t="s">
        <v>6413</v>
      </c>
      <c r="X1152" s="18">
        <v>25.0</v>
      </c>
      <c r="Y1152" s="18">
        <v>2.0</v>
      </c>
      <c r="Z1152" s="18">
        <v>2.0</v>
      </c>
      <c r="AA1152" s="18">
        <v>2.0</v>
      </c>
      <c r="AB1152" s="15" t="s">
        <v>6546</v>
      </c>
      <c r="AC1152" s="15" t="s">
        <v>6546</v>
      </c>
      <c r="AD1152" s="16">
        <v>2.0</v>
      </c>
      <c r="AE1152" s="16">
        <v>2.0</v>
      </c>
      <c r="AF1152" s="16">
        <v>1.0</v>
      </c>
      <c r="AG1152" s="15">
        <v>0.0</v>
      </c>
      <c r="AH1152" s="11" t="s">
        <v>6547</v>
      </c>
      <c r="AI1152" s="18">
        <v>1.0</v>
      </c>
      <c r="AJ1152" s="18">
        <v>1.0</v>
      </c>
      <c r="AK1152" s="18">
        <v>0.0</v>
      </c>
      <c r="AL1152" s="11">
        <v>0.0</v>
      </c>
      <c r="AM1152" s="19">
        <v>1.0</v>
      </c>
      <c r="AN1152" s="27" t="s">
        <v>128</v>
      </c>
      <c r="AO1152" s="15" t="s">
        <v>177</v>
      </c>
      <c r="AP1152" s="15" t="s">
        <v>177</v>
      </c>
      <c r="AQ1152" s="15">
        <v>125.0</v>
      </c>
      <c r="AR1152" s="15">
        <v>84.0</v>
      </c>
      <c r="AS1152" s="15">
        <v>79.0</v>
      </c>
      <c r="AT1152" s="15">
        <v>90.0</v>
      </c>
      <c r="AU1152" s="15">
        <v>-4.0</v>
      </c>
      <c r="AV1152" s="15">
        <v>30.0</v>
      </c>
      <c r="AW1152" s="18">
        <v>0.0</v>
      </c>
      <c r="AX1152" s="18">
        <v>0.0</v>
      </c>
      <c r="AY1152" s="18">
        <v>1.0</v>
      </c>
      <c r="AZ1152" s="18">
        <v>0.0</v>
      </c>
      <c r="BA1152" s="18">
        <v>0.0</v>
      </c>
      <c r="BB1152" s="18">
        <v>0.0</v>
      </c>
      <c r="BC1152" s="11">
        <v>0.0</v>
      </c>
      <c r="BD1152" s="11">
        <v>0.0</v>
      </c>
      <c r="BE1152" s="11">
        <v>0.0</v>
      </c>
      <c r="BF1152" s="11">
        <v>0.0</v>
      </c>
      <c r="BG1152" s="11">
        <v>0.0</v>
      </c>
      <c r="BH1152" s="11">
        <v>1.0</v>
      </c>
      <c r="BI1152" s="11">
        <v>0.0</v>
      </c>
      <c r="BJ1152" s="11">
        <v>0.0</v>
      </c>
      <c r="BK1152" s="11">
        <v>0.0</v>
      </c>
      <c r="BL1152" s="11">
        <v>0.0</v>
      </c>
      <c r="BM1152" s="11">
        <v>0.0</v>
      </c>
      <c r="BN1152" s="11">
        <v>0.0</v>
      </c>
      <c r="BO1152" s="11">
        <v>0.0</v>
      </c>
      <c r="BP1152" s="11">
        <v>0.0</v>
      </c>
      <c r="BQ1152" s="11">
        <v>0.0</v>
      </c>
      <c r="BR1152" s="11">
        <v>0.0</v>
      </c>
      <c r="BS1152" s="11">
        <v>0.0</v>
      </c>
      <c r="BT1152" s="11">
        <v>0.0</v>
      </c>
      <c r="BU1152" s="11">
        <v>0.0</v>
      </c>
      <c r="BV1152" s="11" t="s">
        <v>124</v>
      </c>
      <c r="BW1152" s="3" t="s">
        <v>3949</v>
      </c>
      <c r="BX1152" s="15">
        <v>1.0</v>
      </c>
      <c r="BY1152" s="26">
        <v>184.0</v>
      </c>
      <c r="BZ1152" s="16">
        <v>0.0</v>
      </c>
      <c r="CA1152" s="26">
        <v>11.0</v>
      </c>
      <c r="CB1152" s="26">
        <v>9.0</v>
      </c>
      <c r="CC1152" s="15">
        <v>0.0</v>
      </c>
      <c r="CD1152" s="15">
        <v>0.0</v>
      </c>
      <c r="CE1152" s="15">
        <v>0.0</v>
      </c>
      <c r="CF1152" s="15">
        <v>0.0</v>
      </c>
      <c r="CG1152" s="16">
        <v>0.0</v>
      </c>
      <c r="CH1152" s="16">
        <v>0.0</v>
      </c>
      <c r="CI1152" s="16">
        <v>0.0</v>
      </c>
      <c r="CJ1152" s="15">
        <f t="shared" si="3"/>
        <v>0</v>
      </c>
      <c r="CK1152" s="29" t="s">
        <v>6548</v>
      </c>
      <c r="CL1152" s="11" t="s">
        <v>258</v>
      </c>
      <c r="CM1152" s="11">
        <v>0.0</v>
      </c>
      <c r="CN1152" s="11">
        <v>0.0</v>
      </c>
      <c r="CO1152" s="18">
        <v>1.0</v>
      </c>
      <c r="CP1152" s="18">
        <v>0.0</v>
      </c>
      <c r="CQ1152" s="15">
        <v>0.0</v>
      </c>
      <c r="CR1152" s="15" t="s">
        <v>124</v>
      </c>
      <c r="CS1152" s="15">
        <v>0.0</v>
      </c>
      <c r="CT1152" s="15" t="s">
        <v>124</v>
      </c>
      <c r="CU1152" s="15">
        <v>0.0</v>
      </c>
      <c r="CV1152" s="15" t="s">
        <v>124</v>
      </c>
      <c r="CW1152" s="11">
        <v>0.0</v>
      </c>
      <c r="CX1152" s="11">
        <v>0.0</v>
      </c>
      <c r="CY1152" s="11" t="s">
        <v>124</v>
      </c>
      <c r="CZ1152" s="11">
        <v>0.0</v>
      </c>
      <c r="DA1152" s="11" t="s">
        <v>507</v>
      </c>
      <c r="DB1152" s="31"/>
    </row>
    <row r="1153">
      <c r="A1153" s="11" t="s">
        <v>6549</v>
      </c>
      <c r="B1153" s="11" t="s">
        <v>6550</v>
      </c>
      <c r="C1153" s="12">
        <v>45143.0</v>
      </c>
      <c r="D1153" s="13">
        <v>1.0</v>
      </c>
      <c r="E1153" s="18">
        <v>0.0</v>
      </c>
      <c r="F1153" s="3">
        <v>3.0</v>
      </c>
      <c r="G1153" s="3">
        <v>1.0</v>
      </c>
      <c r="H1153" s="3">
        <v>4.0</v>
      </c>
      <c r="I1153" s="14">
        <f t="shared" si="1"/>
        <v>2.666666667</v>
      </c>
      <c r="J1153" s="14">
        <f t="shared" si="2"/>
        <v>2</v>
      </c>
      <c r="K1153" s="11" t="s">
        <v>6551</v>
      </c>
      <c r="L1153" s="11" t="s">
        <v>2410</v>
      </c>
      <c r="M1153" s="15"/>
      <c r="N1153" s="15"/>
      <c r="O1153" s="15" t="s">
        <v>186</v>
      </c>
      <c r="P1153" s="15" t="s">
        <v>265</v>
      </c>
      <c r="Q1153" s="17">
        <v>1.0</v>
      </c>
      <c r="R1153" s="11" t="s">
        <v>124</v>
      </c>
      <c r="S1153" s="11">
        <v>0.0</v>
      </c>
      <c r="T1153" s="11">
        <v>0.0</v>
      </c>
      <c r="U1153" s="11" t="s">
        <v>124</v>
      </c>
      <c r="V1153" s="11">
        <v>0.0</v>
      </c>
      <c r="W1153" s="11" t="s">
        <v>125</v>
      </c>
      <c r="X1153" s="18">
        <v>46.0</v>
      </c>
      <c r="Y1153" s="18">
        <v>1.0</v>
      </c>
      <c r="Z1153" s="18">
        <v>1.0</v>
      </c>
      <c r="AA1153" s="18">
        <v>0.0</v>
      </c>
      <c r="AB1153" s="15" t="s">
        <v>6552</v>
      </c>
      <c r="AC1153" s="15" t="s">
        <v>6552</v>
      </c>
      <c r="AD1153" s="16">
        <v>1.0</v>
      </c>
      <c r="AE1153" s="16">
        <v>1.0</v>
      </c>
      <c r="AF1153" s="16">
        <v>0.0</v>
      </c>
      <c r="AG1153" s="15">
        <v>0.0</v>
      </c>
      <c r="AH1153" s="11" t="s">
        <v>6553</v>
      </c>
      <c r="AI1153" s="18">
        <v>1.0</v>
      </c>
      <c r="AJ1153" s="18">
        <v>1.0</v>
      </c>
      <c r="AK1153" s="18">
        <v>0.0</v>
      </c>
      <c r="AL1153" s="11">
        <v>0.0</v>
      </c>
      <c r="AM1153" s="19">
        <v>0.0</v>
      </c>
      <c r="AN1153" s="27" t="s">
        <v>128</v>
      </c>
      <c r="AO1153" s="15" t="s">
        <v>778</v>
      </c>
      <c r="AP1153" s="15" t="s">
        <v>778</v>
      </c>
      <c r="AQ1153" s="15">
        <v>146.0</v>
      </c>
      <c r="AR1153" s="15">
        <v>86.0</v>
      </c>
      <c r="AS1153" s="15">
        <v>47.0</v>
      </c>
      <c r="AT1153" s="15">
        <v>33.0</v>
      </c>
      <c r="AU1153" s="15">
        <v>-4.0</v>
      </c>
      <c r="AV1153" s="15">
        <v>5.0</v>
      </c>
      <c r="AW1153" s="18">
        <v>0.0</v>
      </c>
      <c r="AX1153" s="18">
        <v>0.0</v>
      </c>
      <c r="AY1153" s="18">
        <v>1.0</v>
      </c>
      <c r="AZ1153" s="18">
        <v>0.0</v>
      </c>
      <c r="BA1153" s="18">
        <v>0.0</v>
      </c>
      <c r="BB1153" s="18">
        <v>0.0</v>
      </c>
      <c r="BC1153" s="11">
        <v>0.0</v>
      </c>
      <c r="BD1153" s="11">
        <v>0.0</v>
      </c>
      <c r="BE1153" s="11">
        <v>0.0</v>
      </c>
      <c r="BF1153" s="11">
        <v>0.0</v>
      </c>
      <c r="BG1153" s="11">
        <v>0.0</v>
      </c>
      <c r="BH1153" s="11">
        <v>0.0</v>
      </c>
      <c r="BI1153" s="11">
        <v>0.0</v>
      </c>
      <c r="BJ1153" s="11">
        <v>0.0</v>
      </c>
      <c r="BK1153" s="11">
        <v>0.0</v>
      </c>
      <c r="BL1153" s="11">
        <v>0.0</v>
      </c>
      <c r="BM1153" s="11">
        <v>0.0</v>
      </c>
      <c r="BN1153" s="11">
        <v>0.0</v>
      </c>
      <c r="BO1153" s="11">
        <v>0.0</v>
      </c>
      <c r="BP1153" s="11">
        <v>0.0</v>
      </c>
      <c r="BQ1153" s="11">
        <v>0.0</v>
      </c>
      <c r="BR1153" s="11">
        <v>0.0</v>
      </c>
      <c r="BS1153" s="11">
        <v>0.0</v>
      </c>
      <c r="BT1153" s="11">
        <v>0.0</v>
      </c>
      <c r="BU1153" s="11">
        <v>0.0</v>
      </c>
      <c r="BV1153" s="11" t="s">
        <v>124</v>
      </c>
      <c r="BW1153" s="3" t="s">
        <v>146</v>
      </c>
      <c r="BX1153" s="15">
        <v>0.0</v>
      </c>
      <c r="BY1153" s="26">
        <v>180.0</v>
      </c>
      <c r="BZ1153" s="16">
        <v>0.0</v>
      </c>
      <c r="CA1153" s="26">
        <v>53.0</v>
      </c>
      <c r="CB1153" s="26">
        <v>16.0</v>
      </c>
      <c r="CC1153" s="15">
        <v>0.0</v>
      </c>
      <c r="CD1153" s="15">
        <v>0.0</v>
      </c>
      <c r="CE1153" s="15">
        <v>0.0</v>
      </c>
      <c r="CF1153" s="15">
        <v>0.0</v>
      </c>
      <c r="CG1153" s="16">
        <v>0.0</v>
      </c>
      <c r="CH1153" s="16">
        <v>0.0</v>
      </c>
      <c r="CI1153" s="16">
        <v>0.0</v>
      </c>
      <c r="CJ1153" s="15">
        <f t="shared" si="3"/>
        <v>0</v>
      </c>
      <c r="CK1153" s="29" t="s">
        <v>6554</v>
      </c>
      <c r="CL1153" s="11" t="s">
        <v>6555</v>
      </c>
      <c r="CM1153" s="11">
        <v>0.0</v>
      </c>
      <c r="CN1153" s="11">
        <v>0.0</v>
      </c>
      <c r="CO1153" s="18">
        <v>1.0</v>
      </c>
      <c r="CP1153" s="18">
        <v>0.0</v>
      </c>
      <c r="CQ1153" s="15">
        <v>0.0</v>
      </c>
      <c r="CR1153" s="15" t="s">
        <v>124</v>
      </c>
      <c r="CS1153" s="15">
        <v>0.0</v>
      </c>
      <c r="CT1153" s="15" t="s">
        <v>124</v>
      </c>
      <c r="CU1153" s="15">
        <v>0.0</v>
      </c>
      <c r="CV1153" s="15" t="s">
        <v>124</v>
      </c>
      <c r="CW1153" s="11">
        <v>0.0</v>
      </c>
      <c r="CX1153" s="11">
        <v>0.0</v>
      </c>
      <c r="CY1153" s="11" t="s">
        <v>124</v>
      </c>
      <c r="CZ1153" s="11">
        <v>0.0</v>
      </c>
      <c r="DA1153" s="11" t="s">
        <v>1049</v>
      </c>
      <c r="DB1153" s="31"/>
    </row>
    <row r="1154">
      <c r="A1154" s="11" t="s">
        <v>6556</v>
      </c>
      <c r="B1154" s="11" t="s">
        <v>6557</v>
      </c>
      <c r="C1154" s="12">
        <v>45164.0</v>
      </c>
      <c r="D1154" s="13">
        <v>2.0</v>
      </c>
      <c r="E1154" s="18">
        <v>0.0</v>
      </c>
      <c r="F1154" s="3">
        <v>5.0</v>
      </c>
      <c r="G1154" s="3">
        <v>7.0</v>
      </c>
      <c r="H1154" s="3">
        <v>8.0</v>
      </c>
      <c r="I1154" s="14">
        <f t="shared" si="1"/>
        <v>6.666666667</v>
      </c>
      <c r="J1154" s="14">
        <f t="shared" si="2"/>
        <v>2</v>
      </c>
      <c r="K1154" s="11" t="s">
        <v>124</v>
      </c>
      <c r="L1154" s="11" t="s">
        <v>124</v>
      </c>
      <c r="M1154" s="15"/>
      <c r="N1154" s="15"/>
      <c r="O1154" s="15" t="s">
        <v>186</v>
      </c>
      <c r="P1154" s="15" t="s">
        <v>6558</v>
      </c>
      <c r="Q1154" s="17">
        <v>1.0</v>
      </c>
      <c r="R1154" s="11" t="s">
        <v>124</v>
      </c>
      <c r="S1154" s="11">
        <v>0.0</v>
      </c>
      <c r="T1154" s="11">
        <v>0.0</v>
      </c>
      <c r="U1154" s="11" t="s">
        <v>124</v>
      </c>
      <c r="V1154" s="11">
        <v>0.0</v>
      </c>
      <c r="W1154" s="11" t="s">
        <v>125</v>
      </c>
      <c r="X1154" s="18">
        <v>31.0</v>
      </c>
      <c r="Y1154" s="18">
        <v>1.0</v>
      </c>
      <c r="Z1154" s="18">
        <v>1.0</v>
      </c>
      <c r="AA1154" s="18">
        <v>0.0</v>
      </c>
      <c r="AB1154" s="15" t="s">
        <v>6559</v>
      </c>
      <c r="AC1154" s="15" t="s">
        <v>6559</v>
      </c>
      <c r="AD1154" s="16">
        <v>1.0</v>
      </c>
      <c r="AE1154" s="16">
        <v>1.0</v>
      </c>
      <c r="AF1154" s="16">
        <v>1.0</v>
      </c>
      <c r="AG1154" s="15">
        <v>1.0</v>
      </c>
      <c r="AH1154" s="11" t="s">
        <v>6560</v>
      </c>
      <c r="AI1154" s="18">
        <v>1.0</v>
      </c>
      <c r="AJ1154" s="18">
        <v>1.0</v>
      </c>
      <c r="AK1154" s="18">
        <v>0.0</v>
      </c>
      <c r="AL1154" s="11">
        <v>0.0</v>
      </c>
      <c r="AM1154" s="19">
        <v>0.0</v>
      </c>
      <c r="AN1154" s="27" t="s">
        <v>128</v>
      </c>
      <c r="AO1154" s="15" t="s">
        <v>145</v>
      </c>
      <c r="AP1154" s="15" t="s">
        <v>145</v>
      </c>
      <c r="AQ1154" s="15">
        <v>122.0</v>
      </c>
      <c r="AR1154" s="15">
        <v>26.0</v>
      </c>
      <c r="AS1154" s="15">
        <v>68.0</v>
      </c>
      <c r="AT1154" s="15">
        <v>53.0</v>
      </c>
      <c r="AU1154" s="15">
        <v>-12.0</v>
      </c>
      <c r="AV1154" s="15">
        <v>75.0</v>
      </c>
      <c r="AW1154" s="18">
        <v>0.0</v>
      </c>
      <c r="AX1154" s="18">
        <v>0.0</v>
      </c>
      <c r="AY1154" s="18">
        <v>1.0</v>
      </c>
      <c r="AZ1154" s="18">
        <v>0.0</v>
      </c>
      <c r="BA1154" s="18">
        <v>0.0</v>
      </c>
      <c r="BB1154" s="18">
        <v>0.0</v>
      </c>
      <c r="BC1154" s="11">
        <v>0.0</v>
      </c>
      <c r="BD1154" s="11">
        <v>0.0</v>
      </c>
      <c r="BE1154" s="11">
        <v>0.0</v>
      </c>
      <c r="BF1154" s="11">
        <v>0.0</v>
      </c>
      <c r="BG1154" s="11">
        <v>0.0</v>
      </c>
      <c r="BH1154" s="11">
        <v>0.0</v>
      </c>
      <c r="BI1154" s="11">
        <v>0.0</v>
      </c>
      <c r="BJ1154" s="11">
        <v>0.0</v>
      </c>
      <c r="BK1154" s="11">
        <v>0.0</v>
      </c>
      <c r="BL1154" s="11">
        <v>0.0</v>
      </c>
      <c r="BM1154" s="11">
        <v>0.0</v>
      </c>
      <c r="BN1154" s="11">
        <v>0.0</v>
      </c>
      <c r="BO1154" s="11">
        <v>0.0</v>
      </c>
      <c r="BP1154" s="11">
        <v>0.0</v>
      </c>
      <c r="BQ1154" s="11">
        <v>0.0</v>
      </c>
      <c r="BR1154" s="11">
        <v>0.0</v>
      </c>
      <c r="BS1154" s="11">
        <v>0.0</v>
      </c>
      <c r="BT1154" s="11">
        <v>0.0</v>
      </c>
      <c r="BU1154" s="11">
        <v>0.0</v>
      </c>
      <c r="BV1154" s="11" t="s">
        <v>124</v>
      </c>
      <c r="BW1154" s="3" t="s">
        <v>487</v>
      </c>
      <c r="BX1154" s="15">
        <v>0.0</v>
      </c>
      <c r="BY1154" s="26">
        <v>187.0</v>
      </c>
      <c r="BZ1154" s="16">
        <v>0.0</v>
      </c>
      <c r="CA1154" s="26">
        <v>33.0</v>
      </c>
      <c r="CB1154" s="26">
        <v>0.0</v>
      </c>
      <c r="CC1154" s="15">
        <v>0.0</v>
      </c>
      <c r="CD1154" s="15">
        <v>0.0</v>
      </c>
      <c r="CE1154" s="15">
        <v>0.0</v>
      </c>
      <c r="CF1154" s="15">
        <v>0.0</v>
      </c>
      <c r="CG1154" s="16">
        <v>0.0</v>
      </c>
      <c r="CH1154" s="16">
        <v>0.0</v>
      </c>
      <c r="CI1154" s="16">
        <v>0.0</v>
      </c>
      <c r="CJ1154" s="15">
        <f t="shared" si="3"/>
        <v>0</v>
      </c>
      <c r="CK1154" s="29" t="s">
        <v>6561</v>
      </c>
      <c r="CL1154" s="11" t="s">
        <v>6562</v>
      </c>
      <c r="CM1154" s="11">
        <v>0.0</v>
      </c>
      <c r="CN1154" s="11">
        <v>0.0</v>
      </c>
      <c r="CO1154" s="18">
        <v>1.0</v>
      </c>
      <c r="CP1154" s="18">
        <v>0.0</v>
      </c>
      <c r="CQ1154" s="15">
        <v>0.0</v>
      </c>
      <c r="CR1154" s="15" t="s">
        <v>124</v>
      </c>
      <c r="CS1154" s="15">
        <v>0.0</v>
      </c>
      <c r="CT1154" s="15" t="s">
        <v>124</v>
      </c>
      <c r="CU1154" s="15">
        <v>0.0</v>
      </c>
      <c r="CV1154" s="15" t="s">
        <v>124</v>
      </c>
      <c r="CW1154" s="11">
        <v>0.0</v>
      </c>
      <c r="CX1154" s="11">
        <v>0.0</v>
      </c>
      <c r="CY1154" s="11" t="s">
        <v>124</v>
      </c>
      <c r="CZ1154" s="11">
        <v>0.0</v>
      </c>
      <c r="DA1154" s="11" t="s">
        <v>235</v>
      </c>
      <c r="DB1154" s="31"/>
    </row>
    <row r="1155">
      <c r="A1155" s="11" t="s">
        <v>6563</v>
      </c>
      <c r="B1155" s="11" t="s">
        <v>6564</v>
      </c>
      <c r="C1155" s="12">
        <v>45178.0</v>
      </c>
      <c r="D1155" s="13">
        <v>1.0</v>
      </c>
      <c r="E1155" s="18">
        <v>0.0</v>
      </c>
      <c r="F1155" s="3">
        <v>8.0</v>
      </c>
      <c r="G1155" s="3">
        <v>6.0</v>
      </c>
      <c r="H1155" s="3">
        <v>3.0</v>
      </c>
      <c r="I1155" s="14">
        <f t="shared" si="1"/>
        <v>5.666666667</v>
      </c>
      <c r="J1155" s="14">
        <f t="shared" si="2"/>
        <v>3.333333333</v>
      </c>
      <c r="K1155" s="11" t="s">
        <v>6565</v>
      </c>
      <c r="L1155" s="11" t="s">
        <v>355</v>
      </c>
      <c r="M1155" s="15"/>
      <c r="N1155" s="15"/>
      <c r="O1155" s="15" t="s">
        <v>124</v>
      </c>
      <c r="P1155" s="15" t="s">
        <v>124</v>
      </c>
      <c r="Q1155" s="17">
        <v>1.5</v>
      </c>
      <c r="R1155" s="11" t="s">
        <v>6566</v>
      </c>
      <c r="S1155" s="11">
        <v>1.0</v>
      </c>
      <c r="T1155" s="11">
        <v>0.0</v>
      </c>
      <c r="U1155" s="11" t="s">
        <v>124</v>
      </c>
      <c r="V1155" s="11">
        <v>0.0</v>
      </c>
      <c r="W1155" s="11" t="s">
        <v>125</v>
      </c>
      <c r="X1155" s="18">
        <f>(27+35)/2</f>
        <v>31</v>
      </c>
      <c r="Y1155" s="18">
        <v>2.0</v>
      </c>
      <c r="Z1155" s="18">
        <v>2.0</v>
      </c>
      <c r="AA1155" s="18">
        <v>0.0</v>
      </c>
      <c r="AB1155" s="15" t="s">
        <v>6567</v>
      </c>
      <c r="AC1155" s="15" t="s">
        <v>6567</v>
      </c>
      <c r="AD1155" s="16">
        <v>2.0</v>
      </c>
      <c r="AE1155" s="16">
        <v>1.0</v>
      </c>
      <c r="AF1155" s="16">
        <v>1.0</v>
      </c>
      <c r="AG1155" s="15">
        <v>0.0</v>
      </c>
      <c r="AH1155" s="11" t="s">
        <v>6568</v>
      </c>
      <c r="AI1155" s="18">
        <v>1.0</v>
      </c>
      <c r="AJ1155" s="18">
        <v>1.0</v>
      </c>
      <c r="AK1155" s="18">
        <v>1.0</v>
      </c>
      <c r="AL1155" s="11">
        <v>1.0</v>
      </c>
      <c r="AM1155" s="19">
        <v>1.0</v>
      </c>
      <c r="AN1155" s="15" t="s">
        <v>6569</v>
      </c>
      <c r="AO1155" s="15" t="s">
        <v>129</v>
      </c>
      <c r="AP1155" s="15" t="s">
        <v>129</v>
      </c>
      <c r="AQ1155" s="15">
        <v>78.0</v>
      </c>
      <c r="AR1155" s="15">
        <v>45.0</v>
      </c>
      <c r="AS1155" s="15">
        <v>43.0</v>
      </c>
      <c r="AT1155" s="15">
        <v>16.0</v>
      </c>
      <c r="AU1155" s="15">
        <v>-8.0</v>
      </c>
      <c r="AV1155" s="15">
        <v>55.0</v>
      </c>
      <c r="AW1155" s="18">
        <v>0.0</v>
      </c>
      <c r="AX1155" s="18">
        <v>0.0</v>
      </c>
      <c r="AY1155" s="18">
        <v>1.0</v>
      </c>
      <c r="AZ1155" s="18">
        <v>0.0</v>
      </c>
      <c r="BA1155" s="18">
        <v>1.0</v>
      </c>
      <c r="BB1155" s="18">
        <v>0.0</v>
      </c>
      <c r="BC1155" s="11">
        <v>0.0</v>
      </c>
      <c r="BD1155" s="11">
        <v>0.0</v>
      </c>
      <c r="BE1155" s="11">
        <v>0.0</v>
      </c>
      <c r="BF1155" s="11">
        <v>0.0</v>
      </c>
      <c r="BG1155" s="11">
        <v>0.0</v>
      </c>
      <c r="BH1155" s="11">
        <v>0.0</v>
      </c>
      <c r="BI1155" s="11">
        <v>0.0</v>
      </c>
      <c r="BJ1155" s="11">
        <v>0.0</v>
      </c>
      <c r="BK1155" s="11">
        <v>0.0</v>
      </c>
      <c r="BL1155" s="11">
        <v>0.0</v>
      </c>
      <c r="BM1155" s="11">
        <v>0.0</v>
      </c>
      <c r="BN1155" s="11">
        <v>0.0</v>
      </c>
      <c r="BO1155" s="11">
        <v>0.0</v>
      </c>
      <c r="BP1155" s="11">
        <v>0.0</v>
      </c>
      <c r="BQ1155" s="11">
        <v>0.0</v>
      </c>
      <c r="BR1155" s="11">
        <v>0.0</v>
      </c>
      <c r="BS1155" s="11">
        <v>0.0</v>
      </c>
      <c r="BT1155" s="11">
        <v>0.0</v>
      </c>
      <c r="BU1155" s="11">
        <v>0.0</v>
      </c>
      <c r="BV1155" s="11" t="s">
        <v>124</v>
      </c>
      <c r="BW1155" s="3" t="s">
        <v>146</v>
      </c>
      <c r="BX1155" s="15">
        <v>0.0</v>
      </c>
      <c r="BY1155" s="26">
        <v>227.0</v>
      </c>
      <c r="BZ1155" s="16">
        <v>0.0</v>
      </c>
      <c r="CA1155" s="26">
        <v>38.0</v>
      </c>
      <c r="CB1155" s="26">
        <v>22.0</v>
      </c>
      <c r="CC1155" s="15">
        <v>0.0</v>
      </c>
      <c r="CD1155" s="15">
        <v>0.0</v>
      </c>
      <c r="CE1155" s="15">
        <v>0.0</v>
      </c>
      <c r="CF1155" s="15">
        <v>0.0</v>
      </c>
      <c r="CG1155" s="16">
        <v>0.0</v>
      </c>
      <c r="CH1155" s="16">
        <v>0.0</v>
      </c>
      <c r="CI1155" s="16">
        <v>0.0</v>
      </c>
      <c r="CJ1155" s="15">
        <f t="shared" si="3"/>
        <v>0</v>
      </c>
      <c r="CK1155" s="29" t="s">
        <v>6570</v>
      </c>
      <c r="CL1155" s="11" t="s">
        <v>6571</v>
      </c>
      <c r="CM1155" s="11">
        <v>0.0</v>
      </c>
      <c r="CN1155" s="11">
        <v>0.0</v>
      </c>
      <c r="CO1155" s="18">
        <v>0.0</v>
      </c>
      <c r="CP1155" s="18">
        <v>0.0</v>
      </c>
      <c r="CQ1155" s="15">
        <v>0.0</v>
      </c>
      <c r="CR1155" s="15" t="s">
        <v>124</v>
      </c>
      <c r="CS1155" s="15">
        <v>0.0</v>
      </c>
      <c r="CT1155" s="15" t="s">
        <v>124</v>
      </c>
      <c r="CU1155" s="15">
        <v>0.0</v>
      </c>
      <c r="CV1155" s="15" t="s">
        <v>124</v>
      </c>
      <c r="CW1155" s="11">
        <v>0.0</v>
      </c>
      <c r="CX1155" s="11">
        <v>0.0</v>
      </c>
      <c r="CY1155" s="11" t="s">
        <v>124</v>
      </c>
      <c r="CZ1155" s="11">
        <v>0.0</v>
      </c>
      <c r="DA1155" s="11" t="s">
        <v>1049</v>
      </c>
      <c r="DB1155" s="31"/>
    </row>
    <row r="1156">
      <c r="A1156" s="11" t="s">
        <v>6572</v>
      </c>
      <c r="B1156" s="11" t="s">
        <v>6573</v>
      </c>
      <c r="C1156" s="12">
        <v>45185.0</v>
      </c>
      <c r="D1156" s="13">
        <v>3.0</v>
      </c>
      <c r="E1156" s="18">
        <v>1.0</v>
      </c>
      <c r="F1156" s="3">
        <v>6.0</v>
      </c>
      <c r="G1156" s="3">
        <v>3.0</v>
      </c>
      <c r="H1156" s="3">
        <v>5.0</v>
      </c>
      <c r="I1156" s="14">
        <f t="shared" si="1"/>
        <v>4.666666667</v>
      </c>
      <c r="J1156" s="14">
        <f t="shared" si="2"/>
        <v>2</v>
      </c>
      <c r="K1156" s="11" t="s">
        <v>6244</v>
      </c>
      <c r="L1156" s="11" t="s">
        <v>3594</v>
      </c>
      <c r="M1156" s="15"/>
      <c r="N1156" s="15"/>
      <c r="O1156" s="15" t="s">
        <v>3478</v>
      </c>
      <c r="P1156" s="15" t="s">
        <v>124</v>
      </c>
      <c r="Q1156" s="17">
        <v>1.0</v>
      </c>
      <c r="R1156" s="11" t="s">
        <v>124</v>
      </c>
      <c r="S1156" s="11">
        <v>0.0</v>
      </c>
      <c r="T1156" s="11">
        <v>0.0</v>
      </c>
      <c r="U1156" s="11" t="s">
        <v>124</v>
      </c>
      <c r="V1156" s="11">
        <v>0.0</v>
      </c>
      <c r="W1156" s="11" t="s">
        <v>125</v>
      </c>
      <c r="X1156" s="18">
        <v>27.0</v>
      </c>
      <c r="Y1156" s="18">
        <v>0.0</v>
      </c>
      <c r="Z1156" s="18">
        <v>0.0</v>
      </c>
      <c r="AA1156" s="18">
        <v>1.0</v>
      </c>
      <c r="AB1156" s="15" t="s">
        <v>6574</v>
      </c>
      <c r="AC1156" s="15" t="s">
        <v>6575</v>
      </c>
      <c r="AD1156" s="16">
        <v>2.0</v>
      </c>
      <c r="AE1156" s="16">
        <v>2.0</v>
      </c>
      <c r="AF1156" s="16">
        <v>1.0</v>
      </c>
      <c r="AG1156" s="15">
        <v>0.0</v>
      </c>
      <c r="AH1156" s="11" t="s">
        <v>6576</v>
      </c>
      <c r="AI1156" s="18">
        <v>1.0</v>
      </c>
      <c r="AJ1156" s="18">
        <v>0.0</v>
      </c>
      <c r="AK1156" s="18">
        <v>0.0</v>
      </c>
      <c r="AL1156" s="13">
        <v>0.0</v>
      </c>
      <c r="AM1156" s="19">
        <v>1.0</v>
      </c>
      <c r="AN1156" s="27" t="s">
        <v>128</v>
      </c>
      <c r="AO1156" s="15" t="s">
        <v>1840</v>
      </c>
      <c r="AP1156" s="15" t="s">
        <v>1840</v>
      </c>
      <c r="AQ1156" s="15">
        <v>100.0</v>
      </c>
      <c r="AR1156" s="15">
        <v>54.0</v>
      </c>
      <c r="AS1156" s="15">
        <v>87.0</v>
      </c>
      <c r="AT1156" s="15">
        <v>73.0</v>
      </c>
      <c r="AU1156" s="15">
        <v>-9.0</v>
      </c>
      <c r="AV1156" s="15">
        <v>27.0</v>
      </c>
      <c r="AW1156" s="18">
        <v>0.0</v>
      </c>
      <c r="AX1156" s="18">
        <v>1.0</v>
      </c>
      <c r="AY1156" s="18">
        <v>0.0</v>
      </c>
      <c r="AZ1156" s="18">
        <v>0.0</v>
      </c>
      <c r="BA1156" s="18">
        <v>0.0</v>
      </c>
      <c r="BB1156" s="18">
        <v>1.0</v>
      </c>
      <c r="BC1156" s="11">
        <v>0.0</v>
      </c>
      <c r="BD1156" s="11">
        <v>0.0</v>
      </c>
      <c r="BE1156" s="11">
        <v>0.0</v>
      </c>
      <c r="BF1156" s="11">
        <v>0.0</v>
      </c>
      <c r="BG1156" s="11">
        <v>0.0</v>
      </c>
      <c r="BH1156" s="11">
        <v>0.0</v>
      </c>
      <c r="BI1156" s="11">
        <v>0.0</v>
      </c>
      <c r="BJ1156" s="11">
        <v>1.0</v>
      </c>
      <c r="BK1156" s="11">
        <v>0.0</v>
      </c>
      <c r="BL1156" s="11">
        <v>0.0</v>
      </c>
      <c r="BM1156" s="11">
        <v>0.0</v>
      </c>
      <c r="BN1156" s="11">
        <v>0.0</v>
      </c>
      <c r="BO1156" s="11">
        <v>0.0</v>
      </c>
      <c r="BP1156" s="11">
        <v>0.0</v>
      </c>
      <c r="BQ1156" s="11">
        <v>0.0</v>
      </c>
      <c r="BR1156" s="11">
        <v>0.0</v>
      </c>
      <c r="BS1156" s="11">
        <v>0.0</v>
      </c>
      <c r="BT1156" s="11">
        <v>0.0</v>
      </c>
      <c r="BU1156" s="11">
        <v>0.0</v>
      </c>
      <c r="BV1156" s="11" t="s">
        <v>124</v>
      </c>
      <c r="BW1156" s="3" t="s">
        <v>3745</v>
      </c>
      <c r="BX1156" s="15">
        <v>0.0</v>
      </c>
      <c r="BY1156" s="26">
        <v>231.0</v>
      </c>
      <c r="BZ1156" s="3">
        <v>0.0</v>
      </c>
      <c r="CA1156" s="26">
        <v>38.0</v>
      </c>
      <c r="CB1156" s="26">
        <v>19.0</v>
      </c>
      <c r="CC1156" s="15">
        <v>0.0</v>
      </c>
      <c r="CD1156" s="15">
        <v>0.0</v>
      </c>
      <c r="CE1156" s="15">
        <v>0.0</v>
      </c>
      <c r="CF1156" s="15">
        <v>0.0</v>
      </c>
      <c r="CG1156" s="16">
        <v>0.0</v>
      </c>
      <c r="CH1156" s="16">
        <v>1.0</v>
      </c>
      <c r="CI1156" s="16">
        <v>0.0</v>
      </c>
      <c r="CJ1156" s="15">
        <f t="shared" si="3"/>
        <v>1</v>
      </c>
      <c r="CK1156" s="29" t="s">
        <v>6577</v>
      </c>
      <c r="CL1156" s="11" t="s">
        <v>6578</v>
      </c>
      <c r="CM1156" s="11">
        <v>0.0</v>
      </c>
      <c r="CN1156" s="11">
        <v>0.0</v>
      </c>
      <c r="CO1156" s="18">
        <v>1.0</v>
      </c>
      <c r="CP1156" s="13">
        <v>0.0</v>
      </c>
      <c r="CQ1156" s="15">
        <v>0.0</v>
      </c>
      <c r="CR1156" s="15" t="s">
        <v>124</v>
      </c>
      <c r="CS1156" s="15">
        <v>0.0</v>
      </c>
      <c r="CT1156" s="15" t="s">
        <v>124</v>
      </c>
      <c r="CU1156" s="15">
        <v>0.0</v>
      </c>
      <c r="CV1156" s="15" t="s">
        <v>124</v>
      </c>
      <c r="CW1156" s="11">
        <v>0.0</v>
      </c>
      <c r="CX1156" s="11">
        <v>0.0</v>
      </c>
      <c r="CY1156" s="11" t="s">
        <v>124</v>
      </c>
      <c r="CZ1156" s="11">
        <v>0.0</v>
      </c>
      <c r="DA1156" s="11" t="s">
        <v>270</v>
      </c>
      <c r="DB1156" s="31"/>
    </row>
    <row r="1157">
      <c r="A1157" s="11" t="s">
        <v>6579</v>
      </c>
      <c r="B1157" s="11" t="s">
        <v>6580</v>
      </c>
      <c r="C1157" s="12">
        <v>45199.0</v>
      </c>
      <c r="D1157" s="13">
        <v>1.0</v>
      </c>
      <c r="E1157" s="18">
        <v>0.0</v>
      </c>
      <c r="F1157" s="3">
        <v>2.0</v>
      </c>
      <c r="G1157" s="3">
        <v>3.0</v>
      </c>
      <c r="H1157" s="3">
        <v>3.0</v>
      </c>
      <c r="I1157" s="14">
        <f t="shared" si="1"/>
        <v>2.666666667</v>
      </c>
      <c r="J1157" s="14">
        <f t="shared" si="2"/>
        <v>0.6666666667</v>
      </c>
      <c r="K1157" s="11" t="s">
        <v>6345</v>
      </c>
      <c r="L1157" s="11" t="s">
        <v>5472</v>
      </c>
      <c r="M1157" s="15"/>
      <c r="N1157" s="15"/>
      <c r="O1157" s="15" t="s">
        <v>3478</v>
      </c>
      <c r="P1157" s="15" t="s">
        <v>6581</v>
      </c>
      <c r="Q1157" s="17">
        <v>1.5</v>
      </c>
      <c r="R1157" s="11" t="s">
        <v>6582</v>
      </c>
      <c r="S1157" s="11">
        <v>1.0</v>
      </c>
      <c r="T1157" s="11">
        <v>0.0</v>
      </c>
      <c r="U1157" s="11" t="s">
        <v>124</v>
      </c>
      <c r="V1157" s="11">
        <v>0.0</v>
      </c>
      <c r="W1157" s="11" t="s">
        <v>4598</v>
      </c>
      <c r="X1157" s="18">
        <f>(36+33)/2</f>
        <v>34.5</v>
      </c>
      <c r="Y1157" s="18">
        <v>2.0</v>
      </c>
      <c r="Z1157" s="18">
        <v>0.0</v>
      </c>
      <c r="AA1157" s="18">
        <v>1.0</v>
      </c>
      <c r="AB1157" s="15" t="s">
        <v>6583</v>
      </c>
      <c r="AC1157" s="15" t="s">
        <v>6584</v>
      </c>
      <c r="AD1157" s="16">
        <v>2.0</v>
      </c>
      <c r="AE1157" s="16">
        <v>2.0</v>
      </c>
      <c r="AF1157" s="16">
        <v>1.0</v>
      </c>
      <c r="AG1157" s="15">
        <v>0.0</v>
      </c>
      <c r="AH1157" s="11" t="s">
        <v>6585</v>
      </c>
      <c r="AI1157" s="18">
        <v>1.0</v>
      </c>
      <c r="AJ1157" s="18">
        <v>2.0</v>
      </c>
      <c r="AK1157" s="18">
        <v>1.0</v>
      </c>
      <c r="AL1157" s="11">
        <v>0.0</v>
      </c>
      <c r="AM1157" s="19">
        <v>1.0</v>
      </c>
      <c r="AN1157" s="27" t="s">
        <v>128</v>
      </c>
      <c r="AO1157" s="15" t="s">
        <v>512</v>
      </c>
      <c r="AP1157" s="15" t="s">
        <v>512</v>
      </c>
      <c r="AQ1157" s="15">
        <v>89.0</v>
      </c>
      <c r="AR1157" s="15">
        <v>41.0</v>
      </c>
      <c r="AS1157" s="15">
        <v>48.0</v>
      </c>
      <c r="AT1157" s="15">
        <v>11.0</v>
      </c>
      <c r="AU1157" s="15">
        <v>-9.0</v>
      </c>
      <c r="AV1157" s="15">
        <v>51.0</v>
      </c>
      <c r="AW1157" s="18">
        <v>0.0</v>
      </c>
      <c r="AX1157" s="18">
        <v>0.0</v>
      </c>
      <c r="AY1157" s="18">
        <v>0.0</v>
      </c>
      <c r="AZ1157" s="18">
        <v>1.0</v>
      </c>
      <c r="BA1157" s="18">
        <v>0.0</v>
      </c>
      <c r="BB1157" s="18">
        <v>0.0</v>
      </c>
      <c r="BC1157" s="11">
        <v>0.0</v>
      </c>
      <c r="BD1157" s="11">
        <v>0.0</v>
      </c>
      <c r="BE1157" s="11">
        <v>0.0</v>
      </c>
      <c r="BF1157" s="11">
        <v>0.0</v>
      </c>
      <c r="BG1157" s="11">
        <v>0.0</v>
      </c>
      <c r="BH1157" s="11">
        <v>0.0</v>
      </c>
      <c r="BI1157" s="11">
        <v>0.0</v>
      </c>
      <c r="BJ1157" s="11">
        <v>0.0</v>
      </c>
      <c r="BK1157" s="11">
        <v>0.0</v>
      </c>
      <c r="BL1157" s="11">
        <v>0.0</v>
      </c>
      <c r="BM1157" s="11">
        <v>0.0</v>
      </c>
      <c r="BN1157" s="11">
        <v>0.0</v>
      </c>
      <c r="BO1157" s="11">
        <v>0.0</v>
      </c>
      <c r="BP1157" s="11">
        <v>0.0</v>
      </c>
      <c r="BQ1157" s="11">
        <v>0.0</v>
      </c>
      <c r="BR1157" s="11">
        <v>0.0</v>
      </c>
      <c r="BS1157" s="11">
        <v>0.0</v>
      </c>
      <c r="BT1157" s="11">
        <v>0.0</v>
      </c>
      <c r="BU1157" s="11">
        <v>0.0</v>
      </c>
      <c r="BV1157" s="11" t="s">
        <v>124</v>
      </c>
      <c r="BW1157" s="3" t="s">
        <v>156</v>
      </c>
      <c r="BX1157" s="15">
        <v>0.0</v>
      </c>
      <c r="BY1157" s="26">
        <v>310.0</v>
      </c>
      <c r="BZ1157" s="16">
        <v>0.0</v>
      </c>
      <c r="CA1157" s="26">
        <v>35.0</v>
      </c>
      <c r="CB1157" s="26">
        <v>24.0</v>
      </c>
      <c r="CC1157" s="15">
        <v>1.0</v>
      </c>
      <c r="CD1157" s="15">
        <v>0.0</v>
      </c>
      <c r="CE1157" s="15">
        <v>0.0</v>
      </c>
      <c r="CF1157" s="15">
        <v>0.0</v>
      </c>
      <c r="CG1157" s="16">
        <v>0.0</v>
      </c>
      <c r="CH1157" s="16">
        <v>1.0</v>
      </c>
      <c r="CI1157" s="16">
        <v>0.0</v>
      </c>
      <c r="CJ1157" s="15">
        <f t="shared" si="3"/>
        <v>1</v>
      </c>
      <c r="CK1157" s="29" t="s">
        <v>6586</v>
      </c>
      <c r="CL1157" s="11" t="s">
        <v>258</v>
      </c>
      <c r="CM1157" s="11">
        <v>0.0</v>
      </c>
      <c r="CN1157" s="11">
        <v>1.0</v>
      </c>
      <c r="CO1157" s="18">
        <v>1.0</v>
      </c>
      <c r="CP1157" s="18">
        <v>0.0</v>
      </c>
      <c r="CQ1157" s="15">
        <v>0.0</v>
      </c>
      <c r="CR1157" s="15" t="s">
        <v>124</v>
      </c>
      <c r="CS1157" s="15">
        <v>0.0</v>
      </c>
      <c r="CT1157" s="15" t="s">
        <v>124</v>
      </c>
      <c r="CU1157" s="15">
        <v>0.0</v>
      </c>
      <c r="CV1157" s="15" t="s">
        <v>124</v>
      </c>
      <c r="CW1157" s="11">
        <v>0.0</v>
      </c>
      <c r="CX1157" s="11">
        <v>0.0</v>
      </c>
      <c r="CY1157" s="11" t="s">
        <v>124</v>
      </c>
      <c r="CZ1157" s="11">
        <v>0.0</v>
      </c>
      <c r="DA1157" s="11" t="s">
        <v>3161</v>
      </c>
      <c r="DB1157" s="31"/>
    </row>
    <row r="1158">
      <c r="A1158" s="11" t="s">
        <v>6587</v>
      </c>
      <c r="B1158" s="11" t="s">
        <v>6588</v>
      </c>
      <c r="C1158" s="12">
        <v>45220.0</v>
      </c>
      <c r="D1158" s="13">
        <v>1.0</v>
      </c>
      <c r="E1158" s="18">
        <v>0.0</v>
      </c>
      <c r="F1158" s="3">
        <v>7.0</v>
      </c>
      <c r="G1158" s="3">
        <v>4.0</v>
      </c>
      <c r="H1158" s="3">
        <v>4.0</v>
      </c>
      <c r="I1158" s="14">
        <f t="shared" si="1"/>
        <v>5</v>
      </c>
      <c r="J1158" s="14">
        <f t="shared" si="2"/>
        <v>2</v>
      </c>
      <c r="K1158" s="11" t="s">
        <v>6345</v>
      </c>
      <c r="L1158" s="11" t="s">
        <v>5472</v>
      </c>
      <c r="M1158" s="15"/>
      <c r="N1158" s="15"/>
      <c r="O1158" s="15" t="s">
        <v>124</v>
      </c>
      <c r="P1158" s="15" t="s">
        <v>124</v>
      </c>
      <c r="Q1158" s="17">
        <v>1.5</v>
      </c>
      <c r="R1158" s="11" t="s">
        <v>6589</v>
      </c>
      <c r="S1158" s="11">
        <v>1.0</v>
      </c>
      <c r="T1158" s="11">
        <v>0.0</v>
      </c>
      <c r="U1158" s="11" t="s">
        <v>124</v>
      </c>
      <c r="V1158" s="11">
        <v>0.0</v>
      </c>
      <c r="W1158" s="11" t="s">
        <v>4598</v>
      </c>
      <c r="X1158" s="18">
        <f>(36+38)/2</f>
        <v>37</v>
      </c>
      <c r="Y1158" s="18">
        <v>1.0</v>
      </c>
      <c r="Z1158" s="18">
        <v>0.0</v>
      </c>
      <c r="AA1158" s="18">
        <v>1.0</v>
      </c>
      <c r="AB1158" s="15" t="s">
        <v>6590</v>
      </c>
      <c r="AC1158" s="15" t="s">
        <v>6591</v>
      </c>
      <c r="AD1158" s="16">
        <v>1.0</v>
      </c>
      <c r="AE1158" s="16">
        <v>2.0</v>
      </c>
      <c r="AF1158" s="16">
        <v>1.0</v>
      </c>
      <c r="AG1158" s="16">
        <v>0.0</v>
      </c>
      <c r="AH1158" s="11" t="s">
        <v>6592</v>
      </c>
      <c r="AI1158" s="18">
        <v>1.0</v>
      </c>
      <c r="AJ1158" s="18">
        <v>2.0</v>
      </c>
      <c r="AK1158" s="18">
        <v>0.0</v>
      </c>
      <c r="AL1158" s="18">
        <v>0.0</v>
      </c>
      <c r="AM1158" s="18">
        <v>1.0</v>
      </c>
      <c r="AN1158" s="27" t="s">
        <v>128</v>
      </c>
      <c r="AO1158" s="15" t="s">
        <v>413</v>
      </c>
      <c r="AP1158" s="15" t="s">
        <v>413</v>
      </c>
      <c r="AQ1158" s="15">
        <v>164.0</v>
      </c>
      <c r="AR1158" s="15">
        <v>66.0</v>
      </c>
      <c r="AS1158" s="15">
        <v>48.0</v>
      </c>
      <c r="AT1158" s="15">
        <v>25.0</v>
      </c>
      <c r="AU1158" s="15">
        <v>-7.0</v>
      </c>
      <c r="AV1158" s="15">
        <v>3.0</v>
      </c>
      <c r="AW1158" s="18">
        <v>0.0</v>
      </c>
      <c r="AX1158" s="18">
        <v>1.0</v>
      </c>
      <c r="AY1158" s="18">
        <v>0.0</v>
      </c>
      <c r="AZ1158" s="18">
        <v>0.0</v>
      </c>
      <c r="BA1158" s="18">
        <v>0.0</v>
      </c>
      <c r="BB1158" s="18">
        <v>0.0</v>
      </c>
      <c r="BC1158" s="11">
        <v>0.0</v>
      </c>
      <c r="BD1158" s="11">
        <v>0.0</v>
      </c>
      <c r="BE1158" s="11">
        <v>0.0</v>
      </c>
      <c r="BF1158" s="11">
        <v>0.0</v>
      </c>
      <c r="BG1158" s="11">
        <v>0.0</v>
      </c>
      <c r="BH1158" s="11">
        <v>0.0</v>
      </c>
      <c r="BI1158" s="11">
        <v>0.0</v>
      </c>
      <c r="BJ1158" s="11">
        <v>0.0</v>
      </c>
      <c r="BK1158" s="11">
        <v>0.0</v>
      </c>
      <c r="BL1158" s="11">
        <v>0.0</v>
      </c>
      <c r="BM1158" s="11">
        <v>0.0</v>
      </c>
      <c r="BN1158" s="11">
        <v>0.0</v>
      </c>
      <c r="BO1158" s="11">
        <v>0.0</v>
      </c>
      <c r="BP1158" s="11">
        <v>0.0</v>
      </c>
      <c r="BQ1158" s="11">
        <v>0.0</v>
      </c>
      <c r="BR1158" s="11">
        <v>0.0</v>
      </c>
      <c r="BS1158" s="11">
        <v>0.0</v>
      </c>
      <c r="BT1158" s="11">
        <v>0.0</v>
      </c>
      <c r="BU1158" s="11">
        <v>0.0</v>
      </c>
      <c r="BV1158" s="11" t="s">
        <v>124</v>
      </c>
      <c r="BW1158" s="3" t="s">
        <v>318</v>
      </c>
      <c r="BX1158" s="15">
        <v>0.0</v>
      </c>
      <c r="BY1158" s="26">
        <v>247.0</v>
      </c>
      <c r="BZ1158" s="16">
        <v>0.0</v>
      </c>
      <c r="CA1158" s="26">
        <v>21.0</v>
      </c>
      <c r="CB1158" s="26">
        <v>23.0</v>
      </c>
      <c r="CC1158" s="15">
        <v>1.0</v>
      </c>
      <c r="CD1158" s="15">
        <v>0.0</v>
      </c>
      <c r="CE1158" s="15">
        <v>0.0</v>
      </c>
      <c r="CF1158" s="15">
        <v>0.0</v>
      </c>
      <c r="CG1158" s="16">
        <v>0.0</v>
      </c>
      <c r="CH1158" s="16">
        <v>1.0</v>
      </c>
      <c r="CI1158" s="16">
        <v>0.0</v>
      </c>
      <c r="CJ1158" s="15">
        <f t="shared" si="3"/>
        <v>1</v>
      </c>
      <c r="CK1158" s="29" t="s">
        <v>6593</v>
      </c>
      <c r="CL1158" s="11" t="s">
        <v>6594</v>
      </c>
      <c r="CM1158" s="11">
        <v>0.0</v>
      </c>
      <c r="CN1158" s="11">
        <v>0.0</v>
      </c>
      <c r="CO1158" s="18">
        <v>1.0</v>
      </c>
      <c r="CP1158" s="18">
        <v>0.0</v>
      </c>
      <c r="CQ1158" s="15">
        <v>0.0</v>
      </c>
      <c r="CR1158" s="15" t="s">
        <v>124</v>
      </c>
      <c r="CS1158" s="15">
        <v>0.0</v>
      </c>
      <c r="CT1158" s="15" t="s">
        <v>124</v>
      </c>
      <c r="CU1158" s="15">
        <v>0.0</v>
      </c>
      <c r="CV1158" s="15" t="s">
        <v>124</v>
      </c>
      <c r="CW1158" s="11">
        <v>0.0</v>
      </c>
      <c r="CX1158" s="11">
        <v>0.0</v>
      </c>
      <c r="CY1158" s="11" t="s">
        <v>124</v>
      </c>
      <c r="CZ1158" s="11">
        <v>0.0</v>
      </c>
      <c r="DA1158" s="11" t="s">
        <v>124</v>
      </c>
      <c r="DB1158" s="31"/>
    </row>
    <row r="1159">
      <c r="A1159" s="11" t="s">
        <v>6595</v>
      </c>
      <c r="B1159" s="11" t="s">
        <v>5720</v>
      </c>
      <c r="C1159" s="12">
        <v>45227.0</v>
      </c>
      <c r="D1159" s="13">
        <v>4.0</v>
      </c>
      <c r="E1159" s="18">
        <v>1.0</v>
      </c>
      <c r="F1159" s="3">
        <v>9.0</v>
      </c>
      <c r="G1159" s="3">
        <v>6.0</v>
      </c>
      <c r="H1159" s="3">
        <v>6.0</v>
      </c>
      <c r="I1159" s="14">
        <f t="shared" si="1"/>
        <v>7</v>
      </c>
      <c r="J1159" s="14">
        <f t="shared" si="2"/>
        <v>2</v>
      </c>
      <c r="K1159" s="11" t="s">
        <v>5701</v>
      </c>
      <c r="L1159" s="11" t="s">
        <v>5472</v>
      </c>
      <c r="M1159" s="15"/>
      <c r="N1159" s="15"/>
      <c r="O1159" s="15" t="s">
        <v>124</v>
      </c>
      <c r="P1159" s="15" t="s">
        <v>124</v>
      </c>
      <c r="Q1159" s="17">
        <v>1.0</v>
      </c>
      <c r="R1159" s="11" t="s">
        <v>124</v>
      </c>
      <c r="S1159" s="11">
        <v>0.0</v>
      </c>
      <c r="T1159" s="11">
        <v>0.0</v>
      </c>
      <c r="U1159" s="11" t="s">
        <v>124</v>
      </c>
      <c r="V1159" s="11">
        <v>0.0</v>
      </c>
      <c r="W1159" s="11" t="s">
        <v>125</v>
      </c>
      <c r="X1159" s="18">
        <v>33.0</v>
      </c>
      <c r="Y1159" s="18">
        <v>0.0</v>
      </c>
      <c r="Z1159" s="18">
        <v>1.0</v>
      </c>
      <c r="AA1159" s="18">
        <v>0.0</v>
      </c>
      <c r="AB1159" s="15" t="s">
        <v>6596</v>
      </c>
      <c r="AC1159" s="15" t="s">
        <v>6596</v>
      </c>
      <c r="AD1159" s="16">
        <v>2.0</v>
      </c>
      <c r="AE1159" s="16">
        <v>1.0</v>
      </c>
      <c r="AF1159" s="16">
        <v>1.0</v>
      </c>
      <c r="AG1159" s="15">
        <v>0.0</v>
      </c>
      <c r="AH1159" s="11" t="s">
        <v>6011</v>
      </c>
      <c r="AI1159" s="18">
        <v>2.0</v>
      </c>
      <c r="AJ1159" s="18">
        <v>1.0</v>
      </c>
      <c r="AK1159" s="18">
        <v>1.0</v>
      </c>
      <c r="AL1159" s="11">
        <v>0.0</v>
      </c>
      <c r="AM1159" s="19">
        <v>1.0</v>
      </c>
      <c r="AN1159" s="27" t="s">
        <v>128</v>
      </c>
      <c r="AO1159" s="15" t="s">
        <v>155</v>
      </c>
      <c r="AP1159" s="15" t="s">
        <v>155</v>
      </c>
      <c r="AQ1159" s="15">
        <v>170.0</v>
      </c>
      <c r="AR1159" s="15">
        <v>70.0</v>
      </c>
      <c r="AS1159" s="15">
        <v>55.0</v>
      </c>
      <c r="AT1159" s="15">
        <v>56.0</v>
      </c>
      <c r="AU1159" s="15">
        <v>-6.0</v>
      </c>
      <c r="AV1159" s="15">
        <v>12.0</v>
      </c>
      <c r="AW1159" s="18">
        <v>0.0</v>
      </c>
      <c r="AX1159" s="18">
        <v>0.0</v>
      </c>
      <c r="AY1159" s="18">
        <v>0.0</v>
      </c>
      <c r="AZ1159" s="18">
        <v>1.0</v>
      </c>
      <c r="BA1159" s="18">
        <v>0.0</v>
      </c>
      <c r="BB1159" s="18">
        <v>0.0</v>
      </c>
      <c r="BC1159" s="11">
        <v>0.0</v>
      </c>
      <c r="BD1159" s="11">
        <v>0.0</v>
      </c>
      <c r="BE1159" s="11">
        <v>0.0</v>
      </c>
      <c r="BF1159" s="11">
        <v>0.0</v>
      </c>
      <c r="BG1159" s="11">
        <v>0.0</v>
      </c>
      <c r="BH1159" s="11">
        <v>0.0</v>
      </c>
      <c r="BI1159" s="11">
        <v>0.0</v>
      </c>
      <c r="BJ1159" s="11">
        <v>0.0</v>
      </c>
      <c r="BK1159" s="11">
        <v>0.0</v>
      </c>
      <c r="BL1159" s="11">
        <v>0.0</v>
      </c>
      <c r="BM1159" s="11">
        <v>0.0</v>
      </c>
      <c r="BN1159" s="11">
        <v>0.0</v>
      </c>
      <c r="BO1159" s="11">
        <v>0.0</v>
      </c>
      <c r="BP1159" s="11">
        <v>0.0</v>
      </c>
      <c r="BQ1159" s="11">
        <v>0.0</v>
      </c>
      <c r="BR1159" s="11">
        <v>0.0</v>
      </c>
      <c r="BS1159" s="11">
        <v>0.0</v>
      </c>
      <c r="BT1159" s="11">
        <v>0.0</v>
      </c>
      <c r="BU1159" s="11">
        <v>0.0</v>
      </c>
      <c r="BV1159" s="11" t="s">
        <v>124</v>
      </c>
      <c r="BW1159" s="3" t="s">
        <v>1609</v>
      </c>
      <c r="BX1159" s="15">
        <v>0.0</v>
      </c>
      <c r="BY1159" s="26">
        <v>178.0</v>
      </c>
      <c r="BZ1159" s="3">
        <v>0.0</v>
      </c>
      <c r="CA1159" s="26">
        <v>12.0</v>
      </c>
      <c r="CB1159" s="26">
        <v>5.0</v>
      </c>
      <c r="CC1159" s="15">
        <v>0.0</v>
      </c>
      <c r="CD1159" s="15">
        <v>0.0</v>
      </c>
      <c r="CE1159" s="15">
        <v>0.0</v>
      </c>
      <c r="CF1159" s="15">
        <v>0.0</v>
      </c>
      <c r="CG1159" s="16">
        <v>0.0</v>
      </c>
      <c r="CH1159" s="16">
        <v>0.0</v>
      </c>
      <c r="CI1159" s="16">
        <v>0.0</v>
      </c>
      <c r="CJ1159" s="15">
        <f t="shared" si="3"/>
        <v>0</v>
      </c>
      <c r="CK1159" s="29" t="s">
        <v>6597</v>
      </c>
      <c r="CL1159" s="11" t="s">
        <v>1183</v>
      </c>
      <c r="CM1159" s="11">
        <v>1.0</v>
      </c>
      <c r="CN1159" s="11">
        <v>0.0</v>
      </c>
      <c r="CO1159" s="18">
        <v>0.0</v>
      </c>
      <c r="CP1159" s="18">
        <v>0.0</v>
      </c>
      <c r="CQ1159" s="15">
        <v>0.0</v>
      </c>
      <c r="CR1159" s="15" t="s">
        <v>124</v>
      </c>
      <c r="CS1159" s="15">
        <v>0.0</v>
      </c>
      <c r="CT1159" s="15" t="s">
        <v>124</v>
      </c>
      <c r="CU1159" s="15">
        <v>0.0</v>
      </c>
      <c r="CV1159" s="15" t="s">
        <v>124</v>
      </c>
      <c r="CW1159" s="11">
        <v>0.0</v>
      </c>
      <c r="CX1159" s="11">
        <v>0.0</v>
      </c>
      <c r="CY1159" s="11" t="s">
        <v>124</v>
      </c>
      <c r="CZ1159" s="11">
        <v>0.0</v>
      </c>
      <c r="DA1159" s="11" t="s">
        <v>235</v>
      </c>
      <c r="DB1159" s="31"/>
    </row>
    <row r="1160">
      <c r="A1160" s="11" t="s">
        <v>6598</v>
      </c>
      <c r="B1160" s="11" t="s">
        <v>5720</v>
      </c>
      <c r="C1160" s="12">
        <v>45241.0</v>
      </c>
      <c r="D1160" s="13">
        <v>1.0</v>
      </c>
      <c r="E1160" s="18">
        <v>0.0</v>
      </c>
      <c r="F1160" s="3">
        <v>4.0</v>
      </c>
      <c r="G1160" s="3">
        <v>7.0</v>
      </c>
      <c r="H1160" s="3">
        <v>6.0</v>
      </c>
      <c r="I1160" s="14">
        <f t="shared" si="1"/>
        <v>5.666666667</v>
      </c>
      <c r="J1160" s="14">
        <f t="shared" si="2"/>
        <v>2</v>
      </c>
      <c r="K1160" s="11" t="s">
        <v>5701</v>
      </c>
      <c r="L1160" s="11" t="s">
        <v>5472</v>
      </c>
      <c r="M1160" s="15"/>
      <c r="N1160" s="15"/>
      <c r="O1160" s="15" t="s">
        <v>124</v>
      </c>
      <c r="P1160" s="15" t="s">
        <v>124</v>
      </c>
      <c r="Q1160" s="17">
        <v>1.0</v>
      </c>
      <c r="R1160" s="11" t="s">
        <v>124</v>
      </c>
      <c r="S1160" s="11">
        <v>0.0</v>
      </c>
      <c r="T1160" s="11">
        <v>0.0</v>
      </c>
      <c r="U1160" s="11" t="s">
        <v>124</v>
      </c>
      <c r="V1160" s="11">
        <v>0.0</v>
      </c>
      <c r="W1160" s="11" t="s">
        <v>125</v>
      </c>
      <c r="X1160" s="18">
        <v>33.0</v>
      </c>
      <c r="Y1160" s="18">
        <v>0.0</v>
      </c>
      <c r="Z1160" s="18">
        <v>1.0</v>
      </c>
      <c r="AA1160" s="18">
        <v>0.0</v>
      </c>
      <c r="AB1160" s="15" t="s">
        <v>6427</v>
      </c>
      <c r="AC1160" s="15" t="s">
        <v>6427</v>
      </c>
      <c r="AD1160" s="16">
        <v>2.0</v>
      </c>
      <c r="AE1160" s="16">
        <v>1.0</v>
      </c>
      <c r="AF1160" s="16">
        <v>1.0</v>
      </c>
      <c r="AG1160" s="15">
        <v>0.0</v>
      </c>
      <c r="AH1160" s="11" t="s">
        <v>6427</v>
      </c>
      <c r="AI1160" s="18">
        <v>2.0</v>
      </c>
      <c r="AJ1160" s="18">
        <v>1.0</v>
      </c>
      <c r="AK1160" s="18">
        <v>1.0</v>
      </c>
      <c r="AL1160" s="11">
        <v>0.0</v>
      </c>
      <c r="AM1160" s="19">
        <v>1.0</v>
      </c>
      <c r="AN1160" s="27" t="s">
        <v>128</v>
      </c>
      <c r="AO1160" s="15" t="s">
        <v>129</v>
      </c>
      <c r="AP1160" s="15" t="s">
        <v>129</v>
      </c>
      <c r="AQ1160" s="15">
        <v>100.0</v>
      </c>
      <c r="AR1160" s="15">
        <v>65.0</v>
      </c>
      <c r="AS1160" s="15">
        <v>60.0</v>
      </c>
      <c r="AT1160" s="15">
        <v>15.0</v>
      </c>
      <c r="AU1160" s="15">
        <v>-7.0</v>
      </c>
      <c r="AV1160" s="15">
        <v>5.0</v>
      </c>
      <c r="AW1160" s="18">
        <v>0.0</v>
      </c>
      <c r="AX1160" s="18">
        <v>0.0</v>
      </c>
      <c r="AY1160" s="18">
        <v>0.0</v>
      </c>
      <c r="AZ1160" s="18">
        <v>1.0</v>
      </c>
      <c r="BA1160" s="18">
        <v>0.0</v>
      </c>
      <c r="BB1160" s="18">
        <v>0.0</v>
      </c>
      <c r="BC1160" s="11">
        <v>0.0</v>
      </c>
      <c r="BD1160" s="11">
        <v>0.0</v>
      </c>
      <c r="BE1160" s="11">
        <v>0.0</v>
      </c>
      <c r="BF1160" s="11">
        <v>0.0</v>
      </c>
      <c r="BG1160" s="11">
        <v>0.0</v>
      </c>
      <c r="BH1160" s="11">
        <v>0.0</v>
      </c>
      <c r="BI1160" s="11">
        <v>0.0</v>
      </c>
      <c r="BJ1160" s="11">
        <v>0.0</v>
      </c>
      <c r="BK1160" s="11">
        <v>0.0</v>
      </c>
      <c r="BL1160" s="11">
        <v>0.0</v>
      </c>
      <c r="BM1160" s="11">
        <v>0.0</v>
      </c>
      <c r="BN1160" s="11">
        <v>0.0</v>
      </c>
      <c r="BO1160" s="11">
        <v>0.0</v>
      </c>
      <c r="BP1160" s="11">
        <v>0.0</v>
      </c>
      <c r="BQ1160" s="11">
        <v>0.0</v>
      </c>
      <c r="BR1160" s="11">
        <v>0.0</v>
      </c>
      <c r="BS1160" s="11">
        <v>0.0</v>
      </c>
      <c r="BT1160" s="11">
        <v>0.0</v>
      </c>
      <c r="BU1160" s="11">
        <v>0.0</v>
      </c>
      <c r="BV1160" s="11" t="s">
        <v>124</v>
      </c>
      <c r="BW1160" s="3" t="s">
        <v>1609</v>
      </c>
      <c r="BX1160" s="15">
        <v>0.0</v>
      </c>
      <c r="BY1160" s="26">
        <v>229.0</v>
      </c>
      <c r="BZ1160" s="16">
        <v>0.0</v>
      </c>
      <c r="CA1160" s="26">
        <v>75.0</v>
      </c>
      <c r="CB1160" s="26">
        <v>24.0</v>
      </c>
      <c r="CC1160" s="15">
        <v>0.0</v>
      </c>
      <c r="CD1160" s="15">
        <v>0.0</v>
      </c>
      <c r="CE1160" s="15">
        <v>1.0</v>
      </c>
      <c r="CF1160" s="15">
        <v>0.0</v>
      </c>
      <c r="CG1160" s="16">
        <v>0.0</v>
      </c>
      <c r="CH1160" s="16">
        <v>0.0</v>
      </c>
      <c r="CI1160" s="16">
        <v>0.0</v>
      </c>
      <c r="CJ1160" s="15">
        <f t="shared" si="3"/>
        <v>0</v>
      </c>
      <c r="CK1160" s="29" t="s">
        <v>6599</v>
      </c>
      <c r="CL1160" s="11" t="s">
        <v>5242</v>
      </c>
      <c r="CM1160" s="11">
        <v>1.0</v>
      </c>
      <c r="CN1160" s="11">
        <v>0.0</v>
      </c>
      <c r="CO1160" s="18">
        <v>0.0</v>
      </c>
      <c r="CP1160" s="18">
        <v>0.0</v>
      </c>
      <c r="CQ1160" s="15">
        <v>0.0</v>
      </c>
      <c r="CR1160" s="15" t="s">
        <v>124</v>
      </c>
      <c r="CS1160" s="15">
        <v>0.0</v>
      </c>
      <c r="CT1160" s="15" t="s">
        <v>124</v>
      </c>
      <c r="CU1160" s="15">
        <v>0.0</v>
      </c>
      <c r="CV1160" s="15" t="s">
        <v>124</v>
      </c>
      <c r="CW1160" s="11">
        <v>0.0</v>
      </c>
      <c r="CX1160" s="11">
        <v>0.0</v>
      </c>
      <c r="CY1160" s="11" t="s">
        <v>124</v>
      </c>
      <c r="CZ1160" s="11">
        <v>0.0</v>
      </c>
      <c r="DA1160" s="11" t="s">
        <v>124</v>
      </c>
      <c r="DB1160" s="31"/>
    </row>
    <row r="1161">
      <c r="A1161" s="11" t="s">
        <v>6600</v>
      </c>
      <c r="B1161" s="11" t="s">
        <v>6450</v>
      </c>
      <c r="C1161" s="12">
        <v>45262.0</v>
      </c>
      <c r="D1161" s="13">
        <v>6.0</v>
      </c>
      <c r="E1161" s="18">
        <v>1.0</v>
      </c>
      <c r="F1161" s="3">
        <v>6.0</v>
      </c>
      <c r="G1161" s="3">
        <v>4.0</v>
      </c>
      <c r="H1161" s="3">
        <v>5.0</v>
      </c>
      <c r="I1161" s="14">
        <f t="shared" si="1"/>
        <v>5</v>
      </c>
      <c r="J1161" s="14">
        <f t="shared" si="2"/>
        <v>1.333333333</v>
      </c>
      <c r="K1161" s="11" t="s">
        <v>303</v>
      </c>
      <c r="L1161" s="11" t="s">
        <v>355</v>
      </c>
      <c r="M1161" s="15"/>
      <c r="N1161" s="15"/>
      <c r="O1161" s="15" t="s">
        <v>3478</v>
      </c>
      <c r="P1161" s="15" t="s">
        <v>124</v>
      </c>
      <c r="Q1161" s="17">
        <v>1.0</v>
      </c>
      <c r="R1161" s="11" t="s">
        <v>124</v>
      </c>
      <c r="S1161" s="11">
        <v>0.0</v>
      </c>
      <c r="T1161" s="11">
        <v>0.0</v>
      </c>
      <c r="U1161" s="11" t="s">
        <v>124</v>
      </c>
      <c r="V1161" s="11">
        <v>0.0</v>
      </c>
      <c r="W1161" s="11" t="s">
        <v>125</v>
      </c>
      <c r="X1161" s="18">
        <v>25.0</v>
      </c>
      <c r="Y1161" s="18">
        <v>1.0</v>
      </c>
      <c r="Z1161" s="18">
        <v>1.0</v>
      </c>
      <c r="AA1161" s="18">
        <v>0.0</v>
      </c>
      <c r="AB1161" s="15" t="s">
        <v>6601</v>
      </c>
      <c r="AC1161" s="15" t="s">
        <v>6602</v>
      </c>
      <c r="AD1161" s="16">
        <v>1.0</v>
      </c>
      <c r="AE1161" s="16">
        <v>2.0</v>
      </c>
      <c r="AF1161" s="16">
        <v>1.0</v>
      </c>
      <c r="AG1161" s="15">
        <v>0.0</v>
      </c>
      <c r="AH1161" s="11" t="s">
        <v>6603</v>
      </c>
      <c r="AI1161" s="18">
        <v>1.0</v>
      </c>
      <c r="AJ1161" s="18">
        <v>1.0</v>
      </c>
      <c r="AK1161" s="18">
        <v>0.0</v>
      </c>
      <c r="AL1161" s="11">
        <v>0.0</v>
      </c>
      <c r="AM1161" s="19">
        <v>1.0</v>
      </c>
      <c r="AN1161" s="27" t="s">
        <v>128</v>
      </c>
      <c r="AO1161" s="15" t="s">
        <v>1780</v>
      </c>
      <c r="AP1161" s="15" t="s">
        <v>1780</v>
      </c>
      <c r="AQ1161" s="15">
        <v>105.0</v>
      </c>
      <c r="AR1161" s="15">
        <v>56.0</v>
      </c>
      <c r="AS1161" s="15">
        <v>94.0</v>
      </c>
      <c r="AT1161" s="15">
        <v>61.0</v>
      </c>
      <c r="AU1161" s="15">
        <v>-5.0</v>
      </c>
      <c r="AV1161" s="15">
        <v>0.0</v>
      </c>
      <c r="AW1161" s="18">
        <v>0.0</v>
      </c>
      <c r="AX1161" s="18">
        <v>1.0</v>
      </c>
      <c r="AY1161" s="18">
        <v>0.0</v>
      </c>
      <c r="AZ1161" s="18">
        <v>0.0</v>
      </c>
      <c r="BA1161" s="18">
        <v>0.0</v>
      </c>
      <c r="BB1161" s="18">
        <v>0.0</v>
      </c>
      <c r="BC1161" s="11">
        <v>0.0</v>
      </c>
      <c r="BD1161" s="11">
        <v>0.0</v>
      </c>
      <c r="BE1161" s="11">
        <v>0.0</v>
      </c>
      <c r="BF1161" s="11">
        <v>0.0</v>
      </c>
      <c r="BG1161" s="11">
        <v>0.0</v>
      </c>
      <c r="BH1161" s="11">
        <v>0.0</v>
      </c>
      <c r="BI1161" s="11">
        <v>0.0</v>
      </c>
      <c r="BJ1161" s="11">
        <v>0.0</v>
      </c>
      <c r="BK1161" s="11">
        <v>0.0</v>
      </c>
      <c r="BL1161" s="11">
        <v>0.0</v>
      </c>
      <c r="BM1161" s="11">
        <v>0.0</v>
      </c>
      <c r="BN1161" s="11">
        <v>0.0</v>
      </c>
      <c r="BO1161" s="11">
        <v>0.0</v>
      </c>
      <c r="BP1161" s="11">
        <v>0.0</v>
      </c>
      <c r="BQ1161" s="11">
        <v>0.0</v>
      </c>
      <c r="BR1161" s="11">
        <v>0.0</v>
      </c>
      <c r="BS1161" s="11">
        <v>0.0</v>
      </c>
      <c r="BT1161" s="11">
        <v>0.0</v>
      </c>
      <c r="BU1161" s="11">
        <v>0.0</v>
      </c>
      <c r="BV1161" s="11" t="s">
        <v>124</v>
      </c>
      <c r="BW1161" s="3" t="s">
        <v>319</v>
      </c>
      <c r="BX1161" s="15">
        <v>0.0</v>
      </c>
      <c r="BY1161" s="26">
        <v>138.0</v>
      </c>
      <c r="BZ1161" s="16">
        <v>0.0</v>
      </c>
      <c r="CA1161" s="26">
        <v>0.0</v>
      </c>
      <c r="CB1161" s="26">
        <v>9.0</v>
      </c>
      <c r="CC1161" s="15">
        <v>0.0</v>
      </c>
      <c r="CD1161" s="15">
        <v>0.0</v>
      </c>
      <c r="CE1161" s="15">
        <v>0.0</v>
      </c>
      <c r="CF1161" s="15">
        <v>0.0</v>
      </c>
      <c r="CG1161" s="16">
        <v>0.0</v>
      </c>
      <c r="CH1161" s="16">
        <v>1.0</v>
      </c>
      <c r="CI1161" s="16">
        <v>0.0</v>
      </c>
      <c r="CJ1161" s="15">
        <f t="shared" si="3"/>
        <v>1</v>
      </c>
      <c r="CK1161" s="29" t="s">
        <v>6604</v>
      </c>
      <c r="CL1161" s="11" t="s">
        <v>258</v>
      </c>
      <c r="CM1161" s="11">
        <v>0.0</v>
      </c>
      <c r="CN1161" s="11">
        <v>0.0</v>
      </c>
      <c r="CO1161" s="18">
        <v>1.0</v>
      </c>
      <c r="CP1161" s="18">
        <v>0.0</v>
      </c>
      <c r="CQ1161" s="15">
        <v>0.0</v>
      </c>
      <c r="CR1161" s="15" t="s">
        <v>124</v>
      </c>
      <c r="CS1161" s="15">
        <v>0.0</v>
      </c>
      <c r="CT1161" s="15" t="s">
        <v>124</v>
      </c>
      <c r="CU1161" s="15">
        <v>0.0</v>
      </c>
      <c r="CV1161" s="15" t="s">
        <v>124</v>
      </c>
      <c r="CW1161" s="11">
        <v>0.0</v>
      </c>
      <c r="CX1161" s="11">
        <v>0.0</v>
      </c>
      <c r="CY1161" s="11" t="s">
        <v>124</v>
      </c>
      <c r="CZ1161" s="11">
        <v>0.0</v>
      </c>
      <c r="DA1161" s="11" t="s">
        <v>3161</v>
      </c>
      <c r="DB1161" s="31"/>
    </row>
    <row r="1162">
      <c r="A1162" s="11" t="s">
        <v>6605</v>
      </c>
      <c r="B1162" s="11" t="s">
        <v>379</v>
      </c>
      <c r="C1162" s="12">
        <v>45269.0</v>
      </c>
      <c r="D1162" s="13">
        <v>3.0</v>
      </c>
      <c r="E1162" s="18">
        <v>1.0</v>
      </c>
      <c r="F1162" s="3">
        <v>8.0</v>
      </c>
      <c r="G1162" s="3">
        <v>10.0</v>
      </c>
      <c r="H1162" s="3">
        <v>7.0</v>
      </c>
      <c r="I1162" s="14">
        <f t="shared" si="1"/>
        <v>8.333333333</v>
      </c>
      <c r="J1162" s="14">
        <f t="shared" si="2"/>
        <v>2</v>
      </c>
      <c r="K1162" s="11" t="s">
        <v>136</v>
      </c>
      <c r="L1162" s="11" t="s">
        <v>5472</v>
      </c>
      <c r="M1162" s="15"/>
      <c r="N1162" s="15"/>
      <c r="O1162" s="15" t="s">
        <v>162</v>
      </c>
      <c r="P1162" s="15" t="s">
        <v>6606</v>
      </c>
      <c r="Q1162" s="17">
        <v>1.0</v>
      </c>
      <c r="R1162" s="11" t="s">
        <v>124</v>
      </c>
      <c r="S1162" s="11">
        <v>0.0</v>
      </c>
      <c r="T1162" s="11">
        <v>0.0</v>
      </c>
      <c r="U1162" s="11" t="s">
        <v>124</v>
      </c>
      <c r="V1162" s="11">
        <v>0.0</v>
      </c>
      <c r="W1162" s="11" t="s">
        <v>125</v>
      </c>
      <c r="X1162" s="18">
        <v>78.0</v>
      </c>
      <c r="Y1162" s="18">
        <v>1.0</v>
      </c>
      <c r="Z1162" s="18">
        <v>1.0</v>
      </c>
      <c r="AA1162" s="18">
        <v>0.0</v>
      </c>
      <c r="AB1162" s="15" t="s">
        <v>6607</v>
      </c>
      <c r="AC1162" s="15" t="s">
        <v>6607</v>
      </c>
      <c r="AD1162" s="16">
        <v>1.0</v>
      </c>
      <c r="AE1162" s="16">
        <v>1.0</v>
      </c>
      <c r="AF1162" s="16">
        <v>0.0</v>
      </c>
      <c r="AG1162" s="15">
        <v>0.0</v>
      </c>
      <c r="AH1162" s="11" t="s">
        <v>381</v>
      </c>
      <c r="AI1162" s="18">
        <v>1.0</v>
      </c>
      <c r="AJ1162" s="18">
        <v>1.0</v>
      </c>
      <c r="AK1162" s="18">
        <v>0.0</v>
      </c>
      <c r="AL1162" s="11">
        <v>0.0</v>
      </c>
      <c r="AM1162" s="19">
        <v>0.0</v>
      </c>
      <c r="AN1162" s="27" t="s">
        <v>128</v>
      </c>
      <c r="AO1162" s="15" t="s">
        <v>210</v>
      </c>
      <c r="AP1162" s="15" t="s">
        <v>210</v>
      </c>
      <c r="AQ1162" s="15">
        <v>67.0</v>
      </c>
      <c r="AR1162" s="15">
        <v>47.0</v>
      </c>
      <c r="AS1162" s="15">
        <v>60.0</v>
      </c>
      <c r="AT1162" s="15">
        <v>88.0</v>
      </c>
      <c r="AU1162" s="15">
        <v>-9.0</v>
      </c>
      <c r="AV1162" s="15">
        <v>62.0</v>
      </c>
      <c r="AW1162" s="18">
        <v>0.0</v>
      </c>
      <c r="AX1162" s="18">
        <v>0.0</v>
      </c>
      <c r="AY1162" s="18">
        <v>1.0</v>
      </c>
      <c r="AZ1162" s="18">
        <v>0.0</v>
      </c>
      <c r="BA1162" s="18">
        <v>0.0</v>
      </c>
      <c r="BB1162" s="18">
        <v>1.0</v>
      </c>
      <c r="BC1162" s="11">
        <v>0.0</v>
      </c>
      <c r="BD1162" s="11">
        <v>0.0</v>
      </c>
      <c r="BE1162" s="11">
        <v>0.0</v>
      </c>
      <c r="BF1162" s="11">
        <v>0.0</v>
      </c>
      <c r="BG1162" s="11">
        <v>0.0</v>
      </c>
      <c r="BH1162" s="11">
        <v>0.0</v>
      </c>
      <c r="BI1162" s="11">
        <v>0.0</v>
      </c>
      <c r="BJ1162" s="11">
        <v>0.0</v>
      </c>
      <c r="BK1162" s="11">
        <v>0.0</v>
      </c>
      <c r="BL1162" s="11">
        <v>0.0</v>
      </c>
      <c r="BM1162" s="11">
        <v>0.0</v>
      </c>
      <c r="BN1162" s="11">
        <v>0.0</v>
      </c>
      <c r="BO1162" s="11">
        <v>0.0</v>
      </c>
      <c r="BP1162" s="11">
        <v>0.0</v>
      </c>
      <c r="BQ1162" s="11">
        <v>1.0</v>
      </c>
      <c r="BR1162" s="11">
        <v>0.0</v>
      </c>
      <c r="BS1162" s="11">
        <v>0.0</v>
      </c>
      <c r="BT1162" s="11">
        <v>0.0</v>
      </c>
      <c r="BU1162" s="11">
        <v>0.0</v>
      </c>
      <c r="BV1162" s="11" t="s">
        <v>124</v>
      </c>
      <c r="BW1162" s="3" t="s">
        <v>168</v>
      </c>
      <c r="BX1162" s="15">
        <v>0.0</v>
      </c>
      <c r="BY1162" s="26">
        <v>126.0</v>
      </c>
      <c r="BZ1162" s="16">
        <v>0.0</v>
      </c>
      <c r="CA1162" s="26">
        <v>37.0</v>
      </c>
      <c r="CB1162" s="26">
        <v>7.0</v>
      </c>
      <c r="CC1162" s="15">
        <v>0.0</v>
      </c>
      <c r="CD1162" s="15">
        <v>0.0</v>
      </c>
      <c r="CE1162" s="15">
        <v>0.0</v>
      </c>
      <c r="CF1162" s="15">
        <v>0.0</v>
      </c>
      <c r="CG1162" s="16">
        <v>0.0</v>
      </c>
      <c r="CH1162" s="16">
        <v>0.0</v>
      </c>
      <c r="CI1162" s="16">
        <v>0.0</v>
      </c>
      <c r="CJ1162" s="15">
        <f t="shared" si="3"/>
        <v>0</v>
      </c>
      <c r="CK1162" s="29" t="s">
        <v>6608</v>
      </c>
      <c r="CL1162" s="11" t="s">
        <v>6609</v>
      </c>
      <c r="CM1162" s="11">
        <v>0.0</v>
      </c>
      <c r="CN1162" s="11">
        <v>0.0</v>
      </c>
      <c r="CO1162" s="18">
        <v>0.0</v>
      </c>
      <c r="CP1162" s="18">
        <v>0.0</v>
      </c>
      <c r="CQ1162" s="15">
        <v>0.0</v>
      </c>
      <c r="CR1162" s="15" t="s">
        <v>124</v>
      </c>
      <c r="CS1162" s="15">
        <v>0.0</v>
      </c>
      <c r="CT1162" s="15" t="s">
        <v>124</v>
      </c>
      <c r="CU1162" s="15">
        <v>0.0</v>
      </c>
      <c r="CV1162" s="15" t="s">
        <v>124</v>
      </c>
      <c r="CW1162" s="11">
        <v>0.0</v>
      </c>
      <c r="CX1162" s="11">
        <v>0.0</v>
      </c>
      <c r="CY1162" s="11" t="s">
        <v>124</v>
      </c>
      <c r="CZ1162" s="11">
        <v>0.0</v>
      </c>
      <c r="DA1162" s="11" t="s">
        <v>1049</v>
      </c>
      <c r="DB1162" s="31"/>
    </row>
    <row r="1163">
      <c r="A1163" s="11" t="s">
        <v>6610</v>
      </c>
      <c r="B1163" s="11" t="s">
        <v>6105</v>
      </c>
      <c r="C1163" s="12">
        <v>45318.0</v>
      </c>
      <c r="D1163" s="13">
        <v>1.0</v>
      </c>
      <c r="E1163" s="18">
        <v>0.0</v>
      </c>
      <c r="F1163" s="3">
        <v>6.0</v>
      </c>
      <c r="G1163" s="3">
        <v>5.0</v>
      </c>
      <c r="H1163" s="3">
        <v>7.0</v>
      </c>
      <c r="I1163" s="14">
        <f t="shared" si="1"/>
        <v>6</v>
      </c>
      <c r="J1163" s="14">
        <f t="shared" si="2"/>
        <v>1.333333333</v>
      </c>
      <c r="K1163" s="11" t="s">
        <v>5701</v>
      </c>
      <c r="L1163" s="11" t="s">
        <v>5472</v>
      </c>
      <c r="M1163" s="15"/>
      <c r="N1163" s="15"/>
      <c r="O1163" s="15" t="s">
        <v>2906</v>
      </c>
      <c r="P1163" s="15" t="s">
        <v>6611</v>
      </c>
      <c r="Q1163" s="17">
        <v>1.0</v>
      </c>
      <c r="R1163" s="11" t="s">
        <v>124</v>
      </c>
      <c r="S1163" s="11">
        <v>0.0</v>
      </c>
      <c r="T1163" s="11">
        <v>0.0</v>
      </c>
      <c r="U1163" s="11" t="s">
        <v>124</v>
      </c>
      <c r="V1163" s="11">
        <v>0.0</v>
      </c>
      <c r="W1163" s="11" t="s">
        <v>125</v>
      </c>
      <c r="X1163" s="18">
        <v>30.0</v>
      </c>
      <c r="Y1163" s="18">
        <v>0.0</v>
      </c>
      <c r="Z1163" s="18">
        <v>1.0</v>
      </c>
      <c r="AA1163" s="18">
        <v>0.0</v>
      </c>
      <c r="AB1163" s="15" t="s">
        <v>6612</v>
      </c>
      <c r="AC1163" s="15" t="s">
        <v>6612</v>
      </c>
      <c r="AD1163" s="16">
        <v>2.0</v>
      </c>
      <c r="AE1163" s="16">
        <v>1.0</v>
      </c>
      <c r="AF1163" s="16">
        <v>1.0</v>
      </c>
      <c r="AG1163" s="15">
        <v>0.0</v>
      </c>
      <c r="AH1163" s="11" t="s">
        <v>6612</v>
      </c>
      <c r="AI1163" s="18">
        <v>2.0</v>
      </c>
      <c r="AJ1163" s="18">
        <v>1.0</v>
      </c>
      <c r="AK1163" s="18">
        <v>1.0</v>
      </c>
      <c r="AL1163" s="11">
        <v>0.0</v>
      </c>
      <c r="AM1163" s="19">
        <v>1.0</v>
      </c>
      <c r="AN1163" s="27" t="s">
        <v>128</v>
      </c>
      <c r="AO1163" s="15" t="s">
        <v>243</v>
      </c>
      <c r="AP1163" s="15" t="s">
        <v>243</v>
      </c>
      <c r="AQ1163" s="15">
        <v>119.0</v>
      </c>
      <c r="AR1163" s="15">
        <v>78.0</v>
      </c>
      <c r="AS1163" s="15">
        <v>79.0</v>
      </c>
      <c r="AT1163" s="15">
        <v>79.0</v>
      </c>
      <c r="AU1163" s="15">
        <v>-7.0</v>
      </c>
      <c r="AV1163" s="15">
        <v>19.0</v>
      </c>
      <c r="AW1163" s="18">
        <v>0.0</v>
      </c>
      <c r="AX1163" s="18">
        <v>0.0</v>
      </c>
      <c r="AY1163" s="18">
        <v>0.0</v>
      </c>
      <c r="AZ1163" s="18">
        <v>0.0</v>
      </c>
      <c r="BA1163" s="18">
        <v>0.0</v>
      </c>
      <c r="BB1163" s="18">
        <v>0.0</v>
      </c>
      <c r="BC1163" s="11">
        <v>0.0</v>
      </c>
      <c r="BD1163" s="11">
        <v>0.0</v>
      </c>
      <c r="BE1163" s="11">
        <v>0.0</v>
      </c>
      <c r="BF1163" s="11">
        <v>0.0</v>
      </c>
      <c r="BG1163" s="11">
        <v>0.0</v>
      </c>
      <c r="BH1163" s="11">
        <v>1.0</v>
      </c>
      <c r="BI1163" s="11">
        <v>0.0</v>
      </c>
      <c r="BJ1163" s="11">
        <v>0.0</v>
      </c>
      <c r="BK1163" s="11">
        <v>0.0</v>
      </c>
      <c r="BL1163" s="11">
        <v>0.0</v>
      </c>
      <c r="BM1163" s="11">
        <v>0.0</v>
      </c>
      <c r="BN1163" s="11">
        <v>0.0</v>
      </c>
      <c r="BO1163" s="11">
        <v>0.0</v>
      </c>
      <c r="BP1163" s="11">
        <v>0.0</v>
      </c>
      <c r="BQ1163" s="11">
        <v>0.0</v>
      </c>
      <c r="BR1163" s="11">
        <v>0.0</v>
      </c>
      <c r="BS1163" s="11">
        <v>0.0</v>
      </c>
      <c r="BT1163" s="11">
        <v>0.0</v>
      </c>
      <c r="BU1163" s="11">
        <v>0.0</v>
      </c>
      <c r="BV1163" s="11" t="s">
        <v>124</v>
      </c>
      <c r="BW1163" s="3" t="s">
        <v>1609</v>
      </c>
      <c r="BX1163" s="15">
        <v>0.0</v>
      </c>
      <c r="BY1163" s="26">
        <v>214.0</v>
      </c>
      <c r="BZ1163" s="16">
        <v>0.0</v>
      </c>
      <c r="CA1163" s="26">
        <v>54.0</v>
      </c>
      <c r="CB1163" s="26">
        <v>48.0</v>
      </c>
      <c r="CC1163" s="15">
        <v>0.0</v>
      </c>
      <c r="CD1163" s="15">
        <v>0.0</v>
      </c>
      <c r="CE1163" s="15">
        <v>0.0</v>
      </c>
      <c r="CF1163" s="15">
        <v>0.0</v>
      </c>
      <c r="CG1163" s="16">
        <v>0.0</v>
      </c>
      <c r="CH1163" s="16">
        <v>0.0</v>
      </c>
      <c r="CI1163" s="16">
        <v>0.0</v>
      </c>
      <c r="CJ1163" s="15">
        <f t="shared" si="3"/>
        <v>0</v>
      </c>
      <c r="CK1163" s="29" t="s">
        <v>6613</v>
      </c>
      <c r="CL1163" s="11" t="s">
        <v>6614</v>
      </c>
      <c r="CM1163" s="11">
        <v>0.0</v>
      </c>
      <c r="CN1163" s="11">
        <v>0.0</v>
      </c>
      <c r="CO1163" s="18">
        <v>1.0</v>
      </c>
      <c r="CP1163" s="18">
        <v>0.0</v>
      </c>
      <c r="CQ1163" s="15">
        <v>0.0</v>
      </c>
      <c r="CR1163" s="15" t="s">
        <v>124</v>
      </c>
      <c r="CS1163" s="15">
        <v>0.0</v>
      </c>
      <c r="CT1163" s="15" t="s">
        <v>124</v>
      </c>
      <c r="CU1163" s="15">
        <v>0.0</v>
      </c>
      <c r="CV1163" s="15" t="s">
        <v>124</v>
      </c>
      <c r="CW1163" s="11">
        <v>0.0</v>
      </c>
      <c r="CX1163" s="11">
        <v>0.0</v>
      </c>
      <c r="CY1163" s="11" t="s">
        <v>124</v>
      </c>
      <c r="CZ1163" s="11">
        <v>0.0</v>
      </c>
      <c r="DA1163" s="11" t="s">
        <v>235</v>
      </c>
      <c r="DB1163" s="31"/>
    </row>
    <row r="1164">
      <c r="A1164" s="11" t="s">
        <v>6615</v>
      </c>
      <c r="B1164" s="11" t="s">
        <v>6616</v>
      </c>
      <c r="C1164" s="12">
        <v>45332.0</v>
      </c>
      <c r="D1164" s="13">
        <v>1.0</v>
      </c>
      <c r="E1164" s="18">
        <v>0.0</v>
      </c>
      <c r="F1164" s="3">
        <v>6.0</v>
      </c>
      <c r="G1164" s="3">
        <v>6.0</v>
      </c>
      <c r="H1164" s="3">
        <v>6.0</v>
      </c>
      <c r="I1164" s="14">
        <f t="shared" si="1"/>
        <v>6</v>
      </c>
      <c r="J1164" s="14">
        <f t="shared" si="2"/>
        <v>0</v>
      </c>
      <c r="K1164" s="11" t="s">
        <v>6617</v>
      </c>
      <c r="L1164" s="11" t="s">
        <v>6617</v>
      </c>
      <c r="M1164" s="15"/>
      <c r="N1164" s="15"/>
      <c r="O1164" s="15" t="s">
        <v>3478</v>
      </c>
      <c r="P1164" s="15" t="s">
        <v>124</v>
      </c>
      <c r="Q1164" s="17">
        <v>1.0</v>
      </c>
      <c r="R1164" s="11" t="s">
        <v>124</v>
      </c>
      <c r="S1164" s="11">
        <v>0.0</v>
      </c>
      <c r="T1164" s="11">
        <v>0.0</v>
      </c>
      <c r="U1164" s="11" t="s">
        <v>124</v>
      </c>
      <c r="V1164" s="11">
        <v>0.0</v>
      </c>
      <c r="W1164" s="11" t="s">
        <v>125</v>
      </c>
      <c r="X1164" s="18">
        <v>29.0</v>
      </c>
      <c r="Y1164" s="18">
        <v>0.0</v>
      </c>
      <c r="Z1164" s="18">
        <v>0.0</v>
      </c>
      <c r="AA1164" s="18">
        <v>1.0</v>
      </c>
      <c r="AB1164" s="15" t="s">
        <v>6618</v>
      </c>
      <c r="AC1164" s="15" t="s">
        <v>6618</v>
      </c>
      <c r="AD1164" s="16">
        <v>2.0</v>
      </c>
      <c r="AE1164" s="16">
        <v>2.0</v>
      </c>
      <c r="AF1164" s="16">
        <v>1.0</v>
      </c>
      <c r="AG1164" s="15">
        <v>0.0</v>
      </c>
      <c r="AH1164" s="11" t="s">
        <v>6619</v>
      </c>
      <c r="AI1164" s="18">
        <v>1.0</v>
      </c>
      <c r="AJ1164" s="18">
        <v>2.0</v>
      </c>
      <c r="AK1164" s="18">
        <v>0.0</v>
      </c>
      <c r="AL1164" s="11">
        <v>0.0</v>
      </c>
      <c r="AM1164" s="19">
        <v>1.0</v>
      </c>
      <c r="AN1164" s="27" t="s">
        <v>128</v>
      </c>
      <c r="AO1164" s="15" t="s">
        <v>1624</v>
      </c>
      <c r="AP1164" s="15" t="s">
        <v>1624</v>
      </c>
      <c r="AQ1164" s="15">
        <v>167.0</v>
      </c>
      <c r="AR1164" s="15">
        <v>66.0</v>
      </c>
      <c r="AS1164" s="15">
        <v>75.0</v>
      </c>
      <c r="AT1164" s="15">
        <v>69.0</v>
      </c>
      <c r="AU1164" s="15">
        <v>-5.0</v>
      </c>
      <c r="AV1164" s="15">
        <v>8.0</v>
      </c>
      <c r="AW1164" s="18">
        <v>0.0</v>
      </c>
      <c r="AX1164" s="18">
        <v>0.0</v>
      </c>
      <c r="AY1164" s="18">
        <v>0.0</v>
      </c>
      <c r="AZ1164" s="18">
        <v>1.0</v>
      </c>
      <c r="BA1164" s="18">
        <v>0.0</v>
      </c>
      <c r="BB1164" s="18">
        <v>0.0</v>
      </c>
      <c r="BC1164" s="11">
        <v>0.0</v>
      </c>
      <c r="BD1164" s="11">
        <v>0.0</v>
      </c>
      <c r="BE1164" s="11">
        <v>0.0</v>
      </c>
      <c r="BF1164" s="11">
        <v>0.0</v>
      </c>
      <c r="BG1164" s="11">
        <v>0.0</v>
      </c>
      <c r="BH1164" s="11">
        <v>0.0</v>
      </c>
      <c r="BI1164" s="11">
        <v>0.0</v>
      </c>
      <c r="BJ1164" s="11">
        <v>0.0</v>
      </c>
      <c r="BK1164" s="11">
        <v>0.0</v>
      </c>
      <c r="BL1164" s="11">
        <v>0.0</v>
      </c>
      <c r="BM1164" s="11">
        <v>0.0</v>
      </c>
      <c r="BN1164" s="11">
        <v>0.0</v>
      </c>
      <c r="BO1164" s="11">
        <v>0.0</v>
      </c>
      <c r="BP1164" s="11">
        <v>0.0</v>
      </c>
      <c r="BQ1164" s="11">
        <v>0.0</v>
      </c>
      <c r="BR1164" s="11">
        <v>0.0</v>
      </c>
      <c r="BS1164" s="11">
        <v>0.0</v>
      </c>
      <c r="BT1164" s="11">
        <v>0.0</v>
      </c>
      <c r="BU1164" s="11">
        <v>0.0</v>
      </c>
      <c r="BV1164" s="11" t="s">
        <v>124</v>
      </c>
      <c r="BW1164" s="3" t="s">
        <v>244</v>
      </c>
      <c r="BX1164" s="15">
        <v>0.0</v>
      </c>
      <c r="BY1164" s="26">
        <v>192.0</v>
      </c>
      <c r="BZ1164" s="16">
        <v>0.0</v>
      </c>
      <c r="CA1164" s="26">
        <v>3.0</v>
      </c>
      <c r="CB1164" s="26">
        <v>17.0</v>
      </c>
      <c r="CC1164" s="15">
        <v>1.0</v>
      </c>
      <c r="CD1164" s="15">
        <v>1.0</v>
      </c>
      <c r="CE1164" s="15">
        <v>0.0</v>
      </c>
      <c r="CF1164" s="15">
        <v>0.0</v>
      </c>
      <c r="CG1164" s="16">
        <v>0.0</v>
      </c>
      <c r="CH1164" s="16">
        <v>0.0</v>
      </c>
      <c r="CI1164" s="16">
        <v>0.0</v>
      </c>
      <c r="CJ1164" s="15">
        <f t="shared" si="3"/>
        <v>0</v>
      </c>
      <c r="CK1164" s="29" t="s">
        <v>6620</v>
      </c>
      <c r="CL1164" s="11" t="s">
        <v>6621</v>
      </c>
      <c r="CM1164" s="11">
        <v>0.0</v>
      </c>
      <c r="CN1164" s="11">
        <v>1.0</v>
      </c>
      <c r="CO1164" s="18">
        <v>1.0</v>
      </c>
      <c r="CP1164" s="13">
        <v>0.0</v>
      </c>
      <c r="CQ1164" s="15">
        <v>0.0</v>
      </c>
      <c r="CR1164" s="15" t="s">
        <v>124</v>
      </c>
      <c r="CS1164" s="15">
        <v>0.0</v>
      </c>
      <c r="CT1164" s="15" t="s">
        <v>124</v>
      </c>
      <c r="CU1164" s="15">
        <v>0.0</v>
      </c>
      <c r="CV1164" s="15" t="s">
        <v>124</v>
      </c>
      <c r="CW1164" s="11">
        <v>0.0</v>
      </c>
      <c r="CX1164" s="11">
        <v>0.0</v>
      </c>
      <c r="CY1164" s="11" t="s">
        <v>124</v>
      </c>
      <c r="CZ1164" s="11">
        <v>0.0</v>
      </c>
      <c r="DA1164" s="11" t="s">
        <v>1049</v>
      </c>
      <c r="DB1164" s="31"/>
    </row>
    <row r="1165">
      <c r="A1165" s="11" t="s">
        <v>6622</v>
      </c>
      <c r="B1165" s="11" t="s">
        <v>5231</v>
      </c>
      <c r="C1165" s="12">
        <v>45353.0</v>
      </c>
      <c r="D1165" s="13">
        <v>2.0</v>
      </c>
      <c r="E1165" s="18">
        <v>0.0</v>
      </c>
      <c r="F1165" s="3">
        <v>6.0</v>
      </c>
      <c r="G1165" s="3">
        <v>8.0</v>
      </c>
      <c r="H1165" s="3">
        <v>7.0</v>
      </c>
      <c r="I1165" s="14">
        <f t="shared" si="1"/>
        <v>7</v>
      </c>
      <c r="J1165" s="14">
        <f t="shared" si="2"/>
        <v>1.333333333</v>
      </c>
      <c r="K1165" s="11" t="s">
        <v>6480</v>
      </c>
      <c r="L1165" s="11" t="s">
        <v>3594</v>
      </c>
      <c r="M1165" s="15"/>
      <c r="N1165" s="15"/>
      <c r="O1165" s="15" t="s">
        <v>139</v>
      </c>
      <c r="P1165" s="15" t="s">
        <v>265</v>
      </c>
      <c r="Q1165" s="17">
        <v>1.0</v>
      </c>
      <c r="R1165" s="11" t="s">
        <v>6623</v>
      </c>
      <c r="S1165" s="11">
        <v>0.0</v>
      </c>
      <c r="T1165" s="11">
        <v>0.0</v>
      </c>
      <c r="U1165" s="11" t="s">
        <v>124</v>
      </c>
      <c r="V1165" s="11">
        <v>0.0</v>
      </c>
      <c r="W1165" s="11" t="s">
        <v>125</v>
      </c>
      <c r="X1165" s="18">
        <v>42.0</v>
      </c>
      <c r="Y1165" s="18">
        <v>0.0</v>
      </c>
      <c r="Z1165" s="18">
        <v>0.0</v>
      </c>
      <c r="AA1165" s="18">
        <v>1.0</v>
      </c>
      <c r="AB1165" s="15" t="s">
        <v>6624</v>
      </c>
      <c r="AC1165" s="15" t="s">
        <v>6624</v>
      </c>
      <c r="AD1165" s="16">
        <v>2.0</v>
      </c>
      <c r="AE1165" s="16">
        <v>2.0</v>
      </c>
      <c r="AF1165" s="16">
        <v>1.0</v>
      </c>
      <c r="AG1165" s="15">
        <v>0.0</v>
      </c>
      <c r="AH1165" s="11" t="s">
        <v>6625</v>
      </c>
      <c r="AI1165" s="18">
        <v>2.0</v>
      </c>
      <c r="AJ1165" s="18">
        <v>2.0</v>
      </c>
      <c r="AK1165" s="18">
        <v>1.0</v>
      </c>
      <c r="AL1165" s="11">
        <v>0.0</v>
      </c>
      <c r="AM1165" s="19">
        <v>1.0</v>
      </c>
      <c r="AN1165" s="27" t="s">
        <v>128</v>
      </c>
      <c r="AO1165" s="15" t="s">
        <v>328</v>
      </c>
      <c r="AP1165" s="15" t="s">
        <v>328</v>
      </c>
      <c r="AQ1165" s="15">
        <v>110.0</v>
      </c>
      <c r="AR1165" s="15">
        <v>72.0</v>
      </c>
      <c r="AS1165" s="15">
        <v>73.0</v>
      </c>
      <c r="AT1165" s="15">
        <v>39.0</v>
      </c>
      <c r="AU1165" s="15">
        <v>-7.0</v>
      </c>
      <c r="AV1165" s="15">
        <v>57.0</v>
      </c>
      <c r="AW1165" s="18">
        <v>0.0</v>
      </c>
      <c r="AX1165" s="18">
        <v>0.0</v>
      </c>
      <c r="AY1165" s="18">
        <v>1.0</v>
      </c>
      <c r="AZ1165" s="18">
        <v>0.0</v>
      </c>
      <c r="BA1165" s="18">
        <v>0.0</v>
      </c>
      <c r="BB1165" s="18">
        <v>0.0</v>
      </c>
      <c r="BC1165" s="11">
        <v>0.0</v>
      </c>
      <c r="BD1165" s="11">
        <v>1.0</v>
      </c>
      <c r="BE1165" s="11">
        <v>0.0</v>
      </c>
      <c r="BF1165" s="11">
        <v>0.0</v>
      </c>
      <c r="BG1165" s="11">
        <v>0.0</v>
      </c>
      <c r="BH1165" s="11">
        <v>0.0</v>
      </c>
      <c r="BI1165" s="11">
        <v>0.0</v>
      </c>
      <c r="BJ1165" s="11">
        <v>1.0</v>
      </c>
      <c r="BK1165" s="11">
        <v>0.0</v>
      </c>
      <c r="BL1165" s="11">
        <v>1.0</v>
      </c>
      <c r="BM1165" s="11">
        <v>0.0</v>
      </c>
      <c r="BN1165" s="11">
        <v>0.0</v>
      </c>
      <c r="BO1165" s="11">
        <v>0.0</v>
      </c>
      <c r="BP1165" s="11">
        <v>0.0</v>
      </c>
      <c r="BQ1165" s="11">
        <v>0.0</v>
      </c>
      <c r="BR1165" s="11">
        <v>0.0</v>
      </c>
      <c r="BS1165" s="11">
        <v>0.0</v>
      </c>
      <c r="BT1165" s="11">
        <v>0.0</v>
      </c>
      <c r="BU1165" s="11">
        <v>0.0</v>
      </c>
      <c r="BV1165" s="11" t="s">
        <v>6331</v>
      </c>
      <c r="BW1165" s="3" t="s">
        <v>487</v>
      </c>
      <c r="BX1165" s="15">
        <v>0.0</v>
      </c>
      <c r="BY1165" s="26">
        <v>233.0</v>
      </c>
      <c r="BZ1165" s="16">
        <v>0.0</v>
      </c>
      <c r="CA1165" s="26">
        <v>38.0</v>
      </c>
      <c r="CB1165" s="26">
        <v>13.0</v>
      </c>
      <c r="CC1165" s="15">
        <v>0.0</v>
      </c>
      <c r="CD1165" s="15">
        <v>0.0</v>
      </c>
      <c r="CE1165" s="15">
        <v>0.0</v>
      </c>
      <c r="CF1165" s="15">
        <v>0.0</v>
      </c>
      <c r="CG1165" s="16">
        <v>0.0</v>
      </c>
      <c r="CH1165" s="16">
        <v>0.0</v>
      </c>
      <c r="CI1165" s="16">
        <v>0.0</v>
      </c>
      <c r="CJ1165" s="15">
        <f t="shared" si="3"/>
        <v>0</v>
      </c>
      <c r="CK1165" s="29" t="s">
        <v>6626</v>
      </c>
      <c r="CL1165" s="11" t="s">
        <v>2150</v>
      </c>
      <c r="CM1165" s="11">
        <v>0.0</v>
      </c>
      <c r="CN1165" s="11">
        <v>0.0</v>
      </c>
      <c r="CO1165" s="18">
        <v>1.0</v>
      </c>
      <c r="CP1165" s="18">
        <v>0.0</v>
      </c>
      <c r="CQ1165" s="15">
        <v>0.0</v>
      </c>
      <c r="CR1165" s="15" t="s">
        <v>124</v>
      </c>
      <c r="CS1165" s="15">
        <v>0.0</v>
      </c>
      <c r="CT1165" s="15" t="s">
        <v>124</v>
      </c>
      <c r="CU1165" s="15">
        <v>0.0</v>
      </c>
      <c r="CV1165" s="15" t="s">
        <v>124</v>
      </c>
      <c r="CW1165" s="11">
        <v>0.0</v>
      </c>
      <c r="CX1165" s="11">
        <v>0.0</v>
      </c>
      <c r="CY1165" s="11" t="s">
        <v>124</v>
      </c>
      <c r="CZ1165" s="11">
        <v>0.0</v>
      </c>
      <c r="DA1165" s="11" t="s">
        <v>235</v>
      </c>
      <c r="DB1165" s="31"/>
    </row>
    <row r="1166">
      <c r="A1166" s="11" t="s">
        <v>6627</v>
      </c>
      <c r="B1166" s="11" t="s">
        <v>6628</v>
      </c>
      <c r="C1166" s="12">
        <v>45367.0</v>
      </c>
      <c r="D1166" s="13">
        <v>1.0</v>
      </c>
      <c r="E1166" s="18">
        <v>0.0</v>
      </c>
      <c r="F1166" s="3">
        <v>3.0</v>
      </c>
      <c r="G1166" s="3">
        <v>3.0</v>
      </c>
      <c r="H1166" s="3">
        <v>4.0</v>
      </c>
      <c r="I1166" s="14">
        <f t="shared" si="1"/>
        <v>3.333333333</v>
      </c>
      <c r="J1166" s="14">
        <f t="shared" si="2"/>
        <v>0.6666666667</v>
      </c>
      <c r="K1166" s="11" t="s">
        <v>6629</v>
      </c>
      <c r="L1166" s="11" t="s">
        <v>6629</v>
      </c>
      <c r="M1166" s="15"/>
      <c r="N1166" s="15"/>
      <c r="O1166" s="15" t="s">
        <v>3478</v>
      </c>
      <c r="P1166" s="15" t="s">
        <v>6581</v>
      </c>
      <c r="Q1166" s="17">
        <v>2.5</v>
      </c>
      <c r="R1166" s="11" t="s">
        <v>6630</v>
      </c>
      <c r="S1166" s="11">
        <v>0.0</v>
      </c>
      <c r="T1166" s="11">
        <v>0.0</v>
      </c>
      <c r="U1166" s="11" t="s">
        <v>124</v>
      </c>
      <c r="V1166" s="11">
        <v>0.0</v>
      </c>
      <c r="W1166" s="11" t="s">
        <v>125</v>
      </c>
      <c r="X1166" s="18">
        <f>(46+42+32+29)/4</f>
        <v>37.25</v>
      </c>
      <c r="Y1166" s="18">
        <v>1.0</v>
      </c>
      <c r="Z1166" s="18">
        <v>0.0</v>
      </c>
      <c r="AA1166" s="18">
        <v>1.0</v>
      </c>
      <c r="AB1166" s="15" t="s">
        <v>6631</v>
      </c>
      <c r="AC1166" s="15" t="s">
        <v>6631</v>
      </c>
      <c r="AD1166" s="16">
        <v>1.0</v>
      </c>
      <c r="AE1166" s="16">
        <v>2.0</v>
      </c>
      <c r="AF1166" s="16">
        <v>1.0</v>
      </c>
      <c r="AG1166" s="15">
        <v>0.0</v>
      </c>
      <c r="AH1166" s="11" t="s">
        <v>6632</v>
      </c>
      <c r="AI1166" s="18">
        <v>1.0</v>
      </c>
      <c r="AJ1166" s="18">
        <v>2.0</v>
      </c>
      <c r="AK1166" s="18">
        <v>1.0</v>
      </c>
      <c r="AL1166" s="11">
        <v>0.0</v>
      </c>
      <c r="AM1166" s="19">
        <v>0.0</v>
      </c>
      <c r="AN1166" s="27" t="s">
        <v>128</v>
      </c>
      <c r="AO1166" s="15" t="s">
        <v>512</v>
      </c>
      <c r="AP1166" s="15" t="s">
        <v>512</v>
      </c>
      <c r="AQ1166" s="15">
        <v>148.0</v>
      </c>
      <c r="AR1166" s="15">
        <v>81.0</v>
      </c>
      <c r="AS1166" s="15">
        <v>59.0</v>
      </c>
      <c r="AT1166" s="15">
        <v>31.0</v>
      </c>
      <c r="AU1166" s="15">
        <v>-6.0</v>
      </c>
      <c r="AV1166" s="15">
        <v>91.0</v>
      </c>
      <c r="AW1166" s="18">
        <v>1.0</v>
      </c>
      <c r="AX1166" s="18">
        <v>1.0</v>
      </c>
      <c r="AY1166" s="18">
        <v>0.0</v>
      </c>
      <c r="AZ1166" s="18">
        <v>0.0</v>
      </c>
      <c r="BA1166" s="18">
        <v>0.0</v>
      </c>
      <c r="BB1166" s="18">
        <v>0.0</v>
      </c>
      <c r="BC1166" s="11">
        <v>0.0</v>
      </c>
      <c r="BD1166" s="11">
        <v>0.0</v>
      </c>
      <c r="BE1166" s="11">
        <v>0.0</v>
      </c>
      <c r="BF1166" s="11">
        <v>0.0</v>
      </c>
      <c r="BG1166" s="11">
        <v>0.0</v>
      </c>
      <c r="BH1166" s="11">
        <v>0.0</v>
      </c>
      <c r="BI1166" s="11">
        <v>0.0</v>
      </c>
      <c r="BJ1166" s="11">
        <v>0.0</v>
      </c>
      <c r="BK1166" s="11">
        <v>0.0</v>
      </c>
      <c r="BL1166" s="11">
        <v>0.0</v>
      </c>
      <c r="BM1166" s="11">
        <v>0.0</v>
      </c>
      <c r="BN1166" s="11">
        <v>0.0</v>
      </c>
      <c r="BO1166" s="11">
        <v>0.0</v>
      </c>
      <c r="BP1166" s="11">
        <v>0.0</v>
      </c>
      <c r="BQ1166" s="11">
        <v>0.0</v>
      </c>
      <c r="BR1166" s="11">
        <v>0.0</v>
      </c>
      <c r="BS1166" s="11">
        <v>0.0</v>
      </c>
      <c r="BT1166" s="11">
        <v>0.0</v>
      </c>
      <c r="BU1166" s="11">
        <v>0.0</v>
      </c>
      <c r="BV1166" s="11" t="s">
        <v>124</v>
      </c>
      <c r="BW1166" s="3" t="s">
        <v>319</v>
      </c>
      <c r="BX1166" s="15">
        <v>0.0</v>
      </c>
      <c r="BY1166" s="26">
        <v>264.0</v>
      </c>
      <c r="BZ1166" s="16">
        <v>0.0</v>
      </c>
      <c r="CA1166" s="26">
        <v>45.0</v>
      </c>
      <c r="CB1166" s="26">
        <v>38.0</v>
      </c>
      <c r="CC1166" s="15">
        <v>1.0</v>
      </c>
      <c r="CD1166" s="15">
        <v>0.0</v>
      </c>
      <c r="CE1166" s="15">
        <v>0.0</v>
      </c>
      <c r="CF1166" s="15">
        <v>0.0</v>
      </c>
      <c r="CG1166" s="16">
        <v>0.0</v>
      </c>
      <c r="CH1166" s="16">
        <v>1.0</v>
      </c>
      <c r="CI1166" s="16">
        <v>1.0</v>
      </c>
      <c r="CJ1166" s="15">
        <f t="shared" si="3"/>
        <v>1</v>
      </c>
      <c r="CK1166" s="29" t="s">
        <v>6633</v>
      </c>
      <c r="CL1166" s="11" t="s">
        <v>258</v>
      </c>
      <c r="CM1166" s="11">
        <v>0.0</v>
      </c>
      <c r="CN1166" s="11">
        <v>0.0</v>
      </c>
      <c r="CO1166" s="18">
        <v>1.0</v>
      </c>
      <c r="CP1166" s="18">
        <v>0.0</v>
      </c>
      <c r="CQ1166" s="15">
        <v>0.0</v>
      </c>
      <c r="CR1166" s="15" t="s">
        <v>124</v>
      </c>
      <c r="CS1166" s="15">
        <v>0.0</v>
      </c>
      <c r="CT1166" s="15" t="s">
        <v>124</v>
      </c>
      <c r="CU1166" s="15">
        <v>0.0</v>
      </c>
      <c r="CV1166" s="15" t="s">
        <v>124</v>
      </c>
      <c r="CW1166" s="11">
        <v>0.0</v>
      </c>
      <c r="CX1166" s="11">
        <v>0.0</v>
      </c>
      <c r="CY1166" s="11" t="s">
        <v>124</v>
      </c>
      <c r="CZ1166" s="11">
        <v>0.0</v>
      </c>
      <c r="DA1166" s="11" t="s">
        <v>507</v>
      </c>
      <c r="DB1166" s="31"/>
    </row>
    <row r="1167">
      <c r="A1167" s="11" t="s">
        <v>6634</v>
      </c>
      <c r="B1167" s="11" t="s">
        <v>6105</v>
      </c>
      <c r="C1167" s="12">
        <v>45374.0</v>
      </c>
      <c r="D1167" s="13">
        <v>1.0</v>
      </c>
      <c r="E1167" s="18">
        <v>0.0</v>
      </c>
      <c r="F1167" s="3">
        <v>7.0</v>
      </c>
      <c r="G1167" s="3">
        <v>4.0</v>
      </c>
      <c r="H1167" s="3">
        <v>5.0</v>
      </c>
      <c r="I1167" s="14">
        <f t="shared" si="1"/>
        <v>5.333333333</v>
      </c>
      <c r="J1167" s="14">
        <f t="shared" si="2"/>
        <v>2</v>
      </c>
      <c r="K1167" s="11" t="s">
        <v>5701</v>
      </c>
      <c r="L1167" s="11" t="s">
        <v>5472</v>
      </c>
      <c r="M1167" s="15"/>
      <c r="N1167" s="15"/>
      <c r="O1167" s="15" t="s">
        <v>137</v>
      </c>
      <c r="P1167" s="15" t="s">
        <v>124</v>
      </c>
      <c r="Q1167" s="17">
        <v>1.0</v>
      </c>
      <c r="R1167" s="11" t="s">
        <v>124</v>
      </c>
      <c r="S1167" s="11">
        <v>0.0</v>
      </c>
      <c r="T1167" s="11">
        <v>0.0</v>
      </c>
      <c r="U1167" s="11" t="s">
        <v>124</v>
      </c>
      <c r="V1167" s="11">
        <v>0.0</v>
      </c>
      <c r="W1167" s="11" t="s">
        <v>125</v>
      </c>
      <c r="X1167" s="18">
        <v>30.0</v>
      </c>
      <c r="Y1167" s="18">
        <v>0.0</v>
      </c>
      <c r="Z1167" s="18">
        <v>1.0</v>
      </c>
      <c r="AA1167" s="18">
        <v>0.0</v>
      </c>
      <c r="AB1167" s="15" t="s">
        <v>6612</v>
      </c>
      <c r="AC1167" s="15" t="s">
        <v>6612</v>
      </c>
      <c r="AD1167" s="16">
        <v>2.0</v>
      </c>
      <c r="AE1167" s="16">
        <v>1.0</v>
      </c>
      <c r="AF1167" s="16">
        <v>1.0</v>
      </c>
      <c r="AG1167" s="15">
        <v>0.0</v>
      </c>
      <c r="AH1167" s="11" t="s">
        <v>6612</v>
      </c>
      <c r="AI1167" s="18">
        <v>2.0</v>
      </c>
      <c r="AJ1167" s="18">
        <v>1.0</v>
      </c>
      <c r="AK1167" s="18">
        <v>1.0</v>
      </c>
      <c r="AL1167" s="11">
        <v>0.0</v>
      </c>
      <c r="AM1167" s="19">
        <v>1.0</v>
      </c>
      <c r="AN1167" s="27" t="s">
        <v>128</v>
      </c>
      <c r="AO1167" s="15" t="s">
        <v>318</v>
      </c>
      <c r="AP1167" s="15" t="s">
        <v>318</v>
      </c>
      <c r="AQ1167" s="15">
        <v>116.0</v>
      </c>
      <c r="AR1167" s="15">
        <v>65.0</v>
      </c>
      <c r="AS1167" s="15">
        <v>65.0</v>
      </c>
      <c r="AT1167" s="15">
        <v>30.0</v>
      </c>
      <c r="AU1167" s="15">
        <v>-8.0</v>
      </c>
      <c r="AV1167" s="15">
        <v>6.0</v>
      </c>
      <c r="AW1167" s="18">
        <v>0.0</v>
      </c>
      <c r="AX1167" s="18">
        <v>0.0</v>
      </c>
      <c r="AY1167" s="18">
        <v>0.0</v>
      </c>
      <c r="AZ1167" s="18">
        <v>0.0</v>
      </c>
      <c r="BA1167" s="18">
        <v>1.0</v>
      </c>
      <c r="BB1167" s="18">
        <v>0.0</v>
      </c>
      <c r="BC1167" s="11">
        <v>0.0</v>
      </c>
      <c r="BD1167" s="11">
        <v>0.0</v>
      </c>
      <c r="BE1167" s="11">
        <v>0.0</v>
      </c>
      <c r="BF1167" s="11">
        <v>0.0</v>
      </c>
      <c r="BG1167" s="11">
        <v>0.0</v>
      </c>
      <c r="BH1167" s="11">
        <v>0.0</v>
      </c>
      <c r="BI1167" s="11">
        <v>0.0</v>
      </c>
      <c r="BJ1167" s="11">
        <v>0.0</v>
      </c>
      <c r="BK1167" s="11">
        <v>0.0</v>
      </c>
      <c r="BL1167" s="11">
        <v>0.0</v>
      </c>
      <c r="BM1167" s="11">
        <v>0.0</v>
      </c>
      <c r="BN1167" s="11">
        <v>0.0</v>
      </c>
      <c r="BO1167" s="11">
        <v>0.0</v>
      </c>
      <c r="BP1167" s="11">
        <v>0.0</v>
      </c>
      <c r="BQ1167" s="11">
        <v>0.0</v>
      </c>
      <c r="BR1167" s="11">
        <v>0.0</v>
      </c>
      <c r="BS1167" s="11">
        <v>0.0</v>
      </c>
      <c r="BT1167" s="11">
        <v>0.0</v>
      </c>
      <c r="BU1167" s="11">
        <v>0.0</v>
      </c>
      <c r="BV1167" s="11" t="s">
        <v>124</v>
      </c>
      <c r="BW1167" s="3" t="s">
        <v>3816</v>
      </c>
      <c r="BX1167" s="15">
        <v>0.0</v>
      </c>
      <c r="BY1167" s="26">
        <v>228.0</v>
      </c>
      <c r="BZ1167" s="16">
        <v>0.0</v>
      </c>
      <c r="CA1167" s="26">
        <v>69.0</v>
      </c>
      <c r="CB1167" s="26">
        <v>7.0</v>
      </c>
      <c r="CC1167" s="15">
        <v>0.0</v>
      </c>
      <c r="CD1167" s="15">
        <v>0.0</v>
      </c>
      <c r="CE1167" s="15">
        <v>0.0</v>
      </c>
      <c r="CF1167" s="15">
        <v>0.0</v>
      </c>
      <c r="CG1167" s="16">
        <v>0.0</v>
      </c>
      <c r="CH1167" s="16">
        <v>0.0</v>
      </c>
      <c r="CI1167" s="16">
        <v>0.0</v>
      </c>
      <c r="CJ1167" s="15">
        <f t="shared" si="3"/>
        <v>0</v>
      </c>
      <c r="CK1167" s="29" t="s">
        <v>6635</v>
      </c>
      <c r="CL1167" s="11" t="s">
        <v>6636</v>
      </c>
      <c r="CM1167" s="11">
        <v>0.0</v>
      </c>
      <c r="CN1167" s="11">
        <v>0.0</v>
      </c>
      <c r="CO1167" s="18">
        <v>0.0</v>
      </c>
      <c r="CP1167" s="18">
        <v>0.0</v>
      </c>
      <c r="CQ1167" s="15">
        <v>0.0</v>
      </c>
      <c r="CR1167" s="15" t="s">
        <v>124</v>
      </c>
      <c r="CS1167" s="15">
        <v>0.0</v>
      </c>
      <c r="CT1167" s="15" t="s">
        <v>124</v>
      </c>
      <c r="CU1167" s="15">
        <v>0.0</v>
      </c>
      <c r="CV1167" s="15" t="s">
        <v>124</v>
      </c>
      <c r="CW1167" s="11">
        <v>0.0</v>
      </c>
      <c r="CX1167" s="11">
        <v>0.0</v>
      </c>
      <c r="CY1167" s="11" t="s">
        <v>124</v>
      </c>
      <c r="CZ1167" s="11">
        <v>0.0</v>
      </c>
      <c r="DA1167" s="11" t="s">
        <v>235</v>
      </c>
      <c r="DB1167" s="31"/>
    </row>
    <row r="1168">
      <c r="A1168" s="11" t="s">
        <v>6637</v>
      </c>
      <c r="B1168" s="11" t="s">
        <v>6638</v>
      </c>
      <c r="C1168" s="12">
        <v>45381.0</v>
      </c>
      <c r="D1168" s="13">
        <v>1.0</v>
      </c>
      <c r="E1168" s="18">
        <v>0.0</v>
      </c>
      <c r="F1168" s="3">
        <v>7.0</v>
      </c>
      <c r="G1168" s="3">
        <v>5.0</v>
      </c>
      <c r="H1168" s="3">
        <v>7.0</v>
      </c>
      <c r="I1168" s="14">
        <f t="shared" si="1"/>
        <v>6.333333333</v>
      </c>
      <c r="J1168" s="14">
        <f t="shared" si="2"/>
        <v>1.333333333</v>
      </c>
      <c r="K1168" s="11" t="s">
        <v>355</v>
      </c>
      <c r="L1168" s="11" t="s">
        <v>355</v>
      </c>
      <c r="M1168" s="15"/>
      <c r="N1168" s="15"/>
      <c r="O1168" s="15" t="s">
        <v>162</v>
      </c>
      <c r="P1168" s="15" t="s">
        <v>124</v>
      </c>
      <c r="Q1168" s="17">
        <v>1.0</v>
      </c>
      <c r="R1168" s="11" t="s">
        <v>124</v>
      </c>
      <c r="S1168" s="11">
        <v>0.0</v>
      </c>
      <c r="T1168" s="11">
        <v>0.0</v>
      </c>
      <c r="U1168" s="11" t="s">
        <v>124</v>
      </c>
      <c r="V1168" s="11">
        <v>0.0</v>
      </c>
      <c r="W1168" s="11" t="s">
        <v>125</v>
      </c>
      <c r="X1168" s="18">
        <v>31.0</v>
      </c>
      <c r="Y1168" s="18">
        <v>1.0</v>
      </c>
      <c r="Z1168" s="18">
        <v>1.0</v>
      </c>
      <c r="AA1168" s="18">
        <v>0.0</v>
      </c>
      <c r="AB1168" s="15" t="s">
        <v>6639</v>
      </c>
      <c r="AC1168" s="15" t="s">
        <v>6639</v>
      </c>
      <c r="AD1168" s="16">
        <v>1.0</v>
      </c>
      <c r="AE1168" s="16">
        <v>2.0</v>
      </c>
      <c r="AF1168" s="16">
        <v>1.0</v>
      </c>
      <c r="AG1168" s="15">
        <v>0.0</v>
      </c>
      <c r="AH1168" s="11" t="s">
        <v>6640</v>
      </c>
      <c r="AI1168" s="18">
        <v>1.0</v>
      </c>
      <c r="AJ1168" s="18">
        <v>2.0</v>
      </c>
      <c r="AK1168" s="18">
        <v>0.0</v>
      </c>
      <c r="AL1168" s="11">
        <v>0.0</v>
      </c>
      <c r="AM1168" s="19">
        <v>1.0</v>
      </c>
      <c r="AN1168" s="27" t="s">
        <v>299</v>
      </c>
      <c r="AO1168" s="15" t="s">
        <v>2224</v>
      </c>
      <c r="AP1168" s="15" t="s">
        <v>2224</v>
      </c>
      <c r="AQ1168" s="15">
        <v>160.0</v>
      </c>
      <c r="AR1168" s="15">
        <v>60.0</v>
      </c>
      <c r="AS1168" s="15">
        <v>56.0</v>
      </c>
      <c r="AT1168" s="15">
        <v>24.0</v>
      </c>
      <c r="AU1168" s="15">
        <v>-4.0</v>
      </c>
      <c r="AV1168" s="15">
        <v>20.0</v>
      </c>
      <c r="AW1168" s="18">
        <v>0.0</v>
      </c>
      <c r="AX1168" s="18">
        <v>0.0</v>
      </c>
      <c r="AY1168" s="18">
        <v>0.0</v>
      </c>
      <c r="AZ1168" s="18">
        <v>1.0</v>
      </c>
      <c r="BA1168" s="18">
        <v>0.0</v>
      </c>
      <c r="BB1168" s="18">
        <v>0.0</v>
      </c>
      <c r="BC1168" s="11">
        <v>0.0</v>
      </c>
      <c r="BD1168" s="11">
        <v>0.0</v>
      </c>
      <c r="BE1168" s="11">
        <v>0.0</v>
      </c>
      <c r="BF1168" s="11">
        <v>0.0</v>
      </c>
      <c r="BG1168" s="11">
        <v>0.0</v>
      </c>
      <c r="BH1168" s="11">
        <v>0.0</v>
      </c>
      <c r="BI1168" s="11">
        <v>0.0</v>
      </c>
      <c r="BJ1168" s="11">
        <v>0.0</v>
      </c>
      <c r="BK1168" s="11">
        <v>0.0</v>
      </c>
      <c r="BL1168" s="11">
        <v>0.0</v>
      </c>
      <c r="BM1168" s="11">
        <v>0.0</v>
      </c>
      <c r="BN1168" s="11">
        <v>0.0</v>
      </c>
      <c r="BO1168" s="11">
        <v>0.0</v>
      </c>
      <c r="BP1168" s="11">
        <v>0.0</v>
      </c>
      <c r="BQ1168" s="11">
        <v>0.0</v>
      </c>
      <c r="BR1168" s="11">
        <v>0.0</v>
      </c>
      <c r="BS1168" s="11">
        <v>0.0</v>
      </c>
      <c r="BT1168" s="11">
        <v>0.0</v>
      </c>
      <c r="BU1168" s="11">
        <v>0.0</v>
      </c>
      <c r="BV1168" s="11" t="s">
        <v>124</v>
      </c>
      <c r="BW1168" s="3" t="s">
        <v>319</v>
      </c>
      <c r="BX1168" s="15">
        <v>0.0</v>
      </c>
      <c r="BY1168" s="26">
        <v>210.0</v>
      </c>
      <c r="BZ1168" s="16">
        <v>0.0</v>
      </c>
      <c r="CA1168" s="26">
        <v>25.0</v>
      </c>
      <c r="CB1168" s="26">
        <v>5.0</v>
      </c>
      <c r="CC1168" s="15">
        <v>0.0</v>
      </c>
      <c r="CD1168" s="15">
        <v>0.0</v>
      </c>
      <c r="CE1168" s="15">
        <v>0.0</v>
      </c>
      <c r="CF1168" s="15">
        <v>0.0</v>
      </c>
      <c r="CG1168" s="16">
        <v>0.0</v>
      </c>
      <c r="CH1168" s="16">
        <v>0.0</v>
      </c>
      <c r="CI1168" s="16">
        <v>0.0</v>
      </c>
      <c r="CJ1168" s="15">
        <f t="shared" si="3"/>
        <v>0</v>
      </c>
      <c r="CK1168" s="29" t="s">
        <v>6641</v>
      </c>
      <c r="CL1168" s="11" t="s">
        <v>5913</v>
      </c>
      <c r="CM1168" s="11">
        <v>0.0</v>
      </c>
      <c r="CN1168" s="11">
        <v>0.0</v>
      </c>
      <c r="CO1168" s="18">
        <v>0.0</v>
      </c>
      <c r="CP1168" s="18">
        <v>0.0</v>
      </c>
      <c r="CQ1168" s="15">
        <v>0.0</v>
      </c>
      <c r="CR1168" s="15" t="s">
        <v>124</v>
      </c>
      <c r="CS1168" s="15">
        <v>0.0</v>
      </c>
      <c r="CT1168" s="15" t="s">
        <v>124</v>
      </c>
      <c r="CU1168" s="15">
        <v>0.0</v>
      </c>
      <c r="CV1168" s="15" t="s">
        <v>124</v>
      </c>
      <c r="CW1168" s="11">
        <v>0.0</v>
      </c>
      <c r="CX1168" s="11">
        <v>0.0</v>
      </c>
      <c r="CY1168" s="11" t="s">
        <v>124</v>
      </c>
      <c r="CZ1168" s="11">
        <v>0.0</v>
      </c>
      <c r="DA1168" s="11" t="s">
        <v>2694</v>
      </c>
      <c r="DB1168" s="31"/>
    </row>
    <row r="1169">
      <c r="A1169" s="11" t="s">
        <v>6642</v>
      </c>
      <c r="B1169" s="11" t="s">
        <v>6643</v>
      </c>
      <c r="C1169" s="12">
        <v>45388.0</v>
      </c>
      <c r="D1169" s="13">
        <v>3.0</v>
      </c>
      <c r="E1169" s="18">
        <v>0.0</v>
      </c>
      <c r="F1169" s="3">
        <v>6.0</v>
      </c>
      <c r="G1169" s="3">
        <v>6.0</v>
      </c>
      <c r="H1169" s="3">
        <v>6.0</v>
      </c>
      <c r="I1169" s="14">
        <f t="shared" si="1"/>
        <v>6</v>
      </c>
      <c r="J1169" s="14">
        <f t="shared" si="2"/>
        <v>0</v>
      </c>
      <c r="K1169" s="11" t="s">
        <v>6644</v>
      </c>
      <c r="L1169" s="11" t="s">
        <v>6645</v>
      </c>
      <c r="M1169" s="15"/>
      <c r="N1169" s="15"/>
      <c r="O1169" s="15" t="s">
        <v>124</v>
      </c>
      <c r="P1169" s="15" t="s">
        <v>124</v>
      </c>
      <c r="Q1169" s="17">
        <v>0.0</v>
      </c>
      <c r="R1169" s="11" t="s">
        <v>124</v>
      </c>
      <c r="S1169" s="11">
        <v>1.0</v>
      </c>
      <c r="T1169" s="11">
        <v>0.0</v>
      </c>
      <c r="U1169" s="11" t="s">
        <v>124</v>
      </c>
      <c r="V1169" s="11">
        <v>0.0</v>
      </c>
      <c r="W1169" s="11" t="s">
        <v>125</v>
      </c>
      <c r="X1169" s="18">
        <f>(40+30+36)/3</f>
        <v>35.33333333</v>
      </c>
      <c r="Y1169" s="18">
        <v>1.0</v>
      </c>
      <c r="Z1169" s="18">
        <v>0.0</v>
      </c>
      <c r="AA1169" s="18">
        <v>1.0</v>
      </c>
      <c r="AB1169" s="15" t="s">
        <v>6646</v>
      </c>
      <c r="AC1169" s="15" t="s">
        <v>6647</v>
      </c>
      <c r="AD1169" s="16">
        <v>1.0</v>
      </c>
      <c r="AE1169" s="16">
        <v>0.0</v>
      </c>
      <c r="AF1169" s="16">
        <v>1.0</v>
      </c>
      <c r="AG1169" s="15">
        <v>0.0</v>
      </c>
      <c r="AH1169" s="11" t="s">
        <v>6648</v>
      </c>
      <c r="AI1169" s="18">
        <v>1.0</v>
      </c>
      <c r="AJ1169" s="18">
        <v>0.0</v>
      </c>
      <c r="AK1169" s="18">
        <v>1.0</v>
      </c>
      <c r="AL1169" s="11">
        <v>1.0</v>
      </c>
      <c r="AM1169" s="19">
        <v>1.0</v>
      </c>
      <c r="AN1169" s="27" t="s">
        <v>128</v>
      </c>
      <c r="AO1169" s="15" t="s">
        <v>1624</v>
      </c>
      <c r="AP1169" s="15" t="s">
        <v>1624</v>
      </c>
      <c r="AQ1169" s="15">
        <v>162.0</v>
      </c>
      <c r="AR1169" s="15">
        <v>68.0</v>
      </c>
      <c r="AS1169" s="15">
        <v>81.0</v>
      </c>
      <c r="AT1169" s="15">
        <v>31.0</v>
      </c>
      <c r="AU1169" s="15">
        <v>-5.0</v>
      </c>
      <c r="AV1169" s="15">
        <v>1.0</v>
      </c>
      <c r="AW1169" s="18">
        <v>0.0</v>
      </c>
      <c r="AX1169" s="18">
        <v>1.0</v>
      </c>
      <c r="AY1169" s="18">
        <v>0.0</v>
      </c>
      <c r="AZ1169" s="18">
        <v>1.0</v>
      </c>
      <c r="BA1169" s="18">
        <v>0.0</v>
      </c>
      <c r="BB1169" s="18">
        <v>0.0</v>
      </c>
      <c r="BC1169" s="11">
        <v>0.0</v>
      </c>
      <c r="BD1169" s="11">
        <v>0.0</v>
      </c>
      <c r="BE1169" s="11">
        <v>0.0</v>
      </c>
      <c r="BF1169" s="11">
        <v>0.0</v>
      </c>
      <c r="BG1169" s="11">
        <v>0.0</v>
      </c>
      <c r="BH1169" s="11">
        <v>0.0</v>
      </c>
      <c r="BI1169" s="11">
        <v>0.0</v>
      </c>
      <c r="BJ1169" s="11">
        <v>0.0</v>
      </c>
      <c r="BK1169" s="11">
        <v>0.0</v>
      </c>
      <c r="BL1169" s="11">
        <v>1.0</v>
      </c>
      <c r="BM1169" s="11">
        <v>0.0</v>
      </c>
      <c r="BN1169" s="11">
        <v>0.0</v>
      </c>
      <c r="BO1169" s="11">
        <v>0.0</v>
      </c>
      <c r="BP1169" s="11">
        <v>0.0</v>
      </c>
      <c r="BQ1169" s="11">
        <v>0.0</v>
      </c>
      <c r="BR1169" s="11">
        <v>0.0</v>
      </c>
      <c r="BS1169" s="11">
        <v>0.0</v>
      </c>
      <c r="BT1169" s="11">
        <v>0.0</v>
      </c>
      <c r="BU1169" s="11">
        <v>0.0</v>
      </c>
      <c r="BV1169" s="11" t="s">
        <v>124</v>
      </c>
      <c r="BW1169" s="3" t="s">
        <v>319</v>
      </c>
      <c r="BX1169" s="15">
        <v>0.0</v>
      </c>
      <c r="BY1169" s="26">
        <f>267</f>
        <v>267</v>
      </c>
      <c r="BZ1169" s="16">
        <v>0.0</v>
      </c>
      <c r="CA1169" s="26">
        <v>31.0</v>
      </c>
      <c r="CB1169" s="26">
        <v>18.0</v>
      </c>
      <c r="CC1169" s="15">
        <v>1.0</v>
      </c>
      <c r="CD1169" s="15">
        <v>0.0</v>
      </c>
      <c r="CE1169" s="15">
        <v>1.0</v>
      </c>
      <c r="CF1169" s="15">
        <v>0.0</v>
      </c>
      <c r="CG1169" s="16">
        <v>0.0</v>
      </c>
      <c r="CH1169" s="16">
        <v>1.0</v>
      </c>
      <c r="CI1169" s="16">
        <v>1.0</v>
      </c>
      <c r="CJ1169" s="15">
        <f t="shared" si="3"/>
        <v>1</v>
      </c>
      <c r="CK1169" s="29" t="s">
        <v>6649</v>
      </c>
      <c r="CL1169" s="11" t="s">
        <v>6650</v>
      </c>
      <c r="CM1169" s="11">
        <v>0.0</v>
      </c>
      <c r="CN1169" s="11">
        <v>0.0</v>
      </c>
      <c r="CO1169" s="18">
        <v>1.0</v>
      </c>
      <c r="CP1169" s="18">
        <v>0.0</v>
      </c>
      <c r="CQ1169" s="15">
        <v>0.0</v>
      </c>
      <c r="CR1169" s="15" t="s">
        <v>124</v>
      </c>
      <c r="CS1169" s="15">
        <v>0.0</v>
      </c>
      <c r="CT1169" s="15" t="s">
        <v>124</v>
      </c>
      <c r="CU1169" s="15">
        <v>0.0</v>
      </c>
      <c r="CV1169" s="15" t="s">
        <v>124</v>
      </c>
      <c r="CW1169" s="11">
        <v>0.0</v>
      </c>
      <c r="CX1169" s="11">
        <v>0.0</v>
      </c>
      <c r="CY1169" s="11" t="s">
        <v>124</v>
      </c>
      <c r="CZ1169" s="11">
        <v>0.0</v>
      </c>
      <c r="DA1169" s="11" t="s">
        <v>124</v>
      </c>
      <c r="DB1169" s="31"/>
    </row>
    <row r="1170">
      <c r="A1170" s="11" t="s">
        <v>6651</v>
      </c>
      <c r="B1170" s="11" t="s">
        <v>6652</v>
      </c>
      <c r="C1170" s="12">
        <v>45409.0</v>
      </c>
      <c r="D1170" s="13">
        <v>1.0</v>
      </c>
      <c r="E1170" s="18">
        <v>0.0</v>
      </c>
      <c r="F1170" s="3">
        <v>7.0</v>
      </c>
      <c r="G1170" s="3">
        <v>6.0</v>
      </c>
      <c r="H1170" s="3">
        <v>7.0</v>
      </c>
      <c r="I1170" s="14">
        <f t="shared" si="1"/>
        <v>6.666666667</v>
      </c>
      <c r="J1170" s="14">
        <f t="shared" si="2"/>
        <v>0.6666666667</v>
      </c>
      <c r="K1170" s="11" t="s">
        <v>261</v>
      </c>
      <c r="L1170" s="11" t="s">
        <v>3594</v>
      </c>
      <c r="M1170" s="15"/>
      <c r="N1170" s="15"/>
      <c r="O1170" s="15" t="s">
        <v>186</v>
      </c>
      <c r="P1170" s="15" t="s">
        <v>185</v>
      </c>
      <c r="Q1170" s="17">
        <v>0.0</v>
      </c>
      <c r="R1170" s="11" t="s">
        <v>124</v>
      </c>
      <c r="S1170" s="11">
        <v>0.0</v>
      </c>
      <c r="T1170" s="11">
        <v>0.0</v>
      </c>
      <c r="U1170" s="11" t="s">
        <v>124</v>
      </c>
      <c r="V1170" s="11">
        <v>0.0</v>
      </c>
      <c r="W1170" s="11" t="s">
        <v>1742</v>
      </c>
      <c r="X1170" s="18">
        <v>34.0</v>
      </c>
      <c r="Y1170" s="18">
        <v>1.0</v>
      </c>
      <c r="Z1170" s="18">
        <v>1.0</v>
      </c>
      <c r="AA1170" s="18">
        <v>0.0</v>
      </c>
      <c r="AB1170" s="15" t="s">
        <v>6653</v>
      </c>
      <c r="AC1170" s="15" t="s">
        <v>6653</v>
      </c>
      <c r="AD1170" s="16">
        <v>1.0</v>
      </c>
      <c r="AE1170" s="16">
        <v>2.0</v>
      </c>
      <c r="AF1170" s="16">
        <v>1.0</v>
      </c>
      <c r="AG1170" s="15">
        <v>0.0</v>
      </c>
      <c r="AH1170" s="11" t="s">
        <v>6654</v>
      </c>
      <c r="AI1170" s="18">
        <v>1.0</v>
      </c>
      <c r="AJ1170" s="18">
        <v>2.0</v>
      </c>
      <c r="AK1170" s="18">
        <v>1.0</v>
      </c>
      <c r="AL1170" s="11">
        <v>0.0</v>
      </c>
      <c r="AM1170" s="19">
        <v>1.0</v>
      </c>
      <c r="AN1170" s="27" t="s">
        <v>128</v>
      </c>
      <c r="AO1170" s="15" t="s">
        <v>145</v>
      </c>
      <c r="AP1170" s="15" t="s">
        <v>145</v>
      </c>
      <c r="AQ1170" s="15">
        <v>117.0</v>
      </c>
      <c r="AR1170" s="15">
        <v>62.0</v>
      </c>
      <c r="AS1170" s="15">
        <v>74.0</v>
      </c>
      <c r="AT1170" s="15">
        <v>93.0</v>
      </c>
      <c r="AU1170" s="15">
        <v>-6.0</v>
      </c>
      <c r="AV1170" s="15">
        <v>3.0</v>
      </c>
      <c r="AW1170" s="18">
        <v>0.0</v>
      </c>
      <c r="AX1170" s="18">
        <v>0.0</v>
      </c>
      <c r="AY1170" s="18">
        <v>1.0</v>
      </c>
      <c r="AZ1170" s="18">
        <v>0.0</v>
      </c>
      <c r="BA1170" s="18">
        <v>0.0</v>
      </c>
      <c r="BB1170" s="18">
        <v>0.0</v>
      </c>
      <c r="BC1170" s="11">
        <v>0.0</v>
      </c>
      <c r="BD1170" s="11">
        <v>0.0</v>
      </c>
      <c r="BE1170" s="11">
        <v>0.0</v>
      </c>
      <c r="BF1170" s="11">
        <v>0.0</v>
      </c>
      <c r="BG1170" s="11">
        <v>0.0</v>
      </c>
      <c r="BH1170" s="11">
        <v>0.0</v>
      </c>
      <c r="BI1170" s="11">
        <v>0.0</v>
      </c>
      <c r="BJ1170" s="11">
        <v>0.0</v>
      </c>
      <c r="BK1170" s="11">
        <v>1.0</v>
      </c>
      <c r="BL1170" s="11">
        <v>0.0</v>
      </c>
      <c r="BM1170" s="11">
        <v>0.0</v>
      </c>
      <c r="BN1170" s="11">
        <v>0.0</v>
      </c>
      <c r="BO1170" s="11">
        <v>0.0</v>
      </c>
      <c r="BP1170" s="11">
        <v>0.0</v>
      </c>
      <c r="BQ1170" s="11">
        <v>0.0</v>
      </c>
      <c r="BR1170" s="11">
        <v>0.0</v>
      </c>
      <c r="BS1170" s="11">
        <v>0.0</v>
      </c>
      <c r="BT1170" s="11">
        <v>0.0</v>
      </c>
      <c r="BU1170" s="11">
        <v>0.0</v>
      </c>
      <c r="BV1170" s="11" t="s">
        <v>124</v>
      </c>
      <c r="BW1170" s="3" t="s">
        <v>487</v>
      </c>
      <c r="BX1170" s="15">
        <v>0.0</v>
      </c>
      <c r="BY1170" s="26">
        <v>251.0</v>
      </c>
      <c r="BZ1170" s="16">
        <v>0.0</v>
      </c>
      <c r="CA1170" s="26">
        <v>73.0</v>
      </c>
      <c r="CB1170" s="26">
        <v>20.0</v>
      </c>
      <c r="CC1170" s="15">
        <v>0.0</v>
      </c>
      <c r="CD1170" s="15">
        <v>0.0</v>
      </c>
      <c r="CE1170" s="15">
        <v>0.0</v>
      </c>
      <c r="CF1170" s="15">
        <v>0.0</v>
      </c>
      <c r="CG1170" s="16">
        <v>0.0</v>
      </c>
      <c r="CH1170" s="16">
        <v>0.0</v>
      </c>
      <c r="CI1170" s="16">
        <v>0.0</v>
      </c>
      <c r="CJ1170" s="15">
        <f t="shared" si="3"/>
        <v>0</v>
      </c>
      <c r="CK1170" s="29" t="s">
        <v>6655</v>
      </c>
      <c r="CL1170" s="11" t="s">
        <v>258</v>
      </c>
      <c r="CM1170" s="11">
        <v>0.0</v>
      </c>
      <c r="CN1170" s="11">
        <v>0.0</v>
      </c>
      <c r="CO1170" s="18">
        <v>0.0</v>
      </c>
      <c r="CP1170" s="18">
        <v>0.0</v>
      </c>
      <c r="CQ1170" s="15">
        <v>0.0</v>
      </c>
      <c r="CR1170" s="15" t="s">
        <v>124</v>
      </c>
      <c r="CS1170" s="15">
        <v>0.0</v>
      </c>
      <c r="CT1170" s="15" t="s">
        <v>124</v>
      </c>
      <c r="CU1170" s="15">
        <v>0.0</v>
      </c>
      <c r="CV1170" s="15" t="s">
        <v>124</v>
      </c>
      <c r="CW1170" s="11">
        <v>0.0</v>
      </c>
      <c r="CX1170" s="11">
        <v>0.0</v>
      </c>
      <c r="CY1170" s="11" t="s">
        <v>124</v>
      </c>
      <c r="CZ1170" s="11">
        <v>0.0</v>
      </c>
      <c r="DA1170" s="11" t="s">
        <v>1049</v>
      </c>
      <c r="DB1170" s="31"/>
    </row>
    <row r="1171">
      <c r="A1171" s="11" t="s">
        <v>6656</v>
      </c>
      <c r="B1171" s="11" t="s">
        <v>6657</v>
      </c>
      <c r="C1171" s="12">
        <v>45416.0</v>
      </c>
      <c r="D1171" s="13">
        <v>2.0</v>
      </c>
      <c r="E1171" s="18">
        <v>0.0</v>
      </c>
      <c r="F1171" s="3">
        <v>4.0</v>
      </c>
      <c r="G1171" s="3">
        <v>8.0</v>
      </c>
      <c r="H1171" s="3">
        <v>6.0</v>
      </c>
      <c r="I1171" s="14">
        <f t="shared" si="1"/>
        <v>6</v>
      </c>
      <c r="J1171" s="14">
        <f t="shared" si="2"/>
        <v>2.666666667</v>
      </c>
      <c r="K1171" s="11" t="s">
        <v>5701</v>
      </c>
      <c r="L1171" s="11" t="s">
        <v>5472</v>
      </c>
      <c r="M1171" s="15"/>
      <c r="N1171" s="15"/>
      <c r="O1171" s="15" t="s">
        <v>2906</v>
      </c>
      <c r="P1171" s="15" t="s">
        <v>6658</v>
      </c>
      <c r="Q1171" s="17">
        <v>1.5</v>
      </c>
      <c r="R1171" s="11" t="s">
        <v>6659</v>
      </c>
      <c r="S1171" s="11">
        <v>1.0</v>
      </c>
      <c r="T1171" s="11">
        <v>0.0</v>
      </c>
      <c r="U1171" s="11" t="s">
        <v>124</v>
      </c>
      <c r="V1171" s="11">
        <v>0.0</v>
      </c>
      <c r="W1171" s="11" t="s">
        <v>125</v>
      </c>
      <c r="X1171" s="18">
        <f>(34+28)/2</f>
        <v>31</v>
      </c>
      <c r="Y1171" s="18">
        <v>2.0</v>
      </c>
      <c r="Z1171" s="18">
        <v>1.0</v>
      </c>
      <c r="AA1171" s="18">
        <v>0.0</v>
      </c>
      <c r="AB1171" s="15" t="s">
        <v>6660</v>
      </c>
      <c r="AC1171" s="15" t="s">
        <v>6660</v>
      </c>
      <c r="AD1171" s="16">
        <v>2.0</v>
      </c>
      <c r="AE1171" s="16">
        <v>1.0</v>
      </c>
      <c r="AF1171" s="16">
        <v>1.0</v>
      </c>
      <c r="AG1171" s="15">
        <v>0.0</v>
      </c>
      <c r="AH1171" s="11" t="s">
        <v>6011</v>
      </c>
      <c r="AI1171" s="18">
        <v>2.0</v>
      </c>
      <c r="AJ1171" s="18">
        <v>1.0</v>
      </c>
      <c r="AK1171" s="18">
        <v>1.0</v>
      </c>
      <c r="AL1171" s="11">
        <v>0.0</v>
      </c>
      <c r="AM1171" s="19">
        <v>1.0</v>
      </c>
      <c r="AN1171" s="27" t="s">
        <v>128</v>
      </c>
      <c r="AO1171" s="15" t="s">
        <v>177</v>
      </c>
      <c r="AP1171" s="15" t="s">
        <v>177</v>
      </c>
      <c r="AQ1171" s="15">
        <v>192.0</v>
      </c>
      <c r="AR1171" s="15">
        <v>39.0</v>
      </c>
      <c r="AS1171" s="15">
        <v>50.0</v>
      </c>
      <c r="AT1171" s="15">
        <v>28.0</v>
      </c>
      <c r="AU1171" s="15">
        <v>-11.0</v>
      </c>
      <c r="AV1171" s="15">
        <v>50.0</v>
      </c>
      <c r="AW1171" s="18">
        <v>0.0</v>
      </c>
      <c r="AX1171" s="18">
        <v>0.0</v>
      </c>
      <c r="AY1171" s="18">
        <v>0.0</v>
      </c>
      <c r="AZ1171" s="18">
        <v>0.0</v>
      </c>
      <c r="BA1171" s="18">
        <v>0.0</v>
      </c>
      <c r="BB1171" s="18">
        <v>0.0</v>
      </c>
      <c r="BC1171" s="11">
        <v>0.0</v>
      </c>
      <c r="BD1171" s="11">
        <v>0.0</v>
      </c>
      <c r="BE1171" s="11">
        <v>0.0</v>
      </c>
      <c r="BF1171" s="11">
        <v>0.0</v>
      </c>
      <c r="BG1171" s="11">
        <v>0.0</v>
      </c>
      <c r="BH1171" s="11">
        <v>0.0</v>
      </c>
      <c r="BI1171" s="11">
        <v>0.0</v>
      </c>
      <c r="BJ1171" s="11">
        <v>0.0</v>
      </c>
      <c r="BK1171" s="11">
        <v>0.0</v>
      </c>
      <c r="BL1171" s="11">
        <v>0.0</v>
      </c>
      <c r="BM1171" s="11">
        <v>0.0</v>
      </c>
      <c r="BN1171" s="11">
        <v>0.0</v>
      </c>
      <c r="BO1171" s="11">
        <v>0.0</v>
      </c>
      <c r="BP1171" s="11">
        <v>0.0</v>
      </c>
      <c r="BQ1171" s="11">
        <v>0.0</v>
      </c>
      <c r="BR1171" s="11">
        <v>0.0</v>
      </c>
      <c r="BS1171" s="11">
        <v>0.0</v>
      </c>
      <c r="BT1171" s="11">
        <v>0.0</v>
      </c>
      <c r="BU1171" s="11">
        <v>0.0</v>
      </c>
      <c r="BV1171" s="11" t="s">
        <v>124</v>
      </c>
      <c r="BW1171" s="3" t="s">
        <v>146</v>
      </c>
      <c r="BX1171" s="15">
        <v>0.0</v>
      </c>
      <c r="BY1171" s="26">
        <v>228.0</v>
      </c>
      <c r="BZ1171" s="16">
        <v>0.0</v>
      </c>
      <c r="CA1171" s="26">
        <v>11.0</v>
      </c>
      <c r="CB1171" s="26">
        <v>3.0</v>
      </c>
      <c r="CC1171" s="15">
        <v>0.0</v>
      </c>
      <c r="CD1171" s="15">
        <v>0.0</v>
      </c>
      <c r="CE1171" s="15">
        <v>0.0</v>
      </c>
      <c r="CF1171" s="15">
        <v>0.0</v>
      </c>
      <c r="CG1171" s="16">
        <v>0.0</v>
      </c>
      <c r="CH1171" s="16">
        <v>0.0</v>
      </c>
      <c r="CI1171" s="16">
        <v>0.0</v>
      </c>
      <c r="CJ1171" s="15">
        <f t="shared" si="3"/>
        <v>0</v>
      </c>
      <c r="CK1171" s="29" t="s">
        <v>6661</v>
      </c>
      <c r="CL1171" s="11" t="s">
        <v>132</v>
      </c>
      <c r="CM1171" s="11">
        <v>0.0</v>
      </c>
      <c r="CN1171" s="11">
        <v>0.0</v>
      </c>
      <c r="CO1171" s="18">
        <v>0.0</v>
      </c>
      <c r="CP1171" s="18">
        <v>0.0</v>
      </c>
      <c r="CQ1171" s="15">
        <v>0.0</v>
      </c>
      <c r="CR1171" s="15" t="s">
        <v>124</v>
      </c>
      <c r="CS1171" s="15">
        <v>0.0</v>
      </c>
      <c r="CT1171" s="15" t="s">
        <v>124</v>
      </c>
      <c r="CU1171" s="15">
        <v>0.0</v>
      </c>
      <c r="CV1171" s="15" t="s">
        <v>124</v>
      </c>
      <c r="CW1171" s="11">
        <v>0.0</v>
      </c>
      <c r="CX1171" s="11">
        <v>0.0</v>
      </c>
      <c r="CY1171" s="11" t="s">
        <v>124</v>
      </c>
      <c r="CZ1171" s="11">
        <v>0.0</v>
      </c>
      <c r="DA1171" s="11" t="s">
        <v>1049</v>
      </c>
      <c r="DB1171" s="31"/>
    </row>
    <row r="1172">
      <c r="A1172" s="11" t="s">
        <v>6662</v>
      </c>
      <c r="B1172" s="11" t="s">
        <v>5984</v>
      </c>
      <c r="C1172" s="12">
        <v>45430.0</v>
      </c>
      <c r="D1172" s="13">
        <v>2.0</v>
      </c>
      <c r="E1172" s="18">
        <v>1.0</v>
      </c>
      <c r="F1172" s="3">
        <v>9.0</v>
      </c>
      <c r="G1172" s="3">
        <v>9.0</v>
      </c>
      <c r="H1172" s="3">
        <v>10.0</v>
      </c>
      <c r="I1172" s="14">
        <f t="shared" si="1"/>
        <v>9.333333333</v>
      </c>
      <c r="J1172" s="14">
        <f t="shared" si="2"/>
        <v>0.6666666667</v>
      </c>
      <c r="K1172" s="11" t="s">
        <v>4130</v>
      </c>
      <c r="L1172" s="11" t="s">
        <v>5472</v>
      </c>
      <c r="M1172" s="15"/>
      <c r="N1172" s="15"/>
      <c r="O1172" s="15" t="s">
        <v>3478</v>
      </c>
      <c r="P1172" s="15" t="s">
        <v>6663</v>
      </c>
      <c r="Q1172" s="17">
        <v>1.0</v>
      </c>
      <c r="R1172" s="11" t="s">
        <v>124</v>
      </c>
      <c r="S1172" s="11">
        <v>0.0</v>
      </c>
      <c r="T1172" s="11">
        <v>0.0</v>
      </c>
      <c r="U1172" s="11" t="s">
        <v>124</v>
      </c>
      <c r="V1172" s="11">
        <v>0.0</v>
      </c>
      <c r="W1172" s="11" t="s">
        <v>125</v>
      </c>
      <c r="X1172" s="18">
        <v>36.0</v>
      </c>
      <c r="Y1172" s="18">
        <v>1.0</v>
      </c>
      <c r="Z1172" s="18">
        <v>0.0</v>
      </c>
      <c r="AA1172" s="18">
        <v>1.0</v>
      </c>
      <c r="AB1172" s="15" t="s">
        <v>6664</v>
      </c>
      <c r="AC1172" s="15" t="s">
        <v>6665</v>
      </c>
      <c r="AD1172" s="16">
        <v>1.0</v>
      </c>
      <c r="AE1172" s="16">
        <v>2.0</v>
      </c>
      <c r="AF1172" s="16">
        <v>1.0</v>
      </c>
      <c r="AG1172" s="15">
        <v>0.0</v>
      </c>
      <c r="AH1172" s="11" t="s">
        <v>6666</v>
      </c>
      <c r="AI1172" s="18">
        <v>1.0</v>
      </c>
      <c r="AJ1172" s="18">
        <v>2.0</v>
      </c>
      <c r="AK1172" s="18">
        <v>0.0</v>
      </c>
      <c r="AL1172" s="11">
        <v>0.0</v>
      </c>
      <c r="AM1172" s="19">
        <v>1.0</v>
      </c>
      <c r="AN1172" s="27" t="s">
        <v>128</v>
      </c>
      <c r="AO1172" s="15" t="s">
        <v>413</v>
      </c>
      <c r="AP1172" s="15" t="s">
        <v>413</v>
      </c>
      <c r="AQ1172" s="15">
        <v>101.0</v>
      </c>
      <c r="AR1172" s="15">
        <v>47.0</v>
      </c>
      <c r="AS1172" s="15">
        <v>90.0</v>
      </c>
      <c r="AT1172" s="15">
        <v>21.0</v>
      </c>
      <c r="AU1172" s="15">
        <v>-7.0</v>
      </c>
      <c r="AV1172" s="15">
        <v>1.0</v>
      </c>
      <c r="AW1172" s="18">
        <v>0.0</v>
      </c>
      <c r="AX1172" s="18">
        <v>1.0</v>
      </c>
      <c r="AY1172" s="18">
        <v>0.0</v>
      </c>
      <c r="AZ1172" s="18">
        <v>0.0</v>
      </c>
      <c r="BA1172" s="18">
        <v>1.0</v>
      </c>
      <c r="BB1172" s="18">
        <v>0.0</v>
      </c>
      <c r="BC1172" s="11">
        <v>0.0</v>
      </c>
      <c r="BD1172" s="11">
        <v>0.0</v>
      </c>
      <c r="BE1172" s="11">
        <v>0.0</v>
      </c>
      <c r="BF1172" s="11">
        <v>0.0</v>
      </c>
      <c r="BG1172" s="11">
        <v>0.0</v>
      </c>
      <c r="BH1172" s="11">
        <v>0.0</v>
      </c>
      <c r="BI1172" s="11">
        <v>0.0</v>
      </c>
      <c r="BJ1172" s="11">
        <v>0.0</v>
      </c>
      <c r="BK1172" s="11">
        <v>0.0</v>
      </c>
      <c r="BL1172" s="11">
        <v>0.0</v>
      </c>
      <c r="BM1172" s="11">
        <v>0.0</v>
      </c>
      <c r="BN1172" s="11">
        <v>0.0</v>
      </c>
      <c r="BO1172" s="11">
        <v>0.0</v>
      </c>
      <c r="BP1172" s="11">
        <v>0.0</v>
      </c>
      <c r="BQ1172" s="11">
        <v>0.0</v>
      </c>
      <c r="BR1172" s="11">
        <v>0.0</v>
      </c>
      <c r="BS1172" s="11">
        <v>0.0</v>
      </c>
      <c r="BT1172" s="11">
        <v>0.0</v>
      </c>
      <c r="BU1172" s="11">
        <v>0.0</v>
      </c>
      <c r="BV1172" s="11" t="s">
        <v>124</v>
      </c>
      <c r="BW1172" s="3" t="s">
        <v>130</v>
      </c>
      <c r="BX1172" s="15">
        <v>0.0</v>
      </c>
      <c r="BY1172" s="26">
        <v>234.0</v>
      </c>
      <c r="BZ1172" s="16">
        <v>0.0</v>
      </c>
      <c r="CA1172" s="26">
        <v>29.0</v>
      </c>
      <c r="CB1172" s="26">
        <v>7.0</v>
      </c>
      <c r="CC1172" s="15">
        <v>0.0</v>
      </c>
      <c r="CD1172" s="15">
        <v>0.0</v>
      </c>
      <c r="CE1172" s="15">
        <v>0.0</v>
      </c>
      <c r="CF1172" s="15">
        <v>0.0</v>
      </c>
      <c r="CG1172" s="16">
        <v>0.0</v>
      </c>
      <c r="CH1172" s="16">
        <v>1.0</v>
      </c>
      <c r="CI1172" s="16">
        <v>1.0</v>
      </c>
      <c r="CJ1172" s="15">
        <f t="shared" si="3"/>
        <v>1</v>
      </c>
      <c r="CK1172" s="29" t="s">
        <v>6667</v>
      </c>
      <c r="CL1172" s="11" t="s">
        <v>6668</v>
      </c>
      <c r="CM1172" s="11">
        <v>0.0</v>
      </c>
      <c r="CN1172" s="11">
        <v>0.0</v>
      </c>
      <c r="CO1172" s="18">
        <v>1.0</v>
      </c>
      <c r="CP1172" s="18">
        <v>0.0</v>
      </c>
      <c r="CQ1172" s="15">
        <v>0.0</v>
      </c>
      <c r="CR1172" s="15" t="s">
        <v>124</v>
      </c>
      <c r="CS1172" s="15">
        <v>0.0</v>
      </c>
      <c r="CT1172" s="15" t="s">
        <v>124</v>
      </c>
      <c r="CU1172" s="15">
        <v>0.0</v>
      </c>
      <c r="CV1172" s="15" t="s">
        <v>124</v>
      </c>
      <c r="CW1172" s="11">
        <v>0.0</v>
      </c>
      <c r="CX1172" s="11">
        <v>0.0</v>
      </c>
      <c r="CY1172" s="11" t="s">
        <v>124</v>
      </c>
      <c r="CZ1172" s="11">
        <v>0.0</v>
      </c>
      <c r="DA1172" s="11" t="s">
        <v>2694</v>
      </c>
      <c r="DB1172" s="31"/>
    </row>
    <row r="1173">
      <c r="A1173" s="11" t="s">
        <v>6669</v>
      </c>
      <c r="B1173" s="11" t="s">
        <v>6670</v>
      </c>
      <c r="C1173" s="12">
        <v>45437.0</v>
      </c>
      <c r="D1173" s="13">
        <v>6.0</v>
      </c>
      <c r="E1173" s="18">
        <v>1.0</v>
      </c>
      <c r="F1173" s="3">
        <v>5.0</v>
      </c>
      <c r="G1173" s="3">
        <v>3.0</v>
      </c>
      <c r="H1173" s="3">
        <v>6.0</v>
      </c>
      <c r="I1173" s="14">
        <f t="shared" si="1"/>
        <v>4.666666667</v>
      </c>
      <c r="J1173" s="14">
        <f t="shared" si="2"/>
        <v>2</v>
      </c>
      <c r="K1173" s="11" t="s">
        <v>6671</v>
      </c>
      <c r="L1173" s="11" t="s">
        <v>5472</v>
      </c>
      <c r="M1173" s="15"/>
      <c r="N1173" s="15"/>
      <c r="O1173" s="15" t="s">
        <v>139</v>
      </c>
      <c r="P1173" s="15" t="s">
        <v>265</v>
      </c>
      <c r="Q1173" s="17">
        <v>1.5</v>
      </c>
      <c r="R1173" s="11" t="s">
        <v>6672</v>
      </c>
      <c r="S1173" s="11">
        <v>1.0</v>
      </c>
      <c r="T1173" s="11">
        <v>0.0</v>
      </c>
      <c r="U1173" s="11" t="s">
        <v>6523</v>
      </c>
      <c r="V1173" s="11">
        <v>0.0</v>
      </c>
      <c r="W1173" s="11" t="s">
        <v>125</v>
      </c>
      <c r="X1173" s="18">
        <f>(29+30)/2</f>
        <v>29.5</v>
      </c>
      <c r="Y1173" s="18">
        <v>1.0</v>
      </c>
      <c r="Z1173" s="18">
        <v>1.0</v>
      </c>
      <c r="AA1173" s="18">
        <v>0.0</v>
      </c>
      <c r="AB1173" s="15" t="s">
        <v>6673</v>
      </c>
      <c r="AC1173" s="15" t="s">
        <v>6673</v>
      </c>
      <c r="AD1173" s="16">
        <v>1.0</v>
      </c>
      <c r="AE1173" s="16">
        <v>1.0</v>
      </c>
      <c r="AF1173" s="16">
        <v>1.0</v>
      </c>
      <c r="AG1173" s="15">
        <v>0.0</v>
      </c>
      <c r="AH1173" s="11" t="s">
        <v>6674</v>
      </c>
      <c r="AI1173" s="18">
        <v>1.0</v>
      </c>
      <c r="AJ1173" s="18">
        <v>1.0</v>
      </c>
      <c r="AK1173" s="18">
        <v>0.0</v>
      </c>
      <c r="AL1173" s="11">
        <v>0.0</v>
      </c>
      <c r="AM1173" s="19">
        <v>1.0</v>
      </c>
      <c r="AN1173" s="27" t="s">
        <v>128</v>
      </c>
      <c r="AO1173" s="15" t="s">
        <v>129</v>
      </c>
      <c r="AP1173" s="15" t="s">
        <v>129</v>
      </c>
      <c r="AQ1173" s="15">
        <v>128.0</v>
      </c>
      <c r="AR1173" s="15">
        <v>86.0</v>
      </c>
      <c r="AS1173" s="15">
        <v>64.0</v>
      </c>
      <c r="AT1173" s="15">
        <v>73.0</v>
      </c>
      <c r="AU1173" s="15">
        <v>-5.0</v>
      </c>
      <c r="AV1173" s="15">
        <v>1.0</v>
      </c>
      <c r="AW1173" s="18">
        <v>0.0</v>
      </c>
      <c r="AX1173" s="18">
        <v>0.0</v>
      </c>
      <c r="AY1173" s="18">
        <v>1.0</v>
      </c>
      <c r="AZ1173" s="18">
        <v>0.0</v>
      </c>
      <c r="BA1173" s="18">
        <v>0.0</v>
      </c>
      <c r="BB1173" s="18">
        <v>0.0</v>
      </c>
      <c r="BC1173" s="11">
        <v>0.0</v>
      </c>
      <c r="BD1173" s="11">
        <v>0.0</v>
      </c>
      <c r="BE1173" s="11">
        <v>0.0</v>
      </c>
      <c r="BF1173" s="11">
        <v>0.0</v>
      </c>
      <c r="BG1173" s="11">
        <v>0.0</v>
      </c>
      <c r="BH1173" s="11">
        <v>0.0</v>
      </c>
      <c r="BI1173" s="11">
        <v>0.0</v>
      </c>
      <c r="BJ1173" s="11">
        <v>0.0</v>
      </c>
      <c r="BK1173" s="11">
        <v>0.0</v>
      </c>
      <c r="BL1173" s="11">
        <v>0.0</v>
      </c>
      <c r="BM1173" s="11">
        <v>0.0</v>
      </c>
      <c r="BN1173" s="11">
        <v>0.0</v>
      </c>
      <c r="BO1173" s="11">
        <v>1.0</v>
      </c>
      <c r="BP1173" s="11">
        <v>0.0</v>
      </c>
      <c r="BQ1173" s="11">
        <v>0.0</v>
      </c>
      <c r="BR1173" s="11">
        <v>0.0</v>
      </c>
      <c r="BS1173" s="11">
        <v>0.0</v>
      </c>
      <c r="BT1173" s="11">
        <v>0.0</v>
      </c>
      <c r="BU1173" s="11">
        <v>0.0</v>
      </c>
      <c r="BV1173" s="11" t="s">
        <v>124</v>
      </c>
      <c r="BW1173" s="3" t="s">
        <v>1609</v>
      </c>
      <c r="BX1173" s="15">
        <v>0.0</v>
      </c>
      <c r="BY1173" s="26">
        <v>178.0</v>
      </c>
      <c r="BZ1173" s="16">
        <v>0.0</v>
      </c>
      <c r="CA1173" s="26">
        <v>49.0</v>
      </c>
      <c r="CB1173" s="26">
        <v>15.0</v>
      </c>
      <c r="CC1173" s="15">
        <v>0.0</v>
      </c>
      <c r="CD1173" s="15">
        <v>0.0</v>
      </c>
      <c r="CE1173" s="15">
        <v>0.0</v>
      </c>
      <c r="CF1173" s="15">
        <v>0.0</v>
      </c>
      <c r="CG1173" s="16">
        <v>0.0</v>
      </c>
      <c r="CH1173" s="16">
        <v>0.0</v>
      </c>
      <c r="CI1173" s="16">
        <v>0.0</v>
      </c>
      <c r="CJ1173" s="15">
        <f t="shared" si="3"/>
        <v>0</v>
      </c>
      <c r="CK1173" s="29" t="s">
        <v>6675</v>
      </c>
      <c r="CL1173" s="11" t="s">
        <v>1451</v>
      </c>
      <c r="CM1173" s="11">
        <v>0.0</v>
      </c>
      <c r="CN1173" s="11">
        <v>0.0</v>
      </c>
      <c r="CO1173" s="18">
        <v>1.0</v>
      </c>
      <c r="CP1173" s="18">
        <v>0.0</v>
      </c>
      <c r="CQ1173" s="15">
        <v>0.0</v>
      </c>
      <c r="CR1173" s="15" t="s">
        <v>124</v>
      </c>
      <c r="CS1173" s="15">
        <v>0.0</v>
      </c>
      <c r="CT1173" s="15" t="s">
        <v>124</v>
      </c>
      <c r="CU1173" s="15">
        <v>0.0</v>
      </c>
      <c r="CV1173" s="15" t="s">
        <v>124</v>
      </c>
      <c r="CW1173" s="11">
        <v>0.0</v>
      </c>
      <c r="CX1173" s="11">
        <v>0.0</v>
      </c>
      <c r="CY1173" s="11" t="s">
        <v>124</v>
      </c>
      <c r="CZ1173" s="11">
        <v>0.0</v>
      </c>
      <c r="DA1173" s="11" t="s">
        <v>2694</v>
      </c>
      <c r="DB1173" s="31"/>
    </row>
    <row r="1174">
      <c r="A1174" s="11" t="s">
        <v>6676</v>
      </c>
      <c r="B1174" s="11" t="s">
        <v>6677</v>
      </c>
      <c r="C1174" s="12">
        <v>45472.0</v>
      </c>
      <c r="D1174" s="13">
        <v>1.0</v>
      </c>
      <c r="E1174" s="18">
        <v>0.0</v>
      </c>
      <c r="F1174" s="3">
        <v>8.0</v>
      </c>
      <c r="G1174" s="3">
        <v>7.0</v>
      </c>
      <c r="H1174" s="3">
        <v>8.0</v>
      </c>
      <c r="I1174" s="14">
        <f t="shared" si="1"/>
        <v>7.666666667</v>
      </c>
      <c r="J1174" s="14">
        <f t="shared" si="2"/>
        <v>0.6666666667</v>
      </c>
      <c r="K1174" s="11" t="s">
        <v>2942</v>
      </c>
      <c r="L1174" s="11" t="s">
        <v>5472</v>
      </c>
      <c r="M1174" s="15"/>
      <c r="N1174" s="15"/>
      <c r="O1174" s="15" t="s">
        <v>137</v>
      </c>
      <c r="P1174" s="15" t="s">
        <v>124</v>
      </c>
      <c r="Q1174" s="17">
        <v>1.0</v>
      </c>
      <c r="R1174" s="11" t="s">
        <v>124</v>
      </c>
      <c r="S1174" s="11">
        <v>0.0</v>
      </c>
      <c r="T1174" s="11">
        <v>0.0</v>
      </c>
      <c r="U1174" s="11" t="s">
        <v>124</v>
      </c>
      <c r="V1174" s="11">
        <v>0.0</v>
      </c>
      <c r="W1174" s="11" t="s">
        <v>125</v>
      </c>
      <c r="X1174" s="18">
        <v>25.0</v>
      </c>
      <c r="Y1174" s="18">
        <v>0.0</v>
      </c>
      <c r="Z1174" s="18">
        <v>1.0</v>
      </c>
      <c r="AA1174" s="18">
        <v>0.0</v>
      </c>
      <c r="AB1174" s="15" t="s">
        <v>6678</v>
      </c>
      <c r="AC1174" s="15" t="s">
        <v>6678</v>
      </c>
      <c r="AD1174" s="16">
        <v>2.0</v>
      </c>
      <c r="AE1174" s="16">
        <v>1.0</v>
      </c>
      <c r="AF1174" s="16">
        <v>1.0</v>
      </c>
      <c r="AG1174" s="15">
        <v>0.0</v>
      </c>
      <c r="AH1174" s="11" t="s">
        <v>6679</v>
      </c>
      <c r="AI1174" s="18">
        <v>1.0</v>
      </c>
      <c r="AJ1174" s="18">
        <v>1.0</v>
      </c>
      <c r="AK1174" s="18">
        <v>0.0</v>
      </c>
      <c r="AL1174" s="11">
        <v>0.0</v>
      </c>
      <c r="AM1174" s="19">
        <v>1.0</v>
      </c>
      <c r="AN1174" s="27" t="s">
        <v>128</v>
      </c>
      <c r="AO1174" s="15" t="s">
        <v>899</v>
      </c>
      <c r="AP1174" s="15" t="s">
        <v>200</v>
      </c>
      <c r="AQ1174" s="15">
        <v>107.0</v>
      </c>
      <c r="AR1174" s="15">
        <v>59.0</v>
      </c>
      <c r="AS1174" s="15">
        <v>67.0</v>
      </c>
      <c r="AT1174" s="15">
        <v>58.0</v>
      </c>
      <c r="AU1174" s="15">
        <v>-6.0</v>
      </c>
      <c r="AV1174" s="15">
        <v>27.0</v>
      </c>
      <c r="AW1174" s="18">
        <v>0.0</v>
      </c>
      <c r="AX1174" s="18">
        <v>0.0</v>
      </c>
      <c r="AY1174" s="18">
        <v>1.0</v>
      </c>
      <c r="AZ1174" s="18">
        <v>0.0</v>
      </c>
      <c r="BA1174" s="18">
        <v>1.0</v>
      </c>
      <c r="BB1174" s="18">
        <v>0.0</v>
      </c>
      <c r="BC1174" s="11">
        <v>0.0</v>
      </c>
      <c r="BD1174" s="11">
        <v>0.0</v>
      </c>
      <c r="BE1174" s="11">
        <v>0.0</v>
      </c>
      <c r="BF1174" s="11">
        <v>0.0</v>
      </c>
      <c r="BG1174" s="11">
        <v>0.0</v>
      </c>
      <c r="BH1174" s="11">
        <v>1.0</v>
      </c>
      <c r="BI1174" s="11">
        <v>0.0</v>
      </c>
      <c r="BJ1174" s="11">
        <v>1.0</v>
      </c>
      <c r="BK1174" s="11">
        <v>0.0</v>
      </c>
      <c r="BL1174" s="11">
        <v>0.0</v>
      </c>
      <c r="BM1174" s="11">
        <v>0.0</v>
      </c>
      <c r="BN1174" s="11">
        <v>0.0</v>
      </c>
      <c r="BO1174" s="11">
        <v>0.0</v>
      </c>
      <c r="BP1174" s="11">
        <v>0.0</v>
      </c>
      <c r="BQ1174" s="11">
        <v>0.0</v>
      </c>
      <c r="BR1174" s="11">
        <v>0.0</v>
      </c>
      <c r="BS1174" s="11">
        <v>0.0</v>
      </c>
      <c r="BT1174" s="11">
        <v>0.0</v>
      </c>
      <c r="BU1174" s="11">
        <v>0.0</v>
      </c>
      <c r="BV1174" s="11" t="s">
        <v>124</v>
      </c>
      <c r="BW1174" s="3" t="s">
        <v>146</v>
      </c>
      <c r="BX1174" s="15">
        <v>0.0</v>
      </c>
      <c r="BY1174" s="26">
        <v>186.0</v>
      </c>
      <c r="BZ1174" s="16">
        <v>0.0</v>
      </c>
      <c r="CA1174" s="26">
        <v>40.0</v>
      </c>
      <c r="CB1174" s="26">
        <v>18.0</v>
      </c>
      <c r="CC1174" s="15">
        <v>0.0</v>
      </c>
      <c r="CD1174" s="15">
        <v>0.0</v>
      </c>
      <c r="CE1174" s="15">
        <v>0.0</v>
      </c>
      <c r="CF1174" s="15">
        <v>0.0</v>
      </c>
      <c r="CG1174" s="16">
        <v>0.0</v>
      </c>
      <c r="CH1174" s="16">
        <v>0.0</v>
      </c>
      <c r="CI1174" s="16">
        <v>0.0</v>
      </c>
      <c r="CJ1174" s="15">
        <f t="shared" si="3"/>
        <v>0</v>
      </c>
      <c r="CK1174" s="29" t="s">
        <v>6680</v>
      </c>
      <c r="CL1174" s="11" t="s">
        <v>2198</v>
      </c>
      <c r="CM1174" s="11">
        <v>0.0</v>
      </c>
      <c r="CN1174" s="11">
        <v>0.0</v>
      </c>
      <c r="CO1174" s="18">
        <v>1.0</v>
      </c>
      <c r="CP1174" s="18">
        <v>0.0</v>
      </c>
      <c r="CQ1174" s="15">
        <v>0.0</v>
      </c>
      <c r="CR1174" s="15" t="s">
        <v>124</v>
      </c>
      <c r="CS1174" s="15">
        <v>0.0</v>
      </c>
      <c r="CT1174" s="15" t="s">
        <v>124</v>
      </c>
      <c r="CU1174" s="15">
        <v>0.0</v>
      </c>
      <c r="CV1174" s="15" t="s">
        <v>124</v>
      </c>
      <c r="CW1174" s="11">
        <v>0.0</v>
      </c>
      <c r="CX1174" s="11">
        <v>0.0</v>
      </c>
      <c r="CY1174" s="11" t="s">
        <v>124</v>
      </c>
      <c r="CZ1174" s="11">
        <v>0.0</v>
      </c>
      <c r="DA1174" s="11" t="s">
        <v>235</v>
      </c>
      <c r="DB1174" s="31"/>
    </row>
    <row r="1175">
      <c r="A1175" s="11" t="s">
        <v>6681</v>
      </c>
      <c r="B1175" s="11" t="s">
        <v>6682</v>
      </c>
      <c r="C1175" s="12">
        <v>45486.0</v>
      </c>
      <c r="D1175" s="13">
        <v>19.0</v>
      </c>
      <c r="E1175" s="18">
        <v>1.0</v>
      </c>
      <c r="F1175" s="3">
        <v>6.0</v>
      </c>
      <c r="G1175" s="3">
        <v>4.0</v>
      </c>
      <c r="H1175" s="3">
        <v>9.0</v>
      </c>
      <c r="I1175" s="14">
        <f t="shared" si="1"/>
        <v>6.333333333</v>
      </c>
      <c r="J1175" s="14">
        <f t="shared" si="2"/>
        <v>3.333333333</v>
      </c>
      <c r="K1175" s="11" t="s">
        <v>6683</v>
      </c>
      <c r="L1175" s="11" t="s">
        <v>6684</v>
      </c>
      <c r="M1175" s="15"/>
      <c r="N1175" s="15"/>
      <c r="O1175" s="15" t="s">
        <v>6162</v>
      </c>
      <c r="P1175" s="15" t="s">
        <v>265</v>
      </c>
      <c r="Q1175" s="17">
        <v>1.0</v>
      </c>
      <c r="R1175" s="11" t="s">
        <v>124</v>
      </c>
      <c r="S1175" s="11">
        <v>0.0</v>
      </c>
      <c r="T1175" s="11">
        <v>0.0</v>
      </c>
      <c r="U1175" s="11" t="s">
        <v>124</v>
      </c>
      <c r="V1175" s="11">
        <v>0.0</v>
      </c>
      <c r="W1175" s="11" t="s">
        <v>125</v>
      </c>
      <c r="X1175" s="18">
        <v>29.0</v>
      </c>
      <c r="Y1175" s="18">
        <v>1.0</v>
      </c>
      <c r="Z1175" s="18">
        <v>0.0</v>
      </c>
      <c r="AA1175" s="18">
        <v>1.0</v>
      </c>
      <c r="AB1175" s="15" t="s">
        <v>6685</v>
      </c>
      <c r="AC1175" s="15" t="s">
        <v>6686</v>
      </c>
      <c r="AD1175" s="16">
        <v>1.0</v>
      </c>
      <c r="AE1175" s="16">
        <v>2.0</v>
      </c>
      <c r="AF1175" s="16">
        <v>1.0</v>
      </c>
      <c r="AG1175" s="15">
        <v>0.0</v>
      </c>
      <c r="AH1175" s="11" t="s">
        <v>6687</v>
      </c>
      <c r="AI1175" s="18">
        <v>1.0</v>
      </c>
      <c r="AJ1175" s="18">
        <v>2.0</v>
      </c>
      <c r="AK1175" s="18">
        <v>0.0</v>
      </c>
      <c r="AL1175" s="11">
        <v>0.0</v>
      </c>
      <c r="AM1175" s="19">
        <v>1.0</v>
      </c>
      <c r="AN1175" s="27" t="s">
        <v>128</v>
      </c>
      <c r="AO1175" s="15" t="s">
        <v>155</v>
      </c>
      <c r="AP1175" s="15" t="s">
        <v>155</v>
      </c>
      <c r="AQ1175" s="15">
        <v>81.0</v>
      </c>
      <c r="AR1175" s="15">
        <v>71.0</v>
      </c>
      <c r="AS1175" s="15">
        <v>72.0</v>
      </c>
      <c r="AT1175" s="15">
        <v>60.0</v>
      </c>
      <c r="AU1175" s="15">
        <v>-5.0</v>
      </c>
      <c r="AV1175" s="15">
        <v>6.0</v>
      </c>
      <c r="AW1175" s="18">
        <v>0.0</v>
      </c>
      <c r="AX1175" s="18">
        <v>0.0</v>
      </c>
      <c r="AY1175" s="18">
        <v>1.0</v>
      </c>
      <c r="AZ1175" s="18">
        <v>0.0</v>
      </c>
      <c r="BA1175" s="18">
        <v>1.0</v>
      </c>
      <c r="BB1175" s="18">
        <v>0.0</v>
      </c>
      <c r="BC1175" s="11">
        <v>0.0</v>
      </c>
      <c r="BD1175" s="11">
        <v>1.0</v>
      </c>
      <c r="BE1175" s="11">
        <v>0.0</v>
      </c>
      <c r="BF1175" s="11">
        <v>0.0</v>
      </c>
      <c r="BG1175" s="11">
        <v>0.0</v>
      </c>
      <c r="BH1175" s="11">
        <v>0.0</v>
      </c>
      <c r="BI1175" s="11">
        <v>0.0</v>
      </c>
      <c r="BJ1175" s="11">
        <v>1.0</v>
      </c>
      <c r="BK1175" s="11">
        <v>0.0</v>
      </c>
      <c r="BL1175" s="11">
        <v>1.0</v>
      </c>
      <c r="BM1175" s="11">
        <v>0.0</v>
      </c>
      <c r="BN1175" s="11">
        <v>0.0</v>
      </c>
      <c r="BO1175" s="11">
        <v>0.0</v>
      </c>
      <c r="BP1175" s="11">
        <v>0.0</v>
      </c>
      <c r="BQ1175" s="11">
        <v>0.0</v>
      </c>
      <c r="BR1175" s="11">
        <v>0.0</v>
      </c>
      <c r="BS1175" s="11">
        <v>0.0</v>
      </c>
      <c r="BT1175" s="11">
        <v>0.0</v>
      </c>
      <c r="BU1175" s="11">
        <v>1.0</v>
      </c>
      <c r="BV1175" s="11" t="s">
        <v>124</v>
      </c>
      <c r="BW1175" s="3" t="s">
        <v>319</v>
      </c>
      <c r="BX1175" s="15">
        <v>0.0</v>
      </c>
      <c r="BY1175" s="26">
        <v>171.0</v>
      </c>
      <c r="BZ1175" s="16">
        <v>0.0</v>
      </c>
      <c r="CA1175" s="26">
        <v>31.0</v>
      </c>
      <c r="CB1175" s="26">
        <v>12.0</v>
      </c>
      <c r="CC1175" s="15">
        <v>0.0</v>
      </c>
      <c r="CD1175" s="15">
        <v>0.0</v>
      </c>
      <c r="CE1175" s="15">
        <v>0.0</v>
      </c>
      <c r="CF1175" s="15">
        <v>0.0</v>
      </c>
      <c r="CG1175" s="16">
        <v>0.0</v>
      </c>
      <c r="CH1175" s="16">
        <v>0.0</v>
      </c>
      <c r="CI1175" s="16">
        <v>1.0</v>
      </c>
      <c r="CJ1175" s="15">
        <f t="shared" si="3"/>
        <v>1</v>
      </c>
      <c r="CK1175" s="29" t="s">
        <v>6688</v>
      </c>
      <c r="CL1175" s="11" t="s">
        <v>681</v>
      </c>
      <c r="CM1175" s="11">
        <v>0.0</v>
      </c>
      <c r="CN1175" s="11">
        <v>0.0</v>
      </c>
      <c r="CO1175" s="18">
        <v>1.0</v>
      </c>
      <c r="CP1175" s="18">
        <v>0.0</v>
      </c>
      <c r="CQ1175" s="15">
        <v>0.0</v>
      </c>
      <c r="CR1175" s="15" t="s">
        <v>124</v>
      </c>
      <c r="CS1175" s="15">
        <v>0.0</v>
      </c>
      <c r="CT1175" s="15" t="s">
        <v>124</v>
      </c>
      <c r="CU1175" s="15">
        <v>0.0</v>
      </c>
      <c r="CV1175" s="15" t="s">
        <v>124</v>
      </c>
      <c r="CW1175" s="11">
        <v>0.0</v>
      </c>
      <c r="CX1175" s="11">
        <v>0.0</v>
      </c>
      <c r="CY1175" s="11" t="s">
        <v>124</v>
      </c>
      <c r="CZ1175" s="11">
        <v>0.0</v>
      </c>
      <c r="DA1175" s="11" t="s">
        <v>2806</v>
      </c>
      <c r="DB1175" s="31"/>
    </row>
    <row r="1176">
      <c r="A1176" s="11" t="s">
        <v>6689</v>
      </c>
      <c r="B1176" s="11" t="s">
        <v>6521</v>
      </c>
      <c r="C1176" s="12">
        <v>45598.0</v>
      </c>
      <c r="D1176" s="13">
        <v>1.0</v>
      </c>
      <c r="E1176" s="18">
        <v>0.0</v>
      </c>
      <c r="F1176" s="3">
        <v>3.0</v>
      </c>
      <c r="G1176" s="3">
        <v>5.0</v>
      </c>
      <c r="H1176" s="3">
        <v>5.0</v>
      </c>
      <c r="I1176" s="14">
        <f t="shared" si="1"/>
        <v>4.333333333</v>
      </c>
      <c r="J1176" s="14">
        <f t="shared" si="2"/>
        <v>1.333333333</v>
      </c>
      <c r="K1176" s="11" t="s">
        <v>6522</v>
      </c>
      <c r="L1176" s="11" t="s">
        <v>5472</v>
      </c>
      <c r="M1176" s="15"/>
      <c r="N1176" s="15"/>
      <c r="O1176" s="15" t="s">
        <v>124</v>
      </c>
      <c r="P1176" s="15" t="s">
        <v>124</v>
      </c>
      <c r="Q1176" s="17">
        <v>1.0</v>
      </c>
      <c r="R1176" s="11" t="s">
        <v>124</v>
      </c>
      <c r="S1176" s="11">
        <v>0.0</v>
      </c>
      <c r="T1176" s="11">
        <v>0.0</v>
      </c>
      <c r="U1176" s="11" t="s">
        <v>6523</v>
      </c>
      <c r="V1176" s="11">
        <v>0.0</v>
      </c>
      <c r="W1176" s="11" t="s">
        <v>125</v>
      </c>
      <c r="X1176" s="18">
        <v>31.0</v>
      </c>
      <c r="Y1176" s="18">
        <v>1.0</v>
      </c>
      <c r="Z1176" s="18">
        <v>1.0</v>
      </c>
      <c r="AA1176" s="18">
        <v>0.0</v>
      </c>
      <c r="AB1176" s="15" t="s">
        <v>6690</v>
      </c>
      <c r="AC1176" s="15" t="s">
        <v>6691</v>
      </c>
      <c r="AD1176" s="16">
        <v>2.0</v>
      </c>
      <c r="AE1176" s="16">
        <v>1.0</v>
      </c>
      <c r="AF1176" s="16">
        <v>1.0</v>
      </c>
      <c r="AG1176" s="15">
        <v>0.0</v>
      </c>
      <c r="AH1176" s="11" t="s">
        <v>6526</v>
      </c>
      <c r="AI1176" s="18">
        <v>1.0</v>
      </c>
      <c r="AJ1176" s="18">
        <v>1.0</v>
      </c>
      <c r="AK1176" s="18">
        <v>0.0</v>
      </c>
      <c r="AL1176" s="11">
        <v>0.0</v>
      </c>
      <c r="AM1176" s="19">
        <v>1.0</v>
      </c>
      <c r="AN1176" s="27" t="s">
        <v>128</v>
      </c>
      <c r="AO1176" s="15" t="s">
        <v>512</v>
      </c>
      <c r="AP1176" s="15" t="s">
        <v>512</v>
      </c>
      <c r="AQ1176" s="15">
        <v>122.0</v>
      </c>
      <c r="AR1176" s="15">
        <v>84.0</v>
      </c>
      <c r="AS1176" s="15">
        <v>62.0</v>
      </c>
      <c r="AT1176" s="15">
        <v>75.0</v>
      </c>
      <c r="AU1176" s="15">
        <v>-5.0</v>
      </c>
      <c r="AV1176" s="15">
        <v>1.0</v>
      </c>
      <c r="AW1176" s="18">
        <v>0.0</v>
      </c>
      <c r="AX1176" s="18">
        <v>0.0</v>
      </c>
      <c r="AY1176" s="18">
        <v>1.0</v>
      </c>
      <c r="AZ1176" s="18">
        <v>0.0</v>
      </c>
      <c r="BA1176" s="18">
        <v>0.0</v>
      </c>
      <c r="BB1176" s="18">
        <v>0.0</v>
      </c>
      <c r="BC1176" s="11">
        <v>0.0</v>
      </c>
      <c r="BD1176" s="11">
        <v>0.0</v>
      </c>
      <c r="BE1176" s="11">
        <v>0.0</v>
      </c>
      <c r="BF1176" s="11">
        <v>0.0</v>
      </c>
      <c r="BG1176" s="11">
        <v>0.0</v>
      </c>
      <c r="BH1176" s="11">
        <v>0.0</v>
      </c>
      <c r="BI1176" s="11">
        <v>0.0</v>
      </c>
      <c r="BJ1176" s="11">
        <v>0.0</v>
      </c>
      <c r="BK1176" s="11">
        <v>0.0</v>
      </c>
      <c r="BL1176" s="11">
        <v>0.0</v>
      </c>
      <c r="BM1176" s="11">
        <v>0.0</v>
      </c>
      <c r="BN1176" s="11">
        <v>0.0</v>
      </c>
      <c r="BO1176" s="11">
        <v>0.0</v>
      </c>
      <c r="BP1176" s="11">
        <v>0.0</v>
      </c>
      <c r="BQ1176" s="11">
        <v>0.0</v>
      </c>
      <c r="BR1176" s="11">
        <v>0.0</v>
      </c>
      <c r="BS1176" s="11">
        <v>0.0</v>
      </c>
      <c r="BT1176" s="11">
        <v>0.0</v>
      </c>
      <c r="BU1176" s="11">
        <v>0.0</v>
      </c>
      <c r="BV1176" s="11" t="s">
        <v>124</v>
      </c>
      <c r="BW1176" s="3" t="s">
        <v>487</v>
      </c>
      <c r="BX1176" s="15">
        <v>0.0</v>
      </c>
      <c r="BY1176" s="26">
        <v>204.0</v>
      </c>
      <c r="BZ1176" s="16">
        <v>0.0</v>
      </c>
      <c r="CA1176" s="26">
        <v>48.0</v>
      </c>
      <c r="CB1176" s="26">
        <v>15.0</v>
      </c>
      <c r="CC1176" s="15">
        <v>0.0</v>
      </c>
      <c r="CD1176" s="15">
        <v>0.0</v>
      </c>
      <c r="CE1176" s="15">
        <v>0.0</v>
      </c>
      <c r="CF1176" s="15">
        <v>0.0</v>
      </c>
      <c r="CG1176" s="16">
        <v>0.0</v>
      </c>
      <c r="CH1176" s="16">
        <v>0.0</v>
      </c>
      <c r="CI1176" s="16">
        <v>1.0</v>
      </c>
      <c r="CJ1176" s="15">
        <f t="shared" si="3"/>
        <v>1</v>
      </c>
      <c r="CK1176" s="29" t="s">
        <v>6692</v>
      </c>
      <c r="CL1176" s="11" t="s">
        <v>444</v>
      </c>
      <c r="CM1176" s="11">
        <v>0.0</v>
      </c>
      <c r="CN1176" s="11">
        <v>0.0</v>
      </c>
      <c r="CO1176" s="18">
        <v>0.0</v>
      </c>
      <c r="CP1176" s="18">
        <v>0.0</v>
      </c>
      <c r="CQ1176" s="15">
        <v>0.0</v>
      </c>
      <c r="CR1176" s="15" t="s">
        <v>124</v>
      </c>
      <c r="CS1176" s="15">
        <v>0.0</v>
      </c>
      <c r="CT1176" s="15" t="s">
        <v>124</v>
      </c>
      <c r="CU1176" s="15">
        <v>0.0</v>
      </c>
      <c r="CV1176" s="15" t="s">
        <v>124</v>
      </c>
      <c r="CW1176" s="11">
        <v>0.0</v>
      </c>
      <c r="CX1176" s="11">
        <v>0.0</v>
      </c>
      <c r="CY1176" s="11" t="s">
        <v>124</v>
      </c>
      <c r="CZ1176" s="11">
        <v>0.0</v>
      </c>
      <c r="DA1176" s="11" t="s">
        <v>2694</v>
      </c>
      <c r="DB1176" s="31"/>
    </row>
    <row r="1177">
      <c r="A1177" s="11" t="s">
        <v>6693</v>
      </c>
      <c r="B1177" s="11" t="s">
        <v>5984</v>
      </c>
      <c r="C1177" s="12">
        <v>45633.0</v>
      </c>
      <c r="D1177" s="13">
        <v>1.0</v>
      </c>
      <c r="E1177" s="18">
        <v>0.0</v>
      </c>
      <c r="F1177" s="3">
        <v>9.0</v>
      </c>
      <c r="G1177" s="3">
        <v>10.0</v>
      </c>
      <c r="H1177" s="3">
        <v>9.0</v>
      </c>
      <c r="I1177" s="14">
        <f t="shared" si="1"/>
        <v>9.333333333</v>
      </c>
      <c r="J1177" s="14">
        <f t="shared" si="2"/>
        <v>0.6666666667</v>
      </c>
      <c r="K1177" s="11" t="s">
        <v>6694</v>
      </c>
      <c r="L1177" s="11" t="s">
        <v>5472</v>
      </c>
      <c r="M1177" s="15"/>
      <c r="N1177" s="15"/>
      <c r="O1177" s="15" t="s">
        <v>124</v>
      </c>
      <c r="P1177" s="15" t="s">
        <v>124</v>
      </c>
      <c r="Q1177" s="17">
        <v>1.0</v>
      </c>
      <c r="R1177" s="11" t="s">
        <v>124</v>
      </c>
      <c r="S1177" s="11">
        <v>0.0</v>
      </c>
      <c r="T1177" s="11">
        <v>0.0</v>
      </c>
      <c r="U1177" s="11" t="s">
        <v>124</v>
      </c>
      <c r="V1177" s="11">
        <v>0.0</v>
      </c>
      <c r="W1177" s="11" t="s">
        <v>125</v>
      </c>
      <c r="X1177" s="18">
        <v>37.0</v>
      </c>
      <c r="Y1177" s="18">
        <v>1.0</v>
      </c>
      <c r="Z1177" s="18">
        <v>0.0</v>
      </c>
      <c r="AA1177" s="18">
        <v>1.0</v>
      </c>
      <c r="AB1177" s="15" t="s">
        <v>6695</v>
      </c>
      <c r="AC1177" s="15" t="s">
        <v>6695</v>
      </c>
      <c r="AD1177" s="16">
        <v>1.0</v>
      </c>
      <c r="AE1177" s="16">
        <v>2.0</v>
      </c>
      <c r="AF1177" s="16">
        <v>1.0</v>
      </c>
      <c r="AG1177" s="15">
        <v>0.0</v>
      </c>
      <c r="AH1177" s="11" t="s">
        <v>6696</v>
      </c>
      <c r="AI1177" s="18">
        <v>1.0</v>
      </c>
      <c r="AJ1177" s="18">
        <v>2.0</v>
      </c>
      <c r="AK1177" s="18">
        <v>1.0</v>
      </c>
      <c r="AL1177" s="11">
        <v>0.0</v>
      </c>
      <c r="AM1177" s="19">
        <v>1.0</v>
      </c>
      <c r="AN1177" s="27" t="s">
        <v>128</v>
      </c>
      <c r="AO1177" s="15" t="s">
        <v>512</v>
      </c>
      <c r="AP1177" s="15" t="s">
        <v>512</v>
      </c>
      <c r="AQ1177" s="15">
        <v>104.0</v>
      </c>
      <c r="AR1177" s="15">
        <v>67.0</v>
      </c>
      <c r="AS1177" s="15">
        <v>87.0</v>
      </c>
      <c r="AT1177" s="15">
        <v>71.0</v>
      </c>
      <c r="AU1177" s="15">
        <v>-6.0</v>
      </c>
      <c r="AV1177" s="15">
        <v>2.0</v>
      </c>
      <c r="AW1177" s="18">
        <v>0.0</v>
      </c>
      <c r="AX1177" s="18">
        <v>1.0</v>
      </c>
      <c r="AY1177" s="18">
        <v>0.0</v>
      </c>
      <c r="AZ1177" s="18">
        <v>0.0</v>
      </c>
      <c r="BA1177" s="18">
        <v>0.0</v>
      </c>
      <c r="BB1177" s="18">
        <v>0.0</v>
      </c>
      <c r="BC1177" s="11">
        <v>0.0</v>
      </c>
      <c r="BD1177" s="11">
        <v>0.0</v>
      </c>
      <c r="BE1177" s="11">
        <v>0.0</v>
      </c>
      <c r="BF1177" s="11">
        <v>0.0</v>
      </c>
      <c r="BG1177" s="11">
        <v>0.0</v>
      </c>
      <c r="BH1177" s="11">
        <v>0.0</v>
      </c>
      <c r="BI1177" s="11">
        <v>0.0</v>
      </c>
      <c r="BJ1177" s="11">
        <v>0.0</v>
      </c>
      <c r="BK1177" s="11">
        <v>0.0</v>
      </c>
      <c r="BL1177" s="11">
        <v>0.0</v>
      </c>
      <c r="BM1177" s="11">
        <v>0.0</v>
      </c>
      <c r="BN1177" s="11">
        <v>0.0</v>
      </c>
      <c r="BO1177" s="11">
        <v>0.0</v>
      </c>
      <c r="BP1177" s="11">
        <v>0.0</v>
      </c>
      <c r="BQ1177" s="11">
        <v>0.0</v>
      </c>
      <c r="BR1177" s="11">
        <v>0.0</v>
      </c>
      <c r="BS1177" s="11">
        <v>0.0</v>
      </c>
      <c r="BT1177" s="11">
        <v>0.0</v>
      </c>
      <c r="BU1177" s="11">
        <v>0.0</v>
      </c>
      <c r="BV1177" s="11" t="s">
        <v>124</v>
      </c>
      <c r="BW1177" s="3" t="s">
        <v>190</v>
      </c>
      <c r="BX1177" s="15">
        <v>0.0</v>
      </c>
      <c r="BY1177" s="26">
        <v>157.0</v>
      </c>
      <c r="BZ1177" s="16">
        <v>0.0</v>
      </c>
      <c r="CA1177" s="26">
        <v>0.0</v>
      </c>
      <c r="CB1177" s="26">
        <v>9.0</v>
      </c>
      <c r="CC1177" s="15">
        <v>1.0</v>
      </c>
      <c r="CD1177" s="15">
        <v>0.0</v>
      </c>
      <c r="CE1177" s="15">
        <v>0.0</v>
      </c>
      <c r="CF1177" s="15">
        <v>0.0</v>
      </c>
      <c r="CG1177" s="16">
        <v>0.0</v>
      </c>
      <c r="CH1177" s="16">
        <v>1.0</v>
      </c>
      <c r="CI1177" s="16">
        <v>0.0</v>
      </c>
      <c r="CJ1177" s="15">
        <f t="shared" si="3"/>
        <v>1</v>
      </c>
      <c r="CK1177" s="29" t="s">
        <v>6697</v>
      </c>
      <c r="CL1177" s="11" t="s">
        <v>5271</v>
      </c>
      <c r="CM1177" s="11">
        <v>0.0</v>
      </c>
      <c r="CN1177" s="11">
        <v>0.0</v>
      </c>
      <c r="CO1177" s="18">
        <v>1.0</v>
      </c>
      <c r="CP1177" s="18">
        <v>0.0</v>
      </c>
      <c r="CQ1177" s="15">
        <v>0.0</v>
      </c>
      <c r="CR1177" s="15" t="s">
        <v>124</v>
      </c>
      <c r="CS1177" s="15">
        <v>0.0</v>
      </c>
      <c r="CT1177" s="15" t="s">
        <v>124</v>
      </c>
      <c r="CU1177" s="15">
        <v>0.0</v>
      </c>
      <c r="CV1177" s="15" t="s">
        <v>124</v>
      </c>
      <c r="CW1177" s="11">
        <v>0.0</v>
      </c>
      <c r="CX1177" s="11">
        <v>0.0</v>
      </c>
      <c r="CY1177" s="11" t="s">
        <v>124</v>
      </c>
      <c r="CZ1177" s="11">
        <v>0.0</v>
      </c>
      <c r="DA1177" s="11" t="s">
        <v>124</v>
      </c>
      <c r="DB1177" s="31"/>
    </row>
    <row r="1178">
      <c r="A1178" s="11" t="s">
        <v>6698</v>
      </c>
      <c r="B1178" s="11" t="s">
        <v>6699</v>
      </c>
      <c r="C1178" s="12">
        <v>45668.0</v>
      </c>
      <c r="D1178" s="13">
        <v>2.0</v>
      </c>
      <c r="E1178" s="18">
        <v>0.0</v>
      </c>
      <c r="F1178" s="3">
        <v>8.0</v>
      </c>
      <c r="G1178" s="3">
        <v>7.0</v>
      </c>
      <c r="H1178" s="3">
        <v>4.0</v>
      </c>
      <c r="I1178" s="14">
        <f t="shared" si="1"/>
        <v>6.333333333</v>
      </c>
      <c r="J1178" s="14">
        <f t="shared" si="2"/>
        <v>2.666666667</v>
      </c>
      <c r="K1178" s="11" t="s">
        <v>4130</v>
      </c>
      <c r="L1178" s="11" t="s">
        <v>5472</v>
      </c>
      <c r="M1178" s="15"/>
      <c r="N1178" s="15"/>
      <c r="O1178" s="15" t="s">
        <v>137</v>
      </c>
      <c r="P1178" s="15" t="s">
        <v>701</v>
      </c>
      <c r="Q1178" s="17">
        <v>2.0</v>
      </c>
      <c r="R1178" s="11" t="s">
        <v>124</v>
      </c>
      <c r="S1178" s="11">
        <v>1.0</v>
      </c>
      <c r="T1178" s="11">
        <v>0.0</v>
      </c>
      <c r="U1178" s="11" t="s">
        <v>124</v>
      </c>
      <c r="V1178" s="11">
        <v>0.0</v>
      </c>
      <c r="W1178" s="11" t="s">
        <v>125</v>
      </c>
      <c r="X1178" s="18">
        <f>(38+39)/2</f>
        <v>38.5</v>
      </c>
      <c r="Y1178" s="18">
        <v>2.0</v>
      </c>
      <c r="Z1178" s="18">
        <v>2.0</v>
      </c>
      <c r="AA1178" s="18">
        <v>2.0</v>
      </c>
      <c r="AB1178" s="15" t="s">
        <v>6700</v>
      </c>
      <c r="AC1178" s="15" t="s">
        <v>6700</v>
      </c>
      <c r="AD1178" s="16">
        <v>2.0</v>
      </c>
      <c r="AE1178" s="16">
        <v>2.0</v>
      </c>
      <c r="AF1178" s="16">
        <v>1.0</v>
      </c>
      <c r="AG1178" s="15">
        <v>0.0</v>
      </c>
      <c r="AH1178" s="11" t="s">
        <v>6701</v>
      </c>
      <c r="AI1178" s="18">
        <v>2.0</v>
      </c>
      <c r="AJ1178" s="18">
        <v>2.0</v>
      </c>
      <c r="AK1178" s="18">
        <v>1.0</v>
      </c>
      <c r="AL1178" s="11">
        <v>0.0</v>
      </c>
      <c r="AM1178" s="19">
        <v>1.0</v>
      </c>
      <c r="AN1178" s="27" t="s">
        <v>299</v>
      </c>
      <c r="AO1178" s="15" t="s">
        <v>155</v>
      </c>
      <c r="AP1178" s="15" t="s">
        <v>155</v>
      </c>
      <c r="AQ1178" s="15">
        <v>158.0</v>
      </c>
      <c r="AR1178" s="15">
        <v>59.0</v>
      </c>
      <c r="AS1178" s="15">
        <v>52.0</v>
      </c>
      <c r="AT1178" s="15">
        <v>54.0</v>
      </c>
      <c r="AU1178" s="15">
        <v>-8.0</v>
      </c>
      <c r="AV1178" s="15">
        <v>31.0</v>
      </c>
      <c r="AW1178" s="18">
        <v>0.0</v>
      </c>
      <c r="AX1178" s="18">
        <v>0.0</v>
      </c>
      <c r="AY1178" s="18">
        <v>1.0</v>
      </c>
      <c r="AZ1178" s="18">
        <v>0.0</v>
      </c>
      <c r="BA1178" s="18">
        <v>0.0</v>
      </c>
      <c r="BB1178" s="18">
        <v>0.0</v>
      </c>
      <c r="BC1178" s="11">
        <v>0.0</v>
      </c>
      <c r="BD1178" s="11">
        <v>0.0</v>
      </c>
      <c r="BE1178" s="11">
        <v>0.0</v>
      </c>
      <c r="BF1178" s="11">
        <v>0.0</v>
      </c>
      <c r="BG1178" s="11">
        <v>0.0</v>
      </c>
      <c r="BH1178" s="11">
        <v>0.0</v>
      </c>
      <c r="BI1178" s="11">
        <v>0.0</v>
      </c>
      <c r="BJ1178" s="11">
        <v>0.0</v>
      </c>
      <c r="BK1178" s="11">
        <v>0.0</v>
      </c>
      <c r="BL1178" s="11">
        <v>0.0</v>
      </c>
      <c r="BM1178" s="11">
        <v>0.0</v>
      </c>
      <c r="BN1178" s="11">
        <v>0.0</v>
      </c>
      <c r="BO1178" s="11">
        <v>0.0</v>
      </c>
      <c r="BP1178" s="11">
        <v>0.0</v>
      </c>
      <c r="BQ1178" s="11">
        <v>0.0</v>
      </c>
      <c r="BR1178" s="11">
        <v>0.0</v>
      </c>
      <c r="BS1178" s="11">
        <v>0.0</v>
      </c>
      <c r="BT1178" s="11">
        <v>0.0</v>
      </c>
      <c r="BU1178" s="11">
        <v>0.0</v>
      </c>
      <c r="BV1178" s="11" t="s">
        <v>124</v>
      </c>
      <c r="BW1178" s="3" t="s">
        <v>1609</v>
      </c>
      <c r="BX1178" s="15">
        <v>0.0</v>
      </c>
      <c r="BY1178" s="26">
        <v>251.0</v>
      </c>
      <c r="BZ1178" s="16">
        <v>0.0</v>
      </c>
      <c r="CA1178" s="26">
        <v>43.0</v>
      </c>
      <c r="CB1178" s="26">
        <v>9.0</v>
      </c>
      <c r="CC1178" s="15">
        <v>0.0</v>
      </c>
      <c r="CD1178" s="15">
        <v>0.0</v>
      </c>
      <c r="CE1178" s="15">
        <v>0.0</v>
      </c>
      <c r="CF1178" s="15">
        <v>0.0</v>
      </c>
      <c r="CG1178" s="16">
        <v>0.0</v>
      </c>
      <c r="CH1178" s="16">
        <v>0.0</v>
      </c>
      <c r="CI1178" s="16">
        <v>0.0</v>
      </c>
      <c r="CJ1178" s="15">
        <f t="shared" si="3"/>
        <v>0</v>
      </c>
      <c r="CK1178" s="51" t="s">
        <v>6702</v>
      </c>
      <c r="CL1178" s="11" t="s">
        <v>6703</v>
      </c>
      <c r="CM1178" s="11">
        <v>0.0</v>
      </c>
      <c r="CN1178" s="11">
        <v>0.0</v>
      </c>
      <c r="CO1178" s="18">
        <v>0.0</v>
      </c>
      <c r="CP1178" s="18">
        <v>0.0</v>
      </c>
      <c r="CQ1178" s="15">
        <v>0.0</v>
      </c>
      <c r="CR1178" s="15" t="s">
        <v>124</v>
      </c>
      <c r="CS1178" s="15">
        <v>0.0</v>
      </c>
      <c r="CT1178" s="15" t="s">
        <v>124</v>
      </c>
      <c r="CU1178" s="15">
        <v>0.0</v>
      </c>
      <c r="CV1178" s="15" t="s">
        <v>124</v>
      </c>
      <c r="CW1178" s="11">
        <v>0.0</v>
      </c>
      <c r="CX1178" s="11">
        <v>0.0</v>
      </c>
      <c r="CY1178" s="11" t="s">
        <v>124</v>
      </c>
      <c r="CZ1178" s="11">
        <v>0.0</v>
      </c>
      <c r="DA1178" s="11" t="s">
        <v>1049</v>
      </c>
      <c r="DB1178" s="31"/>
    </row>
  </sheetData>
  <autoFilter ref="$A$1:$DA$1178"/>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BDD6EE"/>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5.29"/>
    <col customWidth="1" min="2" max="2" width="37.86"/>
    <col customWidth="1" min="3" max="3" width="101.86"/>
    <col customWidth="1" min="4" max="26" width="8.86"/>
  </cols>
  <sheetData>
    <row r="1">
      <c r="A1" s="5" t="s">
        <v>6704</v>
      </c>
      <c r="B1" s="1" t="s">
        <v>6705</v>
      </c>
      <c r="C1" s="1" t="s">
        <v>6706</v>
      </c>
    </row>
    <row r="2">
      <c r="A2" s="52" t="s">
        <v>6707</v>
      </c>
      <c r="B2" s="53" t="s">
        <v>12</v>
      </c>
      <c r="C2" s="11" t="s">
        <v>6708</v>
      </c>
    </row>
    <row r="3">
      <c r="B3" s="53" t="s">
        <v>13</v>
      </c>
      <c r="C3" s="11" t="s">
        <v>6709</v>
      </c>
    </row>
    <row r="4">
      <c r="B4" s="53" t="s">
        <v>14</v>
      </c>
      <c r="C4" s="11" t="s">
        <v>6710</v>
      </c>
    </row>
    <row r="5">
      <c r="B5" s="53" t="s">
        <v>15</v>
      </c>
      <c r="C5" s="11" t="s">
        <v>6711</v>
      </c>
    </row>
    <row r="6">
      <c r="B6" s="53" t="s">
        <v>16</v>
      </c>
      <c r="C6" s="11" t="s">
        <v>6712</v>
      </c>
    </row>
    <row r="7">
      <c r="A7" s="54" t="s">
        <v>6713</v>
      </c>
      <c r="B7" s="55" t="s">
        <v>17</v>
      </c>
      <c r="C7" s="56" t="s">
        <v>6714</v>
      </c>
    </row>
    <row r="8">
      <c r="B8" s="55" t="s">
        <v>18</v>
      </c>
      <c r="C8" s="57" t="s">
        <v>6715</v>
      </c>
    </row>
    <row r="9">
      <c r="B9" s="55" t="s">
        <v>19</v>
      </c>
      <c r="C9" s="57" t="s">
        <v>6716</v>
      </c>
    </row>
    <row r="10">
      <c r="B10" s="55" t="s">
        <v>20</v>
      </c>
      <c r="C10" s="56" t="s">
        <v>6717</v>
      </c>
    </row>
    <row r="11">
      <c r="B11" s="55" t="s">
        <v>21</v>
      </c>
      <c r="C11" s="56" t="s">
        <v>6718</v>
      </c>
    </row>
    <row r="12">
      <c r="A12" s="52" t="s">
        <v>6719</v>
      </c>
      <c r="B12" s="53" t="s">
        <v>22</v>
      </c>
      <c r="C12" s="11" t="s">
        <v>6720</v>
      </c>
    </row>
    <row r="13">
      <c r="B13" s="53" t="s">
        <v>23</v>
      </c>
      <c r="C13" s="11" t="s">
        <v>6721</v>
      </c>
    </row>
    <row r="14">
      <c r="A14" s="58" t="s">
        <v>6722</v>
      </c>
      <c r="B14" s="59" t="s">
        <v>24</v>
      </c>
      <c r="C14" s="15" t="s">
        <v>6723</v>
      </c>
    </row>
    <row r="15">
      <c r="B15" s="59" t="s">
        <v>6724</v>
      </c>
      <c r="C15" s="15" t="s">
        <v>6725</v>
      </c>
    </row>
    <row r="16">
      <c r="B16" s="59" t="s">
        <v>26</v>
      </c>
      <c r="C16" s="15" t="s">
        <v>6726</v>
      </c>
    </row>
    <row r="17">
      <c r="B17" s="59" t="s">
        <v>27</v>
      </c>
      <c r="C17" s="15" t="s">
        <v>6727</v>
      </c>
    </row>
    <row r="18">
      <c r="A18" s="52" t="s">
        <v>6728</v>
      </c>
      <c r="B18" s="53" t="s">
        <v>28</v>
      </c>
      <c r="C18" s="11" t="s">
        <v>6729</v>
      </c>
    </row>
    <row r="19">
      <c r="B19" s="53" t="s">
        <v>29</v>
      </c>
      <c r="C19" s="11" t="s">
        <v>6730</v>
      </c>
    </row>
    <row r="20" ht="15.75" customHeight="1">
      <c r="B20" s="53" t="s">
        <v>30</v>
      </c>
      <c r="C20" s="11" t="s">
        <v>6731</v>
      </c>
    </row>
    <row r="21" ht="15.75" customHeight="1">
      <c r="B21" s="53" t="s">
        <v>31</v>
      </c>
      <c r="C21" s="11" t="s">
        <v>6732</v>
      </c>
    </row>
    <row r="22" ht="15.75" customHeight="1">
      <c r="B22" s="53" t="s">
        <v>6733</v>
      </c>
      <c r="C22" s="11" t="s">
        <v>6734</v>
      </c>
    </row>
    <row r="23" ht="15.75" customHeight="1">
      <c r="B23" s="53" t="s">
        <v>33</v>
      </c>
      <c r="C23" s="11" t="s">
        <v>6735</v>
      </c>
    </row>
    <row r="24" ht="15.75" customHeight="1">
      <c r="B24" s="53" t="s">
        <v>34</v>
      </c>
      <c r="C24" s="11" t="s">
        <v>6736</v>
      </c>
    </row>
    <row r="25" ht="15.75" customHeight="1">
      <c r="B25" s="53" t="s">
        <v>35</v>
      </c>
      <c r="C25" s="11" t="s">
        <v>6737</v>
      </c>
    </row>
    <row r="26" ht="15.75" customHeight="1">
      <c r="B26" s="53" t="s">
        <v>36</v>
      </c>
      <c r="C26" s="11" t="s">
        <v>6738</v>
      </c>
    </row>
    <row r="27" ht="15.75" customHeight="1">
      <c r="B27" s="53" t="s">
        <v>37</v>
      </c>
      <c r="C27" s="60" t="s">
        <v>6739</v>
      </c>
    </row>
    <row r="28" ht="15.75" customHeight="1">
      <c r="B28" s="53" t="s">
        <v>38</v>
      </c>
      <c r="C28" s="61" t="s">
        <v>6740</v>
      </c>
    </row>
    <row r="29" ht="15.75" customHeight="1">
      <c r="A29" s="58" t="s">
        <v>6741</v>
      </c>
      <c r="B29" s="59" t="s">
        <v>39</v>
      </c>
      <c r="C29" s="15" t="s">
        <v>6742</v>
      </c>
    </row>
    <row r="30" ht="15.75" customHeight="1">
      <c r="B30" s="59" t="s">
        <v>40</v>
      </c>
      <c r="C30" s="15" t="s">
        <v>6743</v>
      </c>
    </row>
    <row r="31" ht="15.75" customHeight="1">
      <c r="B31" s="59" t="s">
        <v>41</v>
      </c>
      <c r="C31" s="15" t="s">
        <v>6744</v>
      </c>
    </row>
    <row r="32" ht="15.75" customHeight="1">
      <c r="B32" s="59" t="s">
        <v>42</v>
      </c>
      <c r="C32" s="62" t="s">
        <v>6745</v>
      </c>
    </row>
    <row r="33" ht="15.75" customHeight="1">
      <c r="B33" s="59" t="s">
        <v>43</v>
      </c>
      <c r="C33" s="15" t="s">
        <v>6746</v>
      </c>
    </row>
    <row r="34" ht="15.75" customHeight="1">
      <c r="B34" s="59" t="s">
        <v>44</v>
      </c>
      <c r="C34" s="15" t="s">
        <v>6747</v>
      </c>
    </row>
    <row r="35" ht="15.75" customHeight="1">
      <c r="A35" s="52" t="s">
        <v>6748</v>
      </c>
      <c r="B35" s="53" t="s">
        <v>45</v>
      </c>
      <c r="C35" s="11" t="s">
        <v>6749</v>
      </c>
    </row>
    <row r="36" ht="15.75" customHeight="1">
      <c r="B36" s="53" t="s">
        <v>46</v>
      </c>
      <c r="C36" s="60" t="s">
        <v>6750</v>
      </c>
    </row>
    <row r="37" ht="15.75" customHeight="1">
      <c r="B37" s="53" t="s">
        <v>47</v>
      </c>
      <c r="C37" s="61" t="s">
        <v>6751</v>
      </c>
    </row>
    <row r="38" ht="15.75" customHeight="1">
      <c r="B38" s="53" t="s">
        <v>48</v>
      </c>
      <c r="C38" s="11" t="s">
        <v>6752</v>
      </c>
    </row>
    <row r="39" ht="15.75" customHeight="1">
      <c r="B39" s="53" t="s">
        <v>49</v>
      </c>
      <c r="C39" s="11" t="s">
        <v>6753</v>
      </c>
    </row>
    <row r="40" ht="15.75" customHeight="1">
      <c r="B40" s="53" t="s">
        <v>50</v>
      </c>
      <c r="C40" s="11" t="s">
        <v>6754</v>
      </c>
    </row>
    <row r="41" ht="15.75" customHeight="1">
      <c r="A41" s="58" t="s">
        <v>6755</v>
      </c>
      <c r="B41" s="59" t="s">
        <v>51</v>
      </c>
      <c r="C41" s="15" t="s">
        <v>51</v>
      </c>
    </row>
    <row r="42" ht="15.75" customHeight="1">
      <c r="B42" s="59" t="s">
        <v>52</v>
      </c>
      <c r="C42" s="15" t="s">
        <v>6756</v>
      </c>
    </row>
    <row r="43" ht="15.75" customHeight="1">
      <c r="B43" s="59" t="s">
        <v>53</v>
      </c>
      <c r="C43" s="15" t="s">
        <v>6757</v>
      </c>
    </row>
    <row r="44" ht="15.75" customHeight="1">
      <c r="B44" s="59" t="s">
        <v>54</v>
      </c>
      <c r="C44" s="15" t="s">
        <v>6758</v>
      </c>
    </row>
    <row r="45" ht="15.75" customHeight="1">
      <c r="B45" s="59" t="s">
        <v>55</v>
      </c>
      <c r="C45" s="15" t="s">
        <v>6759</v>
      </c>
    </row>
    <row r="46" ht="15.75" customHeight="1">
      <c r="B46" s="59" t="s">
        <v>56</v>
      </c>
      <c r="C46" s="15" t="s">
        <v>6760</v>
      </c>
    </row>
    <row r="47" ht="15.75" customHeight="1">
      <c r="B47" s="59" t="s">
        <v>57</v>
      </c>
      <c r="C47" s="15" t="s">
        <v>6761</v>
      </c>
    </row>
    <row r="48" ht="15.75" customHeight="1">
      <c r="B48" s="59" t="s">
        <v>58</v>
      </c>
      <c r="C48" s="15" t="s">
        <v>6762</v>
      </c>
    </row>
    <row r="49" ht="15.75" customHeight="1">
      <c r="B49" s="59" t="s">
        <v>59</v>
      </c>
      <c r="C49" s="15" t="s">
        <v>6763</v>
      </c>
    </row>
    <row r="50" ht="15.75" customHeight="1">
      <c r="A50" s="52" t="s">
        <v>6764</v>
      </c>
      <c r="B50" s="53" t="s">
        <v>60</v>
      </c>
      <c r="C50" s="11" t="s">
        <v>6765</v>
      </c>
    </row>
    <row r="51" ht="15.75" customHeight="1">
      <c r="B51" s="53" t="s">
        <v>61</v>
      </c>
      <c r="C51" s="11" t="s">
        <v>6766</v>
      </c>
    </row>
    <row r="52" ht="15.75" customHeight="1">
      <c r="B52" s="53" t="s">
        <v>62</v>
      </c>
      <c r="C52" s="11" t="s">
        <v>6767</v>
      </c>
    </row>
    <row r="53" ht="15.75" customHeight="1">
      <c r="B53" s="53" t="s">
        <v>6768</v>
      </c>
      <c r="C53" s="11" t="s">
        <v>6769</v>
      </c>
    </row>
    <row r="54" ht="15.75" customHeight="1">
      <c r="B54" s="53" t="s">
        <v>64</v>
      </c>
      <c r="C54" s="11" t="s">
        <v>6770</v>
      </c>
    </row>
    <row r="55" ht="15.75" customHeight="1">
      <c r="B55" s="53" t="s">
        <v>65</v>
      </c>
      <c r="C55" s="11" t="s">
        <v>6771</v>
      </c>
    </row>
    <row r="56" ht="15.75" customHeight="1">
      <c r="B56" s="53" t="s">
        <v>66</v>
      </c>
      <c r="C56" s="11" t="s">
        <v>6772</v>
      </c>
    </row>
    <row r="57" ht="15.75" customHeight="1">
      <c r="B57" s="53" t="s">
        <v>67</v>
      </c>
      <c r="C57" s="11" t="s">
        <v>6773</v>
      </c>
    </row>
    <row r="58" ht="15.75" customHeight="1">
      <c r="B58" s="53" t="s">
        <v>68</v>
      </c>
      <c r="C58" s="11" t="s">
        <v>6774</v>
      </c>
    </row>
    <row r="59" ht="15.75" customHeight="1">
      <c r="B59" s="53" t="s">
        <v>69</v>
      </c>
      <c r="C59" s="11" t="s">
        <v>6775</v>
      </c>
    </row>
    <row r="60" ht="15.75" customHeight="1">
      <c r="B60" s="53" t="s">
        <v>70</v>
      </c>
      <c r="C60" s="11" t="s">
        <v>6776</v>
      </c>
    </row>
    <row r="61" ht="15.75" customHeight="1">
      <c r="B61" s="53" t="s">
        <v>71</v>
      </c>
      <c r="C61" s="11" t="s">
        <v>6777</v>
      </c>
    </row>
    <row r="62" ht="15.75" customHeight="1">
      <c r="B62" s="53" t="s">
        <v>72</v>
      </c>
      <c r="C62" s="11" t="s">
        <v>6778</v>
      </c>
    </row>
    <row r="63" ht="15.75" customHeight="1">
      <c r="B63" s="53" t="s">
        <v>73</v>
      </c>
      <c r="C63" s="11" t="s">
        <v>6779</v>
      </c>
    </row>
    <row r="64" ht="15.75" customHeight="1">
      <c r="B64" s="53" t="s">
        <v>74</v>
      </c>
      <c r="C64" s="11" t="s">
        <v>6780</v>
      </c>
    </row>
    <row r="65" ht="15.75" customHeight="1">
      <c r="B65" s="53" t="s">
        <v>75</v>
      </c>
      <c r="C65" s="11" t="s">
        <v>6781</v>
      </c>
    </row>
    <row r="66" ht="15.75" customHeight="1">
      <c r="B66" s="53" t="s">
        <v>76</v>
      </c>
      <c r="C66" s="11" t="s">
        <v>6782</v>
      </c>
    </row>
    <row r="67" ht="15.75" customHeight="1">
      <c r="B67" s="53" t="s">
        <v>77</v>
      </c>
      <c r="C67" s="11" t="s">
        <v>6783</v>
      </c>
    </row>
    <row r="68" ht="15.75" customHeight="1">
      <c r="B68" s="53" t="s">
        <v>78</v>
      </c>
      <c r="C68" s="11" t="s">
        <v>6784</v>
      </c>
    </row>
    <row r="69" ht="15.75" customHeight="1">
      <c r="B69" s="53" t="s">
        <v>79</v>
      </c>
      <c r="C69" s="11" t="s">
        <v>6785</v>
      </c>
    </row>
    <row r="70" ht="15.75" customHeight="1">
      <c r="B70" s="53" t="s">
        <v>80</v>
      </c>
      <c r="C70" s="11" t="s">
        <v>6786</v>
      </c>
    </row>
    <row r="71" ht="15.75" customHeight="1">
      <c r="B71" s="53" t="s">
        <v>81</v>
      </c>
      <c r="C71" s="11" t="s">
        <v>6787</v>
      </c>
    </row>
    <row r="72" ht="15.75" customHeight="1">
      <c r="B72" s="53" t="s">
        <v>82</v>
      </c>
      <c r="C72" s="11" t="s">
        <v>6788</v>
      </c>
    </row>
    <row r="73" ht="15.75" customHeight="1">
      <c r="B73" s="53" t="s">
        <v>83</v>
      </c>
      <c r="C73" s="11" t="s">
        <v>6789</v>
      </c>
    </row>
    <row r="74" ht="15.75" customHeight="1">
      <c r="B74" s="53" t="s">
        <v>84</v>
      </c>
      <c r="C74" s="11" t="s">
        <v>6790</v>
      </c>
    </row>
    <row r="75" ht="15.75" customHeight="1">
      <c r="B75" s="53" t="s">
        <v>85</v>
      </c>
      <c r="C75" s="11" t="s">
        <v>6791</v>
      </c>
    </row>
    <row r="76" ht="15.75" customHeight="1">
      <c r="A76" s="58" t="s">
        <v>6792</v>
      </c>
      <c r="B76" s="59" t="s">
        <v>86</v>
      </c>
      <c r="C76" s="15" t="s">
        <v>6793</v>
      </c>
    </row>
    <row r="77" ht="15.75" customHeight="1">
      <c r="B77" s="59" t="s">
        <v>87</v>
      </c>
      <c r="C77" s="15" t="s">
        <v>6794</v>
      </c>
    </row>
    <row r="78" ht="15.75" customHeight="1">
      <c r="B78" s="59" t="s">
        <v>88</v>
      </c>
      <c r="C78" s="15" t="s">
        <v>6795</v>
      </c>
    </row>
    <row r="79" ht="15.75" customHeight="1">
      <c r="B79" s="59" t="s">
        <v>89</v>
      </c>
      <c r="C79" s="15" t="s">
        <v>6796</v>
      </c>
    </row>
    <row r="80" ht="15.75" customHeight="1">
      <c r="B80" s="59" t="s">
        <v>6797</v>
      </c>
      <c r="C80" s="15" t="s">
        <v>6798</v>
      </c>
    </row>
    <row r="81" ht="15.75" customHeight="1">
      <c r="B81" s="59" t="s">
        <v>91</v>
      </c>
      <c r="C81" s="15" t="s">
        <v>6799</v>
      </c>
    </row>
    <row r="82" ht="15.75" customHeight="1">
      <c r="B82" s="59" t="s">
        <v>92</v>
      </c>
      <c r="C82" s="15" t="s">
        <v>6800</v>
      </c>
    </row>
    <row r="83" ht="15.75" customHeight="1">
      <c r="B83" s="59" t="s">
        <v>93</v>
      </c>
      <c r="C83" s="15" t="s">
        <v>6801</v>
      </c>
    </row>
    <row r="84" ht="15.75" customHeight="1">
      <c r="B84" s="59" t="s">
        <v>6802</v>
      </c>
      <c r="C84" s="15" t="s">
        <v>6803</v>
      </c>
    </row>
    <row r="85" ht="15.75" customHeight="1">
      <c r="B85" s="59" t="s">
        <v>95</v>
      </c>
      <c r="C85" s="15" t="s">
        <v>6804</v>
      </c>
    </row>
    <row r="86" ht="15.75" customHeight="1">
      <c r="B86" s="59" t="s">
        <v>96</v>
      </c>
      <c r="C86" s="15" t="s">
        <v>6805</v>
      </c>
    </row>
    <row r="87" ht="15.75" customHeight="1">
      <c r="B87" s="59" t="s">
        <v>97</v>
      </c>
      <c r="C87" s="15" t="s">
        <v>6806</v>
      </c>
    </row>
    <row r="88" ht="15.75" customHeight="1">
      <c r="B88" s="59" t="s">
        <v>98</v>
      </c>
      <c r="C88" s="15" t="s">
        <v>6807</v>
      </c>
    </row>
    <row r="89" ht="15.75" customHeight="1">
      <c r="B89" s="59" t="s">
        <v>99</v>
      </c>
      <c r="C89" s="15" t="s">
        <v>6808</v>
      </c>
    </row>
    <row r="90" ht="15.75" customHeight="1">
      <c r="A90" s="52" t="s">
        <v>6809</v>
      </c>
      <c r="B90" s="53" t="s">
        <v>100</v>
      </c>
      <c r="C90" s="11" t="s">
        <v>6810</v>
      </c>
    </row>
    <row r="91" ht="15.75" customHeight="1">
      <c r="B91" s="53" t="s">
        <v>101</v>
      </c>
      <c r="C91" s="63" t="s">
        <v>6811</v>
      </c>
    </row>
    <row r="92" ht="15.75" customHeight="1">
      <c r="B92" s="53" t="s">
        <v>102</v>
      </c>
      <c r="C92" s="11" t="s">
        <v>6812</v>
      </c>
    </row>
    <row r="93" ht="15.75" customHeight="1">
      <c r="B93" s="53" t="s">
        <v>103</v>
      </c>
      <c r="C93" s="11" t="s">
        <v>6813</v>
      </c>
    </row>
    <row r="94" ht="15.75" customHeight="1">
      <c r="B94" s="53" t="s">
        <v>104</v>
      </c>
      <c r="C94" s="11" t="s">
        <v>6814</v>
      </c>
    </row>
    <row r="95" ht="15.75" customHeight="1">
      <c r="B95" s="53" t="s">
        <v>105</v>
      </c>
      <c r="C95" s="11" t="s">
        <v>6815</v>
      </c>
    </row>
    <row r="96" ht="15.75" customHeight="1">
      <c r="A96" s="58" t="s">
        <v>6816</v>
      </c>
      <c r="B96" s="59" t="s">
        <v>106</v>
      </c>
      <c r="C96" s="15" t="s">
        <v>6817</v>
      </c>
    </row>
    <row r="97" ht="15.75" customHeight="1">
      <c r="B97" s="59" t="s">
        <v>107</v>
      </c>
      <c r="C97" s="15" t="s">
        <v>6818</v>
      </c>
    </row>
    <row r="98" ht="15.75" customHeight="1">
      <c r="B98" s="59" t="s">
        <v>108</v>
      </c>
      <c r="C98" s="15" t="s">
        <v>6819</v>
      </c>
    </row>
    <row r="99" ht="15.75" customHeight="1">
      <c r="B99" s="59" t="s">
        <v>109</v>
      </c>
      <c r="C99" s="15" t="s">
        <v>6820</v>
      </c>
    </row>
    <row r="100" ht="15.75" customHeight="1">
      <c r="B100" s="59" t="s">
        <v>110</v>
      </c>
      <c r="C100" s="15" t="s">
        <v>6821</v>
      </c>
    </row>
    <row r="101" ht="15.75" customHeight="1">
      <c r="B101" s="59" t="s">
        <v>111</v>
      </c>
      <c r="C101" s="15" t="s">
        <v>6822</v>
      </c>
    </row>
    <row r="102" ht="15.75" customHeight="1">
      <c r="A102" s="52" t="s">
        <v>6823</v>
      </c>
      <c r="B102" s="53" t="s">
        <v>112</v>
      </c>
      <c r="C102" s="11" t="s">
        <v>6824</v>
      </c>
    </row>
    <row r="103" ht="15.75" customHeight="1">
      <c r="B103" s="53" t="s">
        <v>113</v>
      </c>
      <c r="C103" s="11" t="s">
        <v>6825</v>
      </c>
    </row>
    <row r="104" ht="15.75" customHeight="1">
      <c r="B104" s="53" t="s">
        <v>114</v>
      </c>
      <c r="C104" s="11" t="s">
        <v>6826</v>
      </c>
    </row>
    <row r="105" ht="15.75" customHeight="1">
      <c r="B105" s="53" t="s">
        <v>115</v>
      </c>
      <c r="C105" s="11" t="s">
        <v>6827</v>
      </c>
    </row>
    <row r="106" ht="15.75" customHeight="1">
      <c r="B106" s="53" t="s">
        <v>116</v>
      </c>
      <c r="C106" s="64" t="s">
        <v>6828</v>
      </c>
    </row>
    <row r="107" ht="15.75" customHeight="1"/>
    <row r="108" ht="15.75" customHeight="1">
      <c r="B108" s="1" t="s">
        <v>6829</v>
      </c>
    </row>
    <row r="109" ht="15.75" customHeight="1">
      <c r="B109" s="3" t="s">
        <v>6830</v>
      </c>
    </row>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3">
    <mergeCell ref="A41:A49"/>
    <mergeCell ref="A50:A75"/>
    <mergeCell ref="A76:A89"/>
    <mergeCell ref="A90:A95"/>
    <mergeCell ref="A96:A101"/>
    <mergeCell ref="A102:A106"/>
    <mergeCell ref="A2:A6"/>
    <mergeCell ref="A7:A11"/>
    <mergeCell ref="A12:A13"/>
    <mergeCell ref="A14:A17"/>
    <mergeCell ref="A18:A28"/>
    <mergeCell ref="A29:A34"/>
    <mergeCell ref="A35:A40"/>
  </mergeCells>
  <hyperlinks>
    <hyperlink r:id="rId1" ref="C106"/>
  </hyperlinks>
  <printOptions/>
  <pageMargins bottom="0.75" footer="0.0" header="0.0" left="0.7" right="0.7" top="0.75"/>
  <pageSetup orientation="portrait"/>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BDD6EE"/>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9.29"/>
    <col customWidth="1" min="2" max="2" width="17.14"/>
    <col customWidth="1" min="3" max="3" width="8.86"/>
    <col customWidth="1" min="4" max="4" width="9.29"/>
    <col customWidth="1" min="5" max="26" width="8.86"/>
  </cols>
  <sheetData>
    <row r="1">
      <c r="A1" s="1" t="s">
        <v>6831</v>
      </c>
      <c r="D1" s="1"/>
      <c r="E1" s="1"/>
      <c r="I1" s="1"/>
    </row>
    <row r="2">
      <c r="A2" s="3" t="s">
        <v>3841</v>
      </c>
      <c r="D2" s="65"/>
    </row>
    <row r="3">
      <c r="A3" s="3" t="s">
        <v>2065</v>
      </c>
      <c r="D3" s="65"/>
    </row>
    <row r="4">
      <c r="A4" s="3" t="s">
        <v>3421</v>
      </c>
      <c r="D4" s="65"/>
    </row>
    <row r="5">
      <c r="A5" s="3" t="s">
        <v>6832</v>
      </c>
      <c r="D5" s="65"/>
    </row>
    <row r="6">
      <c r="A6" s="3" t="s">
        <v>377</v>
      </c>
      <c r="D6" s="65"/>
    </row>
    <row r="7">
      <c r="A7" s="3" t="s">
        <v>1183</v>
      </c>
      <c r="D7" s="65"/>
    </row>
    <row r="8">
      <c r="A8" s="3" t="s">
        <v>1982</v>
      </c>
      <c r="D8" s="65"/>
    </row>
    <row r="9">
      <c r="A9" s="3" t="s">
        <v>3847</v>
      </c>
      <c r="D9" s="65"/>
    </row>
    <row r="10">
      <c r="A10" s="3" t="s">
        <v>6833</v>
      </c>
      <c r="D10" s="65"/>
    </row>
    <row r="11">
      <c r="A11" s="3" t="s">
        <v>5271</v>
      </c>
      <c r="D11" s="65"/>
    </row>
    <row r="12">
      <c r="A12" s="3" t="s">
        <v>2141</v>
      </c>
      <c r="D12" s="65"/>
    </row>
    <row r="13">
      <c r="A13" s="3" t="s">
        <v>6834</v>
      </c>
      <c r="D13" s="65"/>
    </row>
    <row r="14">
      <c r="A14" s="3" t="s">
        <v>212</v>
      </c>
      <c r="D14" s="65"/>
    </row>
    <row r="15">
      <c r="A15" s="3" t="s">
        <v>6835</v>
      </c>
      <c r="B15" s="66"/>
      <c r="D15" s="65"/>
    </row>
    <row r="16">
      <c r="A16" s="3" t="s">
        <v>6836</v>
      </c>
      <c r="D16" s="65"/>
    </row>
    <row r="17">
      <c r="A17" s="3" t="s">
        <v>6837</v>
      </c>
      <c r="D17" s="65"/>
    </row>
    <row r="18">
      <c r="A18" s="3" t="s">
        <v>403</v>
      </c>
      <c r="D18" s="65"/>
    </row>
    <row r="19">
      <c r="A19" s="3" t="s">
        <v>4419</v>
      </c>
      <c r="D19" s="65"/>
    </row>
    <row r="20">
      <c r="A20" s="3" t="s">
        <v>6838</v>
      </c>
      <c r="D20" s="65"/>
    </row>
    <row r="21" ht="15.75" customHeight="1">
      <c r="A21" s="3" t="s">
        <v>2235</v>
      </c>
      <c r="D21" s="65"/>
    </row>
    <row r="22" ht="15.75" customHeight="1">
      <c r="A22" s="3" t="s">
        <v>6839</v>
      </c>
      <c r="D22" s="65"/>
    </row>
    <row r="23" ht="15.75" customHeight="1">
      <c r="A23" s="3" t="s">
        <v>3721</v>
      </c>
      <c r="D23" s="65"/>
    </row>
    <row r="24" ht="15.75" customHeight="1">
      <c r="A24" s="3" t="s">
        <v>1790</v>
      </c>
      <c r="D24" s="65"/>
    </row>
    <row r="25" ht="15.75" customHeight="1">
      <c r="A25" s="3" t="s">
        <v>1490</v>
      </c>
      <c r="D25" s="65"/>
    </row>
    <row r="26" ht="15.75" customHeight="1">
      <c r="A26" s="3" t="s">
        <v>6840</v>
      </c>
      <c r="D26" s="65"/>
    </row>
    <row r="27" ht="15.75" customHeight="1">
      <c r="A27" s="3" t="s">
        <v>3714</v>
      </c>
      <c r="D27" s="65"/>
    </row>
    <row r="28" ht="15.75" customHeight="1">
      <c r="A28" s="3" t="s">
        <v>5153</v>
      </c>
      <c r="D28" s="65"/>
    </row>
    <row r="29" ht="15.75" customHeight="1">
      <c r="A29" s="3" t="s">
        <v>6841</v>
      </c>
      <c r="D29" s="65"/>
    </row>
    <row r="30" ht="15.75" customHeight="1">
      <c r="A30" s="3" t="s">
        <v>2236</v>
      </c>
      <c r="D30" s="65"/>
    </row>
    <row r="31" ht="15.75" customHeight="1">
      <c r="A31" s="3" t="s">
        <v>6842</v>
      </c>
      <c r="D31" s="65"/>
    </row>
    <row r="32" ht="15.75" customHeight="1">
      <c r="A32" s="3" t="s">
        <v>2087</v>
      </c>
      <c r="D32" s="65"/>
    </row>
    <row r="33" ht="15.75" customHeight="1">
      <c r="A33" s="3" t="s">
        <v>1877</v>
      </c>
      <c r="D33" s="65"/>
    </row>
    <row r="34" ht="15.75" customHeight="1">
      <c r="A34" s="3" t="s">
        <v>1764</v>
      </c>
      <c r="D34" s="65"/>
    </row>
    <row r="35" ht="15.75" customHeight="1">
      <c r="A35" s="3" t="s">
        <v>6843</v>
      </c>
      <c r="D35" s="65"/>
    </row>
    <row r="36" ht="15.75" customHeight="1">
      <c r="A36" s="3" t="s">
        <v>5429</v>
      </c>
      <c r="D36" s="65"/>
    </row>
    <row r="37" ht="15.75" customHeight="1">
      <c r="A37" s="3" t="s">
        <v>2759</v>
      </c>
      <c r="D37" s="65"/>
    </row>
    <row r="38" ht="15.75" customHeight="1">
      <c r="A38" s="3" t="s">
        <v>6844</v>
      </c>
      <c r="D38" s="65"/>
    </row>
    <row r="39" ht="15.75" customHeight="1">
      <c r="A39" s="3" t="s">
        <v>545</v>
      </c>
      <c r="D39" s="65"/>
    </row>
    <row r="40" ht="15.75" customHeight="1">
      <c r="A40" s="3" t="s">
        <v>6845</v>
      </c>
      <c r="D40" s="65"/>
    </row>
    <row r="41" ht="15.75" customHeight="1">
      <c r="A41" s="3" t="s">
        <v>2421</v>
      </c>
      <c r="D41" s="65"/>
    </row>
    <row r="42" ht="15.75" customHeight="1">
      <c r="A42" s="3" t="s">
        <v>57</v>
      </c>
      <c r="D42" s="65"/>
    </row>
    <row r="43" ht="15.75" customHeight="1">
      <c r="A43" s="3" t="s">
        <v>2965</v>
      </c>
      <c r="D43" s="65"/>
    </row>
    <row r="44" ht="15.75" customHeight="1">
      <c r="A44" s="3" t="s">
        <v>3885</v>
      </c>
      <c r="D44" s="65"/>
    </row>
    <row r="45" ht="15.75" customHeight="1">
      <c r="A45" s="3" t="s">
        <v>1866</v>
      </c>
      <c r="D45" s="65"/>
    </row>
    <row r="46" ht="15.75" customHeight="1">
      <c r="A46" s="3" t="s">
        <v>6846</v>
      </c>
      <c r="D46" s="65"/>
    </row>
    <row r="47" ht="15.75" customHeight="1">
      <c r="A47" s="3" t="s">
        <v>3430</v>
      </c>
      <c r="D47" s="65"/>
    </row>
    <row r="48" ht="15.75" customHeight="1">
      <c r="A48" s="3" t="s">
        <v>6847</v>
      </c>
      <c r="D48" s="65"/>
    </row>
    <row r="49" ht="15.75" customHeight="1">
      <c r="A49" s="3" t="s">
        <v>5475</v>
      </c>
      <c r="D49" s="65"/>
    </row>
    <row r="50" ht="15.75" customHeight="1">
      <c r="A50" s="3" t="s">
        <v>6848</v>
      </c>
      <c r="D50" s="65"/>
    </row>
    <row r="51" ht="15.75" customHeight="1">
      <c r="A51" s="3" t="s">
        <v>2406</v>
      </c>
      <c r="D51" s="65"/>
    </row>
    <row r="52" ht="15.75" customHeight="1">
      <c r="A52" s="3" t="s">
        <v>6849</v>
      </c>
      <c r="D52" s="65"/>
    </row>
    <row r="53" ht="15.75" customHeight="1">
      <c r="A53" s="3" t="s">
        <v>6850</v>
      </c>
      <c r="D53" s="65"/>
    </row>
    <row r="54" ht="15.75" customHeight="1">
      <c r="A54" s="3" t="s">
        <v>158</v>
      </c>
      <c r="D54" s="65"/>
    </row>
    <row r="55" ht="15.75" customHeight="1">
      <c r="A55" s="3" t="s">
        <v>132</v>
      </c>
      <c r="D55" s="65"/>
    </row>
    <row r="56" ht="15.75" customHeight="1">
      <c r="A56" s="3" t="s">
        <v>1681</v>
      </c>
      <c r="D56" s="65"/>
    </row>
    <row r="57" ht="15.75" customHeight="1">
      <c r="A57" s="3" t="s">
        <v>170</v>
      </c>
      <c r="D57" s="65"/>
    </row>
    <row r="58" ht="15.75" customHeight="1">
      <c r="A58" s="3" t="s">
        <v>258</v>
      </c>
      <c r="D58" s="65"/>
    </row>
    <row r="59" ht="15.75" customHeight="1">
      <c r="A59" s="3" t="s">
        <v>2760</v>
      </c>
      <c r="D59" s="65"/>
    </row>
    <row r="60" ht="15.75" customHeight="1">
      <c r="A60" s="3" t="s">
        <v>1008</v>
      </c>
      <c r="D60" s="65"/>
    </row>
    <row r="61" ht="15.75" customHeight="1">
      <c r="A61" s="3" t="s">
        <v>1772</v>
      </c>
      <c r="D61" s="65"/>
    </row>
    <row r="62" ht="15.75" customHeight="1">
      <c r="A62" s="3" t="s">
        <v>6851</v>
      </c>
      <c r="D62" s="65"/>
    </row>
    <row r="63" ht="15.75" customHeight="1">
      <c r="A63" s="3" t="s">
        <v>2043</v>
      </c>
      <c r="D63" s="65"/>
    </row>
    <row r="64" ht="15.75" customHeight="1">
      <c r="A64" s="3" t="s">
        <v>6852</v>
      </c>
      <c r="D64" s="65"/>
    </row>
    <row r="65" ht="15.75" customHeight="1">
      <c r="A65" s="3" t="s">
        <v>1995</v>
      </c>
      <c r="D65" s="65"/>
    </row>
    <row r="66" ht="15.75" customHeight="1">
      <c r="A66" s="3" t="s">
        <v>2939</v>
      </c>
      <c r="D66" s="65"/>
    </row>
    <row r="67" ht="15.75" customHeight="1">
      <c r="A67" s="3" t="s">
        <v>1015</v>
      </c>
      <c r="D67" s="65"/>
    </row>
    <row r="68" ht="15.75" customHeight="1">
      <c r="A68" s="3" t="s">
        <v>522</v>
      </c>
      <c r="D68" s="65"/>
    </row>
    <row r="69" ht="15.75" customHeight="1">
      <c r="A69" s="3" t="s">
        <v>1851</v>
      </c>
      <c r="D69" s="65"/>
    </row>
    <row r="70" ht="15.75" customHeight="1">
      <c r="A70" s="3" t="s">
        <v>6853</v>
      </c>
      <c r="D70" s="65"/>
    </row>
    <row r="71" ht="15.75" customHeight="1">
      <c r="A71" s="3" t="s">
        <v>3692</v>
      </c>
      <c r="D71" s="65"/>
    </row>
    <row r="72" ht="15.75" customHeight="1">
      <c r="A72" s="3" t="s">
        <v>6854</v>
      </c>
      <c r="D72" s="65"/>
    </row>
    <row r="73" ht="15.75" customHeight="1">
      <c r="A73" s="3" t="s">
        <v>2251</v>
      </c>
      <c r="D73" s="65"/>
    </row>
    <row r="74" ht="15.75" customHeight="1">
      <c r="A74" s="3" t="s">
        <v>4164</v>
      </c>
      <c r="D74" s="65"/>
    </row>
    <row r="75" ht="15.75" customHeight="1">
      <c r="A75" s="3" t="s">
        <v>1641</v>
      </c>
      <c r="D75" s="65"/>
    </row>
    <row r="76" ht="15.75" customHeight="1">
      <c r="A76" s="3" t="s">
        <v>5531</v>
      </c>
      <c r="D76" s="65"/>
    </row>
    <row r="77" ht="15.75" customHeight="1">
      <c r="A77" s="3" t="s">
        <v>6855</v>
      </c>
      <c r="D77" s="65"/>
    </row>
    <row r="78" ht="15.75" customHeight="1">
      <c r="A78" s="3" t="s">
        <v>1234</v>
      </c>
      <c r="D78" s="65"/>
    </row>
    <row r="79" ht="15.75" customHeight="1">
      <c r="A79" s="3" t="s">
        <v>6856</v>
      </c>
      <c r="D79" s="65"/>
    </row>
    <row r="80" ht="15.75" customHeight="1">
      <c r="A80" s="3" t="s">
        <v>6857</v>
      </c>
      <c r="D80" s="65"/>
    </row>
    <row r="81" ht="15.75" customHeight="1">
      <c r="A81" s="3" t="s">
        <v>6858</v>
      </c>
      <c r="D81" s="65"/>
    </row>
    <row r="82" ht="15.75" customHeight="1">
      <c r="A82" s="3" t="s">
        <v>6859</v>
      </c>
      <c r="D82" s="65"/>
    </row>
    <row r="83" ht="15.75" customHeight="1">
      <c r="A83" s="3" t="s">
        <v>1112</v>
      </c>
      <c r="D83" s="65"/>
    </row>
    <row r="84" ht="15.75" customHeight="1">
      <c r="A84" s="3" t="s">
        <v>6860</v>
      </c>
      <c r="D84" s="65"/>
    </row>
    <row r="85" ht="15.75" customHeight="1">
      <c r="A85" s="3" t="s">
        <v>6861</v>
      </c>
      <c r="D85" s="65"/>
    </row>
    <row r="86" ht="15.75" customHeight="1">
      <c r="A86" s="3" t="s">
        <v>5589</v>
      </c>
      <c r="D86" s="65"/>
    </row>
    <row r="87" ht="15.75" customHeight="1">
      <c r="A87" s="3" t="s">
        <v>391</v>
      </c>
      <c r="D87" s="65"/>
    </row>
    <row r="88" ht="15.75" customHeight="1">
      <c r="A88" s="3" t="s">
        <v>6862</v>
      </c>
      <c r="D88" s="65"/>
    </row>
    <row r="89" ht="15.75" customHeight="1">
      <c r="A89" s="3" t="s">
        <v>6863</v>
      </c>
      <c r="D89" s="65"/>
    </row>
    <row r="90" ht="15.75" customHeight="1">
      <c r="A90" s="3" t="s">
        <v>1803</v>
      </c>
      <c r="D90" s="65"/>
    </row>
    <row r="91" ht="15.75" customHeight="1">
      <c r="A91" s="3" t="s">
        <v>2767</v>
      </c>
      <c r="D91" s="65"/>
    </row>
    <row r="92" ht="15.75" customHeight="1">
      <c r="A92" s="3" t="s">
        <v>6864</v>
      </c>
      <c r="D92" s="65"/>
    </row>
    <row r="93" ht="15.75" customHeight="1">
      <c r="A93" s="3" t="s">
        <v>6865</v>
      </c>
      <c r="D93" s="65"/>
    </row>
    <row r="94" ht="15.75" customHeight="1">
      <c r="A94" s="3" t="s">
        <v>1043</v>
      </c>
      <c r="D94" s="65"/>
    </row>
    <row r="95" ht="15.75" customHeight="1">
      <c r="A95" s="3" t="s">
        <v>939</v>
      </c>
      <c r="D95" s="65"/>
    </row>
    <row r="96" ht="15.75" customHeight="1">
      <c r="A96" s="3" t="s">
        <v>6066</v>
      </c>
      <c r="D96" s="65"/>
    </row>
    <row r="97" ht="15.75" customHeight="1">
      <c r="A97" s="3" t="s">
        <v>269</v>
      </c>
      <c r="D97" s="65"/>
    </row>
    <row r="98" ht="15.75" customHeight="1">
      <c r="A98" s="3" t="s">
        <v>4633</v>
      </c>
      <c r="D98" s="65"/>
    </row>
    <row r="99" ht="15.75" customHeight="1">
      <c r="D99" s="65"/>
    </row>
    <row r="100" ht="15.75" customHeight="1">
      <c r="D100" s="65"/>
    </row>
    <row r="101" ht="15.75" customHeight="1">
      <c r="D101" s="65"/>
    </row>
    <row r="102" ht="15.75" customHeight="1">
      <c r="D102" s="65"/>
    </row>
    <row r="103" ht="15.75" customHeight="1">
      <c r="D103" s="65"/>
    </row>
    <row r="104" ht="15.75" customHeight="1">
      <c r="D104" s="65"/>
    </row>
    <row r="105" ht="15.75" customHeight="1">
      <c r="D105" s="65"/>
    </row>
    <row r="106" ht="15.75" customHeight="1">
      <c r="D106" s="65"/>
    </row>
    <row r="107" ht="15.75" customHeight="1">
      <c r="D107" s="65"/>
    </row>
    <row r="108" ht="15.75" customHeight="1">
      <c r="D108" s="65"/>
    </row>
    <row r="109" ht="15.75" customHeight="1">
      <c r="D109" s="65"/>
    </row>
    <row r="110" ht="15.75" customHeight="1">
      <c r="D110" s="65"/>
    </row>
    <row r="111" ht="15.75" customHeight="1">
      <c r="D111" s="65"/>
    </row>
    <row r="112" ht="15.75" customHeight="1">
      <c r="D112" s="65"/>
    </row>
    <row r="113" ht="15.75" customHeight="1">
      <c r="D113" s="65"/>
    </row>
    <row r="114" ht="15.75" customHeight="1">
      <c r="D114" s="65"/>
    </row>
    <row r="115" ht="15.75" customHeight="1">
      <c r="D115" s="65"/>
    </row>
    <row r="116" ht="15.75" customHeight="1">
      <c r="D116" s="65"/>
    </row>
    <row r="117" ht="15.75" customHeight="1">
      <c r="D117" s="65"/>
    </row>
    <row r="118" ht="15.75" customHeight="1">
      <c r="D118" s="65"/>
    </row>
    <row r="119" ht="15.75" customHeight="1">
      <c r="D119" s="65"/>
    </row>
    <row r="120" ht="15.75" customHeight="1">
      <c r="D120" s="65"/>
    </row>
    <row r="121" ht="15.75" customHeight="1">
      <c r="D121" s="65"/>
    </row>
    <row r="122" ht="15.75" customHeight="1">
      <c r="D122" s="65"/>
    </row>
    <row r="123" ht="15.75" customHeight="1">
      <c r="D123" s="65"/>
    </row>
    <row r="124" ht="15.75" customHeight="1">
      <c r="D124" s="65"/>
    </row>
    <row r="125" ht="15.75" customHeight="1">
      <c r="D125" s="65"/>
    </row>
    <row r="126" ht="15.75" customHeight="1">
      <c r="D126" s="65"/>
    </row>
    <row r="127" ht="15.75" customHeight="1">
      <c r="D127" s="65"/>
    </row>
    <row r="128" ht="15.75" customHeight="1">
      <c r="D128" s="65"/>
    </row>
    <row r="129" ht="15.75" customHeight="1">
      <c r="D129" s="65"/>
    </row>
    <row r="130" ht="15.75" customHeight="1">
      <c r="D130" s="65"/>
    </row>
    <row r="131" ht="15.75" customHeight="1">
      <c r="D131" s="65"/>
    </row>
    <row r="132" ht="15.75" customHeight="1">
      <c r="D132" s="65"/>
    </row>
    <row r="133" ht="15.75" customHeight="1">
      <c r="D133" s="65"/>
    </row>
    <row r="134" ht="15.75" customHeight="1">
      <c r="D134" s="65"/>
    </row>
    <row r="135" ht="15.75" customHeight="1">
      <c r="D135" s="65"/>
    </row>
    <row r="136" ht="15.75" customHeight="1">
      <c r="D136" s="65"/>
    </row>
    <row r="137" ht="15.75" customHeight="1">
      <c r="D137" s="65"/>
    </row>
    <row r="138" ht="15.75" customHeight="1">
      <c r="D138" s="65"/>
    </row>
    <row r="139" ht="15.75" customHeight="1">
      <c r="D139" s="65"/>
    </row>
    <row r="140" ht="15.75" customHeight="1">
      <c r="D140" s="65"/>
    </row>
    <row r="141" ht="15.75" customHeight="1">
      <c r="D141" s="65"/>
    </row>
    <row r="142" ht="15.75" customHeight="1">
      <c r="D142" s="65"/>
    </row>
    <row r="143" ht="15.75" customHeight="1">
      <c r="D143" s="65"/>
    </row>
    <row r="144" ht="15.75" customHeight="1">
      <c r="D144" s="65"/>
    </row>
    <row r="145" ht="15.75" customHeight="1">
      <c r="D145" s="65"/>
    </row>
    <row r="146" ht="15.75" customHeight="1">
      <c r="D146" s="65"/>
    </row>
    <row r="147" ht="15.75" customHeight="1">
      <c r="D147" s="65"/>
    </row>
    <row r="148" ht="15.75" customHeight="1">
      <c r="D148" s="65"/>
    </row>
    <row r="149" ht="15.75" customHeight="1">
      <c r="D149" s="65"/>
    </row>
    <row r="150" ht="15.75" customHeight="1">
      <c r="D150" s="65"/>
    </row>
    <row r="151" ht="15.75" customHeight="1">
      <c r="D151" s="65"/>
    </row>
    <row r="152" ht="15.75" customHeight="1">
      <c r="D152" s="65"/>
    </row>
    <row r="153" ht="15.75" customHeight="1">
      <c r="D153" s="65"/>
    </row>
    <row r="154" ht="15.75" customHeight="1">
      <c r="D154" s="65"/>
    </row>
    <row r="155" ht="15.75" customHeight="1">
      <c r="D155" s="65"/>
    </row>
    <row r="156" ht="15.75" customHeight="1">
      <c r="D156" s="65"/>
    </row>
    <row r="157" ht="15.75" customHeight="1">
      <c r="D157" s="65"/>
    </row>
    <row r="158" ht="15.75" customHeight="1">
      <c r="D158" s="65"/>
    </row>
    <row r="159" ht="15.75" customHeight="1">
      <c r="D159" s="65"/>
    </row>
    <row r="160" ht="15.75" customHeight="1">
      <c r="D160" s="65"/>
    </row>
    <row r="161" ht="15.75" customHeight="1">
      <c r="D161" s="65"/>
    </row>
    <row r="162" ht="15.75" customHeight="1">
      <c r="D162" s="65"/>
    </row>
    <row r="163" ht="15.75" customHeight="1">
      <c r="D163" s="65"/>
    </row>
    <row r="164" ht="15.75" customHeight="1">
      <c r="D164" s="65"/>
    </row>
    <row r="165" ht="15.75" customHeight="1">
      <c r="D165" s="65"/>
    </row>
    <row r="166" ht="15.75" customHeight="1">
      <c r="D166" s="65"/>
    </row>
    <row r="167" ht="15.75" customHeight="1">
      <c r="D167" s="65"/>
    </row>
    <row r="168" ht="15.75" customHeight="1">
      <c r="D168" s="65"/>
    </row>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1"/>
</worksheet>
</file>