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ligul/Downloads/507201065 2/5156237/"/>
    </mc:Choice>
  </mc:AlternateContent>
  <xr:revisionPtr revIDLastSave="0" documentId="13_ncr:1_{B3B856EC-75A1-2F4D-96A0-D130FF3A3E96}" xr6:coauthVersionLast="47" xr6:coauthVersionMax="47" xr10:uidLastSave="{00000000-0000-0000-0000-000000000000}"/>
  <bookViews>
    <workbookView xWindow="0" yWindow="0" windowWidth="33600" windowHeight="21000" xr2:uid="{7E7F51E3-B191-C245-BAE5-3062B8637D74}"/>
  </bookViews>
  <sheets>
    <sheet name="DM-Weight-Calculation" sheetId="1" r:id="rId1"/>
    <sheet name="Criteria-Weight-Calculation" sheetId="2" r:id="rId2"/>
    <sheet name="Constructing-R-Matrix" sheetId="3" r:id="rId3"/>
    <sheet name="S-Matrix-Final-Rank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E38" i="3"/>
  <c r="B24" i="2"/>
  <c r="C22" i="2"/>
  <c r="D19" i="2"/>
  <c r="D20" i="2"/>
  <c r="D21" i="2"/>
  <c r="D22" i="2"/>
  <c r="D23" i="2"/>
  <c r="D24" i="2"/>
  <c r="D25" i="2"/>
  <c r="D26" i="2"/>
  <c r="D27" i="2"/>
  <c r="D18" i="2"/>
  <c r="E41" i="3"/>
  <c r="E40" i="3"/>
  <c r="E39" i="3"/>
  <c r="H38" i="3" l="1"/>
  <c r="H39" i="3"/>
  <c r="H40" i="3"/>
  <c r="H41" i="3"/>
  <c r="K38" i="3"/>
  <c r="K39" i="3"/>
  <c r="K40" i="3"/>
  <c r="K41" i="3"/>
  <c r="N38" i="3"/>
  <c r="N39" i="3"/>
  <c r="N40" i="3"/>
  <c r="N41" i="3"/>
  <c r="Q38" i="3"/>
  <c r="Q39" i="3"/>
  <c r="Q40" i="3"/>
  <c r="Q41" i="3"/>
  <c r="T38" i="3"/>
  <c r="T39" i="3"/>
  <c r="T40" i="3"/>
  <c r="T41" i="3"/>
  <c r="W38" i="3"/>
  <c r="W39" i="3"/>
  <c r="W40" i="3"/>
  <c r="W41" i="3"/>
  <c r="Z38" i="3"/>
  <c r="Z39" i="3"/>
  <c r="Z40" i="3"/>
  <c r="Z41" i="3"/>
  <c r="AC38" i="3"/>
  <c r="AC39" i="3"/>
  <c r="AC40" i="3"/>
  <c r="AC41" i="3"/>
  <c r="AF38" i="3"/>
  <c r="AF39" i="3"/>
  <c r="AF40" i="3"/>
  <c r="AF41" i="3"/>
  <c r="B18" i="2"/>
  <c r="C19" i="2"/>
  <c r="I6" i="2"/>
  <c r="L6" i="2"/>
  <c r="O6" i="2"/>
  <c r="C21" i="3"/>
  <c r="C18" i="2"/>
  <c r="C20" i="2"/>
  <c r="C21" i="2"/>
  <c r="C23" i="2"/>
  <c r="C24" i="2"/>
  <c r="C25" i="2"/>
  <c r="C26" i="2"/>
  <c r="C27" i="2"/>
  <c r="B19" i="2"/>
  <c r="B20" i="2"/>
  <c r="B21" i="2"/>
  <c r="B22" i="2"/>
  <c r="B23" i="2"/>
  <c r="B25" i="2"/>
  <c r="B26" i="2"/>
  <c r="B27" i="2"/>
  <c r="H29" i="1"/>
  <c r="E29" i="1"/>
  <c r="AD22" i="3"/>
  <c r="AE22" i="3"/>
  <c r="AF22" i="3"/>
  <c r="AD23" i="3"/>
  <c r="AE23" i="3"/>
  <c r="AF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F31" i="3"/>
  <c r="AD32" i="3"/>
  <c r="AE32" i="3"/>
  <c r="AE21" i="3"/>
  <c r="AD21" i="3"/>
  <c r="AA22" i="3"/>
  <c r="AB22" i="3"/>
  <c r="AA23" i="3"/>
  <c r="AB23" i="3"/>
  <c r="AA24" i="3"/>
  <c r="AB24" i="3"/>
  <c r="AA25" i="3"/>
  <c r="AB25" i="3"/>
  <c r="AC25" i="3"/>
  <c r="AA26" i="3"/>
  <c r="AB26" i="3"/>
  <c r="AA27" i="3"/>
  <c r="AB27" i="3"/>
  <c r="AC27" i="3"/>
  <c r="AA28" i="3"/>
  <c r="AB28" i="3"/>
  <c r="AA29" i="3"/>
  <c r="AB29" i="3"/>
  <c r="AA30" i="3"/>
  <c r="AB30" i="3"/>
  <c r="AA31" i="3"/>
  <c r="AB31" i="3"/>
  <c r="AA32" i="3"/>
  <c r="AB32" i="3"/>
  <c r="AC21" i="3"/>
  <c r="AB21" i="3"/>
  <c r="AA21" i="3"/>
  <c r="X22" i="3"/>
  <c r="Y22" i="3"/>
  <c r="Z22" i="3"/>
  <c r="X23" i="3"/>
  <c r="Y23" i="3"/>
  <c r="Z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Y21" i="3"/>
  <c r="X21" i="3"/>
  <c r="U22" i="3"/>
  <c r="V22" i="3"/>
  <c r="U23" i="3"/>
  <c r="V23" i="3"/>
  <c r="U24" i="3"/>
  <c r="V24" i="3"/>
  <c r="W24" i="3"/>
  <c r="U25" i="3"/>
  <c r="V25" i="3"/>
  <c r="U26" i="3"/>
  <c r="V26" i="3"/>
  <c r="W26" i="3"/>
  <c r="U27" i="3"/>
  <c r="V27" i="3"/>
  <c r="W27" i="3"/>
  <c r="U28" i="3"/>
  <c r="V28" i="3"/>
  <c r="U29" i="3"/>
  <c r="V29" i="3"/>
  <c r="U30" i="3"/>
  <c r="V30" i="3"/>
  <c r="U31" i="3"/>
  <c r="V31" i="3"/>
  <c r="U32" i="3"/>
  <c r="V32" i="3"/>
  <c r="W21" i="3"/>
  <c r="V21" i="3"/>
  <c r="U21" i="3"/>
  <c r="R22" i="3"/>
  <c r="S22" i="3"/>
  <c r="T22" i="3"/>
  <c r="R23" i="3"/>
  <c r="S23" i="3"/>
  <c r="T23" i="3"/>
  <c r="R24" i="3"/>
  <c r="S24" i="3"/>
  <c r="R25" i="3"/>
  <c r="S25" i="3"/>
  <c r="R26" i="3"/>
  <c r="S26" i="3"/>
  <c r="R27" i="3"/>
  <c r="S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S21" i="3"/>
  <c r="R21" i="3"/>
  <c r="O22" i="3"/>
  <c r="P22" i="3"/>
  <c r="O23" i="3"/>
  <c r="P23" i="3"/>
  <c r="O24" i="3"/>
  <c r="P24" i="3"/>
  <c r="Q24" i="3"/>
  <c r="O25" i="3"/>
  <c r="P25" i="3"/>
  <c r="O26" i="3"/>
  <c r="P26" i="3"/>
  <c r="Q26" i="3"/>
  <c r="O27" i="3"/>
  <c r="P27" i="3"/>
  <c r="Q27" i="3"/>
  <c r="O28" i="3"/>
  <c r="P28" i="3"/>
  <c r="O29" i="3"/>
  <c r="P29" i="3"/>
  <c r="O30" i="3"/>
  <c r="P30" i="3"/>
  <c r="O31" i="3"/>
  <c r="P31" i="3"/>
  <c r="O32" i="3"/>
  <c r="P32" i="3"/>
  <c r="Q21" i="3"/>
  <c r="P21" i="3"/>
  <c r="O21" i="3"/>
  <c r="L22" i="3"/>
  <c r="M22" i="3"/>
  <c r="N22" i="3"/>
  <c r="L23" i="3"/>
  <c r="M23" i="3"/>
  <c r="N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N30" i="3"/>
  <c r="L31" i="3"/>
  <c r="M31" i="3"/>
  <c r="N31" i="3"/>
  <c r="L32" i="3"/>
  <c r="M32" i="3"/>
  <c r="M21" i="3"/>
  <c r="L21" i="3"/>
  <c r="I22" i="3"/>
  <c r="J22" i="3"/>
  <c r="I23" i="3"/>
  <c r="J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I29" i="3"/>
  <c r="J29" i="3"/>
  <c r="I30" i="3"/>
  <c r="J30" i="3"/>
  <c r="I31" i="3"/>
  <c r="J31" i="3"/>
  <c r="I32" i="3"/>
  <c r="J32" i="3"/>
  <c r="K32" i="3"/>
  <c r="K21" i="3"/>
  <c r="J21" i="3"/>
  <c r="I21" i="3"/>
  <c r="F22" i="3"/>
  <c r="G22" i="3"/>
  <c r="F23" i="3"/>
  <c r="G23" i="3"/>
  <c r="H23" i="3"/>
  <c r="F24" i="3"/>
  <c r="G24" i="3"/>
  <c r="F25" i="3"/>
  <c r="G25" i="3"/>
  <c r="F26" i="3"/>
  <c r="G26" i="3"/>
  <c r="F27" i="3"/>
  <c r="G27" i="3"/>
  <c r="F28" i="3"/>
  <c r="G28" i="3"/>
  <c r="F29" i="3"/>
  <c r="G29" i="3"/>
  <c r="H29" i="3"/>
  <c r="F30" i="3"/>
  <c r="G30" i="3"/>
  <c r="F31" i="3"/>
  <c r="G31" i="3"/>
  <c r="H31" i="3"/>
  <c r="F32" i="3"/>
  <c r="G32" i="3"/>
  <c r="G21" i="3"/>
  <c r="F21" i="3"/>
  <c r="C22" i="3"/>
  <c r="D22" i="3"/>
  <c r="C23" i="3"/>
  <c r="D23" i="3"/>
  <c r="C24" i="3"/>
  <c r="D24" i="3"/>
  <c r="C25" i="3"/>
  <c r="D25" i="3"/>
  <c r="C26" i="3"/>
  <c r="D26" i="3"/>
  <c r="C27" i="3"/>
  <c r="D27" i="3"/>
  <c r="E27" i="3"/>
  <c r="C28" i="3"/>
  <c r="D28" i="3"/>
  <c r="C29" i="3"/>
  <c r="D29" i="3"/>
  <c r="C30" i="3"/>
  <c r="D30" i="3"/>
  <c r="C31" i="3"/>
  <c r="D31" i="3"/>
  <c r="C32" i="3"/>
  <c r="D32" i="3"/>
  <c r="E21" i="3"/>
  <c r="D21" i="3"/>
  <c r="M5" i="2"/>
  <c r="N5" i="2"/>
  <c r="O5" i="2"/>
  <c r="M6" i="2"/>
  <c r="N6" i="2"/>
  <c r="M7" i="2"/>
  <c r="N7" i="2"/>
  <c r="M8" i="2"/>
  <c r="N8" i="2"/>
  <c r="M9" i="2"/>
  <c r="N9" i="2"/>
  <c r="M10" i="2"/>
  <c r="N10" i="2"/>
  <c r="M11" i="2"/>
  <c r="N11" i="2"/>
  <c r="O11" i="2"/>
  <c r="M12" i="2"/>
  <c r="N12" i="2"/>
  <c r="M13" i="2"/>
  <c r="N13" i="2"/>
  <c r="O13" i="2"/>
  <c r="N4" i="2"/>
  <c r="M4" i="2"/>
  <c r="J5" i="2"/>
  <c r="K5" i="2"/>
  <c r="J6" i="2"/>
  <c r="K6" i="2"/>
  <c r="J7" i="2"/>
  <c r="K7" i="2"/>
  <c r="J8" i="2"/>
  <c r="K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K4" i="2"/>
  <c r="J4" i="2"/>
  <c r="I5" i="2"/>
  <c r="I11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I26" i="1"/>
  <c r="J28" i="1" s="1"/>
  <c r="F26" i="1"/>
  <c r="E28" i="1" s="1"/>
  <c r="C26" i="1"/>
  <c r="D28" i="1" s="1"/>
  <c r="E15" i="1"/>
  <c r="AF25" i="3" s="1"/>
  <c r="E16" i="1"/>
  <c r="Q29" i="3" s="1"/>
  <c r="E17" i="1"/>
  <c r="W29" i="3" s="1"/>
  <c r="E18" i="1"/>
  <c r="Q23" i="3" s="1"/>
  <c r="E19" i="1"/>
  <c r="W23" i="3" s="1"/>
  <c r="E20" i="1"/>
  <c r="AC23" i="3" s="1"/>
  <c r="E14" i="1"/>
  <c r="Z31" i="3" s="1"/>
  <c r="E8" i="1"/>
  <c r="E7" i="1"/>
  <c r="O10" i="2" s="1"/>
  <c r="E6" i="1"/>
  <c r="E5" i="1"/>
  <c r="O4" i="2" s="1"/>
  <c r="E4" i="1"/>
  <c r="O8" i="2" s="1"/>
  <c r="E32" i="3" l="1"/>
  <c r="E24" i="3"/>
  <c r="H28" i="3"/>
  <c r="Q32" i="3"/>
  <c r="W32" i="3"/>
  <c r="AC32" i="3"/>
  <c r="AF28" i="3"/>
  <c r="B28" i="1"/>
  <c r="C41" i="3"/>
  <c r="H30" i="3"/>
  <c r="Z30" i="3"/>
  <c r="AC26" i="3"/>
  <c r="AF30" i="3"/>
  <c r="I10" i="2"/>
  <c r="L4" i="2"/>
  <c r="L8" i="2"/>
  <c r="E31" i="3"/>
  <c r="E23" i="3"/>
  <c r="H21" i="3"/>
  <c r="H27" i="3"/>
  <c r="K31" i="3"/>
  <c r="K23" i="3"/>
  <c r="N21" i="3"/>
  <c r="N27" i="3"/>
  <c r="Q31" i="3"/>
  <c r="T21" i="3"/>
  <c r="T27" i="3"/>
  <c r="W31" i="3"/>
  <c r="Z21" i="3"/>
  <c r="Z27" i="3"/>
  <c r="AC31" i="3"/>
  <c r="AF21" i="3"/>
  <c r="AF27" i="3"/>
  <c r="N28" i="3"/>
  <c r="Z28" i="3"/>
  <c r="AC24" i="3"/>
  <c r="E26" i="3"/>
  <c r="H22" i="3"/>
  <c r="AA41" i="3"/>
  <c r="Z8" i="4" s="1"/>
  <c r="I9" i="2"/>
  <c r="L13" i="2"/>
  <c r="L5" i="2"/>
  <c r="O7" i="2"/>
  <c r="E28" i="3"/>
  <c r="H32" i="3"/>
  <c r="H24" i="3"/>
  <c r="K28" i="3"/>
  <c r="N32" i="3"/>
  <c r="N24" i="3"/>
  <c r="Q28" i="3"/>
  <c r="T32" i="3"/>
  <c r="T24" i="3"/>
  <c r="W28" i="3"/>
  <c r="Z32" i="3"/>
  <c r="Z24" i="3"/>
  <c r="AC28" i="3"/>
  <c r="AF32" i="3"/>
  <c r="AF24" i="3"/>
  <c r="I8" i="2"/>
  <c r="O12" i="2"/>
  <c r="E25" i="3"/>
  <c r="N29" i="3"/>
  <c r="Q25" i="3"/>
  <c r="W25" i="3"/>
  <c r="Z29" i="3"/>
  <c r="AF29" i="3"/>
  <c r="I7" i="2"/>
  <c r="L7" i="2"/>
  <c r="O9" i="2"/>
  <c r="E30" i="3"/>
  <c r="E22" i="3"/>
  <c r="H26" i="3"/>
  <c r="K30" i="3"/>
  <c r="K22" i="3"/>
  <c r="N26" i="3"/>
  <c r="Q30" i="3"/>
  <c r="Q22" i="3"/>
  <c r="T26" i="3"/>
  <c r="W30" i="3"/>
  <c r="W22" i="3"/>
  <c r="Z26" i="3"/>
  <c r="AC30" i="3"/>
  <c r="AC22" i="3"/>
  <c r="AF26" i="3"/>
  <c r="I12" i="2"/>
  <c r="E29" i="3"/>
  <c r="F38" i="3"/>
  <c r="E5" i="4" s="1"/>
  <c r="H25" i="3"/>
  <c r="K29" i="3"/>
  <c r="L38" i="3"/>
  <c r="N25" i="3"/>
  <c r="R38" i="3"/>
  <c r="Q5" i="4" s="1"/>
  <c r="T25" i="3"/>
  <c r="X38" i="3"/>
  <c r="Z25" i="3"/>
  <c r="AC29" i="3"/>
  <c r="AD38" i="3"/>
  <c r="AC5" i="4" s="1"/>
  <c r="L41" i="3"/>
  <c r="D39" i="3"/>
  <c r="I41" i="3"/>
  <c r="U41" i="3"/>
  <c r="T8" i="4" s="1"/>
  <c r="C39" i="3"/>
  <c r="I39" i="3"/>
  <c r="O39" i="3"/>
  <c r="U39" i="3"/>
  <c r="T6" i="4" s="1"/>
  <c r="AA39" i="3"/>
  <c r="F40" i="3"/>
  <c r="E7" i="4" s="1"/>
  <c r="L40" i="3"/>
  <c r="R40" i="3"/>
  <c r="Q7" i="4" s="1"/>
  <c r="X40" i="3"/>
  <c r="AD40" i="3"/>
  <c r="D40" i="3"/>
  <c r="C7" i="4" s="1"/>
  <c r="F39" i="3"/>
  <c r="E6" i="4" s="1"/>
  <c r="J40" i="3"/>
  <c r="L39" i="3"/>
  <c r="P40" i="3"/>
  <c r="R39" i="3"/>
  <c r="Q6" i="4" s="1"/>
  <c r="V40" i="3"/>
  <c r="U7" i="4" s="1"/>
  <c r="X39" i="3"/>
  <c r="AB40" i="3"/>
  <c r="AA7" i="4" s="1"/>
  <c r="AD39" i="3"/>
  <c r="D41" i="3"/>
  <c r="O41" i="3"/>
  <c r="C38" i="3"/>
  <c r="B5" i="4" s="1"/>
  <c r="C40" i="3"/>
  <c r="I38" i="3"/>
  <c r="I40" i="3"/>
  <c r="O38" i="3"/>
  <c r="N5" i="4" s="1"/>
  <c r="O40" i="3"/>
  <c r="U38" i="3"/>
  <c r="T5" i="4" s="1"/>
  <c r="U40" i="3"/>
  <c r="T7" i="4" s="1"/>
  <c r="AA38" i="3"/>
  <c r="AA40" i="3"/>
  <c r="Z7" i="4" s="1"/>
  <c r="F41" i="3"/>
  <c r="E8" i="4" s="1"/>
  <c r="R41" i="3"/>
  <c r="Q8" i="4" s="1"/>
  <c r="X41" i="3"/>
  <c r="AD41" i="3"/>
  <c r="AC8" i="4" s="1"/>
  <c r="D38" i="3"/>
  <c r="C5" i="4" s="1"/>
  <c r="G39" i="3"/>
  <c r="M39" i="3"/>
  <c r="S39" i="3"/>
  <c r="Y39" i="3"/>
  <c r="X6" i="4" s="1"/>
  <c r="AE39" i="3"/>
  <c r="J38" i="3"/>
  <c r="P38" i="3"/>
  <c r="V38" i="3"/>
  <c r="U5" i="4" s="1"/>
  <c r="AB38" i="3"/>
  <c r="AA5" i="4" s="1"/>
  <c r="J41" i="3"/>
  <c r="P41" i="3"/>
  <c r="V41" i="3"/>
  <c r="U8" i="4" s="1"/>
  <c r="AB41" i="3"/>
  <c r="AA8" i="4" s="1"/>
  <c r="G40" i="3"/>
  <c r="M40" i="3"/>
  <c r="S40" i="3"/>
  <c r="Y40" i="3"/>
  <c r="X7" i="4" s="1"/>
  <c r="AE40" i="3"/>
  <c r="J39" i="3"/>
  <c r="I6" i="4" s="1"/>
  <c r="P39" i="3"/>
  <c r="V39" i="3"/>
  <c r="AB39" i="3"/>
  <c r="AA6" i="4" s="1"/>
  <c r="G38" i="3"/>
  <c r="M38" i="3"/>
  <c r="S38" i="3"/>
  <c r="Y38" i="3"/>
  <c r="X5" i="4" s="1"/>
  <c r="AE38" i="3"/>
  <c r="AD5" i="4" s="1"/>
  <c r="G41" i="3"/>
  <c r="M41" i="3"/>
  <c r="S41" i="3"/>
  <c r="Y41" i="3"/>
  <c r="X8" i="4" s="1"/>
  <c r="AE41" i="3"/>
  <c r="F28" i="1"/>
  <c r="G28" i="1"/>
  <c r="H28" i="1"/>
  <c r="I28" i="1"/>
  <c r="C28" i="1"/>
  <c r="AC7" i="4" l="1"/>
  <c r="K8" i="4"/>
  <c r="Z5" i="4"/>
  <c r="K21" i="4" s="1"/>
  <c r="L8" i="4"/>
  <c r="M8" i="4" s="1"/>
  <c r="F7" i="4"/>
  <c r="G7" i="4" s="1"/>
  <c r="H5" i="4"/>
  <c r="C8" i="4"/>
  <c r="I7" i="4"/>
  <c r="Z6" i="4"/>
  <c r="F8" i="4"/>
  <c r="G8" i="4" s="1"/>
  <c r="U6" i="4"/>
  <c r="L19" i="4" s="1"/>
  <c r="I5" i="4"/>
  <c r="L6" i="4"/>
  <c r="AC6" i="4"/>
  <c r="B22" i="4" s="1"/>
  <c r="AD8" i="4"/>
  <c r="AE8" i="4" s="1"/>
  <c r="R5" i="4"/>
  <c r="S5" i="4" s="1"/>
  <c r="K7" i="4"/>
  <c r="L5" i="4"/>
  <c r="R7" i="4"/>
  <c r="S7" i="4" s="1"/>
  <c r="N8" i="4"/>
  <c r="O7" i="4"/>
  <c r="H6" i="4"/>
  <c r="J6" i="4" s="1"/>
  <c r="K5" i="4"/>
  <c r="I8" i="4"/>
  <c r="R8" i="4"/>
  <c r="F5" i="4"/>
  <c r="G5" i="4" s="1"/>
  <c r="L7" i="4"/>
  <c r="M7" i="4" s="1"/>
  <c r="R6" i="4"/>
  <c r="S6" i="4" s="1"/>
  <c r="W8" i="4"/>
  <c r="Y8" i="4" s="1"/>
  <c r="H7" i="4"/>
  <c r="K6" i="4"/>
  <c r="C6" i="4"/>
  <c r="C20" i="4"/>
  <c r="AB6" i="4"/>
  <c r="L21" i="4"/>
  <c r="V7" i="4"/>
  <c r="AB8" i="4"/>
  <c r="K19" i="4"/>
  <c r="L20" i="4"/>
  <c r="C21" i="4"/>
  <c r="K14" i="4"/>
  <c r="O5" i="4"/>
  <c r="P5" i="4" s="1"/>
  <c r="K18" i="4"/>
  <c r="AE5" i="4"/>
  <c r="B18" i="4"/>
  <c r="W7" i="4"/>
  <c r="V5" i="4"/>
  <c r="B19" i="4"/>
  <c r="B7" i="4"/>
  <c r="H8" i="4"/>
  <c r="AB7" i="4"/>
  <c r="V8" i="4"/>
  <c r="W5" i="4"/>
  <c r="B6" i="4"/>
  <c r="AD6" i="4"/>
  <c r="F6" i="4"/>
  <c r="W6" i="4"/>
  <c r="S8" i="4"/>
  <c r="B8" i="4"/>
  <c r="O6" i="4"/>
  <c r="AD7" i="4"/>
  <c r="AE7" i="4" s="1"/>
  <c r="O8" i="4"/>
  <c r="N7" i="4"/>
  <c r="N6" i="4"/>
  <c r="B14" i="4"/>
  <c r="K29" i="1"/>
  <c r="M6" i="4" l="1"/>
  <c r="K16" i="4"/>
  <c r="L13" i="4"/>
  <c r="J7" i="4"/>
  <c r="M5" i="4"/>
  <c r="C15" i="4"/>
  <c r="B16" i="4"/>
  <c r="D16" i="4" s="1"/>
  <c r="AB5" i="4"/>
  <c r="B21" i="4"/>
  <c r="D21" i="4" s="1"/>
  <c r="J5" i="4"/>
  <c r="L15" i="4"/>
  <c r="C19" i="4"/>
  <c r="V6" i="4"/>
  <c r="P8" i="4"/>
  <c r="AE6" i="4"/>
  <c r="C13" i="4"/>
  <c r="C18" i="4"/>
  <c r="K22" i="4"/>
  <c r="M22" i="4" s="1"/>
  <c r="L14" i="4"/>
  <c r="C16" i="4"/>
  <c r="L16" i="4"/>
  <c r="L18" i="4"/>
  <c r="M21" i="4"/>
  <c r="J37" i="4" s="1"/>
  <c r="G6" i="4"/>
  <c r="K17" i="4"/>
  <c r="D18" i="4"/>
  <c r="M19" i="4"/>
  <c r="M18" i="4"/>
  <c r="M14" i="4"/>
  <c r="D19" i="4"/>
  <c r="P7" i="4"/>
  <c r="D22" i="4"/>
  <c r="D6" i="4"/>
  <c r="M16" i="4"/>
  <c r="D5" i="4"/>
  <c r="B13" i="4"/>
  <c r="K13" i="4"/>
  <c r="B20" i="4"/>
  <c r="Y5" i="4"/>
  <c r="K20" i="4"/>
  <c r="J8" i="4"/>
  <c r="B15" i="4"/>
  <c r="K15" i="4"/>
  <c r="C14" i="4"/>
  <c r="P6" i="4"/>
  <c r="B17" i="4"/>
  <c r="D8" i="4"/>
  <c r="L22" i="4"/>
  <c r="C22" i="4"/>
  <c r="Y7" i="4"/>
  <c r="Y6" i="4"/>
  <c r="L17" i="4"/>
  <c r="C17" i="4"/>
  <c r="D7" i="4"/>
  <c r="H35" i="4" l="1"/>
  <c r="C34" i="4"/>
  <c r="H28" i="4"/>
  <c r="E36" i="4"/>
  <c r="G30" i="4"/>
  <c r="G34" i="4"/>
  <c r="E37" i="4"/>
  <c r="E34" i="4"/>
  <c r="H37" i="4"/>
  <c r="H36" i="4"/>
  <c r="J36" i="4"/>
  <c r="E35" i="4"/>
  <c r="K34" i="4"/>
  <c r="C35" i="4"/>
  <c r="J35" i="4"/>
  <c r="H34" i="4"/>
  <c r="K37" i="4"/>
  <c r="C37" i="4"/>
  <c r="K36" i="4"/>
  <c r="G37" i="4"/>
  <c r="G35" i="4"/>
  <c r="G36" i="4"/>
  <c r="C36" i="4"/>
  <c r="J34" i="4"/>
  <c r="M15" i="4"/>
  <c r="D37" i="4" s="1"/>
  <c r="D14" i="4"/>
  <c r="C28" i="4" s="1"/>
  <c r="M17" i="4"/>
  <c r="F36" i="4" s="1"/>
  <c r="K35" i="4"/>
  <c r="G31" i="4"/>
  <c r="G28" i="4"/>
  <c r="E30" i="4"/>
  <c r="E31" i="4"/>
  <c r="E29" i="4"/>
  <c r="E28" i="4"/>
  <c r="J28" i="4"/>
  <c r="G29" i="4"/>
  <c r="M20" i="4"/>
  <c r="I34" i="4" s="1"/>
  <c r="J30" i="4"/>
  <c r="J31" i="4"/>
  <c r="J29" i="4"/>
  <c r="H30" i="4"/>
  <c r="H29" i="4"/>
  <c r="H31" i="4"/>
  <c r="D13" i="4"/>
  <c r="B28" i="4" s="1"/>
  <c r="K28" i="4"/>
  <c r="D20" i="4"/>
  <c r="K31" i="4"/>
  <c r="D15" i="4"/>
  <c r="K29" i="4"/>
  <c r="M13" i="4"/>
  <c r="B36" i="4" s="1"/>
  <c r="D17" i="4"/>
  <c r="F31" i="4" s="1"/>
  <c r="K30" i="4"/>
  <c r="D35" i="4" l="1"/>
  <c r="D36" i="4"/>
  <c r="F37" i="4"/>
  <c r="C30" i="4"/>
  <c r="I35" i="4"/>
  <c r="I37" i="4"/>
  <c r="F35" i="4"/>
  <c r="F34" i="4"/>
  <c r="C31" i="4"/>
  <c r="C29" i="4"/>
  <c r="I36" i="4"/>
  <c r="D34" i="4"/>
  <c r="B35" i="4"/>
  <c r="B34" i="4"/>
  <c r="B37" i="4"/>
  <c r="I30" i="4"/>
  <c r="B29" i="4"/>
  <c r="I29" i="4"/>
  <c r="B30" i="4"/>
  <c r="I31" i="4"/>
  <c r="D28" i="4"/>
  <c r="B31" i="4"/>
  <c r="F28" i="4"/>
  <c r="F30" i="4"/>
  <c r="D31" i="4"/>
  <c r="D30" i="4"/>
  <c r="D29" i="4"/>
  <c r="I28" i="4"/>
  <c r="F29" i="4"/>
  <c r="L37" i="4" l="1"/>
  <c r="M37" i="4" s="1"/>
  <c r="C44" i="4" s="1"/>
  <c r="L36" i="4"/>
  <c r="M36" i="4" s="1"/>
  <c r="C43" i="4" s="1"/>
  <c r="L35" i="4"/>
  <c r="M35" i="4" s="1"/>
  <c r="C42" i="4" s="1"/>
  <c r="L34" i="4"/>
  <c r="M34" i="4" s="1"/>
  <c r="L30" i="4"/>
  <c r="M30" i="4" s="1"/>
  <c r="L28" i="4"/>
  <c r="M28" i="4" s="1"/>
  <c r="B41" i="4" s="1"/>
  <c r="L31" i="4"/>
  <c r="M31" i="4" s="1"/>
  <c r="B44" i="4" s="1"/>
  <c r="L29" i="4"/>
  <c r="M29" i="4" s="1"/>
  <c r="B42" i="4" s="1"/>
  <c r="C41" i="4" l="1"/>
  <c r="D41" i="4" s="1"/>
  <c r="B43" i="4"/>
  <c r="D43" i="4" s="1"/>
  <c r="D44" i="4"/>
  <c r="D42" i="4"/>
  <c r="E41" i="4" l="1"/>
  <c r="E42" i="4"/>
  <c r="E44" i="4"/>
  <c r="E43" i="4"/>
</calcChain>
</file>

<file path=xl/sharedStrings.xml><?xml version="1.0" encoding="utf-8"?>
<sst xmlns="http://schemas.openxmlformats.org/spreadsheetml/2006/main" count="499" uniqueCount="77">
  <si>
    <t>Table 3</t>
  </si>
  <si>
    <t>Linguistic Terms</t>
  </si>
  <si>
    <t xml:space="preserve">Intuitionistic Fuzzy Numbers (IFNs) </t>
  </si>
  <si>
    <t xml:space="preserve">μk </t>
  </si>
  <si>
    <t>vk</t>
  </si>
  <si>
    <t>πk</t>
  </si>
  <si>
    <t>Very Important</t>
  </si>
  <si>
    <t>VI</t>
  </si>
  <si>
    <t>Important</t>
  </si>
  <si>
    <t>I</t>
  </si>
  <si>
    <t>Medium</t>
  </si>
  <si>
    <t>M</t>
  </si>
  <si>
    <t>Unimportant</t>
  </si>
  <si>
    <t>U</t>
  </si>
  <si>
    <t>Very Unimportant</t>
  </si>
  <si>
    <t>VU</t>
  </si>
  <si>
    <t>Very good</t>
  </si>
  <si>
    <t>Good</t>
  </si>
  <si>
    <t>Medium good</t>
  </si>
  <si>
    <t>Fair</t>
  </si>
  <si>
    <t>Medium poor</t>
  </si>
  <si>
    <t>Poor</t>
  </si>
  <si>
    <t>Very poor</t>
  </si>
  <si>
    <t>VG</t>
  </si>
  <si>
    <t>G</t>
  </si>
  <si>
    <t>MG</t>
  </si>
  <si>
    <t>F</t>
  </si>
  <si>
    <t>MP</t>
  </si>
  <si>
    <t>P</t>
  </si>
  <si>
    <t>VP</t>
  </si>
  <si>
    <t>Table 4</t>
  </si>
  <si>
    <t>Linguistic terms for weights of criteria</t>
  </si>
  <si>
    <t>Linguistic terms for rating the alternatives</t>
  </si>
  <si>
    <t>DM1</t>
  </si>
  <si>
    <t>DM2</t>
  </si>
  <si>
    <t>DM3</t>
  </si>
  <si>
    <t>Weights</t>
  </si>
  <si>
    <t>λ1</t>
  </si>
  <si>
    <t>λ2</t>
  </si>
  <si>
    <t>λ3</t>
  </si>
  <si>
    <t>Table 5</t>
  </si>
  <si>
    <t>Importance weights of criteria based on opinion of DMs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</si>
  <si>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</si>
  <si>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</si>
  <si>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</si>
  <si>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</si>
  <si>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</si>
  <si>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</si>
  <si>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</si>
  <si>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</si>
  <si>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</si>
  <si>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</si>
  <si>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Table 6</t>
  </si>
  <si>
    <t>Weights of criteria</t>
  </si>
  <si>
    <t>A1</t>
  </si>
  <si>
    <t>A2</t>
  </si>
  <si>
    <t>A3</t>
  </si>
  <si>
    <t>A4</t>
  </si>
  <si>
    <t>Table 8</t>
  </si>
  <si>
    <t>R Matrix</t>
  </si>
  <si>
    <t>λ</t>
  </si>
  <si>
    <t>Table 7</t>
  </si>
  <si>
    <t>Table 9</t>
  </si>
  <si>
    <t>Table 10</t>
  </si>
  <si>
    <t>A+</t>
  </si>
  <si>
    <t>Table 11</t>
  </si>
  <si>
    <t>A-</t>
  </si>
  <si>
    <t>S+</t>
  </si>
  <si>
    <t>S-</t>
  </si>
  <si>
    <t>C*</t>
  </si>
  <si>
    <t>Step 1:Determine the weights of the importance of DMs</t>
  </si>
  <si>
    <t>Step 2: Determine the weight of criteria based on the opinion of decision-makers (W)</t>
  </si>
  <si>
    <t>Step 3: Determine Intuitionistic Fuzzy Decision Matrix (IFDM)</t>
  </si>
  <si>
    <t>Step 4: The calculation of the S matrix</t>
  </si>
  <si>
    <t>Step 5: Determine intuitionistic fuzzy positive and negative-ideal solutions</t>
  </si>
  <si>
    <t>Step 6: Determine the separation measures between the alternatives</t>
  </si>
  <si>
    <t>Step 7:  Determine the final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</si>
</sst>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STIXTwoText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64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/>
    <xf numFmtId="164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32" xfId="0" applyBorder="1"/>
    <xf numFmtId="0" fontId="2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36" xfId="0" applyBorder="1"/>
    <xf numFmtId="0" fontId="1" fillId="0" borderId="3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0" fillId="0" borderId="23" xfId="0" applyBorder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41" xfId="0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0" borderId="43" xfId="0" applyNumberFormat="1" applyFont="1" applyBorder="1" applyAlignment="1">
      <alignment horizontal="center"/>
    </xf>
    <xf numFmtId="165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1" fillId="0" borderId="46" xfId="0" applyNumberFormat="1" applyFont="1" applyBorder="1"/>
    <xf numFmtId="165" fontId="1" fillId="0" borderId="47" xfId="0" applyNumberFormat="1" applyFont="1" applyBorder="1"/>
    <xf numFmtId="165" fontId="1" fillId="0" borderId="48" xfId="0" applyNumberFormat="1" applyFont="1" applyBorder="1"/>
    <xf numFmtId="166" fontId="0" fillId="0" borderId="46" xfId="0" applyNumberFormat="1" applyBorder="1"/>
    <xf numFmtId="166" fontId="0" fillId="0" borderId="47" xfId="0" applyNumberFormat="1" applyBorder="1"/>
    <xf numFmtId="166" fontId="0" fillId="0" borderId="48" xfId="0" applyNumberFormat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5" xfId="0" applyFill="1" applyBorder="1"/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3" fillId="2" borderId="40" xfId="0" applyFont="1" applyFill="1" applyBorder="1"/>
    <xf numFmtId="0" fontId="1" fillId="2" borderId="49" xfId="0" applyFont="1" applyFill="1" applyBorder="1"/>
    <xf numFmtId="0" fontId="1" fillId="2" borderId="50" xfId="0" applyFont="1" applyFill="1" applyBorder="1"/>
    <xf numFmtId="0" fontId="0" fillId="2" borderId="50" xfId="0" applyFill="1" applyBorder="1"/>
    <xf numFmtId="2" fontId="0" fillId="0" borderId="0" xfId="0" applyNumberFormat="1" applyBorder="1" applyAlignment="1">
      <alignment horizont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/>
    </xf>
    <xf numFmtId="2" fontId="0" fillId="0" borderId="3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5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49" xfId="0" applyFill="1" applyBorder="1"/>
    <xf numFmtId="0" fontId="6" fillId="2" borderId="40" xfId="0" applyFont="1" applyFill="1" applyBorder="1"/>
    <xf numFmtId="0" fontId="5" fillId="2" borderId="49" xfId="0" applyFont="1" applyFill="1" applyBorder="1"/>
    <xf numFmtId="0" fontId="6" fillId="2" borderId="4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456909</xdr:colOff>
      <xdr:row>16</xdr:row>
      <xdr:rowOff>151231</xdr:rowOff>
    </xdr:from>
    <xdr:to>
      <xdr:col>16</xdr:col>
      <xdr:colOff>205623</xdr:colOff>
      <xdr:row>30</xdr:row>
      <xdr:rowOff>127007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113372-96FC-2646-BF44-F65BD7FCC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7078" y="3423095"/>
          <a:ext cx="3892359" cy="2870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25148</xdr:colOff>
      <xdr:row>16</xdr:row>
      <xdr:rowOff>125743</xdr:rowOff>
    </xdr:from>
    <xdr:to>
      <xdr:col>11</xdr:col>
      <xdr:colOff>532142</xdr:colOff>
      <xdr:row>20</xdr:row>
      <xdr:rowOff>159133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AD270-6B40-CD4E-B37C-D62A30B9E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5346" y="3395050"/>
          <a:ext cx="5486400" cy="838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41</xdr:row>
      <xdr:rowOff>190500</xdr:rowOff>
    </xdr:from>
    <xdr:to>
      <xdr:col>10</xdr:col>
      <xdr:colOff>609600</xdr:colOff>
      <xdr:row>48</xdr:row>
      <xdr:rowOff>126089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171EBC-4369-3B42-9ED9-373BEEE0A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750300"/>
          <a:ext cx="6819900" cy="13579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565975</xdr:colOff>
      <xdr:row>39</xdr:row>
      <xdr:rowOff>1787</xdr:rowOff>
    </xdr:from>
    <xdr:to>
      <xdr:col>13</xdr:col>
      <xdr:colOff>531144</xdr:colOff>
      <xdr:row>48</xdr:row>
      <xdr:rowOff>202069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0BD1A5-0956-CE48-9BC7-871B6EF37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9698" y="8067638"/>
          <a:ext cx="5801765" cy="2051240"/>
        </a:xfrm>
        <a:prstGeom prst="rect">
          <a:avLst/>
        </a:prstGeom>
      </xdr:spPr>
    </xdr:pic>
    <xdr:clientData/>
  </xdr:twoCellAnchor>
  <xdr:twoCellAnchor editAs="oneCell">
    <xdr:from>
      <xdr:col>1</xdr:col>
      <xdr:colOff>118494</xdr:colOff>
      <xdr:row>45</xdr:row>
      <xdr:rowOff>87601</xdr:rowOff>
    </xdr:from>
    <xdr:to>
      <xdr:col>5</xdr:col>
      <xdr:colOff>8219</xdr:colOff>
      <xdr:row>49</xdr:row>
      <xdr:rowOff>201901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93334D-F6C1-0848-BCD5-32F016023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643" y="9382920"/>
          <a:ext cx="3605150" cy="938449"/>
        </a:xfrm>
        <a:prstGeom prst="rect">
          <a:avLst/>
        </a:prstGeom>
      </xdr:spPr>
    </xdr:pic>
    <xdr:clientData/>
  </xdr:twoCellAnchor>
  <xdr:twoCellAnchor editAs="oneCell">
    <xdr:from>
      <xdr:col>13</xdr:col>
      <xdr:colOff>954931</xdr:colOff>
      <xdr:row>8</xdr:row>
      <xdr:rowOff>161319</xdr:rowOff>
    </xdr:from>
    <xdr:to>
      <xdr:col>21</xdr:col>
      <xdr:colOff>564202</xdr:colOff>
      <xdr:row>13</xdr:row>
      <xdr:rowOff>67001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1CF97D5-E37B-1245-8961-03153C085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5250" y="1836638"/>
          <a:ext cx="6337569" cy="1000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3068-B591-A241-9693-11A04EC20CD7}">
  <sheetPr>
    <tabColor theme="7" tint="0.79998168889431442"/>
  </sheetPr>
  <dimension ref="A1:K29"/>
  <sheetViews>
    <sheetView tabSelected="1" zoomScale="118" workbookViewId="0">
      <selection activeCell="D34" sqref="D34"/>
    </sheetView>
  </sheetViews>
  <sheetFormatPr baseColWidth="10" defaultRowHeight="16"/>
  <cols>
    <col min="1" max="1" width="15.83203125" bestFit="1" customWidth="1"/>
    <col min="2" max="2" width="16" customWidth="1"/>
  </cols>
  <sheetData>
    <row r="1" spans="1:5">
      <c r="A1" t="s">
        <v>0</v>
      </c>
      <c r="B1" t="s">
        <v>31</v>
      </c>
    </row>
    <row r="2" spans="1:5">
      <c r="A2" s="1" t="s">
        <v>1</v>
      </c>
      <c r="C2" s="1" t="s">
        <v>2</v>
      </c>
    </row>
    <row r="3" spans="1:5">
      <c r="A3" s="1"/>
      <c r="C3" s="2" t="s">
        <v>3</v>
      </c>
      <c r="D3" s="3" t="s">
        <v>4</v>
      </c>
      <c r="E3" s="3" t="s">
        <v>5</v>
      </c>
    </row>
    <row r="4" spans="1:5">
      <c r="A4" t="s">
        <v>6</v>
      </c>
      <c r="B4" t="s">
        <v>7</v>
      </c>
      <c r="C4">
        <v>0.9</v>
      </c>
      <c r="D4">
        <v>0.1</v>
      </c>
      <c r="E4">
        <f>1-(C4+D4)</f>
        <v>0</v>
      </c>
    </row>
    <row r="5" spans="1:5">
      <c r="A5" t="s">
        <v>8</v>
      </c>
      <c r="B5" t="s">
        <v>9</v>
      </c>
      <c r="C5">
        <v>0.75</v>
      </c>
      <c r="D5">
        <v>0.2</v>
      </c>
      <c r="E5">
        <f t="shared" ref="E5:E8" si="0">1-(C5+D5)</f>
        <v>5.0000000000000044E-2</v>
      </c>
    </row>
    <row r="6" spans="1:5">
      <c r="A6" t="s">
        <v>10</v>
      </c>
      <c r="B6" t="s">
        <v>11</v>
      </c>
      <c r="C6">
        <v>0.5</v>
      </c>
      <c r="D6">
        <v>0.45</v>
      </c>
      <c r="E6">
        <f t="shared" si="0"/>
        <v>5.0000000000000044E-2</v>
      </c>
    </row>
    <row r="7" spans="1:5">
      <c r="A7" t="s">
        <v>12</v>
      </c>
      <c r="B7" t="s">
        <v>13</v>
      </c>
      <c r="C7">
        <v>0.35</v>
      </c>
      <c r="D7">
        <v>0.6</v>
      </c>
      <c r="E7">
        <f t="shared" si="0"/>
        <v>5.0000000000000044E-2</v>
      </c>
    </row>
    <row r="8" spans="1:5">
      <c r="A8" t="s">
        <v>14</v>
      </c>
      <c r="B8" t="s">
        <v>15</v>
      </c>
      <c r="C8">
        <v>0.1</v>
      </c>
      <c r="D8">
        <v>0.9</v>
      </c>
      <c r="E8">
        <f t="shared" si="0"/>
        <v>0</v>
      </c>
    </row>
    <row r="11" spans="1:5">
      <c r="A11" t="s">
        <v>30</v>
      </c>
      <c r="B11" t="s">
        <v>32</v>
      </c>
    </row>
    <row r="12" spans="1:5">
      <c r="A12" s="1" t="s">
        <v>1</v>
      </c>
      <c r="C12" s="1" t="s">
        <v>2</v>
      </c>
    </row>
    <row r="13" spans="1:5">
      <c r="C13" s="2" t="s">
        <v>3</v>
      </c>
      <c r="D13" s="3" t="s">
        <v>4</v>
      </c>
      <c r="E13" s="3" t="s">
        <v>5</v>
      </c>
    </row>
    <row r="14" spans="1:5">
      <c r="A14" t="s">
        <v>16</v>
      </c>
      <c r="B14" t="s">
        <v>23</v>
      </c>
      <c r="C14">
        <v>1</v>
      </c>
      <c r="D14">
        <v>0</v>
      </c>
      <c r="E14">
        <f>1-(C14+D14)</f>
        <v>0</v>
      </c>
    </row>
    <row r="15" spans="1:5">
      <c r="A15" t="s">
        <v>17</v>
      </c>
      <c r="B15" t="s">
        <v>24</v>
      </c>
      <c r="C15">
        <v>0.85</v>
      </c>
      <c r="D15">
        <v>0.05</v>
      </c>
      <c r="E15">
        <f t="shared" ref="E15:E20" si="1">1-(C15+D15)</f>
        <v>9.9999999999999978E-2</v>
      </c>
    </row>
    <row r="16" spans="1:5">
      <c r="A16" t="s">
        <v>18</v>
      </c>
      <c r="B16" t="s">
        <v>25</v>
      </c>
      <c r="C16">
        <v>0.7</v>
      </c>
      <c r="D16">
        <v>0.2</v>
      </c>
      <c r="E16">
        <f t="shared" si="1"/>
        <v>0.10000000000000009</v>
      </c>
    </row>
    <row r="17" spans="1:11">
      <c r="A17" t="s">
        <v>19</v>
      </c>
      <c r="B17" t="s">
        <v>26</v>
      </c>
      <c r="C17">
        <v>0.5</v>
      </c>
      <c r="D17">
        <v>0.5</v>
      </c>
      <c r="E17">
        <f t="shared" si="1"/>
        <v>0</v>
      </c>
    </row>
    <row r="18" spans="1:11">
      <c r="A18" t="s">
        <v>20</v>
      </c>
      <c r="B18" t="s">
        <v>27</v>
      </c>
      <c r="C18">
        <v>0.4</v>
      </c>
      <c r="D18">
        <v>0.5</v>
      </c>
      <c r="E18">
        <f t="shared" si="1"/>
        <v>9.9999999999999978E-2</v>
      </c>
    </row>
    <row r="19" spans="1:11">
      <c r="A19" t="s">
        <v>21</v>
      </c>
      <c r="B19" t="s">
        <v>28</v>
      </c>
      <c r="C19">
        <v>0.25</v>
      </c>
      <c r="D19">
        <v>0.6</v>
      </c>
      <c r="E19">
        <f t="shared" si="1"/>
        <v>0.15000000000000002</v>
      </c>
    </row>
    <row r="20" spans="1:11">
      <c r="A20" t="s">
        <v>22</v>
      </c>
      <c r="B20" t="s">
        <v>29</v>
      </c>
      <c r="C20">
        <v>0</v>
      </c>
      <c r="D20">
        <v>0.9</v>
      </c>
      <c r="E20">
        <f t="shared" si="1"/>
        <v>9.9999999999999978E-2</v>
      </c>
    </row>
    <row r="23" spans="1:11" ht="17" thickBot="1"/>
    <row r="24" spans="1:11" ht="17" thickBot="1">
      <c r="A24" s="116" t="s">
        <v>70</v>
      </c>
      <c r="B24" s="117"/>
      <c r="C24" s="118"/>
      <c r="D24" s="119"/>
    </row>
    <row r="25" spans="1:11">
      <c r="B25" s="129" t="s">
        <v>33</v>
      </c>
      <c r="C25" s="130"/>
      <c r="D25" s="131"/>
      <c r="E25" s="129" t="s">
        <v>34</v>
      </c>
      <c r="F25" s="130"/>
      <c r="G25" s="131"/>
      <c r="H25" s="129" t="s">
        <v>35</v>
      </c>
      <c r="I25" s="130"/>
      <c r="J25" s="131"/>
    </row>
    <row r="26" spans="1:11">
      <c r="A26" s="4" t="s">
        <v>1</v>
      </c>
      <c r="B26" s="5" t="s">
        <v>6</v>
      </c>
      <c r="C26" s="6" t="str">
        <f>VLOOKUP(B26,$A$4:$B$8,2,0)</f>
        <v>VI</v>
      </c>
      <c r="D26" s="7"/>
      <c r="E26" s="5" t="s">
        <v>8</v>
      </c>
      <c r="F26" s="6" t="str">
        <f>VLOOKUP(E26,$A$4:$B$8,2,0)</f>
        <v>I</v>
      </c>
      <c r="G26" s="7"/>
      <c r="H26" s="5" t="s">
        <v>10</v>
      </c>
      <c r="I26" s="6" t="str">
        <f>VLOOKUP(H26,$A$4:$B$8,2,0)</f>
        <v>M</v>
      </c>
      <c r="J26" s="7"/>
    </row>
    <row r="27" spans="1:11">
      <c r="B27" s="8" t="s">
        <v>3</v>
      </c>
      <c r="C27" s="9" t="s">
        <v>4</v>
      </c>
      <c r="D27" s="10" t="s">
        <v>5</v>
      </c>
      <c r="E27" s="8" t="s">
        <v>3</v>
      </c>
      <c r="F27" s="9" t="s">
        <v>4</v>
      </c>
      <c r="G27" s="10" t="s">
        <v>5</v>
      </c>
      <c r="H27" s="8" t="s">
        <v>3</v>
      </c>
      <c r="I27" s="9" t="s">
        <v>4</v>
      </c>
      <c r="J27" s="10" t="s">
        <v>5</v>
      </c>
    </row>
    <row r="28" spans="1:11">
      <c r="B28" s="18">
        <f>VLOOKUP(C26,$B$4:$E$8,2,0)</f>
        <v>0.9</v>
      </c>
      <c r="C28" s="18">
        <f>VLOOKUP(C26,$B$4:$E$8,3,0)</f>
        <v>0.1</v>
      </c>
      <c r="D28" s="18">
        <f>VLOOKUP(C26,$B$4:$E$8,4,0)</f>
        <v>0</v>
      </c>
      <c r="E28" s="18">
        <f>VLOOKUP(F26,$B$4:$E$8,2,0)</f>
        <v>0.75</v>
      </c>
      <c r="F28" s="18">
        <f>VLOOKUP(F26,$B$4:$E$8,3,0)</f>
        <v>0.2</v>
      </c>
      <c r="G28" s="18">
        <f>VLOOKUP(F26,$B$4:$E$8,4,0)</f>
        <v>5.0000000000000044E-2</v>
      </c>
      <c r="H28" s="18">
        <f>VLOOKUP(I26,$B$4:$E$8,2,0)</f>
        <v>0.5</v>
      </c>
      <c r="I28" s="18">
        <f>VLOOKUP(I26,$B$4:$E$8,3,0)</f>
        <v>0.45</v>
      </c>
      <c r="J28" s="12">
        <f>VLOOKUP(I26,$B$4:$E$8,4,0)</f>
        <v>5.0000000000000044E-2</v>
      </c>
    </row>
    <row r="29" spans="1:11" ht="17" thickBot="1">
      <c r="A29" s="4" t="s">
        <v>36</v>
      </c>
      <c r="B29" s="98">
        <f>(B28+D28*(B28/(B28+C28)))/(($B$28+$D$28*($B$28/($B$28+$C$28)))+(($E$28+$G$28*($E$28/($E$28+$F$28))))+($H$28+$J$28*($H$28/($H$28+$I$28))))</f>
        <v>0.40617577197149646</v>
      </c>
      <c r="C29" s="93" t="s">
        <v>37</v>
      </c>
      <c r="D29" s="94"/>
      <c r="E29" s="98">
        <f>(E28+G28*(E28/(E28+F28)))/(($B$28+$D$28*($B$28/($B$28+$C$28)))+(($E$28+$G$28*($E$28/($E$28+$F$28))))+($H$28+$J$28*($H$28/($H$28+$I$28))))</f>
        <v>0.35629453681710216</v>
      </c>
      <c r="F29" s="95" t="s">
        <v>38</v>
      </c>
      <c r="G29" s="94"/>
      <c r="H29" s="98">
        <f>(H28+J28*(H28/(H28+I28)))/(($B$28+$D$28*($B$28/($B$28+$C$28)))+(($E$28+$G$28*($E$28/($E$28+$F$28))))+($H$28+$J$28*($H$28/($H$28+$I$28))))</f>
        <v>0.23752969121140141</v>
      </c>
      <c r="I29" s="95" t="s">
        <v>39</v>
      </c>
      <c r="J29" s="96"/>
      <c r="K29" s="15">
        <f>SUM(B29,E29,H29)</f>
        <v>1</v>
      </c>
    </row>
  </sheetData>
  <mergeCells count="3">
    <mergeCell ref="B25:D25"/>
    <mergeCell ref="E25:G25"/>
    <mergeCell ref="H25:J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518-334C-1D4E-856C-3B272531C15D}">
  <sheetPr>
    <tabColor theme="8" tint="0.79998168889431442"/>
  </sheetPr>
  <dimension ref="A1:O27"/>
  <sheetViews>
    <sheetView zoomScale="153" zoomScaleNormal="153" workbookViewId="0">
      <selection sqref="A1:F1"/>
    </sheetView>
  </sheetViews>
  <sheetFormatPr baseColWidth="10" defaultRowHeight="16"/>
  <cols>
    <col min="2" max="2" width="13.1640625" customWidth="1"/>
    <col min="3" max="3" width="12.83203125" customWidth="1"/>
    <col min="4" max="4" width="13.6640625" bestFit="1" customWidth="1"/>
  </cols>
  <sheetData>
    <row r="1" spans="1:15" ht="17" thickBot="1">
      <c r="A1" s="116" t="s">
        <v>71</v>
      </c>
      <c r="B1" s="117"/>
      <c r="C1" s="117"/>
      <c r="D1" s="143"/>
      <c r="E1" s="143"/>
      <c r="F1" s="119"/>
    </row>
    <row r="2" spans="1:15" ht="17" thickBot="1">
      <c r="A2" t="s">
        <v>40</v>
      </c>
      <c r="B2" t="s">
        <v>41</v>
      </c>
      <c r="G2" s="132" t="s">
        <v>33</v>
      </c>
      <c r="H2" s="133"/>
      <c r="I2" s="134"/>
      <c r="J2" s="132" t="s">
        <v>34</v>
      </c>
      <c r="K2" s="133"/>
      <c r="L2" s="134"/>
      <c r="M2" s="132" t="s">
        <v>35</v>
      </c>
      <c r="N2" s="133"/>
      <c r="O2" s="134"/>
    </row>
    <row r="3" spans="1:15">
      <c r="A3" s="19"/>
      <c r="B3" s="20" t="s">
        <v>33</v>
      </c>
      <c r="C3" s="20" t="s">
        <v>34</v>
      </c>
      <c r="D3" s="21" t="s">
        <v>35</v>
      </c>
      <c r="F3" s="25"/>
      <c r="G3" s="8" t="s">
        <v>3</v>
      </c>
      <c r="H3" s="9" t="s">
        <v>4</v>
      </c>
      <c r="I3" s="10" t="s">
        <v>5</v>
      </c>
      <c r="J3" s="8" t="s">
        <v>3</v>
      </c>
      <c r="K3" s="9" t="s">
        <v>4</v>
      </c>
      <c r="L3" s="10" t="s">
        <v>5</v>
      </c>
      <c r="M3" s="8" t="s">
        <v>3</v>
      </c>
      <c r="N3" s="9" t="s">
        <v>4</v>
      </c>
      <c r="O3" s="10" t="s">
        <v>5</v>
      </c>
    </row>
    <row r="4" spans="1:15">
      <c r="A4" s="22" t="s">
        <v>42</v>
      </c>
      <c r="B4" s="18" t="s">
        <v>7</v>
      </c>
      <c r="C4" s="18" t="s">
        <v>9</v>
      </c>
      <c r="D4" s="23" t="s">
        <v>9</v>
      </c>
      <c r="F4" s="26" t="s">
        <v>42</v>
      </c>
      <c r="G4" s="5">
        <f>VLOOKUP($B4,'DM-Weight-Calculation'!$B$4:$E$8,2,0)</f>
        <v>0.9</v>
      </c>
      <c r="H4" s="6">
        <f>VLOOKUP($B4,'DM-Weight-Calculation'!$B$4:$E$8,3,0)</f>
        <v>0.1</v>
      </c>
      <c r="I4" s="7">
        <f>VLOOKUP($B4,'DM-Weight-Calculation'!$B$4:$E$8,4,0)</f>
        <v>0</v>
      </c>
      <c r="J4" s="5">
        <f>VLOOKUP($C4,'DM-Weight-Calculation'!$B$4:$E$8,2,0)</f>
        <v>0.75</v>
      </c>
      <c r="K4" s="6">
        <f>VLOOKUP($C4,'DM-Weight-Calculation'!$B$4:$E$8,3,0)</f>
        <v>0.2</v>
      </c>
      <c r="L4" s="7">
        <f>VLOOKUP($C4,'DM-Weight-Calculation'!$B$4:$E$8,4,0)</f>
        <v>5.0000000000000044E-2</v>
      </c>
      <c r="M4" s="5">
        <f>VLOOKUP($D4,'DM-Weight-Calculation'!$B$4:$E$8,2,0)</f>
        <v>0.75</v>
      </c>
      <c r="N4" s="6">
        <f>VLOOKUP($D4,'DM-Weight-Calculation'!$B$4:$E$8,3,0)</f>
        <v>0.2</v>
      </c>
      <c r="O4" s="7">
        <f>VLOOKUP($D4,'DM-Weight-Calculation'!$B$4:$E$8,4,0)</f>
        <v>5.0000000000000044E-2</v>
      </c>
    </row>
    <row r="5" spans="1:15">
      <c r="A5" s="22" t="s">
        <v>43</v>
      </c>
      <c r="B5" s="18" t="s">
        <v>9</v>
      </c>
      <c r="C5" s="18" t="s">
        <v>11</v>
      </c>
      <c r="D5" s="23" t="s">
        <v>9</v>
      </c>
      <c r="F5" s="26" t="s">
        <v>43</v>
      </c>
      <c r="G5" s="5">
        <f>VLOOKUP($B5,'DM-Weight-Calculation'!$B$4:$E$8,2,0)</f>
        <v>0.75</v>
      </c>
      <c r="H5" s="6">
        <f>VLOOKUP($B5,'DM-Weight-Calculation'!$B$4:$E$8,3,0)</f>
        <v>0.2</v>
      </c>
      <c r="I5" s="7">
        <f>VLOOKUP($B5,'DM-Weight-Calculation'!$B$4:$E$8,4,0)</f>
        <v>5.0000000000000044E-2</v>
      </c>
      <c r="J5" s="5">
        <f>VLOOKUP($C5,'DM-Weight-Calculation'!$B$4:$E$8,2,0)</f>
        <v>0.5</v>
      </c>
      <c r="K5" s="6">
        <f>VLOOKUP($C5,'DM-Weight-Calculation'!$B$4:$E$8,3,0)</f>
        <v>0.45</v>
      </c>
      <c r="L5" s="7">
        <f>VLOOKUP($C5,'DM-Weight-Calculation'!$B$4:$E$8,4,0)</f>
        <v>5.0000000000000044E-2</v>
      </c>
      <c r="M5" s="5">
        <f>VLOOKUP($D5,'DM-Weight-Calculation'!$B$4:$E$8,2,0)</f>
        <v>0.75</v>
      </c>
      <c r="N5" s="6">
        <f>VLOOKUP($D5,'DM-Weight-Calculation'!$B$4:$E$8,3,0)</f>
        <v>0.2</v>
      </c>
      <c r="O5" s="7">
        <f>VLOOKUP($D5,'DM-Weight-Calculation'!$B$4:$E$8,4,0)</f>
        <v>5.0000000000000044E-2</v>
      </c>
    </row>
    <row r="6" spans="1:15">
      <c r="A6" s="22" t="s">
        <v>44</v>
      </c>
      <c r="B6" s="18" t="s">
        <v>11</v>
      </c>
      <c r="C6" s="18" t="s">
        <v>11</v>
      </c>
      <c r="D6" s="23" t="s">
        <v>13</v>
      </c>
      <c r="F6" s="26" t="s">
        <v>44</v>
      </c>
      <c r="G6" s="5">
        <f>VLOOKUP($B6,'DM-Weight-Calculation'!$B$4:$E$8,2,0)</f>
        <v>0.5</v>
      </c>
      <c r="H6" s="6">
        <f>VLOOKUP($B6,'DM-Weight-Calculation'!$B$4:$E$8,3,0)</f>
        <v>0.45</v>
      </c>
      <c r="I6" s="7">
        <f>VLOOKUP($B6,'DM-Weight-Calculation'!$B$4:$E$8,4,0)</f>
        <v>5.0000000000000044E-2</v>
      </c>
      <c r="J6" s="5">
        <f>VLOOKUP($C6,'DM-Weight-Calculation'!$B$4:$E$8,2,0)</f>
        <v>0.5</v>
      </c>
      <c r="K6" s="6">
        <f>VLOOKUP($C6,'DM-Weight-Calculation'!$B$4:$E$8,3,0)</f>
        <v>0.45</v>
      </c>
      <c r="L6" s="7">
        <f>VLOOKUP($C6,'DM-Weight-Calculation'!$B$4:$E$8,4,0)</f>
        <v>5.0000000000000044E-2</v>
      </c>
      <c r="M6" s="5">
        <f>VLOOKUP($D6,'DM-Weight-Calculation'!$B$4:$E$8,2,0)</f>
        <v>0.35</v>
      </c>
      <c r="N6" s="6">
        <f>VLOOKUP($D6,'DM-Weight-Calculation'!$B$4:$E$8,3,0)</f>
        <v>0.6</v>
      </c>
      <c r="O6" s="7">
        <f>VLOOKUP($D6,'DM-Weight-Calculation'!$B$4:$E$8,4,0)</f>
        <v>5.0000000000000044E-2</v>
      </c>
    </row>
    <row r="7" spans="1:15">
      <c r="A7" s="22" t="s">
        <v>45</v>
      </c>
      <c r="B7" s="18" t="s">
        <v>9</v>
      </c>
      <c r="C7" s="18" t="s">
        <v>7</v>
      </c>
      <c r="D7" s="23" t="s">
        <v>9</v>
      </c>
      <c r="F7" s="26" t="s">
        <v>45</v>
      </c>
      <c r="G7" s="5">
        <f>VLOOKUP($B7,'DM-Weight-Calculation'!$B$4:$E$8,2,0)</f>
        <v>0.75</v>
      </c>
      <c r="H7" s="6">
        <f>VLOOKUP($B7,'DM-Weight-Calculation'!$B$4:$E$8,3,0)</f>
        <v>0.2</v>
      </c>
      <c r="I7" s="7">
        <f>VLOOKUP($B7,'DM-Weight-Calculation'!$B$4:$E$8,4,0)</f>
        <v>5.0000000000000044E-2</v>
      </c>
      <c r="J7" s="5">
        <f>VLOOKUP($C7,'DM-Weight-Calculation'!$B$4:$E$8,2,0)</f>
        <v>0.9</v>
      </c>
      <c r="K7" s="6">
        <f>VLOOKUP($C7,'DM-Weight-Calculation'!$B$4:$E$8,3,0)</f>
        <v>0.1</v>
      </c>
      <c r="L7" s="7">
        <f>VLOOKUP($C7,'DM-Weight-Calculation'!$B$4:$E$8,4,0)</f>
        <v>0</v>
      </c>
      <c r="M7" s="5">
        <f>VLOOKUP($D7,'DM-Weight-Calculation'!$B$4:$E$8,2,0)</f>
        <v>0.75</v>
      </c>
      <c r="N7" s="6">
        <f>VLOOKUP($D7,'DM-Weight-Calculation'!$B$4:$E$8,3,0)</f>
        <v>0.2</v>
      </c>
      <c r="O7" s="7">
        <f>VLOOKUP($D7,'DM-Weight-Calculation'!$B$4:$E$8,4,0)</f>
        <v>5.0000000000000044E-2</v>
      </c>
    </row>
    <row r="8" spans="1:15">
      <c r="A8" s="22" t="s">
        <v>46</v>
      </c>
      <c r="B8" s="18" t="s">
        <v>11</v>
      </c>
      <c r="C8" s="18" t="s">
        <v>13</v>
      </c>
      <c r="D8" s="23" t="s">
        <v>7</v>
      </c>
      <c r="F8" s="26" t="s">
        <v>46</v>
      </c>
      <c r="G8" s="5">
        <f>VLOOKUP($B8,'DM-Weight-Calculation'!$B$4:$E$8,2,0)</f>
        <v>0.5</v>
      </c>
      <c r="H8" s="6">
        <f>VLOOKUP($B8,'DM-Weight-Calculation'!$B$4:$E$8,3,0)</f>
        <v>0.45</v>
      </c>
      <c r="I8" s="7">
        <f>VLOOKUP($B8,'DM-Weight-Calculation'!$B$4:$E$8,4,0)</f>
        <v>5.0000000000000044E-2</v>
      </c>
      <c r="J8" s="5">
        <f>VLOOKUP($C8,'DM-Weight-Calculation'!$B$4:$E$8,2,0)</f>
        <v>0.35</v>
      </c>
      <c r="K8" s="6">
        <f>VLOOKUP($C8,'DM-Weight-Calculation'!$B$4:$E$8,3,0)</f>
        <v>0.6</v>
      </c>
      <c r="L8" s="7">
        <f>VLOOKUP($C8,'DM-Weight-Calculation'!$B$4:$E$8,4,0)</f>
        <v>5.0000000000000044E-2</v>
      </c>
      <c r="M8" s="5">
        <f>VLOOKUP($D8,'DM-Weight-Calculation'!$B$4:$E$8,2,0)</f>
        <v>0.9</v>
      </c>
      <c r="N8" s="6">
        <f>VLOOKUP($D8,'DM-Weight-Calculation'!$B$4:$E$8,3,0)</f>
        <v>0.1</v>
      </c>
      <c r="O8" s="7">
        <f>VLOOKUP($D8,'DM-Weight-Calculation'!$B$4:$E$8,4,0)</f>
        <v>0</v>
      </c>
    </row>
    <row r="9" spans="1:15">
      <c r="A9" s="22" t="s">
        <v>47</v>
      </c>
      <c r="B9" s="18" t="s">
        <v>9</v>
      </c>
      <c r="C9" s="18" t="s">
        <v>9</v>
      </c>
      <c r="D9" s="23" t="s">
        <v>7</v>
      </c>
      <c r="F9" s="26" t="s">
        <v>47</v>
      </c>
      <c r="G9" s="5">
        <f>VLOOKUP($B9,'DM-Weight-Calculation'!$B$4:$E$8,2,0)</f>
        <v>0.75</v>
      </c>
      <c r="H9" s="6">
        <f>VLOOKUP($B9,'DM-Weight-Calculation'!$B$4:$E$8,3,0)</f>
        <v>0.2</v>
      </c>
      <c r="I9" s="7">
        <f>VLOOKUP($B9,'DM-Weight-Calculation'!$B$4:$E$8,4,0)</f>
        <v>5.0000000000000044E-2</v>
      </c>
      <c r="J9" s="5">
        <f>VLOOKUP($C9,'DM-Weight-Calculation'!$B$4:$E$8,2,0)</f>
        <v>0.75</v>
      </c>
      <c r="K9" s="6">
        <f>VLOOKUP($C9,'DM-Weight-Calculation'!$B$4:$E$8,3,0)</f>
        <v>0.2</v>
      </c>
      <c r="L9" s="7">
        <f>VLOOKUP($C9,'DM-Weight-Calculation'!$B$4:$E$8,4,0)</f>
        <v>5.0000000000000044E-2</v>
      </c>
      <c r="M9" s="5">
        <f>VLOOKUP($D9,'DM-Weight-Calculation'!$B$4:$E$8,2,0)</f>
        <v>0.9</v>
      </c>
      <c r="N9" s="6">
        <f>VLOOKUP($D9,'DM-Weight-Calculation'!$B$4:$E$8,3,0)</f>
        <v>0.1</v>
      </c>
      <c r="O9" s="7">
        <f>VLOOKUP($D9,'DM-Weight-Calculation'!$B$4:$E$8,4,0)</f>
        <v>0</v>
      </c>
    </row>
    <row r="10" spans="1:15">
      <c r="A10" s="22" t="s">
        <v>48</v>
      </c>
      <c r="B10" s="18" t="s">
        <v>11</v>
      </c>
      <c r="C10" s="18" t="s">
        <v>9</v>
      </c>
      <c r="D10" s="23" t="s">
        <v>13</v>
      </c>
      <c r="F10" s="26" t="s">
        <v>48</v>
      </c>
      <c r="G10" s="5">
        <f>VLOOKUP($B10,'DM-Weight-Calculation'!$B$4:$E$8,2,0)</f>
        <v>0.5</v>
      </c>
      <c r="H10" s="6">
        <f>VLOOKUP($B10,'DM-Weight-Calculation'!$B$4:$E$8,3,0)</f>
        <v>0.45</v>
      </c>
      <c r="I10" s="7">
        <f>VLOOKUP($B10,'DM-Weight-Calculation'!$B$4:$E$8,4,0)</f>
        <v>5.0000000000000044E-2</v>
      </c>
      <c r="J10" s="5">
        <f>VLOOKUP($C10,'DM-Weight-Calculation'!$B$4:$E$8,2,0)</f>
        <v>0.75</v>
      </c>
      <c r="K10" s="6">
        <f>VLOOKUP($C10,'DM-Weight-Calculation'!$B$4:$E$8,3,0)</f>
        <v>0.2</v>
      </c>
      <c r="L10" s="7">
        <f>VLOOKUP($C10,'DM-Weight-Calculation'!$B$4:$E$8,4,0)</f>
        <v>5.0000000000000044E-2</v>
      </c>
      <c r="M10" s="5">
        <f>VLOOKUP($D10,'DM-Weight-Calculation'!$B$4:$E$8,2,0)</f>
        <v>0.35</v>
      </c>
      <c r="N10" s="6">
        <f>VLOOKUP($D10,'DM-Weight-Calculation'!$B$4:$E$8,3,0)</f>
        <v>0.6</v>
      </c>
      <c r="O10" s="7">
        <f>VLOOKUP($D10,'DM-Weight-Calculation'!$B$4:$E$8,4,0)</f>
        <v>5.0000000000000044E-2</v>
      </c>
    </row>
    <row r="11" spans="1:15">
      <c r="A11" s="22" t="s">
        <v>49</v>
      </c>
      <c r="B11" s="18" t="s">
        <v>13</v>
      </c>
      <c r="C11" s="18" t="s">
        <v>13</v>
      </c>
      <c r="D11" s="23" t="s">
        <v>11</v>
      </c>
      <c r="F11" s="26" t="s">
        <v>49</v>
      </c>
      <c r="G11" s="5">
        <f>VLOOKUP($B11,'DM-Weight-Calculation'!$B$4:$E$8,2,0)</f>
        <v>0.35</v>
      </c>
      <c r="H11" s="6">
        <f>VLOOKUP($B11,'DM-Weight-Calculation'!$B$4:$E$8,3,0)</f>
        <v>0.6</v>
      </c>
      <c r="I11" s="7">
        <f>VLOOKUP($B11,'DM-Weight-Calculation'!$B$4:$E$8,4,0)</f>
        <v>5.0000000000000044E-2</v>
      </c>
      <c r="J11" s="5">
        <f>VLOOKUP($C11,'DM-Weight-Calculation'!$B$4:$E$8,2,0)</f>
        <v>0.35</v>
      </c>
      <c r="K11" s="6">
        <f>VLOOKUP($C11,'DM-Weight-Calculation'!$B$4:$E$8,3,0)</f>
        <v>0.6</v>
      </c>
      <c r="L11" s="7">
        <f>VLOOKUP($C11,'DM-Weight-Calculation'!$B$4:$E$8,4,0)</f>
        <v>5.0000000000000044E-2</v>
      </c>
      <c r="M11" s="5">
        <f>VLOOKUP($D11,'DM-Weight-Calculation'!$B$4:$E$8,2,0)</f>
        <v>0.5</v>
      </c>
      <c r="N11" s="6">
        <f>VLOOKUP($D11,'DM-Weight-Calculation'!$B$4:$E$8,3,0)</f>
        <v>0.45</v>
      </c>
      <c r="O11" s="7">
        <f>VLOOKUP($D11,'DM-Weight-Calculation'!$B$4:$E$8,4,0)</f>
        <v>5.0000000000000044E-2</v>
      </c>
    </row>
    <row r="12" spans="1:15">
      <c r="A12" s="22" t="s">
        <v>50</v>
      </c>
      <c r="B12" s="18" t="s">
        <v>9</v>
      </c>
      <c r="C12" s="18" t="s">
        <v>7</v>
      </c>
      <c r="D12" s="23" t="s">
        <v>11</v>
      </c>
      <c r="F12" s="26" t="s">
        <v>50</v>
      </c>
      <c r="G12" s="5">
        <f>VLOOKUP($B12,'DM-Weight-Calculation'!$B$4:$E$8,2,0)</f>
        <v>0.75</v>
      </c>
      <c r="H12" s="6">
        <f>VLOOKUP($B12,'DM-Weight-Calculation'!$B$4:$E$8,3,0)</f>
        <v>0.2</v>
      </c>
      <c r="I12" s="7">
        <f>VLOOKUP($B12,'DM-Weight-Calculation'!$B$4:$E$8,4,0)</f>
        <v>5.0000000000000044E-2</v>
      </c>
      <c r="J12" s="5">
        <f>VLOOKUP($C12,'DM-Weight-Calculation'!$B$4:$E$8,2,0)</f>
        <v>0.9</v>
      </c>
      <c r="K12" s="6">
        <f>VLOOKUP($C12,'DM-Weight-Calculation'!$B$4:$E$8,3,0)</f>
        <v>0.1</v>
      </c>
      <c r="L12" s="7">
        <f>VLOOKUP($C12,'DM-Weight-Calculation'!$B$4:$E$8,4,0)</f>
        <v>0</v>
      </c>
      <c r="M12" s="5">
        <f>VLOOKUP($D12,'DM-Weight-Calculation'!$B$4:$E$8,2,0)</f>
        <v>0.5</v>
      </c>
      <c r="N12" s="6">
        <f>VLOOKUP($D12,'DM-Weight-Calculation'!$B$4:$E$8,3,0)</f>
        <v>0.45</v>
      </c>
      <c r="O12" s="7">
        <f>VLOOKUP($D12,'DM-Weight-Calculation'!$B$4:$E$8,4,0)</f>
        <v>5.0000000000000044E-2</v>
      </c>
    </row>
    <row r="13" spans="1:15" ht="17" thickBot="1">
      <c r="A13" s="24" t="s">
        <v>51</v>
      </c>
      <c r="B13" s="17" t="s">
        <v>9</v>
      </c>
      <c r="C13" s="17" t="s">
        <v>9</v>
      </c>
      <c r="D13" s="16" t="s">
        <v>9</v>
      </c>
      <c r="F13" s="27" t="s">
        <v>51</v>
      </c>
      <c r="G13" s="28">
        <f>VLOOKUP($B13,'DM-Weight-Calculation'!$B$4:$E$8,2,0)</f>
        <v>0.75</v>
      </c>
      <c r="H13" s="14">
        <f>VLOOKUP($B13,'DM-Weight-Calculation'!$B$4:$E$8,3,0)</f>
        <v>0.2</v>
      </c>
      <c r="I13" s="13">
        <f>VLOOKUP($B13,'DM-Weight-Calculation'!$B$4:$E$8,4,0)</f>
        <v>5.0000000000000044E-2</v>
      </c>
      <c r="J13" s="28">
        <f>VLOOKUP($C13,'DM-Weight-Calculation'!$B$4:$E$8,2,0)</f>
        <v>0.75</v>
      </c>
      <c r="K13" s="14">
        <f>VLOOKUP($C13,'DM-Weight-Calculation'!$B$4:$E$8,3,0)</f>
        <v>0.2</v>
      </c>
      <c r="L13" s="13">
        <f>VLOOKUP($C13,'DM-Weight-Calculation'!$B$4:$E$8,4,0)</f>
        <v>5.0000000000000044E-2</v>
      </c>
      <c r="M13" s="28">
        <f>VLOOKUP($D13,'DM-Weight-Calculation'!$B$4:$E$8,2,0)</f>
        <v>0.75</v>
      </c>
      <c r="N13" s="14">
        <f>VLOOKUP($D13,'DM-Weight-Calculation'!$B$4:$E$8,3,0)</f>
        <v>0.2</v>
      </c>
      <c r="O13" s="13">
        <f>VLOOKUP($D13,'DM-Weight-Calculation'!$B$4:$E$8,4,0)</f>
        <v>5.0000000000000044E-2</v>
      </c>
    </row>
    <row r="15" spans="1:15">
      <c r="A15" s="30" t="s">
        <v>52</v>
      </c>
      <c r="B15" t="s">
        <v>53</v>
      </c>
    </row>
    <row r="16" spans="1:15" ht="17" thickBot="1">
      <c r="A16" s="30"/>
      <c r="B16" s="97">
        <v>0.40617577197149601</v>
      </c>
      <c r="C16" s="97">
        <v>0.35629453681710216</v>
      </c>
      <c r="D16" s="97">
        <v>0.23752969121140141</v>
      </c>
    </row>
    <row r="17" spans="1:4" ht="17" thickBot="1">
      <c r="A17" s="19"/>
      <c r="B17" s="62" t="s">
        <v>3</v>
      </c>
      <c r="C17" s="63" t="s">
        <v>4</v>
      </c>
      <c r="D17" s="64" t="s">
        <v>5</v>
      </c>
    </row>
    <row r="18" spans="1:4">
      <c r="A18" s="26" t="s">
        <v>42</v>
      </c>
      <c r="B18" s="121">
        <f>1-((1-G4)^$B$16)*((1-J4)^$C$16)*(1-M4)^$D$16</f>
        <v>0.82769161241120759</v>
      </c>
      <c r="C18" s="122">
        <f>$B$16*H4+$C$16*K4+$D$16*N4</f>
        <v>0.15938242280285031</v>
      </c>
      <c r="D18" s="123">
        <f>((1-H4)^$B$16)*((1-K4)^$C$16)*(1-N4)^$D$16-((G4)^$B$16)*((J4)^$C$16)*(M4)^$D$16</f>
        <v>3.1553557811557109E-2</v>
      </c>
    </row>
    <row r="19" spans="1:4">
      <c r="A19" s="26" t="s">
        <v>43</v>
      </c>
      <c r="B19" s="124">
        <f t="shared" ref="B19:B27" si="0">1-((1-G5)^$B$16)*((1-J5)^$C$16)*(1-M5)^$D$16</f>
        <v>0.67996656602561989</v>
      </c>
      <c r="C19" s="120">
        <f t="shared" ref="C19:C27" si="1">$B$16*H5+$C$16*K5+$D$16*N5</f>
        <v>0.28907363420427545</v>
      </c>
      <c r="D19" s="125">
        <f t="shared" ref="D19:D27" si="2">((1-H5)^$B$16)*((1-K5)^$C$16)*(1-N5)^$D$16-((G5)^$B$16)*((J5)^$C$16)*(M5)^$D$16</f>
        <v>5.0907213827491304E-2</v>
      </c>
    </row>
    <row r="20" spans="1:4">
      <c r="A20" s="26" t="s">
        <v>44</v>
      </c>
      <c r="B20" s="124">
        <f t="shared" si="0"/>
        <v>0.46784893747684797</v>
      </c>
      <c r="C20" s="120">
        <f t="shared" si="1"/>
        <v>0.48562945368171001</v>
      </c>
      <c r="D20" s="125">
        <f t="shared" si="2"/>
        <v>5.0546982634236681E-2</v>
      </c>
    </row>
    <row r="21" spans="1:4">
      <c r="A21" s="26" t="s">
        <v>45</v>
      </c>
      <c r="B21" s="124">
        <f t="shared" si="0"/>
        <v>0.81963338383982365</v>
      </c>
      <c r="C21" s="120">
        <f t="shared" si="1"/>
        <v>0.16437054631828971</v>
      </c>
      <c r="D21" s="125">
        <f t="shared" si="2"/>
        <v>3.3949365755281957E-2</v>
      </c>
    </row>
    <row r="22" spans="1:4">
      <c r="A22" s="26" t="s">
        <v>46</v>
      </c>
      <c r="B22" s="124">
        <f t="shared" si="0"/>
        <v>0.62542286034118222</v>
      </c>
      <c r="C22" s="120">
        <f>$B$16*H8+$C$16*K8+$D$16*N8</f>
        <v>0.42030878859857468</v>
      </c>
      <c r="D22" s="125">
        <f t="shared" si="2"/>
        <v>4.5629180593270591E-2</v>
      </c>
    </row>
    <row r="23" spans="1:4">
      <c r="A23" s="26" t="s">
        <v>47</v>
      </c>
      <c r="B23" s="124">
        <f t="shared" si="0"/>
        <v>0.79889751308515233</v>
      </c>
      <c r="C23" s="120">
        <f t="shared" si="1"/>
        <v>0.17624703087885976</v>
      </c>
      <c r="D23" s="125">
        <f t="shared" si="2"/>
        <v>3.9503944168401972E-2</v>
      </c>
    </row>
    <row r="24" spans="1:4">
      <c r="A24" s="26" t="s">
        <v>48</v>
      </c>
      <c r="B24" s="124">
        <f>1-((1-G10)^$B$16)*((1-J10)^$C$16)*(1-M10)^$D$16</f>
        <v>0.58430041518275166</v>
      </c>
      <c r="C24" s="120">
        <f t="shared" si="1"/>
        <v>0.39655581947743446</v>
      </c>
      <c r="D24" s="125">
        <f t="shared" si="2"/>
        <v>5.1978643995523433E-2</v>
      </c>
    </row>
    <row r="25" spans="1:4">
      <c r="A25" s="26" t="s">
        <v>49</v>
      </c>
      <c r="B25" s="124">
        <f t="shared" si="0"/>
        <v>0.38927116210378598</v>
      </c>
      <c r="C25" s="120">
        <f t="shared" si="1"/>
        <v>0.56437054631828953</v>
      </c>
      <c r="D25" s="125">
        <f t="shared" si="2"/>
        <v>5.0486010464717845E-2</v>
      </c>
    </row>
    <row r="26" spans="1:4">
      <c r="A26" s="26" t="s">
        <v>50</v>
      </c>
      <c r="B26" s="124">
        <f t="shared" si="0"/>
        <v>0.78735277505968126</v>
      </c>
      <c r="C26" s="120">
        <f t="shared" si="1"/>
        <v>0.22375296912114007</v>
      </c>
      <c r="D26" s="125">
        <f t="shared" si="2"/>
        <v>3.6390561292389934E-2</v>
      </c>
    </row>
    <row r="27" spans="1:4" ht="17" thickBot="1">
      <c r="A27" s="27" t="s">
        <v>51</v>
      </c>
      <c r="B27" s="126">
        <f t="shared" si="0"/>
        <v>0.74999999999999989</v>
      </c>
      <c r="C27" s="127">
        <f t="shared" si="1"/>
        <v>0.1999999999999999</v>
      </c>
      <c r="D27" s="128">
        <f t="shared" si="2"/>
        <v>4.9999999999999933E-2</v>
      </c>
    </row>
  </sheetData>
  <mergeCells count="3">
    <mergeCell ref="G2:I2"/>
    <mergeCell ref="J2:L2"/>
    <mergeCell ref="M2:O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2148-D5B5-E94D-AB19-B2451BE09A39}">
  <sheetPr>
    <tabColor theme="5" tint="0.79998168889431442"/>
  </sheetPr>
  <dimension ref="A1:AF41"/>
  <sheetViews>
    <sheetView workbookViewId="0">
      <selection sqref="A1:E1"/>
    </sheetView>
  </sheetViews>
  <sheetFormatPr baseColWidth="10" defaultRowHeight="16"/>
  <cols>
    <col min="1" max="1" width="7.1640625" customWidth="1"/>
    <col min="2" max="2" width="9" customWidth="1"/>
    <col min="3" max="12" width="9.1640625" customWidth="1"/>
  </cols>
  <sheetData>
    <row r="1" spans="1:12" ht="17" thickBot="1">
      <c r="A1" s="116" t="s">
        <v>72</v>
      </c>
      <c r="B1" s="117"/>
      <c r="C1" s="117"/>
      <c r="D1" s="143"/>
      <c r="E1" s="119"/>
    </row>
    <row r="2" spans="1:12" ht="17" thickBot="1">
      <c r="A2" t="s">
        <v>61</v>
      </c>
    </row>
    <row r="3" spans="1:12" ht="17" thickBot="1">
      <c r="A3" s="32"/>
      <c r="B3" s="33"/>
      <c r="C3" s="48" t="s">
        <v>42</v>
      </c>
      <c r="D3" s="48" t="s">
        <v>43</v>
      </c>
      <c r="E3" s="48" t="s">
        <v>44</v>
      </c>
      <c r="F3" s="48" t="s">
        <v>45</v>
      </c>
      <c r="G3" s="48" t="s">
        <v>46</v>
      </c>
      <c r="H3" s="48" t="s">
        <v>47</v>
      </c>
      <c r="I3" s="48" t="s">
        <v>48</v>
      </c>
      <c r="J3" s="48" t="s">
        <v>49</v>
      </c>
      <c r="K3" s="48" t="s">
        <v>50</v>
      </c>
      <c r="L3" s="49" t="s">
        <v>51</v>
      </c>
    </row>
    <row r="4" spans="1:12">
      <c r="A4" s="140" t="s">
        <v>33</v>
      </c>
      <c r="B4" s="36" t="s">
        <v>54</v>
      </c>
      <c r="C4" s="41" t="s">
        <v>24</v>
      </c>
      <c r="D4" s="20" t="s">
        <v>24</v>
      </c>
      <c r="E4" s="20" t="s">
        <v>25</v>
      </c>
      <c r="F4" s="20" t="s">
        <v>25</v>
      </c>
      <c r="G4" s="20" t="s">
        <v>26</v>
      </c>
      <c r="H4" s="20" t="s">
        <v>25</v>
      </c>
      <c r="I4" s="20" t="s">
        <v>26</v>
      </c>
      <c r="J4" s="20" t="s">
        <v>23</v>
      </c>
      <c r="K4" s="20" t="s">
        <v>25</v>
      </c>
      <c r="L4" s="21" t="s">
        <v>24</v>
      </c>
    </row>
    <row r="5" spans="1:12">
      <c r="A5" s="138"/>
      <c r="B5" s="37" t="s">
        <v>55</v>
      </c>
      <c r="C5" s="42" t="s">
        <v>24</v>
      </c>
      <c r="D5" s="18" t="s">
        <v>23</v>
      </c>
      <c r="E5" s="18" t="s">
        <v>24</v>
      </c>
      <c r="F5" s="18" t="s">
        <v>24</v>
      </c>
      <c r="G5" s="18" t="s">
        <v>24</v>
      </c>
      <c r="H5" s="18" t="s">
        <v>24</v>
      </c>
      <c r="I5" s="18" t="s">
        <v>25</v>
      </c>
      <c r="J5" s="18" t="s">
        <v>24</v>
      </c>
      <c r="K5" s="18" t="s">
        <v>24</v>
      </c>
      <c r="L5" s="23" t="s">
        <v>23</v>
      </c>
    </row>
    <row r="6" spans="1:12">
      <c r="A6" s="138"/>
      <c r="B6" s="37" t="s">
        <v>56</v>
      </c>
      <c r="C6" s="42" t="s">
        <v>25</v>
      </c>
      <c r="D6" s="18" t="s">
        <v>25</v>
      </c>
      <c r="E6" s="18" t="s">
        <v>25</v>
      </c>
      <c r="F6" s="18" t="s">
        <v>26</v>
      </c>
      <c r="G6" s="18" t="s">
        <v>27</v>
      </c>
      <c r="H6" s="18" t="s">
        <v>28</v>
      </c>
      <c r="I6" s="18" t="s">
        <v>28</v>
      </c>
      <c r="J6" s="18" t="s">
        <v>24</v>
      </c>
      <c r="K6" s="18" t="s">
        <v>29</v>
      </c>
      <c r="L6" s="23" t="s">
        <v>24</v>
      </c>
    </row>
    <row r="7" spans="1:12" ht="17" thickBot="1">
      <c r="A7" s="139"/>
      <c r="B7" s="38" t="s">
        <v>57</v>
      </c>
      <c r="C7" s="43" t="s">
        <v>23</v>
      </c>
      <c r="D7" s="17" t="s">
        <v>24</v>
      </c>
      <c r="E7" s="17" t="s">
        <v>24</v>
      </c>
      <c r="F7" s="17" t="s">
        <v>23</v>
      </c>
      <c r="G7" s="17" t="s">
        <v>24</v>
      </c>
      <c r="H7" s="17" t="s">
        <v>23</v>
      </c>
      <c r="I7" s="17" t="s">
        <v>24</v>
      </c>
      <c r="J7" s="17" t="s">
        <v>23</v>
      </c>
      <c r="K7" s="17" t="s">
        <v>23</v>
      </c>
      <c r="L7" s="16" t="s">
        <v>23</v>
      </c>
    </row>
    <row r="8" spans="1:12">
      <c r="A8" s="141" t="s">
        <v>34</v>
      </c>
      <c r="B8" s="39" t="s">
        <v>54</v>
      </c>
      <c r="C8" s="44" t="s">
        <v>25</v>
      </c>
      <c r="D8" s="45" t="s">
        <v>24</v>
      </c>
      <c r="E8" s="45" t="s">
        <v>24</v>
      </c>
      <c r="F8" s="45" t="s">
        <v>26</v>
      </c>
      <c r="G8" s="45" t="s">
        <v>25</v>
      </c>
      <c r="H8" s="45" t="s">
        <v>24</v>
      </c>
      <c r="I8" s="45" t="s">
        <v>25</v>
      </c>
      <c r="J8" s="45" t="s">
        <v>24</v>
      </c>
      <c r="K8" s="45" t="s">
        <v>26</v>
      </c>
      <c r="L8" s="46" t="s">
        <v>24</v>
      </c>
    </row>
    <row r="9" spans="1:12">
      <c r="A9" s="138"/>
      <c r="B9" s="37" t="s">
        <v>55</v>
      </c>
      <c r="C9" s="42" t="s">
        <v>23</v>
      </c>
      <c r="D9" s="18" t="s">
        <v>24</v>
      </c>
      <c r="E9" s="18" t="s">
        <v>24</v>
      </c>
      <c r="F9" s="18" t="s">
        <v>23</v>
      </c>
      <c r="G9" s="18" t="s">
        <v>24</v>
      </c>
      <c r="H9" s="18" t="s">
        <v>24</v>
      </c>
      <c r="I9" s="18" t="s">
        <v>24</v>
      </c>
      <c r="J9" s="18" t="s">
        <v>23</v>
      </c>
      <c r="K9" s="18" t="s">
        <v>25</v>
      </c>
      <c r="L9" s="23" t="s">
        <v>24</v>
      </c>
    </row>
    <row r="10" spans="1:12">
      <c r="A10" s="138"/>
      <c r="B10" s="37" t="s">
        <v>56</v>
      </c>
      <c r="C10" s="42" t="s">
        <v>24</v>
      </c>
      <c r="D10" s="18" t="s">
        <v>25</v>
      </c>
      <c r="E10" s="18" t="s">
        <v>26</v>
      </c>
      <c r="F10" s="18" t="s">
        <v>28</v>
      </c>
      <c r="G10" s="18" t="s">
        <v>27</v>
      </c>
      <c r="H10" s="18" t="s">
        <v>26</v>
      </c>
      <c r="I10" s="18" t="s">
        <v>26</v>
      </c>
      <c r="J10" s="18" t="s">
        <v>24</v>
      </c>
      <c r="K10" s="18" t="s">
        <v>26</v>
      </c>
      <c r="L10" s="23" t="s">
        <v>24</v>
      </c>
    </row>
    <row r="11" spans="1:12" ht="17" thickBot="1">
      <c r="A11" s="142"/>
      <c r="B11" s="40" t="s">
        <v>57</v>
      </c>
      <c r="C11" s="47" t="s">
        <v>23</v>
      </c>
      <c r="D11" s="11" t="s">
        <v>23</v>
      </c>
      <c r="E11" s="11" t="s">
        <v>24</v>
      </c>
      <c r="F11" s="11" t="s">
        <v>23</v>
      </c>
      <c r="G11" s="11" t="s">
        <v>23</v>
      </c>
      <c r="H11" s="11" t="s">
        <v>24</v>
      </c>
      <c r="I11" s="11" t="s">
        <v>24</v>
      </c>
      <c r="J11" s="11" t="s">
        <v>25</v>
      </c>
      <c r="K11" s="11" t="s">
        <v>24</v>
      </c>
      <c r="L11" s="12" t="s">
        <v>23</v>
      </c>
    </row>
    <row r="12" spans="1:12">
      <c r="A12" s="140" t="s">
        <v>35</v>
      </c>
      <c r="B12" s="36" t="s">
        <v>54</v>
      </c>
      <c r="C12" s="41" t="s">
        <v>25</v>
      </c>
      <c r="D12" s="20" t="s">
        <v>24</v>
      </c>
      <c r="E12" s="20" t="s">
        <v>24</v>
      </c>
      <c r="F12" s="20" t="s">
        <v>25</v>
      </c>
      <c r="G12" s="20" t="s">
        <v>25</v>
      </c>
      <c r="H12" s="20" t="s">
        <v>26</v>
      </c>
      <c r="I12" s="20" t="s">
        <v>26</v>
      </c>
      <c r="J12" s="20" t="s">
        <v>23</v>
      </c>
      <c r="K12" s="20" t="s">
        <v>24</v>
      </c>
      <c r="L12" s="21" t="s">
        <v>23</v>
      </c>
    </row>
    <row r="13" spans="1:12">
      <c r="A13" s="138"/>
      <c r="B13" s="37" t="s">
        <v>55</v>
      </c>
      <c r="C13" s="42" t="s">
        <v>24</v>
      </c>
      <c r="D13" s="18" t="s">
        <v>23</v>
      </c>
      <c r="E13" s="18" t="s">
        <v>24</v>
      </c>
      <c r="F13" s="18" t="s">
        <v>24</v>
      </c>
      <c r="G13" s="18" t="s">
        <v>23</v>
      </c>
      <c r="H13" s="18" t="s">
        <v>24</v>
      </c>
      <c r="I13" s="18" t="s">
        <v>24</v>
      </c>
      <c r="J13" s="18" t="s">
        <v>25</v>
      </c>
      <c r="K13" s="18" t="s">
        <v>24</v>
      </c>
      <c r="L13" s="23" t="s">
        <v>23</v>
      </c>
    </row>
    <row r="14" spans="1:12">
      <c r="A14" s="138"/>
      <c r="B14" s="37" t="s">
        <v>56</v>
      </c>
      <c r="C14" s="42" t="s">
        <v>25</v>
      </c>
      <c r="D14" s="18" t="s">
        <v>25</v>
      </c>
      <c r="E14" s="18" t="s">
        <v>27</v>
      </c>
      <c r="F14" s="18" t="s">
        <v>26</v>
      </c>
      <c r="G14" s="18" t="s">
        <v>28</v>
      </c>
      <c r="H14" s="18" t="s">
        <v>27</v>
      </c>
      <c r="I14" s="18" t="s">
        <v>25</v>
      </c>
      <c r="J14" s="18" t="s">
        <v>23</v>
      </c>
      <c r="K14" s="18" t="s">
        <v>26</v>
      </c>
      <c r="L14" s="23" t="s">
        <v>24</v>
      </c>
    </row>
    <row r="15" spans="1:12" ht="17" thickBot="1">
      <c r="A15" s="139"/>
      <c r="B15" s="38" t="s">
        <v>57</v>
      </c>
      <c r="C15" s="43" t="s">
        <v>23</v>
      </c>
      <c r="D15" s="17" t="s">
        <v>23</v>
      </c>
      <c r="E15" s="17" t="s">
        <v>25</v>
      </c>
      <c r="F15" s="17" t="s">
        <v>24</v>
      </c>
      <c r="G15" s="17" t="s">
        <v>23</v>
      </c>
      <c r="H15" s="17" t="s">
        <v>24</v>
      </c>
      <c r="I15" s="17" t="s">
        <v>23</v>
      </c>
      <c r="J15" s="17" t="s">
        <v>24</v>
      </c>
      <c r="K15" s="17" t="s">
        <v>23</v>
      </c>
      <c r="L15" s="16" t="s">
        <v>23</v>
      </c>
    </row>
    <row r="18" spans="1:32" ht="17" thickBot="1"/>
    <row r="19" spans="1:32" ht="17" thickBot="1">
      <c r="C19" s="135" t="s">
        <v>42</v>
      </c>
      <c r="D19" s="136"/>
      <c r="E19" s="137"/>
      <c r="F19" s="135" t="s">
        <v>43</v>
      </c>
      <c r="G19" s="136"/>
      <c r="H19" s="137"/>
      <c r="I19" s="135" t="s">
        <v>44</v>
      </c>
      <c r="J19" s="136"/>
      <c r="K19" s="137"/>
      <c r="L19" s="135" t="s">
        <v>45</v>
      </c>
      <c r="M19" s="136"/>
      <c r="N19" s="137"/>
      <c r="O19" s="135" t="s">
        <v>46</v>
      </c>
      <c r="P19" s="136"/>
      <c r="Q19" s="137"/>
      <c r="R19" s="135" t="s">
        <v>47</v>
      </c>
      <c r="S19" s="136"/>
      <c r="T19" s="137"/>
      <c r="U19" s="135" t="s">
        <v>48</v>
      </c>
      <c r="V19" s="136"/>
      <c r="W19" s="137"/>
      <c r="X19" s="135" t="s">
        <v>49</v>
      </c>
      <c r="Y19" s="136"/>
      <c r="Z19" s="137"/>
      <c r="AA19" s="135" t="s">
        <v>50</v>
      </c>
      <c r="AB19" s="136"/>
      <c r="AC19" s="137"/>
      <c r="AD19" s="135" t="s">
        <v>51</v>
      </c>
      <c r="AE19" s="136"/>
      <c r="AF19" s="137"/>
    </row>
    <row r="20" spans="1:32" ht="17" thickBot="1">
      <c r="A20" s="50"/>
      <c r="B20" s="54"/>
      <c r="C20" s="58" t="s">
        <v>3</v>
      </c>
      <c r="D20" s="52" t="s">
        <v>4</v>
      </c>
      <c r="E20" s="53" t="s">
        <v>5</v>
      </c>
      <c r="F20" s="58" t="s">
        <v>3</v>
      </c>
      <c r="G20" s="52" t="s">
        <v>4</v>
      </c>
      <c r="H20" s="53" t="s">
        <v>5</v>
      </c>
      <c r="I20" s="58" t="s">
        <v>3</v>
      </c>
      <c r="J20" s="52" t="s">
        <v>4</v>
      </c>
      <c r="K20" s="53" t="s">
        <v>5</v>
      </c>
      <c r="L20" s="58" t="s">
        <v>3</v>
      </c>
      <c r="M20" s="52" t="s">
        <v>4</v>
      </c>
      <c r="N20" s="53" t="s">
        <v>5</v>
      </c>
      <c r="O20" s="58" t="s">
        <v>3</v>
      </c>
      <c r="P20" s="52" t="s">
        <v>4</v>
      </c>
      <c r="Q20" s="53" t="s">
        <v>5</v>
      </c>
      <c r="R20" s="58" t="s">
        <v>3</v>
      </c>
      <c r="S20" s="52" t="s">
        <v>4</v>
      </c>
      <c r="T20" s="53" t="s">
        <v>5</v>
      </c>
      <c r="U20" s="58" t="s">
        <v>3</v>
      </c>
      <c r="V20" s="52" t="s">
        <v>4</v>
      </c>
      <c r="W20" s="53" t="s">
        <v>5</v>
      </c>
      <c r="X20" s="58" t="s">
        <v>3</v>
      </c>
      <c r="Y20" s="52" t="s">
        <v>4</v>
      </c>
      <c r="Z20" s="53" t="s">
        <v>5</v>
      </c>
      <c r="AA20" s="58" t="s">
        <v>3</v>
      </c>
      <c r="AB20" s="52" t="s">
        <v>4</v>
      </c>
      <c r="AC20" s="53" t="s">
        <v>5</v>
      </c>
      <c r="AD20" s="58" t="s">
        <v>3</v>
      </c>
      <c r="AE20" s="52" t="s">
        <v>4</v>
      </c>
      <c r="AF20" s="53" t="s">
        <v>5</v>
      </c>
    </row>
    <row r="21" spans="1:32">
      <c r="A21" s="141" t="s">
        <v>33</v>
      </c>
      <c r="B21" s="55" t="s">
        <v>54</v>
      </c>
      <c r="C21" s="59">
        <f>VLOOKUP($C4,'DM-Weight-Calculation'!$B$14:$E$20,2,0)</f>
        <v>0.85</v>
      </c>
      <c r="D21" s="34">
        <f>VLOOKUP($C4,'DM-Weight-Calculation'!$B$14:$E$20,3,0)</f>
        <v>0.05</v>
      </c>
      <c r="E21" s="35">
        <f>VLOOKUP($C4,'DM-Weight-Calculation'!$B$14:$E$20,4,0)</f>
        <v>9.9999999999999978E-2</v>
      </c>
      <c r="F21" s="59">
        <f>VLOOKUP($D4,'DM-Weight-Calculation'!$B$14:$E$20,2,0)</f>
        <v>0.85</v>
      </c>
      <c r="G21" s="34">
        <f>VLOOKUP($D4,'DM-Weight-Calculation'!$B$14:$E$20,3,0)</f>
        <v>0.05</v>
      </c>
      <c r="H21" s="35">
        <f>VLOOKUP($D4,'DM-Weight-Calculation'!$B$14:$E$20,4,0)</f>
        <v>9.9999999999999978E-2</v>
      </c>
      <c r="I21" s="59">
        <f>VLOOKUP($E4,'DM-Weight-Calculation'!$B$14:$E$20,2,0)</f>
        <v>0.7</v>
      </c>
      <c r="J21" s="34">
        <f>VLOOKUP($E4,'DM-Weight-Calculation'!$B$14:$E$20,3,0)</f>
        <v>0.2</v>
      </c>
      <c r="K21" s="35">
        <f>VLOOKUP($E4,'DM-Weight-Calculation'!$B$14:$E$20,4,0)</f>
        <v>0.10000000000000009</v>
      </c>
      <c r="L21" s="59">
        <f>VLOOKUP($F4,'DM-Weight-Calculation'!$B$14:$E$20,2,0)</f>
        <v>0.7</v>
      </c>
      <c r="M21" s="34">
        <f>VLOOKUP($F4,'DM-Weight-Calculation'!$B$14:$E$20,3,0)</f>
        <v>0.2</v>
      </c>
      <c r="N21" s="35">
        <f>VLOOKUP($F4,'DM-Weight-Calculation'!$B$14:$E$20,4,0)</f>
        <v>0.10000000000000009</v>
      </c>
      <c r="O21" s="59">
        <f>VLOOKUP($G4,'DM-Weight-Calculation'!$B$14:$E$20,2,0)</f>
        <v>0.5</v>
      </c>
      <c r="P21" s="34">
        <f>VLOOKUP($G4,'DM-Weight-Calculation'!$B$14:$E$20,3,0)</f>
        <v>0.5</v>
      </c>
      <c r="Q21" s="35">
        <f>VLOOKUP($G4,'DM-Weight-Calculation'!$B$14:$E$20,4,0)</f>
        <v>0</v>
      </c>
      <c r="R21" s="59">
        <f>VLOOKUP($H4,'DM-Weight-Calculation'!$B$14:$E$20,2,0)</f>
        <v>0.7</v>
      </c>
      <c r="S21" s="34">
        <f>VLOOKUP($H4,'DM-Weight-Calculation'!$B$14:$E$20,3,0)</f>
        <v>0.2</v>
      </c>
      <c r="T21" s="35">
        <f>VLOOKUP($H4,'DM-Weight-Calculation'!$B$14:$E$20,4,0)</f>
        <v>0.10000000000000009</v>
      </c>
      <c r="U21" s="59">
        <f>VLOOKUP($I4,'DM-Weight-Calculation'!$B$14:$E$20,2,0)</f>
        <v>0.5</v>
      </c>
      <c r="V21" s="34">
        <f>VLOOKUP($I4,'DM-Weight-Calculation'!$B$14:$E$20,3,0)</f>
        <v>0.5</v>
      </c>
      <c r="W21" s="35">
        <f>VLOOKUP($I4,'DM-Weight-Calculation'!$B$14:$E$20,4,0)</f>
        <v>0</v>
      </c>
      <c r="X21" s="59">
        <f>VLOOKUP($J4,'DM-Weight-Calculation'!$B$14:$E$20,2,0)</f>
        <v>1</v>
      </c>
      <c r="Y21" s="34">
        <f>VLOOKUP($J4,'DM-Weight-Calculation'!$B$14:$E$20,3,0)</f>
        <v>0</v>
      </c>
      <c r="Z21" s="35">
        <f>VLOOKUP($J4,'DM-Weight-Calculation'!$B$14:$E$20,4,0)</f>
        <v>0</v>
      </c>
      <c r="AA21" s="59">
        <f>VLOOKUP($K4,'DM-Weight-Calculation'!$B$14:$E$20,2,0)</f>
        <v>0.7</v>
      </c>
      <c r="AB21" s="34">
        <f>VLOOKUP($K4,'DM-Weight-Calculation'!$B$14:$E$20,3,0)</f>
        <v>0.2</v>
      </c>
      <c r="AC21" s="35">
        <f>VLOOKUP($K4,'DM-Weight-Calculation'!$B$14:$E$20,4,0)</f>
        <v>0.10000000000000009</v>
      </c>
      <c r="AD21" s="59">
        <f>VLOOKUP($L4,'DM-Weight-Calculation'!$B$14:$E$20,2,0)</f>
        <v>0.85</v>
      </c>
      <c r="AE21" s="34">
        <f>VLOOKUP($L4,'DM-Weight-Calculation'!$B$14:$E$20,3,0)</f>
        <v>0.05</v>
      </c>
      <c r="AF21" s="35">
        <f>VLOOKUP($L4,'DM-Weight-Calculation'!$B$14:$E$20,4,0)</f>
        <v>9.9999999999999978E-2</v>
      </c>
    </row>
    <row r="22" spans="1:32">
      <c r="A22" s="138"/>
      <c r="B22" s="56" t="s">
        <v>55</v>
      </c>
      <c r="C22" s="5">
        <f>VLOOKUP($C5,'DM-Weight-Calculation'!$B$14:$E$20,2,0)</f>
        <v>0.85</v>
      </c>
      <c r="D22" s="6">
        <f>VLOOKUP($C5,'DM-Weight-Calculation'!$B$14:$E$20,3,0)</f>
        <v>0.05</v>
      </c>
      <c r="E22" s="7">
        <f>VLOOKUP($C5,'DM-Weight-Calculation'!$B$14:$E$20,4,0)</f>
        <v>9.9999999999999978E-2</v>
      </c>
      <c r="F22" s="5">
        <f>VLOOKUP($D5,'DM-Weight-Calculation'!$B$14:$E$20,2,0)</f>
        <v>1</v>
      </c>
      <c r="G22" s="6">
        <f>VLOOKUP($D5,'DM-Weight-Calculation'!$B$14:$E$20,3,0)</f>
        <v>0</v>
      </c>
      <c r="H22" s="7">
        <f>VLOOKUP($D5,'DM-Weight-Calculation'!$B$14:$E$20,4,0)</f>
        <v>0</v>
      </c>
      <c r="I22" s="5">
        <f>VLOOKUP($E5,'DM-Weight-Calculation'!$B$14:$E$20,2,0)</f>
        <v>0.85</v>
      </c>
      <c r="J22" s="6">
        <f>VLOOKUP($E5,'DM-Weight-Calculation'!$B$14:$E$20,3,0)</f>
        <v>0.05</v>
      </c>
      <c r="K22" s="7">
        <f>VLOOKUP($E5,'DM-Weight-Calculation'!$B$14:$E$20,4,0)</f>
        <v>9.9999999999999978E-2</v>
      </c>
      <c r="L22" s="5">
        <f>VLOOKUP($F5,'DM-Weight-Calculation'!$B$14:$E$20,2,0)</f>
        <v>0.85</v>
      </c>
      <c r="M22" s="6">
        <f>VLOOKUP($F5,'DM-Weight-Calculation'!$B$14:$E$20,3,0)</f>
        <v>0.05</v>
      </c>
      <c r="N22" s="7">
        <f>VLOOKUP($F5,'DM-Weight-Calculation'!$B$14:$E$20,4,0)</f>
        <v>9.9999999999999978E-2</v>
      </c>
      <c r="O22" s="5">
        <f>VLOOKUP($G5,'DM-Weight-Calculation'!$B$14:$E$20,2,0)</f>
        <v>0.85</v>
      </c>
      <c r="P22" s="6">
        <f>VLOOKUP($G5,'DM-Weight-Calculation'!$B$14:$E$20,3,0)</f>
        <v>0.05</v>
      </c>
      <c r="Q22" s="7">
        <f>VLOOKUP($G5,'DM-Weight-Calculation'!$B$14:$E$20,4,0)</f>
        <v>9.9999999999999978E-2</v>
      </c>
      <c r="R22" s="5">
        <f>VLOOKUP($H5,'DM-Weight-Calculation'!$B$14:$E$20,2,0)</f>
        <v>0.85</v>
      </c>
      <c r="S22" s="6">
        <f>VLOOKUP($H5,'DM-Weight-Calculation'!$B$14:$E$20,3,0)</f>
        <v>0.05</v>
      </c>
      <c r="T22" s="7">
        <f>VLOOKUP($H5,'DM-Weight-Calculation'!$B$14:$E$20,4,0)</f>
        <v>9.9999999999999978E-2</v>
      </c>
      <c r="U22" s="5">
        <f>VLOOKUP($I5,'DM-Weight-Calculation'!$B$14:$E$20,2,0)</f>
        <v>0.7</v>
      </c>
      <c r="V22" s="6">
        <f>VLOOKUP($I5,'DM-Weight-Calculation'!$B$14:$E$20,3,0)</f>
        <v>0.2</v>
      </c>
      <c r="W22" s="7">
        <f>VLOOKUP($I5,'DM-Weight-Calculation'!$B$14:$E$20,4,0)</f>
        <v>0.10000000000000009</v>
      </c>
      <c r="X22" s="5">
        <f>VLOOKUP($J5,'DM-Weight-Calculation'!$B$14:$E$20,2,0)</f>
        <v>0.85</v>
      </c>
      <c r="Y22" s="6">
        <f>VLOOKUP($J5,'DM-Weight-Calculation'!$B$14:$E$20,3,0)</f>
        <v>0.05</v>
      </c>
      <c r="Z22" s="7">
        <f>VLOOKUP($J5,'DM-Weight-Calculation'!$B$14:$E$20,4,0)</f>
        <v>9.9999999999999978E-2</v>
      </c>
      <c r="AA22" s="5">
        <f>VLOOKUP($K5,'DM-Weight-Calculation'!$B$14:$E$20,2,0)</f>
        <v>0.85</v>
      </c>
      <c r="AB22" s="6">
        <f>VLOOKUP($K5,'DM-Weight-Calculation'!$B$14:$E$20,3,0)</f>
        <v>0.05</v>
      </c>
      <c r="AC22" s="7">
        <f>VLOOKUP($K5,'DM-Weight-Calculation'!$B$14:$E$20,4,0)</f>
        <v>9.9999999999999978E-2</v>
      </c>
      <c r="AD22" s="5">
        <f>VLOOKUP($L5,'DM-Weight-Calculation'!$B$14:$E$20,2,0)</f>
        <v>1</v>
      </c>
      <c r="AE22" s="6">
        <f>VLOOKUP($L5,'DM-Weight-Calculation'!$B$14:$E$20,3,0)</f>
        <v>0</v>
      </c>
      <c r="AF22" s="7">
        <f>VLOOKUP($L5,'DM-Weight-Calculation'!$B$14:$E$20,4,0)</f>
        <v>0</v>
      </c>
    </row>
    <row r="23" spans="1:32">
      <c r="A23" s="138"/>
      <c r="B23" s="56" t="s">
        <v>56</v>
      </c>
      <c r="C23" s="5">
        <f>VLOOKUP($C6,'DM-Weight-Calculation'!$B$14:$E$20,2,0)</f>
        <v>0.7</v>
      </c>
      <c r="D23" s="6">
        <f>VLOOKUP($C6,'DM-Weight-Calculation'!$B$14:$E$20,3,0)</f>
        <v>0.2</v>
      </c>
      <c r="E23" s="7">
        <f>VLOOKUP($C6,'DM-Weight-Calculation'!$B$14:$E$20,4,0)</f>
        <v>0.10000000000000009</v>
      </c>
      <c r="F23" s="5">
        <f>VLOOKUP($D6,'DM-Weight-Calculation'!$B$14:$E$20,2,0)</f>
        <v>0.7</v>
      </c>
      <c r="G23" s="6">
        <f>VLOOKUP($D6,'DM-Weight-Calculation'!$B$14:$E$20,3,0)</f>
        <v>0.2</v>
      </c>
      <c r="H23" s="7">
        <f>VLOOKUP($D6,'DM-Weight-Calculation'!$B$14:$E$20,4,0)</f>
        <v>0.10000000000000009</v>
      </c>
      <c r="I23" s="5">
        <f>VLOOKUP($E6,'DM-Weight-Calculation'!$B$14:$E$20,2,0)</f>
        <v>0.7</v>
      </c>
      <c r="J23" s="6">
        <f>VLOOKUP($E6,'DM-Weight-Calculation'!$B$14:$E$20,3,0)</f>
        <v>0.2</v>
      </c>
      <c r="K23" s="7">
        <f>VLOOKUP($E6,'DM-Weight-Calculation'!$B$14:$E$20,4,0)</f>
        <v>0.10000000000000009</v>
      </c>
      <c r="L23" s="5">
        <f>VLOOKUP($F6,'DM-Weight-Calculation'!$B$14:$E$20,2,0)</f>
        <v>0.5</v>
      </c>
      <c r="M23" s="6">
        <f>VLOOKUP($F6,'DM-Weight-Calculation'!$B$14:$E$20,3,0)</f>
        <v>0.5</v>
      </c>
      <c r="N23" s="7">
        <f>VLOOKUP($F6,'DM-Weight-Calculation'!$B$14:$E$20,4,0)</f>
        <v>0</v>
      </c>
      <c r="O23" s="5">
        <f>VLOOKUP($G6,'DM-Weight-Calculation'!$B$14:$E$20,2,0)</f>
        <v>0.4</v>
      </c>
      <c r="P23" s="6">
        <f>VLOOKUP($G6,'DM-Weight-Calculation'!$B$14:$E$20,3,0)</f>
        <v>0.5</v>
      </c>
      <c r="Q23" s="7">
        <f>VLOOKUP($G6,'DM-Weight-Calculation'!$B$14:$E$20,4,0)</f>
        <v>9.9999999999999978E-2</v>
      </c>
      <c r="R23" s="5">
        <f>VLOOKUP($H6,'DM-Weight-Calculation'!$B$14:$E$20,2,0)</f>
        <v>0.25</v>
      </c>
      <c r="S23" s="6">
        <f>VLOOKUP($H6,'DM-Weight-Calculation'!$B$14:$E$20,3,0)</f>
        <v>0.6</v>
      </c>
      <c r="T23" s="7">
        <f>VLOOKUP($H6,'DM-Weight-Calculation'!$B$14:$E$20,4,0)</f>
        <v>0.15000000000000002</v>
      </c>
      <c r="U23" s="5">
        <f>VLOOKUP($I6,'DM-Weight-Calculation'!$B$14:$E$20,2,0)</f>
        <v>0.25</v>
      </c>
      <c r="V23" s="6">
        <f>VLOOKUP($I6,'DM-Weight-Calculation'!$B$14:$E$20,3,0)</f>
        <v>0.6</v>
      </c>
      <c r="W23" s="7">
        <f>VLOOKUP($I6,'DM-Weight-Calculation'!$B$14:$E$20,4,0)</f>
        <v>0.15000000000000002</v>
      </c>
      <c r="X23" s="5">
        <f>VLOOKUP($J6,'DM-Weight-Calculation'!$B$14:$E$20,2,0)</f>
        <v>0.85</v>
      </c>
      <c r="Y23" s="6">
        <f>VLOOKUP($J6,'DM-Weight-Calculation'!$B$14:$E$20,3,0)</f>
        <v>0.05</v>
      </c>
      <c r="Z23" s="7">
        <f>VLOOKUP($J6,'DM-Weight-Calculation'!$B$14:$E$20,4,0)</f>
        <v>9.9999999999999978E-2</v>
      </c>
      <c r="AA23" s="5">
        <f>VLOOKUP($K6,'DM-Weight-Calculation'!$B$14:$E$20,2,0)</f>
        <v>0</v>
      </c>
      <c r="AB23" s="6">
        <f>VLOOKUP($K6,'DM-Weight-Calculation'!$B$14:$E$20,3,0)</f>
        <v>0.9</v>
      </c>
      <c r="AC23" s="7">
        <f>VLOOKUP($K6,'DM-Weight-Calculation'!$B$14:$E$20,4,0)</f>
        <v>9.9999999999999978E-2</v>
      </c>
      <c r="AD23" s="5">
        <f>VLOOKUP($L6,'DM-Weight-Calculation'!$B$14:$E$20,2,0)</f>
        <v>0.85</v>
      </c>
      <c r="AE23" s="6">
        <f>VLOOKUP($L6,'DM-Weight-Calculation'!$B$14:$E$20,3,0)</f>
        <v>0.05</v>
      </c>
      <c r="AF23" s="7">
        <f>VLOOKUP($L6,'DM-Weight-Calculation'!$B$14:$E$20,4,0)</f>
        <v>9.9999999999999978E-2</v>
      </c>
    </row>
    <row r="24" spans="1:32">
      <c r="A24" s="138"/>
      <c r="B24" s="56" t="s">
        <v>57</v>
      </c>
      <c r="C24" s="5">
        <f>VLOOKUP($C7,'DM-Weight-Calculation'!$B$14:$E$20,2,0)</f>
        <v>1</v>
      </c>
      <c r="D24" s="6">
        <f>VLOOKUP($C7,'DM-Weight-Calculation'!$B$14:$E$20,3,0)</f>
        <v>0</v>
      </c>
      <c r="E24" s="7">
        <f>VLOOKUP($C7,'DM-Weight-Calculation'!$B$14:$E$20,4,0)</f>
        <v>0</v>
      </c>
      <c r="F24" s="5">
        <f>VLOOKUP($D7,'DM-Weight-Calculation'!$B$14:$E$20,2,0)</f>
        <v>0.85</v>
      </c>
      <c r="G24" s="6">
        <f>VLOOKUP($D7,'DM-Weight-Calculation'!$B$14:$E$20,3,0)</f>
        <v>0.05</v>
      </c>
      <c r="H24" s="7">
        <f>VLOOKUP($D7,'DM-Weight-Calculation'!$B$14:$E$20,4,0)</f>
        <v>9.9999999999999978E-2</v>
      </c>
      <c r="I24" s="5">
        <f>VLOOKUP($E7,'DM-Weight-Calculation'!$B$14:$E$20,2,0)</f>
        <v>0.85</v>
      </c>
      <c r="J24" s="6">
        <f>VLOOKUP($E7,'DM-Weight-Calculation'!$B$14:$E$20,3,0)</f>
        <v>0.05</v>
      </c>
      <c r="K24" s="7">
        <f>VLOOKUP($E7,'DM-Weight-Calculation'!$B$14:$E$20,4,0)</f>
        <v>9.9999999999999978E-2</v>
      </c>
      <c r="L24" s="5">
        <f>VLOOKUP($F7,'DM-Weight-Calculation'!$B$14:$E$20,2,0)</f>
        <v>1</v>
      </c>
      <c r="M24" s="6">
        <f>VLOOKUP($F7,'DM-Weight-Calculation'!$B$14:$E$20,3,0)</f>
        <v>0</v>
      </c>
      <c r="N24" s="7">
        <f>VLOOKUP($F7,'DM-Weight-Calculation'!$B$14:$E$20,4,0)</f>
        <v>0</v>
      </c>
      <c r="O24" s="5">
        <f>VLOOKUP($G7,'DM-Weight-Calculation'!$B$14:$E$20,2,0)</f>
        <v>0.85</v>
      </c>
      <c r="P24" s="6">
        <f>VLOOKUP($G7,'DM-Weight-Calculation'!$B$14:$E$20,3,0)</f>
        <v>0.05</v>
      </c>
      <c r="Q24" s="7">
        <f>VLOOKUP($G7,'DM-Weight-Calculation'!$B$14:$E$20,4,0)</f>
        <v>9.9999999999999978E-2</v>
      </c>
      <c r="R24" s="5">
        <f>VLOOKUP($H7,'DM-Weight-Calculation'!$B$14:$E$20,2,0)</f>
        <v>1</v>
      </c>
      <c r="S24" s="6">
        <f>VLOOKUP($H7,'DM-Weight-Calculation'!$B$14:$E$20,3,0)</f>
        <v>0</v>
      </c>
      <c r="T24" s="7">
        <f>VLOOKUP($H7,'DM-Weight-Calculation'!$B$14:$E$20,4,0)</f>
        <v>0</v>
      </c>
      <c r="U24" s="5">
        <f>VLOOKUP($I7,'DM-Weight-Calculation'!$B$14:$E$20,2,0)</f>
        <v>0.85</v>
      </c>
      <c r="V24" s="6">
        <f>VLOOKUP($I7,'DM-Weight-Calculation'!$B$14:$E$20,3,0)</f>
        <v>0.05</v>
      </c>
      <c r="W24" s="7">
        <f>VLOOKUP($I7,'DM-Weight-Calculation'!$B$14:$E$20,4,0)</f>
        <v>9.9999999999999978E-2</v>
      </c>
      <c r="X24" s="5">
        <f>VLOOKUP($J7,'DM-Weight-Calculation'!$B$14:$E$20,2,0)</f>
        <v>1</v>
      </c>
      <c r="Y24" s="6">
        <f>VLOOKUP($J7,'DM-Weight-Calculation'!$B$14:$E$20,3,0)</f>
        <v>0</v>
      </c>
      <c r="Z24" s="7">
        <f>VLOOKUP($J7,'DM-Weight-Calculation'!$B$14:$E$20,4,0)</f>
        <v>0</v>
      </c>
      <c r="AA24" s="5">
        <f>VLOOKUP($K7,'DM-Weight-Calculation'!$B$14:$E$20,2,0)</f>
        <v>1</v>
      </c>
      <c r="AB24" s="6">
        <f>VLOOKUP($K7,'DM-Weight-Calculation'!$B$14:$E$20,3,0)</f>
        <v>0</v>
      </c>
      <c r="AC24" s="7">
        <f>VLOOKUP($K7,'DM-Weight-Calculation'!$B$14:$E$20,4,0)</f>
        <v>0</v>
      </c>
      <c r="AD24" s="5">
        <f>VLOOKUP($L7,'DM-Weight-Calculation'!$B$14:$E$20,2,0)</f>
        <v>1</v>
      </c>
      <c r="AE24" s="6">
        <f>VLOOKUP($L7,'DM-Weight-Calculation'!$B$14:$E$20,3,0)</f>
        <v>0</v>
      </c>
      <c r="AF24" s="7">
        <f>VLOOKUP($L7,'DM-Weight-Calculation'!$B$14:$E$20,4,0)</f>
        <v>0</v>
      </c>
    </row>
    <row r="25" spans="1:32">
      <c r="A25" s="138" t="s">
        <v>34</v>
      </c>
      <c r="B25" s="56" t="s">
        <v>54</v>
      </c>
      <c r="C25" s="5">
        <f>VLOOKUP($C8,'DM-Weight-Calculation'!$B$14:$E$20,2,0)</f>
        <v>0.7</v>
      </c>
      <c r="D25" s="6">
        <f>VLOOKUP($C8,'DM-Weight-Calculation'!$B$14:$E$20,3,0)</f>
        <v>0.2</v>
      </c>
      <c r="E25" s="7">
        <f>VLOOKUP($C8,'DM-Weight-Calculation'!$B$14:$E$20,4,0)</f>
        <v>0.10000000000000009</v>
      </c>
      <c r="F25" s="5">
        <f>VLOOKUP($D8,'DM-Weight-Calculation'!$B$14:$E$20,2,0)</f>
        <v>0.85</v>
      </c>
      <c r="G25" s="6">
        <f>VLOOKUP($D8,'DM-Weight-Calculation'!$B$14:$E$20,3,0)</f>
        <v>0.05</v>
      </c>
      <c r="H25" s="7">
        <f>VLOOKUP($D8,'DM-Weight-Calculation'!$B$14:$E$20,4,0)</f>
        <v>9.9999999999999978E-2</v>
      </c>
      <c r="I25" s="5">
        <f>VLOOKUP($E8,'DM-Weight-Calculation'!$B$14:$E$20,2,0)</f>
        <v>0.85</v>
      </c>
      <c r="J25" s="6">
        <f>VLOOKUP($E8,'DM-Weight-Calculation'!$B$14:$E$20,3,0)</f>
        <v>0.05</v>
      </c>
      <c r="K25" s="7">
        <f>VLOOKUP($E8,'DM-Weight-Calculation'!$B$14:$E$20,4,0)</f>
        <v>9.9999999999999978E-2</v>
      </c>
      <c r="L25" s="5">
        <f>VLOOKUP($F8,'DM-Weight-Calculation'!$B$14:$E$20,2,0)</f>
        <v>0.5</v>
      </c>
      <c r="M25" s="6">
        <f>VLOOKUP($F8,'DM-Weight-Calculation'!$B$14:$E$20,3,0)</f>
        <v>0.5</v>
      </c>
      <c r="N25" s="7">
        <f>VLOOKUP($F8,'DM-Weight-Calculation'!$B$14:$E$20,4,0)</f>
        <v>0</v>
      </c>
      <c r="O25" s="5">
        <f>VLOOKUP($G8,'DM-Weight-Calculation'!$B$14:$E$20,2,0)</f>
        <v>0.7</v>
      </c>
      <c r="P25" s="6">
        <f>VLOOKUP($G8,'DM-Weight-Calculation'!$B$14:$E$20,3,0)</f>
        <v>0.2</v>
      </c>
      <c r="Q25" s="7">
        <f>VLOOKUP($G8,'DM-Weight-Calculation'!$B$14:$E$20,4,0)</f>
        <v>0.10000000000000009</v>
      </c>
      <c r="R25" s="5">
        <f>VLOOKUP($H8,'DM-Weight-Calculation'!$B$14:$E$20,2,0)</f>
        <v>0.85</v>
      </c>
      <c r="S25" s="6">
        <f>VLOOKUP($H8,'DM-Weight-Calculation'!$B$14:$E$20,3,0)</f>
        <v>0.05</v>
      </c>
      <c r="T25" s="7">
        <f>VLOOKUP($H8,'DM-Weight-Calculation'!$B$14:$E$20,4,0)</f>
        <v>9.9999999999999978E-2</v>
      </c>
      <c r="U25" s="5">
        <f>VLOOKUP($I8,'DM-Weight-Calculation'!$B$14:$E$20,2,0)</f>
        <v>0.7</v>
      </c>
      <c r="V25" s="6">
        <f>VLOOKUP($I8,'DM-Weight-Calculation'!$B$14:$E$20,3,0)</f>
        <v>0.2</v>
      </c>
      <c r="W25" s="7">
        <f>VLOOKUP($I8,'DM-Weight-Calculation'!$B$14:$E$20,4,0)</f>
        <v>0.10000000000000009</v>
      </c>
      <c r="X25" s="5">
        <f>VLOOKUP($J8,'DM-Weight-Calculation'!$B$14:$E$20,2,0)</f>
        <v>0.85</v>
      </c>
      <c r="Y25" s="6">
        <f>VLOOKUP($J8,'DM-Weight-Calculation'!$B$14:$E$20,3,0)</f>
        <v>0.05</v>
      </c>
      <c r="Z25" s="7">
        <f>VLOOKUP($J8,'DM-Weight-Calculation'!$B$14:$E$20,4,0)</f>
        <v>9.9999999999999978E-2</v>
      </c>
      <c r="AA25" s="5">
        <f>VLOOKUP($K8,'DM-Weight-Calculation'!$B$14:$E$20,2,0)</f>
        <v>0.5</v>
      </c>
      <c r="AB25" s="6">
        <f>VLOOKUP($K8,'DM-Weight-Calculation'!$B$14:$E$20,3,0)</f>
        <v>0.5</v>
      </c>
      <c r="AC25" s="7">
        <f>VLOOKUP($K8,'DM-Weight-Calculation'!$B$14:$E$20,4,0)</f>
        <v>0</v>
      </c>
      <c r="AD25" s="5">
        <f>VLOOKUP($L8,'DM-Weight-Calculation'!$B$14:$E$20,2,0)</f>
        <v>0.85</v>
      </c>
      <c r="AE25" s="6">
        <f>VLOOKUP($L8,'DM-Weight-Calculation'!$B$14:$E$20,3,0)</f>
        <v>0.05</v>
      </c>
      <c r="AF25" s="7">
        <f>VLOOKUP($L8,'DM-Weight-Calculation'!$B$14:$E$20,4,0)</f>
        <v>9.9999999999999978E-2</v>
      </c>
    </row>
    <row r="26" spans="1:32">
      <c r="A26" s="138"/>
      <c r="B26" s="56" t="s">
        <v>55</v>
      </c>
      <c r="C26" s="5">
        <f>VLOOKUP($C9,'DM-Weight-Calculation'!$B$14:$E$20,2,0)</f>
        <v>1</v>
      </c>
      <c r="D26" s="6">
        <f>VLOOKUP($C9,'DM-Weight-Calculation'!$B$14:$E$20,3,0)</f>
        <v>0</v>
      </c>
      <c r="E26" s="7">
        <f>VLOOKUP($C9,'DM-Weight-Calculation'!$B$14:$E$20,4,0)</f>
        <v>0</v>
      </c>
      <c r="F26" s="5">
        <f>VLOOKUP($D9,'DM-Weight-Calculation'!$B$14:$E$20,2,0)</f>
        <v>0.85</v>
      </c>
      <c r="G26" s="6">
        <f>VLOOKUP($D9,'DM-Weight-Calculation'!$B$14:$E$20,3,0)</f>
        <v>0.05</v>
      </c>
      <c r="H26" s="7">
        <f>VLOOKUP($D9,'DM-Weight-Calculation'!$B$14:$E$20,4,0)</f>
        <v>9.9999999999999978E-2</v>
      </c>
      <c r="I26" s="5">
        <f>VLOOKUP($E9,'DM-Weight-Calculation'!$B$14:$E$20,2,0)</f>
        <v>0.85</v>
      </c>
      <c r="J26" s="6">
        <f>VLOOKUP($E9,'DM-Weight-Calculation'!$B$14:$E$20,3,0)</f>
        <v>0.05</v>
      </c>
      <c r="K26" s="7">
        <f>VLOOKUP($E9,'DM-Weight-Calculation'!$B$14:$E$20,4,0)</f>
        <v>9.9999999999999978E-2</v>
      </c>
      <c r="L26" s="5">
        <f>VLOOKUP($F9,'DM-Weight-Calculation'!$B$14:$E$20,2,0)</f>
        <v>1</v>
      </c>
      <c r="M26" s="6">
        <f>VLOOKUP($F9,'DM-Weight-Calculation'!$B$14:$E$20,3,0)</f>
        <v>0</v>
      </c>
      <c r="N26" s="7">
        <f>VLOOKUP($F9,'DM-Weight-Calculation'!$B$14:$E$20,4,0)</f>
        <v>0</v>
      </c>
      <c r="O26" s="5">
        <f>VLOOKUP($G9,'DM-Weight-Calculation'!$B$14:$E$20,2,0)</f>
        <v>0.85</v>
      </c>
      <c r="P26" s="6">
        <f>VLOOKUP($G9,'DM-Weight-Calculation'!$B$14:$E$20,3,0)</f>
        <v>0.05</v>
      </c>
      <c r="Q26" s="7">
        <f>VLOOKUP($G9,'DM-Weight-Calculation'!$B$14:$E$20,4,0)</f>
        <v>9.9999999999999978E-2</v>
      </c>
      <c r="R26" s="5">
        <f>VLOOKUP($H9,'DM-Weight-Calculation'!$B$14:$E$20,2,0)</f>
        <v>0.85</v>
      </c>
      <c r="S26" s="6">
        <f>VLOOKUP($H9,'DM-Weight-Calculation'!$B$14:$E$20,3,0)</f>
        <v>0.05</v>
      </c>
      <c r="T26" s="7">
        <f>VLOOKUP($H9,'DM-Weight-Calculation'!$B$14:$E$20,4,0)</f>
        <v>9.9999999999999978E-2</v>
      </c>
      <c r="U26" s="5">
        <f>VLOOKUP($I9,'DM-Weight-Calculation'!$B$14:$E$20,2,0)</f>
        <v>0.85</v>
      </c>
      <c r="V26" s="6">
        <f>VLOOKUP($I9,'DM-Weight-Calculation'!$B$14:$E$20,3,0)</f>
        <v>0.05</v>
      </c>
      <c r="W26" s="7">
        <f>VLOOKUP($I9,'DM-Weight-Calculation'!$B$14:$E$20,4,0)</f>
        <v>9.9999999999999978E-2</v>
      </c>
      <c r="X26" s="5">
        <f>VLOOKUP($J9,'DM-Weight-Calculation'!$B$14:$E$20,2,0)</f>
        <v>1</v>
      </c>
      <c r="Y26" s="6">
        <f>VLOOKUP($J9,'DM-Weight-Calculation'!$B$14:$E$20,3,0)</f>
        <v>0</v>
      </c>
      <c r="Z26" s="7">
        <f>VLOOKUP($J9,'DM-Weight-Calculation'!$B$14:$E$20,4,0)</f>
        <v>0</v>
      </c>
      <c r="AA26" s="5">
        <f>VLOOKUP($K9,'DM-Weight-Calculation'!$B$14:$E$20,2,0)</f>
        <v>0.7</v>
      </c>
      <c r="AB26" s="6">
        <f>VLOOKUP($K9,'DM-Weight-Calculation'!$B$14:$E$20,3,0)</f>
        <v>0.2</v>
      </c>
      <c r="AC26" s="7">
        <f>VLOOKUP($K9,'DM-Weight-Calculation'!$B$14:$E$20,4,0)</f>
        <v>0.10000000000000009</v>
      </c>
      <c r="AD26" s="5">
        <f>VLOOKUP($L9,'DM-Weight-Calculation'!$B$14:$E$20,2,0)</f>
        <v>0.85</v>
      </c>
      <c r="AE26" s="6">
        <f>VLOOKUP($L9,'DM-Weight-Calculation'!$B$14:$E$20,3,0)</f>
        <v>0.05</v>
      </c>
      <c r="AF26" s="7">
        <f>VLOOKUP($L9,'DM-Weight-Calculation'!$B$14:$E$20,4,0)</f>
        <v>9.9999999999999978E-2</v>
      </c>
    </row>
    <row r="27" spans="1:32">
      <c r="A27" s="138"/>
      <c r="B27" s="56" t="s">
        <v>56</v>
      </c>
      <c r="C27" s="5">
        <f>VLOOKUP($C10,'DM-Weight-Calculation'!$B$14:$E$20,2,0)</f>
        <v>0.85</v>
      </c>
      <c r="D27" s="6">
        <f>VLOOKUP($C10,'DM-Weight-Calculation'!$B$14:$E$20,3,0)</f>
        <v>0.05</v>
      </c>
      <c r="E27" s="7">
        <f>VLOOKUP($C10,'DM-Weight-Calculation'!$B$14:$E$20,4,0)</f>
        <v>9.9999999999999978E-2</v>
      </c>
      <c r="F27" s="5">
        <f>VLOOKUP($D10,'DM-Weight-Calculation'!$B$14:$E$20,2,0)</f>
        <v>0.7</v>
      </c>
      <c r="G27" s="6">
        <f>VLOOKUP($D10,'DM-Weight-Calculation'!$B$14:$E$20,3,0)</f>
        <v>0.2</v>
      </c>
      <c r="H27" s="7">
        <f>VLOOKUP($D10,'DM-Weight-Calculation'!$B$14:$E$20,4,0)</f>
        <v>0.10000000000000009</v>
      </c>
      <c r="I27" s="5">
        <f>VLOOKUP($E10,'DM-Weight-Calculation'!$B$14:$E$20,2,0)</f>
        <v>0.5</v>
      </c>
      <c r="J27" s="6">
        <f>VLOOKUP($E10,'DM-Weight-Calculation'!$B$14:$E$20,3,0)</f>
        <v>0.5</v>
      </c>
      <c r="K27" s="7">
        <f>VLOOKUP($E10,'DM-Weight-Calculation'!$B$14:$E$20,4,0)</f>
        <v>0</v>
      </c>
      <c r="L27" s="5">
        <f>VLOOKUP($F10,'DM-Weight-Calculation'!$B$14:$E$20,2,0)</f>
        <v>0.25</v>
      </c>
      <c r="M27" s="6">
        <f>VLOOKUP($F10,'DM-Weight-Calculation'!$B$14:$E$20,3,0)</f>
        <v>0.6</v>
      </c>
      <c r="N27" s="7">
        <f>VLOOKUP($F10,'DM-Weight-Calculation'!$B$14:$E$20,4,0)</f>
        <v>0.15000000000000002</v>
      </c>
      <c r="O27" s="5">
        <f>VLOOKUP($G10,'DM-Weight-Calculation'!$B$14:$E$20,2,0)</f>
        <v>0.4</v>
      </c>
      <c r="P27" s="6">
        <f>VLOOKUP($G10,'DM-Weight-Calculation'!$B$14:$E$20,3,0)</f>
        <v>0.5</v>
      </c>
      <c r="Q27" s="7">
        <f>VLOOKUP($G10,'DM-Weight-Calculation'!$B$14:$E$20,4,0)</f>
        <v>9.9999999999999978E-2</v>
      </c>
      <c r="R27" s="5">
        <f>VLOOKUP($H10,'DM-Weight-Calculation'!$B$14:$E$20,2,0)</f>
        <v>0.5</v>
      </c>
      <c r="S27" s="6">
        <f>VLOOKUP($H10,'DM-Weight-Calculation'!$B$14:$E$20,3,0)</f>
        <v>0.5</v>
      </c>
      <c r="T27" s="7">
        <f>VLOOKUP($H10,'DM-Weight-Calculation'!$B$14:$E$20,4,0)</f>
        <v>0</v>
      </c>
      <c r="U27" s="5">
        <f>VLOOKUP($I10,'DM-Weight-Calculation'!$B$14:$E$20,2,0)</f>
        <v>0.5</v>
      </c>
      <c r="V27" s="6">
        <f>VLOOKUP($I10,'DM-Weight-Calculation'!$B$14:$E$20,3,0)</f>
        <v>0.5</v>
      </c>
      <c r="W27" s="7">
        <f>VLOOKUP($I10,'DM-Weight-Calculation'!$B$14:$E$20,4,0)</f>
        <v>0</v>
      </c>
      <c r="X27" s="5">
        <f>VLOOKUP($J10,'DM-Weight-Calculation'!$B$14:$E$20,2,0)</f>
        <v>0.85</v>
      </c>
      <c r="Y27" s="6">
        <f>VLOOKUP($J10,'DM-Weight-Calculation'!$B$14:$E$20,3,0)</f>
        <v>0.05</v>
      </c>
      <c r="Z27" s="7">
        <f>VLOOKUP($J10,'DM-Weight-Calculation'!$B$14:$E$20,4,0)</f>
        <v>9.9999999999999978E-2</v>
      </c>
      <c r="AA27" s="5">
        <f>VLOOKUP($K10,'DM-Weight-Calculation'!$B$14:$E$20,2,0)</f>
        <v>0.5</v>
      </c>
      <c r="AB27" s="6">
        <f>VLOOKUP($K10,'DM-Weight-Calculation'!$B$14:$E$20,3,0)</f>
        <v>0.5</v>
      </c>
      <c r="AC27" s="7">
        <f>VLOOKUP($K10,'DM-Weight-Calculation'!$B$14:$E$20,4,0)</f>
        <v>0</v>
      </c>
      <c r="AD27" s="5">
        <f>VLOOKUP($L10,'DM-Weight-Calculation'!$B$14:$E$20,2,0)</f>
        <v>0.85</v>
      </c>
      <c r="AE27" s="6">
        <f>VLOOKUP($L10,'DM-Weight-Calculation'!$B$14:$E$20,3,0)</f>
        <v>0.05</v>
      </c>
      <c r="AF27" s="7">
        <f>VLOOKUP($L10,'DM-Weight-Calculation'!$B$14:$E$20,4,0)</f>
        <v>9.9999999999999978E-2</v>
      </c>
    </row>
    <row r="28" spans="1:32">
      <c r="A28" s="138"/>
      <c r="B28" s="56" t="s">
        <v>57</v>
      </c>
      <c r="C28" s="5">
        <f>VLOOKUP($C11,'DM-Weight-Calculation'!$B$14:$E$20,2,0)</f>
        <v>1</v>
      </c>
      <c r="D28" s="6">
        <f>VLOOKUP($C11,'DM-Weight-Calculation'!$B$14:$E$20,3,0)</f>
        <v>0</v>
      </c>
      <c r="E28" s="7">
        <f>VLOOKUP($C11,'DM-Weight-Calculation'!$B$14:$E$20,4,0)</f>
        <v>0</v>
      </c>
      <c r="F28" s="5">
        <f>VLOOKUP($D11,'DM-Weight-Calculation'!$B$14:$E$20,2,0)</f>
        <v>1</v>
      </c>
      <c r="G28" s="6">
        <f>VLOOKUP($D11,'DM-Weight-Calculation'!$B$14:$E$20,3,0)</f>
        <v>0</v>
      </c>
      <c r="H28" s="7">
        <f>VLOOKUP($D11,'DM-Weight-Calculation'!$B$14:$E$20,4,0)</f>
        <v>0</v>
      </c>
      <c r="I28" s="5">
        <f>VLOOKUP($E11,'DM-Weight-Calculation'!$B$14:$E$20,2,0)</f>
        <v>0.85</v>
      </c>
      <c r="J28" s="6">
        <f>VLOOKUP($E11,'DM-Weight-Calculation'!$B$14:$E$20,3,0)</f>
        <v>0.05</v>
      </c>
      <c r="K28" s="7">
        <f>VLOOKUP($E11,'DM-Weight-Calculation'!$B$14:$E$20,4,0)</f>
        <v>9.9999999999999978E-2</v>
      </c>
      <c r="L28" s="5">
        <f>VLOOKUP($F11,'DM-Weight-Calculation'!$B$14:$E$20,2,0)</f>
        <v>1</v>
      </c>
      <c r="M28" s="6">
        <f>VLOOKUP($F11,'DM-Weight-Calculation'!$B$14:$E$20,3,0)</f>
        <v>0</v>
      </c>
      <c r="N28" s="7">
        <f>VLOOKUP($F11,'DM-Weight-Calculation'!$B$14:$E$20,4,0)</f>
        <v>0</v>
      </c>
      <c r="O28" s="5">
        <f>VLOOKUP($G11,'DM-Weight-Calculation'!$B$14:$E$20,2,0)</f>
        <v>1</v>
      </c>
      <c r="P28" s="6">
        <f>VLOOKUP($G11,'DM-Weight-Calculation'!$B$14:$E$20,3,0)</f>
        <v>0</v>
      </c>
      <c r="Q28" s="7">
        <f>VLOOKUP($G11,'DM-Weight-Calculation'!$B$14:$E$20,4,0)</f>
        <v>0</v>
      </c>
      <c r="R28" s="5">
        <f>VLOOKUP($H11,'DM-Weight-Calculation'!$B$14:$E$20,2,0)</f>
        <v>0.85</v>
      </c>
      <c r="S28" s="6">
        <f>VLOOKUP($H11,'DM-Weight-Calculation'!$B$14:$E$20,3,0)</f>
        <v>0.05</v>
      </c>
      <c r="T28" s="7">
        <f>VLOOKUP($H11,'DM-Weight-Calculation'!$B$14:$E$20,4,0)</f>
        <v>9.9999999999999978E-2</v>
      </c>
      <c r="U28" s="5">
        <f>VLOOKUP($I11,'DM-Weight-Calculation'!$B$14:$E$20,2,0)</f>
        <v>0.85</v>
      </c>
      <c r="V28" s="6">
        <f>VLOOKUP($I11,'DM-Weight-Calculation'!$B$14:$E$20,3,0)</f>
        <v>0.05</v>
      </c>
      <c r="W28" s="7">
        <f>VLOOKUP($I11,'DM-Weight-Calculation'!$B$14:$E$20,4,0)</f>
        <v>9.9999999999999978E-2</v>
      </c>
      <c r="X28" s="5">
        <f>VLOOKUP($J11,'DM-Weight-Calculation'!$B$14:$E$20,2,0)</f>
        <v>0.7</v>
      </c>
      <c r="Y28" s="6">
        <f>VLOOKUP($J11,'DM-Weight-Calculation'!$B$14:$E$20,3,0)</f>
        <v>0.2</v>
      </c>
      <c r="Z28" s="7">
        <f>VLOOKUP($J11,'DM-Weight-Calculation'!$B$14:$E$20,4,0)</f>
        <v>0.10000000000000009</v>
      </c>
      <c r="AA28" s="5">
        <f>VLOOKUP($K11,'DM-Weight-Calculation'!$B$14:$E$20,2,0)</f>
        <v>0.85</v>
      </c>
      <c r="AB28" s="6">
        <f>VLOOKUP($K11,'DM-Weight-Calculation'!$B$14:$E$20,3,0)</f>
        <v>0.05</v>
      </c>
      <c r="AC28" s="7">
        <f>VLOOKUP($K11,'DM-Weight-Calculation'!$B$14:$E$20,4,0)</f>
        <v>9.9999999999999978E-2</v>
      </c>
      <c r="AD28" s="5">
        <f>VLOOKUP($L11,'DM-Weight-Calculation'!$B$14:$E$20,2,0)</f>
        <v>1</v>
      </c>
      <c r="AE28" s="6">
        <f>VLOOKUP($L11,'DM-Weight-Calculation'!$B$14:$E$20,3,0)</f>
        <v>0</v>
      </c>
      <c r="AF28" s="7">
        <f>VLOOKUP($L11,'DM-Weight-Calculation'!$B$14:$E$20,4,0)</f>
        <v>0</v>
      </c>
    </row>
    <row r="29" spans="1:32">
      <c r="A29" s="138" t="s">
        <v>35</v>
      </c>
      <c r="B29" s="56" t="s">
        <v>54</v>
      </c>
      <c r="C29" s="5">
        <f>VLOOKUP($C12,'DM-Weight-Calculation'!$B$14:$E$20,2,0)</f>
        <v>0.7</v>
      </c>
      <c r="D29" s="6">
        <f>VLOOKUP($C12,'DM-Weight-Calculation'!$B$14:$E$20,3,0)</f>
        <v>0.2</v>
      </c>
      <c r="E29" s="7">
        <f>VLOOKUP($C12,'DM-Weight-Calculation'!$B$14:$E$20,4,0)</f>
        <v>0.10000000000000009</v>
      </c>
      <c r="F29" s="5">
        <f>VLOOKUP($D12,'DM-Weight-Calculation'!$B$14:$E$20,2,0)</f>
        <v>0.85</v>
      </c>
      <c r="G29" s="6">
        <f>VLOOKUP($D12,'DM-Weight-Calculation'!$B$14:$E$20,3,0)</f>
        <v>0.05</v>
      </c>
      <c r="H29" s="7">
        <f>VLOOKUP($D12,'DM-Weight-Calculation'!$B$14:$E$20,4,0)</f>
        <v>9.9999999999999978E-2</v>
      </c>
      <c r="I29" s="5">
        <f>VLOOKUP($E12,'DM-Weight-Calculation'!$B$14:$E$20,2,0)</f>
        <v>0.85</v>
      </c>
      <c r="J29" s="6">
        <f>VLOOKUP($E12,'DM-Weight-Calculation'!$B$14:$E$20,3,0)</f>
        <v>0.05</v>
      </c>
      <c r="K29" s="7">
        <f>VLOOKUP($E12,'DM-Weight-Calculation'!$B$14:$E$20,4,0)</f>
        <v>9.9999999999999978E-2</v>
      </c>
      <c r="L29" s="5">
        <f>VLOOKUP($F12,'DM-Weight-Calculation'!$B$14:$E$20,2,0)</f>
        <v>0.7</v>
      </c>
      <c r="M29" s="6">
        <f>VLOOKUP($F12,'DM-Weight-Calculation'!$B$14:$E$20,3,0)</f>
        <v>0.2</v>
      </c>
      <c r="N29" s="7">
        <f>VLOOKUP($F12,'DM-Weight-Calculation'!$B$14:$E$20,4,0)</f>
        <v>0.10000000000000009</v>
      </c>
      <c r="O29" s="5">
        <f>VLOOKUP($G12,'DM-Weight-Calculation'!$B$14:$E$20,2,0)</f>
        <v>0.7</v>
      </c>
      <c r="P29" s="6">
        <f>VLOOKUP($G12,'DM-Weight-Calculation'!$B$14:$E$20,3,0)</f>
        <v>0.2</v>
      </c>
      <c r="Q29" s="7">
        <f>VLOOKUP($G12,'DM-Weight-Calculation'!$B$14:$E$20,4,0)</f>
        <v>0.10000000000000009</v>
      </c>
      <c r="R29" s="5">
        <f>VLOOKUP($H12,'DM-Weight-Calculation'!$B$14:$E$20,2,0)</f>
        <v>0.5</v>
      </c>
      <c r="S29" s="6">
        <f>VLOOKUP($H12,'DM-Weight-Calculation'!$B$14:$E$20,3,0)</f>
        <v>0.5</v>
      </c>
      <c r="T29" s="7">
        <f>VLOOKUP($H12,'DM-Weight-Calculation'!$B$14:$E$20,4,0)</f>
        <v>0</v>
      </c>
      <c r="U29" s="5">
        <f>VLOOKUP($I12,'DM-Weight-Calculation'!$B$14:$E$20,2,0)</f>
        <v>0.5</v>
      </c>
      <c r="V29" s="6">
        <f>VLOOKUP($I12,'DM-Weight-Calculation'!$B$14:$E$20,3,0)</f>
        <v>0.5</v>
      </c>
      <c r="W29" s="7">
        <f>VLOOKUP($I12,'DM-Weight-Calculation'!$B$14:$E$20,4,0)</f>
        <v>0</v>
      </c>
      <c r="X29" s="5">
        <f>VLOOKUP($J12,'DM-Weight-Calculation'!$B$14:$E$20,2,0)</f>
        <v>1</v>
      </c>
      <c r="Y29" s="6">
        <f>VLOOKUP($J12,'DM-Weight-Calculation'!$B$14:$E$20,3,0)</f>
        <v>0</v>
      </c>
      <c r="Z29" s="7">
        <f>VLOOKUP($J12,'DM-Weight-Calculation'!$B$14:$E$20,4,0)</f>
        <v>0</v>
      </c>
      <c r="AA29" s="5">
        <f>VLOOKUP($K12,'DM-Weight-Calculation'!$B$14:$E$20,2,0)</f>
        <v>0.85</v>
      </c>
      <c r="AB29" s="6">
        <f>VLOOKUP($K12,'DM-Weight-Calculation'!$B$14:$E$20,3,0)</f>
        <v>0.05</v>
      </c>
      <c r="AC29" s="7">
        <f>VLOOKUP($K12,'DM-Weight-Calculation'!$B$14:$E$20,4,0)</f>
        <v>9.9999999999999978E-2</v>
      </c>
      <c r="AD29" s="5">
        <f>VLOOKUP($L12,'DM-Weight-Calculation'!$B$14:$E$20,2,0)</f>
        <v>1</v>
      </c>
      <c r="AE29" s="6">
        <f>VLOOKUP($L12,'DM-Weight-Calculation'!$B$14:$E$20,3,0)</f>
        <v>0</v>
      </c>
      <c r="AF29" s="7">
        <f>VLOOKUP($L12,'DM-Weight-Calculation'!$B$14:$E$20,4,0)</f>
        <v>0</v>
      </c>
    </row>
    <row r="30" spans="1:32">
      <c r="A30" s="138"/>
      <c r="B30" s="56" t="s">
        <v>55</v>
      </c>
      <c r="C30" s="5">
        <f>VLOOKUP($C13,'DM-Weight-Calculation'!$B$14:$E$20,2,0)</f>
        <v>0.85</v>
      </c>
      <c r="D30" s="6">
        <f>VLOOKUP($C13,'DM-Weight-Calculation'!$B$14:$E$20,3,0)</f>
        <v>0.05</v>
      </c>
      <c r="E30" s="7">
        <f>VLOOKUP($C13,'DM-Weight-Calculation'!$B$14:$E$20,4,0)</f>
        <v>9.9999999999999978E-2</v>
      </c>
      <c r="F30" s="5">
        <f>VLOOKUP($D13,'DM-Weight-Calculation'!$B$14:$E$20,2,0)</f>
        <v>1</v>
      </c>
      <c r="G30" s="6">
        <f>VLOOKUP($D13,'DM-Weight-Calculation'!$B$14:$E$20,3,0)</f>
        <v>0</v>
      </c>
      <c r="H30" s="7">
        <f>VLOOKUP($D13,'DM-Weight-Calculation'!$B$14:$E$20,4,0)</f>
        <v>0</v>
      </c>
      <c r="I30" s="5">
        <f>VLOOKUP($E13,'DM-Weight-Calculation'!$B$14:$E$20,2,0)</f>
        <v>0.85</v>
      </c>
      <c r="J30" s="6">
        <f>VLOOKUP($E13,'DM-Weight-Calculation'!$B$14:$E$20,3,0)</f>
        <v>0.05</v>
      </c>
      <c r="K30" s="7">
        <f>VLOOKUP($E13,'DM-Weight-Calculation'!$B$14:$E$20,4,0)</f>
        <v>9.9999999999999978E-2</v>
      </c>
      <c r="L30" s="5">
        <f>VLOOKUP($F13,'DM-Weight-Calculation'!$B$14:$E$20,2,0)</f>
        <v>0.85</v>
      </c>
      <c r="M30" s="6">
        <f>VLOOKUP($F13,'DM-Weight-Calculation'!$B$14:$E$20,3,0)</f>
        <v>0.05</v>
      </c>
      <c r="N30" s="7">
        <f>VLOOKUP($F13,'DM-Weight-Calculation'!$B$14:$E$20,4,0)</f>
        <v>9.9999999999999978E-2</v>
      </c>
      <c r="O30" s="5">
        <f>VLOOKUP($G13,'DM-Weight-Calculation'!$B$14:$E$20,2,0)</f>
        <v>1</v>
      </c>
      <c r="P30" s="6">
        <f>VLOOKUP($G13,'DM-Weight-Calculation'!$B$14:$E$20,3,0)</f>
        <v>0</v>
      </c>
      <c r="Q30" s="7">
        <f>VLOOKUP($G13,'DM-Weight-Calculation'!$B$14:$E$20,4,0)</f>
        <v>0</v>
      </c>
      <c r="R30" s="5">
        <f>VLOOKUP($H13,'DM-Weight-Calculation'!$B$14:$E$20,2,0)</f>
        <v>0.85</v>
      </c>
      <c r="S30" s="6">
        <f>VLOOKUP($H13,'DM-Weight-Calculation'!$B$14:$E$20,3,0)</f>
        <v>0.05</v>
      </c>
      <c r="T30" s="7">
        <f>VLOOKUP($H13,'DM-Weight-Calculation'!$B$14:$E$20,4,0)</f>
        <v>9.9999999999999978E-2</v>
      </c>
      <c r="U30" s="5">
        <f>VLOOKUP($I13,'DM-Weight-Calculation'!$B$14:$E$20,2,0)</f>
        <v>0.85</v>
      </c>
      <c r="V30" s="6">
        <f>VLOOKUP($I13,'DM-Weight-Calculation'!$B$14:$E$20,3,0)</f>
        <v>0.05</v>
      </c>
      <c r="W30" s="7">
        <f>VLOOKUP($I13,'DM-Weight-Calculation'!$B$14:$E$20,4,0)</f>
        <v>9.9999999999999978E-2</v>
      </c>
      <c r="X30" s="5">
        <f>VLOOKUP($J13,'DM-Weight-Calculation'!$B$14:$E$20,2,0)</f>
        <v>0.7</v>
      </c>
      <c r="Y30" s="6">
        <f>VLOOKUP($J13,'DM-Weight-Calculation'!$B$14:$E$20,3,0)</f>
        <v>0.2</v>
      </c>
      <c r="Z30" s="7">
        <f>VLOOKUP($J13,'DM-Weight-Calculation'!$B$14:$E$20,4,0)</f>
        <v>0.10000000000000009</v>
      </c>
      <c r="AA30" s="5">
        <f>VLOOKUP($K13,'DM-Weight-Calculation'!$B$14:$E$20,2,0)</f>
        <v>0.85</v>
      </c>
      <c r="AB30" s="6">
        <f>VLOOKUP($K13,'DM-Weight-Calculation'!$B$14:$E$20,3,0)</f>
        <v>0.05</v>
      </c>
      <c r="AC30" s="7">
        <f>VLOOKUP($K13,'DM-Weight-Calculation'!$B$14:$E$20,4,0)</f>
        <v>9.9999999999999978E-2</v>
      </c>
      <c r="AD30" s="5">
        <f>VLOOKUP($L13,'DM-Weight-Calculation'!$B$14:$E$20,2,0)</f>
        <v>1</v>
      </c>
      <c r="AE30" s="6">
        <f>VLOOKUP($L13,'DM-Weight-Calculation'!$B$14:$E$20,3,0)</f>
        <v>0</v>
      </c>
      <c r="AF30" s="7">
        <f>VLOOKUP($L13,'DM-Weight-Calculation'!$B$14:$E$20,4,0)</f>
        <v>0</v>
      </c>
    </row>
    <row r="31" spans="1:32">
      <c r="A31" s="138"/>
      <c r="B31" s="56" t="s">
        <v>56</v>
      </c>
      <c r="C31" s="5">
        <f>VLOOKUP($C14,'DM-Weight-Calculation'!$B$14:$E$20,2,0)</f>
        <v>0.7</v>
      </c>
      <c r="D31" s="6">
        <f>VLOOKUP($C14,'DM-Weight-Calculation'!$B$14:$E$20,3,0)</f>
        <v>0.2</v>
      </c>
      <c r="E31" s="7">
        <f>VLOOKUP($C14,'DM-Weight-Calculation'!$B$14:$E$20,4,0)</f>
        <v>0.10000000000000009</v>
      </c>
      <c r="F31" s="5">
        <f>VLOOKUP($D14,'DM-Weight-Calculation'!$B$14:$E$20,2,0)</f>
        <v>0.7</v>
      </c>
      <c r="G31" s="6">
        <f>VLOOKUP($D14,'DM-Weight-Calculation'!$B$14:$E$20,3,0)</f>
        <v>0.2</v>
      </c>
      <c r="H31" s="7">
        <f>VLOOKUP($D14,'DM-Weight-Calculation'!$B$14:$E$20,4,0)</f>
        <v>0.10000000000000009</v>
      </c>
      <c r="I31" s="5">
        <f>VLOOKUP($E14,'DM-Weight-Calculation'!$B$14:$E$20,2,0)</f>
        <v>0.4</v>
      </c>
      <c r="J31" s="6">
        <f>VLOOKUP($E14,'DM-Weight-Calculation'!$B$14:$E$20,3,0)</f>
        <v>0.5</v>
      </c>
      <c r="K31" s="7">
        <f>VLOOKUP($E14,'DM-Weight-Calculation'!$B$14:$E$20,4,0)</f>
        <v>9.9999999999999978E-2</v>
      </c>
      <c r="L31" s="5">
        <f>VLOOKUP($F14,'DM-Weight-Calculation'!$B$14:$E$20,2,0)</f>
        <v>0.5</v>
      </c>
      <c r="M31" s="6">
        <f>VLOOKUP($F14,'DM-Weight-Calculation'!$B$14:$E$20,3,0)</f>
        <v>0.5</v>
      </c>
      <c r="N31" s="7">
        <f>VLOOKUP($F14,'DM-Weight-Calculation'!$B$14:$E$20,4,0)</f>
        <v>0</v>
      </c>
      <c r="O31" s="5">
        <f>VLOOKUP($G14,'DM-Weight-Calculation'!$B$14:$E$20,2,0)</f>
        <v>0.25</v>
      </c>
      <c r="P31" s="6">
        <f>VLOOKUP($G14,'DM-Weight-Calculation'!$B$14:$E$20,3,0)</f>
        <v>0.6</v>
      </c>
      <c r="Q31" s="7">
        <f>VLOOKUP($G14,'DM-Weight-Calculation'!$B$14:$E$20,4,0)</f>
        <v>0.15000000000000002</v>
      </c>
      <c r="R31" s="5">
        <f>VLOOKUP($H14,'DM-Weight-Calculation'!$B$14:$E$20,2,0)</f>
        <v>0.4</v>
      </c>
      <c r="S31" s="6">
        <f>VLOOKUP($H14,'DM-Weight-Calculation'!$B$14:$E$20,3,0)</f>
        <v>0.5</v>
      </c>
      <c r="T31" s="7">
        <f>VLOOKUP($H14,'DM-Weight-Calculation'!$B$14:$E$20,4,0)</f>
        <v>9.9999999999999978E-2</v>
      </c>
      <c r="U31" s="5">
        <f>VLOOKUP($I14,'DM-Weight-Calculation'!$B$14:$E$20,2,0)</f>
        <v>0.7</v>
      </c>
      <c r="V31" s="6">
        <f>VLOOKUP($I14,'DM-Weight-Calculation'!$B$14:$E$20,3,0)</f>
        <v>0.2</v>
      </c>
      <c r="W31" s="7">
        <f>VLOOKUP($I14,'DM-Weight-Calculation'!$B$14:$E$20,4,0)</f>
        <v>0.10000000000000009</v>
      </c>
      <c r="X31" s="5">
        <f>VLOOKUP($J14,'DM-Weight-Calculation'!$B$14:$E$20,2,0)</f>
        <v>1</v>
      </c>
      <c r="Y31" s="6">
        <f>VLOOKUP($J14,'DM-Weight-Calculation'!$B$14:$E$20,3,0)</f>
        <v>0</v>
      </c>
      <c r="Z31" s="7">
        <f>VLOOKUP($J14,'DM-Weight-Calculation'!$B$14:$E$20,4,0)</f>
        <v>0</v>
      </c>
      <c r="AA31" s="5">
        <f>VLOOKUP($K14,'DM-Weight-Calculation'!$B$14:$E$20,2,0)</f>
        <v>0.5</v>
      </c>
      <c r="AB31" s="6">
        <f>VLOOKUP($K14,'DM-Weight-Calculation'!$B$14:$E$20,3,0)</f>
        <v>0.5</v>
      </c>
      <c r="AC31" s="7">
        <f>VLOOKUP($K14,'DM-Weight-Calculation'!$B$14:$E$20,4,0)</f>
        <v>0</v>
      </c>
      <c r="AD31" s="5">
        <f>VLOOKUP($L14,'DM-Weight-Calculation'!$B$14:$E$20,2,0)</f>
        <v>0.85</v>
      </c>
      <c r="AE31" s="6">
        <f>VLOOKUP($L14,'DM-Weight-Calculation'!$B$14:$E$20,3,0)</f>
        <v>0.05</v>
      </c>
      <c r="AF31" s="7">
        <f>VLOOKUP($L14,'DM-Weight-Calculation'!$B$14:$E$20,4,0)</f>
        <v>9.9999999999999978E-2</v>
      </c>
    </row>
    <row r="32" spans="1:32" ht="17" thickBot="1">
      <c r="A32" s="139"/>
      <c r="B32" s="57" t="s">
        <v>57</v>
      </c>
      <c r="C32" s="28">
        <f>VLOOKUP($C15,'DM-Weight-Calculation'!$B$14:$E$20,2,0)</f>
        <v>1</v>
      </c>
      <c r="D32" s="14">
        <f>VLOOKUP($C15,'DM-Weight-Calculation'!$B$14:$E$20,3,0)</f>
        <v>0</v>
      </c>
      <c r="E32" s="13">
        <f>VLOOKUP($C15,'DM-Weight-Calculation'!$B$14:$E$20,4,0)</f>
        <v>0</v>
      </c>
      <c r="F32" s="28">
        <f>VLOOKUP($D15,'DM-Weight-Calculation'!$B$14:$E$20,2,0)</f>
        <v>1</v>
      </c>
      <c r="G32" s="14">
        <f>VLOOKUP($D15,'DM-Weight-Calculation'!$B$14:$E$20,3,0)</f>
        <v>0</v>
      </c>
      <c r="H32" s="13">
        <f>VLOOKUP($D15,'DM-Weight-Calculation'!$B$14:$E$20,4,0)</f>
        <v>0</v>
      </c>
      <c r="I32" s="28">
        <f>VLOOKUP($E15,'DM-Weight-Calculation'!$B$14:$E$20,2,0)</f>
        <v>0.7</v>
      </c>
      <c r="J32" s="14">
        <f>VLOOKUP($E15,'DM-Weight-Calculation'!$B$14:$E$20,3,0)</f>
        <v>0.2</v>
      </c>
      <c r="K32" s="13">
        <f>VLOOKUP($E15,'DM-Weight-Calculation'!$B$14:$E$20,4,0)</f>
        <v>0.10000000000000009</v>
      </c>
      <c r="L32" s="28">
        <f>VLOOKUP($F15,'DM-Weight-Calculation'!$B$14:$E$20,2,0)</f>
        <v>0.85</v>
      </c>
      <c r="M32" s="14">
        <f>VLOOKUP($F15,'DM-Weight-Calculation'!$B$14:$E$20,3,0)</f>
        <v>0.05</v>
      </c>
      <c r="N32" s="13">
        <f>VLOOKUP($F15,'DM-Weight-Calculation'!$B$14:$E$20,4,0)</f>
        <v>9.9999999999999978E-2</v>
      </c>
      <c r="O32" s="28">
        <f>VLOOKUP($G15,'DM-Weight-Calculation'!$B$14:$E$20,2,0)</f>
        <v>1</v>
      </c>
      <c r="P32" s="14">
        <f>VLOOKUP($G15,'DM-Weight-Calculation'!$B$14:$E$20,3,0)</f>
        <v>0</v>
      </c>
      <c r="Q32" s="13">
        <f>VLOOKUP($G15,'DM-Weight-Calculation'!$B$14:$E$20,4,0)</f>
        <v>0</v>
      </c>
      <c r="R32" s="28">
        <f>VLOOKUP($H15,'DM-Weight-Calculation'!$B$14:$E$20,2,0)</f>
        <v>0.85</v>
      </c>
      <c r="S32" s="14">
        <f>VLOOKUP($H15,'DM-Weight-Calculation'!$B$14:$E$20,3,0)</f>
        <v>0.05</v>
      </c>
      <c r="T32" s="13">
        <f>VLOOKUP($H15,'DM-Weight-Calculation'!$B$14:$E$20,4,0)</f>
        <v>9.9999999999999978E-2</v>
      </c>
      <c r="U32" s="28">
        <f>VLOOKUP($I15,'DM-Weight-Calculation'!$B$14:$E$20,2,0)</f>
        <v>1</v>
      </c>
      <c r="V32" s="14">
        <f>VLOOKUP($I15,'DM-Weight-Calculation'!$B$14:$E$20,3,0)</f>
        <v>0</v>
      </c>
      <c r="W32" s="13">
        <f>VLOOKUP($I15,'DM-Weight-Calculation'!$B$14:$E$20,4,0)</f>
        <v>0</v>
      </c>
      <c r="X32" s="28">
        <f>VLOOKUP($J15,'DM-Weight-Calculation'!$B$14:$E$20,2,0)</f>
        <v>0.85</v>
      </c>
      <c r="Y32" s="14">
        <f>VLOOKUP($J15,'DM-Weight-Calculation'!$B$14:$E$20,3,0)</f>
        <v>0.05</v>
      </c>
      <c r="Z32" s="13">
        <f>VLOOKUP($J15,'DM-Weight-Calculation'!$B$14:$E$20,4,0)</f>
        <v>9.9999999999999978E-2</v>
      </c>
      <c r="AA32" s="28">
        <f>VLOOKUP($K15,'DM-Weight-Calculation'!$B$14:$E$20,2,0)</f>
        <v>1</v>
      </c>
      <c r="AB32" s="14">
        <f>VLOOKUP($K15,'DM-Weight-Calculation'!$B$14:$E$20,3,0)</f>
        <v>0</v>
      </c>
      <c r="AC32" s="13">
        <f>VLOOKUP($K15,'DM-Weight-Calculation'!$B$14:$E$20,4,0)</f>
        <v>0</v>
      </c>
      <c r="AD32" s="28">
        <f>VLOOKUP($L15,'DM-Weight-Calculation'!$B$14:$E$20,2,0)</f>
        <v>1</v>
      </c>
      <c r="AE32" s="14">
        <f>VLOOKUP($L15,'DM-Weight-Calculation'!$B$14:$E$20,3,0)</f>
        <v>0</v>
      </c>
      <c r="AF32" s="13">
        <f>VLOOKUP($L15,'DM-Weight-Calculation'!$B$14:$E$20,4,0)</f>
        <v>0</v>
      </c>
    </row>
    <row r="34" spans="1:32" ht="17" thickBot="1">
      <c r="A34" t="s">
        <v>58</v>
      </c>
      <c r="B34" s="74" t="s">
        <v>59</v>
      </c>
    </row>
    <row r="35" spans="1:32" ht="20" thickBot="1">
      <c r="B35" s="75" t="s">
        <v>60</v>
      </c>
      <c r="C35" s="79">
        <v>0.40617577197149601</v>
      </c>
      <c r="D35" s="79">
        <v>0.35629453681710216</v>
      </c>
      <c r="E35" s="80">
        <v>0.23752969121140141</v>
      </c>
    </row>
    <row r="36" spans="1:32" ht="17" thickBot="1">
      <c r="B36" s="81"/>
      <c r="C36" s="135" t="s">
        <v>42</v>
      </c>
      <c r="D36" s="136"/>
      <c r="E36" s="137"/>
      <c r="F36" s="136" t="s">
        <v>43</v>
      </c>
      <c r="G36" s="136"/>
      <c r="H36" s="137"/>
      <c r="I36" s="135" t="s">
        <v>44</v>
      </c>
      <c r="J36" s="136"/>
      <c r="K36" s="137"/>
      <c r="L36" s="135" t="s">
        <v>45</v>
      </c>
      <c r="M36" s="136"/>
      <c r="N36" s="137"/>
      <c r="O36" s="135" t="s">
        <v>46</v>
      </c>
      <c r="P36" s="136"/>
      <c r="Q36" s="137"/>
      <c r="R36" s="135" t="s">
        <v>47</v>
      </c>
      <c r="S36" s="136"/>
      <c r="T36" s="137"/>
      <c r="U36" s="135" t="s">
        <v>48</v>
      </c>
      <c r="V36" s="136"/>
      <c r="W36" s="137"/>
      <c r="X36" s="135" t="s">
        <v>49</v>
      </c>
      <c r="Y36" s="136"/>
      <c r="Z36" s="137"/>
      <c r="AA36" s="135" t="s">
        <v>50</v>
      </c>
      <c r="AB36" s="136"/>
      <c r="AC36" s="137"/>
      <c r="AD36" s="135" t="s">
        <v>51</v>
      </c>
      <c r="AE36" s="136"/>
      <c r="AF36" s="137"/>
    </row>
    <row r="37" spans="1:32" ht="17" thickBot="1">
      <c r="B37" s="81"/>
      <c r="C37" s="62" t="s">
        <v>3</v>
      </c>
      <c r="D37" s="63" t="s">
        <v>4</v>
      </c>
      <c r="E37" s="64" t="s">
        <v>5</v>
      </c>
      <c r="F37" s="51" t="s">
        <v>3</v>
      </c>
      <c r="G37" s="52" t="s">
        <v>4</v>
      </c>
      <c r="H37" s="53" t="s">
        <v>5</v>
      </c>
      <c r="I37" s="58" t="s">
        <v>3</v>
      </c>
      <c r="J37" s="52" t="s">
        <v>4</v>
      </c>
      <c r="K37" s="53" t="s">
        <v>5</v>
      </c>
      <c r="L37" s="58" t="s">
        <v>3</v>
      </c>
      <c r="M37" s="52" t="s">
        <v>4</v>
      </c>
      <c r="N37" s="53" t="s">
        <v>5</v>
      </c>
      <c r="O37" s="58" t="s">
        <v>3</v>
      </c>
      <c r="P37" s="52" t="s">
        <v>4</v>
      </c>
      <c r="Q37" s="53" t="s">
        <v>5</v>
      </c>
      <c r="R37" s="58" t="s">
        <v>3</v>
      </c>
      <c r="S37" s="52" t="s">
        <v>4</v>
      </c>
      <c r="T37" s="53" t="s">
        <v>5</v>
      </c>
      <c r="U37" s="58" t="s">
        <v>3</v>
      </c>
      <c r="V37" s="52" t="s">
        <v>4</v>
      </c>
      <c r="W37" s="53" t="s">
        <v>5</v>
      </c>
      <c r="X37" s="58" t="s">
        <v>3</v>
      </c>
      <c r="Y37" s="52" t="s">
        <v>4</v>
      </c>
      <c r="Z37" s="53" t="s">
        <v>5</v>
      </c>
      <c r="AA37" s="58" t="s">
        <v>3</v>
      </c>
      <c r="AB37" s="52" t="s">
        <v>4</v>
      </c>
      <c r="AC37" s="53" t="s">
        <v>5</v>
      </c>
      <c r="AD37" s="58" t="s">
        <v>3</v>
      </c>
      <c r="AE37" s="52" t="s">
        <v>4</v>
      </c>
      <c r="AF37" s="53" t="s">
        <v>5</v>
      </c>
    </row>
    <row r="38" spans="1:32">
      <c r="B38" s="84" t="s">
        <v>54</v>
      </c>
      <c r="C38" s="61">
        <f>1-((1-C21)^$C$35)*((1-C25)^$D$35)*(1-C29)^$E$35</f>
        <v>0.77361368837012567</v>
      </c>
      <c r="D38" s="66">
        <f>((D21)^$C$35)*((D25)^$D$35)*(D29)^$E$35</f>
        <v>0.11389058242973016</v>
      </c>
      <c r="E38" s="67">
        <f>((1-D21)^$C$35)*((1-D25)^$D$35)*(1-D29)^$E$35-((C21)^$C$35)*((C25)^$D$35)*(C29)^$E$35</f>
        <v>0.1003980815009512</v>
      </c>
      <c r="F38" s="76">
        <f>1-((1-F21)^$C$35)*((1-F25)^$D$35)*(1-F29)^$E$35</f>
        <v>0.84999999999999987</v>
      </c>
      <c r="G38" s="66">
        <f>((G21)^$C$35)*((G25)^$D$35)*(G29)^$E$35</f>
        <v>5.0000000000000072E-2</v>
      </c>
      <c r="H38" s="67">
        <f>((1-G21)^$C$35)*((1-G25)^$D$35)*(1-G29)^$E$35-((F21)^$C$35)*((F25)^$D$35)*(F29)^$E$35</f>
        <v>9.9999999999999867E-2</v>
      </c>
      <c r="I38" s="61">
        <f>1-((1-I21)^$C$35)*((1-I25)^$D$35)*(1-I29)^$E$35</f>
        <v>0.80122473096530733</v>
      </c>
      <c r="J38" s="66">
        <f>((J21)^$C$35)*((J25)^$D$35)*(J29)^$E$35</f>
        <v>8.7803572399587679E-2</v>
      </c>
      <c r="K38" s="67">
        <f>((1-J21)^$C$35)*((1-J25)^$D$35)*(1-J29)^$E$35-((I21)^$C$35)*((I25)^$D$35)*(I29)^$E$35</f>
        <v>0.10040730135412745</v>
      </c>
      <c r="L38" s="61">
        <f>1-((1-L21)^$C$35)*((1-L25)^$D$35)*(1-L29)^$E$35</f>
        <v>0.64011416589437997</v>
      </c>
      <c r="M38" s="66">
        <f>((M21)^$C$35)*((M25)^$D$35)*(M29)^$E$35</f>
        <v>0.27721316208314878</v>
      </c>
      <c r="N38" s="67">
        <f>((1-M21)^$C$35)*((1-M25)^$D$35)*(1-M29)^$E$35-((L21)^$C$35)*((L25)^$D$35)*(L29)^$E$35</f>
        <v>5.5731732721671201E-2</v>
      </c>
      <c r="O38" s="61">
        <f>1-((1-O21)^$C$35)*((1-O25)^$D$35)*(1-O29)^$E$35</f>
        <v>0.63082622552150858</v>
      </c>
      <c r="P38" s="66">
        <f>((P21)^$C$35)*((P25)^$D$35)*(P29)^$E$35</f>
        <v>0.29017740052981761</v>
      </c>
      <c r="Q38" s="67">
        <f>((1-P21)^$C$35)*((1-P25)^$D$35)*(1-P29)^$E$35-((O21)^$C$35)*((O25)^$D$35)*(O29)^$E$35</f>
        <v>5.0386935590674198E-2</v>
      </c>
      <c r="R38" s="61">
        <f>1-((1-R21)^$C$35)*((1-R25)^$D$35)*(1-R29)^$E$35</f>
        <v>0.73541721907647362</v>
      </c>
      <c r="S38" s="66">
        <f>((S21)^$C$35)*((S25)^$D$35)*(S29)^$E$35</f>
        <v>0.15171966576756588</v>
      </c>
      <c r="T38" s="67">
        <f>((1-S21)^$C$35)*((1-S25)^$D$35)*(1-S29)^$E$35-((R21)^$C$35)*((R25)^$D$35)*(R29)^$E$35</f>
        <v>6.8152738355637177E-2</v>
      </c>
      <c r="U38" s="61">
        <f>1-((1-U21)^$C$35)*((1-U25)^$D$35)*(1-U29)^$E$35</f>
        <v>0.58320115496411051</v>
      </c>
      <c r="V38" s="66">
        <f>((V21)^$C$35)*((V25)^$D$35)*(V29)^$E$35</f>
        <v>0.36073323232035265</v>
      </c>
      <c r="W38" s="67">
        <f>((1-V21)^$C$35)*((1-V25)^$D$35)*(1-V29)^$E$35-((U21)^$C$35)*((U25)^$D$35)*(U29)^$E$35</f>
        <v>2.7466241398258706E-2</v>
      </c>
      <c r="X38" s="61">
        <f>1-((1-X21)^$C$35)*((1-X25)^$D$35)*(1-X29)^$E$35</f>
        <v>1</v>
      </c>
      <c r="Y38" s="66">
        <f>((Y21)^$C$35)*((Y25)^$D$35)*(Y29)^$E$35</f>
        <v>0</v>
      </c>
      <c r="Z38" s="67">
        <f>((1-Y21)^$C$35)*((1-Y25)^$D$35)*(1-Y29)^$E$35-((X21)^$C$35)*((X25)^$D$35)*(X29)^$E$35</f>
        <v>3.815049446626928E-2</v>
      </c>
      <c r="AA38" s="61">
        <f>1-((1-AA21)^$C$35)*((1-AA25)^$D$35)*(1-AA29)^$E$35</f>
        <v>0.69474612179946771</v>
      </c>
      <c r="AB38" s="66">
        <f>((AB21)^$C$35)*((AB25)^$D$35)*(AB29)^$E$35</f>
        <v>0.19943745470526908</v>
      </c>
      <c r="AC38" s="67">
        <f>((1-AB21)^$C$35)*((1-AB25)^$D$35)*(1-AB29)^$E$35-((AA21)^$C$35)*((AA25)^$D$35)*(AA29)^$E$35</f>
        <v>5.4617794245507723E-2</v>
      </c>
      <c r="AD38" s="61">
        <f>1-((1-AD21)^$C$35)*((1-AD25)^$D$35)*(1-AD29)^$E$35</f>
        <v>1</v>
      </c>
      <c r="AE38" s="66">
        <f>((AE21)^$C$35)*((AE25)^$D$35)*(AE29)^$E$35</f>
        <v>0</v>
      </c>
      <c r="AF38" s="67">
        <f>((1-AE21)^$C$35)*((1-AE25)^$D$35)*(1-AE29)^$E$35-((AD21)^$C$35)*((AD25)^$D$35)*(AD29)^$E$35</f>
        <v>7.8191120531590386E-2</v>
      </c>
    </row>
    <row r="39" spans="1:32">
      <c r="B39" s="82" t="s">
        <v>55</v>
      </c>
      <c r="C39" s="68">
        <f t="shared" ref="C39:C41" si="0">1-((1-C22)^$C$35)*((1-C26)^$D$35)*(1-C30)^$E$35</f>
        <v>1</v>
      </c>
      <c r="D39" s="65">
        <f t="shared" ref="D39:D41" si="1">((D22)^$C$35)*((D26)^$D$35)*(D30)^$E$35</f>
        <v>0</v>
      </c>
      <c r="E39" s="69">
        <f t="shared" ref="E39:E41" si="2">((1-D22)^$C$35)*((1-D26)^$D$35)*(1-D30)^$E$35-((C22)^$C$35)*((C26)^$D$35)*(C30)^$E$35</f>
        <v>6.6849538677235421E-2</v>
      </c>
      <c r="F39" s="77">
        <f t="shared" ref="F39:F41" si="3">1-((1-F22)^$C$35)*((1-F26)^$D$35)*(1-F30)^$E$35</f>
        <v>1</v>
      </c>
      <c r="G39" s="65">
        <f t="shared" ref="G39:G41" si="4">((G22)^$C$35)*((G26)^$D$35)*(G30)^$E$35</f>
        <v>0</v>
      </c>
      <c r="H39" s="69">
        <f t="shared" ref="H39:H41" si="5">((1-G22)^$C$35)*((1-G26)^$D$35)*(1-G30)^$E$35-((F22)^$C$35)*((F26)^$D$35)*(F30)^$E$35</f>
        <v>3.815049446626928E-2</v>
      </c>
      <c r="I39" s="68">
        <f t="shared" ref="I39:I41" si="6">1-((1-I22)^$C$35)*((1-I26)^$D$35)*(1-I30)^$E$35</f>
        <v>0.84999999999999987</v>
      </c>
      <c r="J39" s="65">
        <f t="shared" ref="J39:J41" si="7">((J22)^$C$35)*((J26)^$D$35)*(J30)^$E$35</f>
        <v>5.0000000000000072E-2</v>
      </c>
      <c r="K39" s="69">
        <f t="shared" ref="K39:K41" si="8">((1-J22)^$C$35)*((1-J26)^$D$35)*(1-J30)^$E$35-((I22)^$C$35)*((I26)^$D$35)*(I30)^$E$35</f>
        <v>9.9999999999999867E-2</v>
      </c>
      <c r="L39" s="68">
        <f t="shared" ref="L39:L41" si="9">1-((1-L22)^$C$35)*((1-L26)^$D$35)*(1-L30)^$E$35</f>
        <v>1</v>
      </c>
      <c r="M39" s="65">
        <f t="shared" ref="M39:M41" si="10">((M22)^$C$35)*((M26)^$D$35)*(M30)^$E$35</f>
        <v>0</v>
      </c>
      <c r="N39" s="69">
        <f t="shared" ref="N39:N41" si="11">((1-M22)^$C$35)*((1-M26)^$D$35)*(1-M30)^$E$35-((L22)^$C$35)*((L26)^$D$35)*(L30)^$E$35</f>
        <v>6.6849538677235421E-2</v>
      </c>
      <c r="O39" s="68">
        <f t="shared" ref="O39:O41" si="12">1-((1-O22)^$C$35)*((1-O26)^$D$35)*(1-O30)^$E$35</f>
        <v>1</v>
      </c>
      <c r="P39" s="65">
        <f t="shared" ref="P39:P41" si="13">((P22)^$C$35)*((P26)^$D$35)*(P30)^$E$35</f>
        <v>0</v>
      </c>
      <c r="Q39" s="69">
        <f t="shared" ref="Q39:Q41" si="14">((1-P22)^$C$35)*((1-P26)^$D$35)*(1-P30)^$E$35-((O22)^$C$35)*((O26)^$D$35)*(O30)^$E$35</f>
        <v>7.8191120531590386E-2</v>
      </c>
      <c r="R39" s="68">
        <f t="shared" ref="R39:R41" si="15">1-((1-R22)^$C$35)*((1-R26)^$D$35)*(1-R30)^$E$35</f>
        <v>0.84999999999999987</v>
      </c>
      <c r="S39" s="65">
        <f t="shared" ref="S39:S41" si="16">((S22)^$C$35)*((S26)^$D$35)*(S30)^$E$35</f>
        <v>5.0000000000000072E-2</v>
      </c>
      <c r="T39" s="69">
        <f t="shared" ref="T39:T41" si="17">((1-S22)^$C$35)*((1-S26)^$D$35)*(1-S30)^$E$35-((R22)^$C$35)*((R26)^$D$35)*(R30)^$E$35</f>
        <v>9.9999999999999867E-2</v>
      </c>
      <c r="U39" s="68">
        <f t="shared" ref="U39:U41" si="18">1-((1-U22)^$C$35)*((1-U26)^$D$35)*(1-U30)^$E$35</f>
        <v>0.80122473096530733</v>
      </c>
      <c r="V39" s="65">
        <f t="shared" ref="V39:V41" si="19">((V22)^$C$35)*((V26)^$D$35)*(V30)^$E$35</f>
        <v>8.7803572399587679E-2</v>
      </c>
      <c r="W39" s="69">
        <f t="shared" ref="W39:W41" si="20">((1-V22)^$C$35)*((1-V26)^$D$35)*(1-V30)^$E$35-((U22)^$C$35)*((U26)^$D$35)*(U30)^$E$35</f>
        <v>0.10040730135412745</v>
      </c>
      <c r="X39" s="68">
        <f t="shared" ref="X39:X41" si="21">1-((1-X22)^$C$35)*((1-X26)^$D$35)*(1-X30)^$E$35</f>
        <v>1</v>
      </c>
      <c r="Y39" s="65">
        <f t="shared" ref="Y39:Y41" si="22">((Y22)^$C$35)*((Y26)^$D$35)*(Y30)^$E$35</f>
        <v>0</v>
      </c>
      <c r="Z39" s="69">
        <f t="shared" ref="Z39:Z41" si="23">((1-Y22)^$C$35)*((1-Y26)^$D$35)*(1-Y30)^$E$35-((X22)^$C$35)*((X26)^$D$35)*(X30)^$E$35</f>
        <v>6.8744742108124091E-2</v>
      </c>
      <c r="AA39" s="68">
        <f t="shared" ref="AA39:AA41" si="24">1-((1-AA22)^$C$35)*((1-AA26)^$D$35)*(1-AA30)^$E$35</f>
        <v>0.80797993961537184</v>
      </c>
      <c r="AB39" s="65">
        <f t="shared" ref="AB39:AB41" si="25">((AB22)^$C$35)*((AB26)^$D$35)*(AB30)^$E$35</f>
        <v>8.1937119089147178E-2</v>
      </c>
      <c r="AC39" s="69">
        <f t="shared" ref="AC39:AC41" si="26">((1-AB22)^$C$35)*((1-AB26)^$D$35)*(1-AB30)^$E$35-((AA22)^$C$35)*((AA26)^$D$35)*(AA30)^$E$35</f>
        <v>0.10038966232985724</v>
      </c>
      <c r="AD39" s="68">
        <f t="shared" ref="AD39:AD41" si="27">1-((1-AD22)^$C$35)*((1-AD26)^$D$35)*(1-AD30)^$E$35</f>
        <v>1</v>
      </c>
      <c r="AE39" s="65">
        <f t="shared" ref="AE39:AE41" si="28">((AE22)^$C$35)*((AE26)^$D$35)*(AE30)^$E$35</f>
        <v>0</v>
      </c>
      <c r="AF39" s="69">
        <f t="shared" ref="AF39:AF41" si="29">((1-AE22)^$C$35)*((1-AE26)^$D$35)*(1-AE30)^$E$35-((AD22)^$C$35)*((AD26)^$D$35)*(AD30)^$E$35</f>
        <v>3.815049446626928E-2</v>
      </c>
    </row>
    <row r="40" spans="1:32">
      <c r="B40" s="82" t="s">
        <v>56</v>
      </c>
      <c r="C40" s="68">
        <f t="shared" si="0"/>
        <v>0.76564948521595988</v>
      </c>
      <c r="D40" s="65">
        <f t="shared" si="1"/>
        <v>0.12204480839898789</v>
      </c>
      <c r="E40" s="69">
        <f t="shared" si="2"/>
        <v>0.10037623393774719</v>
      </c>
      <c r="F40" s="77">
        <f t="shared" si="3"/>
        <v>0.69999999999999984</v>
      </c>
      <c r="G40" s="65">
        <f t="shared" si="4"/>
        <v>0.20000000000000012</v>
      </c>
      <c r="H40" s="69">
        <f t="shared" si="5"/>
        <v>0.10000000000000009</v>
      </c>
      <c r="I40" s="68">
        <f t="shared" si="6"/>
        <v>0.57570460905065746</v>
      </c>
      <c r="J40" s="65">
        <f t="shared" si="7"/>
        <v>0.3446167751775846</v>
      </c>
      <c r="K40" s="69">
        <f t="shared" si="8"/>
        <v>6.1540112836260819E-2</v>
      </c>
      <c r="L40" s="68">
        <f t="shared" si="9"/>
        <v>0.4222893710749841</v>
      </c>
      <c r="M40" s="65">
        <f t="shared" si="10"/>
        <v>0.53355826261356454</v>
      </c>
      <c r="N40" s="69">
        <f t="shared" si="11"/>
        <v>7.1202589045907816E-2</v>
      </c>
      <c r="O40" s="68">
        <f t="shared" si="12"/>
        <v>0.36734017650124662</v>
      </c>
      <c r="P40" s="65">
        <f t="shared" si="13"/>
        <v>0.52212910323531936</v>
      </c>
      <c r="Q40" s="69">
        <f t="shared" si="14"/>
        <v>0.11644194585729706</v>
      </c>
      <c r="R40" s="68">
        <f t="shared" si="15"/>
        <v>0.38439533198768583</v>
      </c>
      <c r="S40" s="65">
        <f t="shared" si="16"/>
        <v>0.53843279987992121</v>
      </c>
      <c r="T40" s="69">
        <f t="shared" si="17"/>
        <v>9.8842678057245281E-2</v>
      </c>
      <c r="U40" s="68">
        <f t="shared" si="18"/>
        <v>0.47784632085863032</v>
      </c>
      <c r="V40" s="65">
        <f t="shared" si="19"/>
        <v>0.43312070036950651</v>
      </c>
      <c r="W40" s="69">
        <f t="shared" si="20"/>
        <v>0.10190944206683361</v>
      </c>
      <c r="X40" s="68">
        <f t="shared" si="21"/>
        <v>1</v>
      </c>
      <c r="Y40" s="65">
        <f t="shared" si="22"/>
        <v>0</v>
      </c>
      <c r="Z40" s="69">
        <f t="shared" si="23"/>
        <v>7.8191120531590386E-2</v>
      </c>
      <c r="AA40" s="68">
        <f t="shared" si="24"/>
        <v>0.33741576988435806</v>
      </c>
      <c r="AB40" s="65">
        <f t="shared" si="25"/>
        <v>0.63482717772893904</v>
      </c>
      <c r="AC40" s="69">
        <f t="shared" si="26"/>
        <v>0.26005506886078328</v>
      </c>
      <c r="AD40" s="68">
        <f t="shared" si="27"/>
        <v>0.84999999999999987</v>
      </c>
      <c r="AE40" s="65">
        <f t="shared" si="28"/>
        <v>5.0000000000000072E-2</v>
      </c>
      <c r="AF40" s="69">
        <f t="shared" si="29"/>
        <v>9.9999999999999867E-2</v>
      </c>
    </row>
    <row r="41" spans="1:32" ht="17" thickBot="1">
      <c r="B41" s="83" t="s">
        <v>57</v>
      </c>
      <c r="C41" s="70">
        <f t="shared" si="0"/>
        <v>1</v>
      </c>
      <c r="D41" s="71">
        <f t="shared" si="1"/>
        <v>0</v>
      </c>
      <c r="E41" s="72">
        <f t="shared" si="2"/>
        <v>0</v>
      </c>
      <c r="F41" s="78">
        <f t="shared" si="3"/>
        <v>1</v>
      </c>
      <c r="G41" s="71">
        <f t="shared" si="4"/>
        <v>0</v>
      </c>
      <c r="H41" s="72">
        <f t="shared" si="5"/>
        <v>4.3261105556656743E-2</v>
      </c>
      <c r="I41" s="70">
        <f t="shared" si="6"/>
        <v>0.82315417109826283</v>
      </c>
      <c r="J41" s="71">
        <f t="shared" si="7"/>
        <v>6.9498771555427719E-2</v>
      </c>
      <c r="K41" s="72">
        <f t="shared" si="8"/>
        <v>0.10031220952265574</v>
      </c>
      <c r="L41" s="70">
        <f t="shared" si="9"/>
        <v>1</v>
      </c>
      <c r="M41" s="71">
        <f t="shared" si="10"/>
        <v>0</v>
      </c>
      <c r="N41" s="72">
        <f t="shared" si="11"/>
        <v>2.5757708611645724E-2</v>
      </c>
      <c r="O41" s="70">
        <f t="shared" si="12"/>
        <v>1</v>
      </c>
      <c r="P41" s="71">
        <f t="shared" si="13"/>
        <v>0</v>
      </c>
      <c r="Q41" s="72">
        <f t="shared" si="14"/>
        <v>4.3261105556656743E-2</v>
      </c>
      <c r="R41" s="70">
        <f t="shared" si="15"/>
        <v>1</v>
      </c>
      <c r="S41" s="71">
        <f t="shared" si="16"/>
        <v>0</v>
      </c>
      <c r="T41" s="72">
        <f t="shared" si="17"/>
        <v>6.1997080282126138E-2</v>
      </c>
      <c r="U41" s="70">
        <f t="shared" si="18"/>
        <v>1</v>
      </c>
      <c r="V41" s="71">
        <f t="shared" si="19"/>
        <v>0</v>
      </c>
      <c r="W41" s="72">
        <f t="shared" si="20"/>
        <v>7.8191120531590386E-2</v>
      </c>
      <c r="X41" s="70">
        <f t="shared" si="21"/>
        <v>1</v>
      </c>
      <c r="Y41" s="71">
        <f t="shared" si="22"/>
        <v>0</v>
      </c>
      <c r="Z41" s="72">
        <f t="shared" si="23"/>
        <v>6.5075706814417877E-2</v>
      </c>
      <c r="AA41" s="70">
        <f t="shared" si="24"/>
        <v>1</v>
      </c>
      <c r="AB41" s="71">
        <f t="shared" si="25"/>
        <v>0</v>
      </c>
      <c r="AC41" s="72">
        <f t="shared" si="26"/>
        <v>3.815049446626928E-2</v>
      </c>
      <c r="AD41" s="70">
        <f t="shared" si="27"/>
        <v>1</v>
      </c>
      <c r="AE41" s="71">
        <f t="shared" si="28"/>
        <v>0</v>
      </c>
      <c r="AF41" s="72">
        <f t="shared" si="29"/>
        <v>0</v>
      </c>
    </row>
  </sheetData>
  <mergeCells count="26">
    <mergeCell ref="O19:Q19"/>
    <mergeCell ref="A4:A7"/>
    <mergeCell ref="A8:A11"/>
    <mergeCell ref="A12:A15"/>
    <mergeCell ref="A21:A24"/>
    <mergeCell ref="A29:A32"/>
    <mergeCell ref="C19:E19"/>
    <mergeCell ref="F19:H19"/>
    <mergeCell ref="I19:K19"/>
    <mergeCell ref="L19:N19"/>
    <mergeCell ref="A25:A28"/>
    <mergeCell ref="R19:T19"/>
    <mergeCell ref="U19:W19"/>
    <mergeCell ref="X19:Z19"/>
    <mergeCell ref="AA19:AC19"/>
    <mergeCell ref="AD19:AF19"/>
    <mergeCell ref="U36:W36"/>
    <mergeCell ref="X36:Z36"/>
    <mergeCell ref="AA36:AC36"/>
    <mergeCell ref="AD36:AF36"/>
    <mergeCell ref="C36:E36"/>
    <mergeCell ref="F36:H36"/>
    <mergeCell ref="I36:K36"/>
    <mergeCell ref="L36:N36"/>
    <mergeCell ref="O36:Q36"/>
    <mergeCell ref="R36:T36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8BCF-92E3-A34E-A162-95C24DD5B586}">
  <sheetPr>
    <tabColor theme="9" tint="0.79998168889431442"/>
  </sheetPr>
  <dimension ref="A1:AE48"/>
  <sheetViews>
    <sheetView zoomScale="94" workbookViewId="0">
      <selection activeCell="K51" sqref="K51"/>
    </sheetView>
  </sheetViews>
  <sheetFormatPr baseColWidth="10" defaultRowHeight="16"/>
  <cols>
    <col min="2" max="2" width="12.5" customWidth="1"/>
    <col min="3" max="3" width="12" customWidth="1"/>
    <col min="4" max="4" width="13.33203125" customWidth="1"/>
    <col min="13" max="13" width="11.6640625" bestFit="1" customWidth="1"/>
    <col min="14" max="14" width="12.6640625" bestFit="1" customWidth="1"/>
  </cols>
  <sheetData>
    <row r="1" spans="1:31" ht="20" thickBot="1">
      <c r="A1" s="144" t="s">
        <v>73</v>
      </c>
      <c r="B1" s="145"/>
      <c r="C1" s="118"/>
    </row>
    <row r="2" spans="1:31" ht="17" thickBot="1">
      <c r="A2" t="s">
        <v>62</v>
      </c>
    </row>
    <row r="3" spans="1:31" ht="17" thickBot="1">
      <c r="A3" s="81"/>
      <c r="B3" s="135" t="s">
        <v>42</v>
      </c>
      <c r="C3" s="136"/>
      <c r="D3" s="137"/>
      <c r="E3" s="136" t="s">
        <v>43</v>
      </c>
      <c r="F3" s="136"/>
      <c r="G3" s="137"/>
      <c r="H3" s="135" t="s">
        <v>44</v>
      </c>
      <c r="I3" s="136"/>
      <c r="J3" s="137"/>
      <c r="K3" s="135" t="s">
        <v>45</v>
      </c>
      <c r="L3" s="136"/>
      <c r="M3" s="137"/>
      <c r="N3" s="135" t="s">
        <v>46</v>
      </c>
      <c r="O3" s="136"/>
      <c r="P3" s="137"/>
      <c r="Q3" s="135" t="s">
        <v>47</v>
      </c>
      <c r="R3" s="136"/>
      <c r="S3" s="137"/>
      <c r="T3" s="135" t="s">
        <v>48</v>
      </c>
      <c r="U3" s="136"/>
      <c r="V3" s="137"/>
      <c r="W3" s="135" t="s">
        <v>49</v>
      </c>
      <c r="X3" s="136"/>
      <c r="Y3" s="137"/>
      <c r="Z3" s="135" t="s">
        <v>50</v>
      </c>
      <c r="AA3" s="136"/>
      <c r="AB3" s="137"/>
      <c r="AC3" s="135" t="s">
        <v>51</v>
      </c>
      <c r="AD3" s="136"/>
      <c r="AE3" s="137"/>
    </row>
    <row r="4" spans="1:31" ht="17" thickBot="1">
      <c r="A4" s="81"/>
      <c r="B4" s="62" t="s">
        <v>3</v>
      </c>
      <c r="C4" s="63" t="s">
        <v>4</v>
      </c>
      <c r="D4" s="64" t="s">
        <v>5</v>
      </c>
      <c r="E4" s="51" t="s">
        <v>3</v>
      </c>
      <c r="F4" s="52" t="s">
        <v>4</v>
      </c>
      <c r="G4" s="53" t="s">
        <v>5</v>
      </c>
      <c r="H4" s="58" t="s">
        <v>3</v>
      </c>
      <c r="I4" s="52" t="s">
        <v>4</v>
      </c>
      <c r="J4" s="53" t="s">
        <v>5</v>
      </c>
      <c r="K4" s="58" t="s">
        <v>3</v>
      </c>
      <c r="L4" s="52" t="s">
        <v>4</v>
      </c>
      <c r="M4" s="53" t="s">
        <v>5</v>
      </c>
      <c r="N4" s="58" t="s">
        <v>3</v>
      </c>
      <c r="O4" s="52" t="s">
        <v>4</v>
      </c>
      <c r="P4" s="53" t="s">
        <v>5</v>
      </c>
      <c r="Q4" s="58" t="s">
        <v>3</v>
      </c>
      <c r="R4" s="52" t="s">
        <v>4</v>
      </c>
      <c r="S4" s="53" t="s">
        <v>5</v>
      </c>
      <c r="T4" s="58" t="s">
        <v>3</v>
      </c>
      <c r="U4" s="52" t="s">
        <v>4</v>
      </c>
      <c r="V4" s="53" t="s">
        <v>5</v>
      </c>
      <c r="W4" s="58" t="s">
        <v>3</v>
      </c>
      <c r="X4" s="52" t="s">
        <v>4</v>
      </c>
      <c r="Y4" s="53" t="s">
        <v>5</v>
      </c>
      <c r="Z4" s="58" t="s">
        <v>3</v>
      </c>
      <c r="AA4" s="52" t="s">
        <v>4</v>
      </c>
      <c r="AB4" s="53" t="s">
        <v>5</v>
      </c>
      <c r="AC4" s="58" t="s">
        <v>3</v>
      </c>
      <c r="AD4" s="52" t="s">
        <v>4</v>
      </c>
      <c r="AE4" s="53" t="s">
        <v>5</v>
      </c>
    </row>
    <row r="5" spans="1:31">
      <c r="A5" s="82" t="s">
        <v>54</v>
      </c>
      <c r="B5" s="60">
        <f>'Constructing-R-Matrix'!C38*'Criteria-Weight-Calculation'!$B$18</f>
        <v>0.64031356111045079</v>
      </c>
      <c r="C5" s="85">
        <f>'Constructing-R-Matrix'!D38+'Criteria-Weight-Calculation'!$C$18-'Criteria-Weight-Calculation'!$C$18*'Constructing-R-Matrix'!D38</f>
        <v>0.25512084827050235</v>
      </c>
      <c r="D5" s="86">
        <f>1-(B5+C5)</f>
        <v>0.1045655906190468</v>
      </c>
      <c r="E5" s="60">
        <f>'Constructing-R-Matrix'!F38*'Criteria-Weight-Calculation'!$B$19</f>
        <v>0.57797158112177682</v>
      </c>
      <c r="F5" s="85">
        <f>'Constructing-R-Matrix'!G38+'Criteria-Weight-Calculation'!$C$19-'Criteria-Weight-Calculation'!$C$19*'Constructing-R-Matrix'!G38</f>
        <v>0.32461995249406173</v>
      </c>
      <c r="G5" s="86">
        <f>1-(E5+F5)</f>
        <v>9.7408466384161452E-2</v>
      </c>
      <c r="H5" s="60">
        <f>'Constructing-R-Matrix'!I38*'Criteria-Weight-Calculation'!$B$20</f>
        <v>0.37485213906229242</v>
      </c>
      <c r="I5" s="85">
        <f>'Constructing-R-Matrix'!J38+'Criteria-Weight-Calculation'!$C$20-'Criteria-Weight-Calculation'!$C$20*'Constructing-R-Matrix'!J38</f>
        <v>0.53079302518558347</v>
      </c>
      <c r="J5" s="86">
        <f>1-(H5+I5)</f>
        <v>9.4354835752124111E-2</v>
      </c>
      <c r="K5" s="60">
        <f>'Constructing-R-Matrix'!L38*'Criteria-Weight-Calculation'!$B$21</f>
        <v>0.52465893983581691</v>
      </c>
      <c r="L5" s="85">
        <f>'Constructing-R-Matrix'!M38+'Criteria-Weight-Calculation'!$C$21-'Criteria-Weight-Calculation'!$C$21*'Constructing-R-Matrix'!M38</f>
        <v>0.39601802950321069</v>
      </c>
      <c r="M5" s="86">
        <f>1-(K5+L5)</f>
        <v>7.932303066097246E-2</v>
      </c>
      <c r="N5" s="60">
        <f>'Constructing-R-Matrix'!O38*'Criteria-Weight-Calculation'!$B$22</f>
        <v>0.39453314234389358</v>
      </c>
      <c r="O5" s="85">
        <f>'Constructing-R-Matrix'!P38+'Criteria-Weight-Calculation'!$C$22-'Criteria-Weight-Calculation'!$C$22*'Constructing-R-Matrix'!P38</f>
        <v>0.58852207743302121</v>
      </c>
      <c r="P5" s="86">
        <f>1-(N5+O5)</f>
        <v>1.694478022308521E-2</v>
      </c>
      <c r="Q5" s="60">
        <f>'Constructing-R-Matrix'!R38*'Criteria-Weight-Calculation'!$B$23</f>
        <v>0.58752298740019337</v>
      </c>
      <c r="R5" s="85">
        <f>'Constructing-R-Matrix'!S38+'Criteria-Weight-Calculation'!$C$23-'Criteria-Weight-Calculation'!$C$23*'Constructing-R-Matrix'!S38</f>
        <v>0.30122655602895915</v>
      </c>
      <c r="S5" s="86">
        <f>1-(Q5+R5)</f>
        <v>0.11125045657084742</v>
      </c>
      <c r="T5" s="60">
        <f>'Constructing-R-Matrix'!U38*'Criteria-Weight-Calculation'!$B$24</f>
        <v>0.34076467698059004</v>
      </c>
      <c r="U5" s="85">
        <f>'Constructing-R-Matrix'!V38+'Criteria-Weight-Calculation'!$C$24-'Criteria-Weight-Calculation'!$C$24*'Constructing-R-Matrix'!V38</f>
        <v>0.61423818924224582</v>
      </c>
      <c r="V5" s="86">
        <f>1-(T5+U5)</f>
        <v>4.4997133777164189E-2</v>
      </c>
      <c r="W5" s="60">
        <f>'Constructing-R-Matrix'!X38*'Criteria-Weight-Calculation'!$B$25</f>
        <v>0.38927116210378598</v>
      </c>
      <c r="X5" s="85">
        <f>'Constructing-R-Matrix'!Y38+'Criteria-Weight-Calculation'!$C$25-'Criteria-Weight-Calculation'!$C$25*'Constructing-R-Matrix'!Y38</f>
        <v>0.56437054631828953</v>
      </c>
      <c r="Y5" s="86">
        <f>1-(W5+X5)</f>
        <v>4.6358291577924482E-2</v>
      </c>
      <c r="Z5" s="60">
        <f>'Constructing-R-Matrix'!AA38*'Criteria-Weight-Calculation'!$B$26</f>
        <v>0.54701028696076226</v>
      </c>
      <c r="AA5" s="85">
        <f>'Constructing-R-Matrix'!AB38+'Criteria-Weight-Calculation'!$C$26-'Criteria-Weight-Calculation'!$C$26*'Constructing-R-Matrix'!AB38</f>
        <v>0.37856570118214228</v>
      </c>
      <c r="AB5" s="86">
        <f>1-(Z5+AA5)</f>
        <v>7.4424011857095462E-2</v>
      </c>
      <c r="AC5" s="60">
        <f>'Constructing-R-Matrix'!AD38*'Criteria-Weight-Calculation'!$B$27</f>
        <v>0.74999999999999989</v>
      </c>
      <c r="AD5" s="85">
        <f>'Constructing-R-Matrix'!AE38+'Criteria-Weight-Calculation'!$C$27-'Criteria-Weight-Calculation'!$C$27*'Constructing-R-Matrix'!AE38</f>
        <v>0.1999999999999999</v>
      </c>
      <c r="AE5" s="86">
        <f>1-(AC5+AD5)</f>
        <v>5.0000000000000266E-2</v>
      </c>
    </row>
    <row r="6" spans="1:31">
      <c r="A6" s="82" t="s">
        <v>55</v>
      </c>
      <c r="B6" s="87">
        <f>'Constructing-R-Matrix'!C39*'Criteria-Weight-Calculation'!$B$18</f>
        <v>0.82769161241120759</v>
      </c>
      <c r="C6" s="88">
        <f>'Constructing-R-Matrix'!D39+'Criteria-Weight-Calculation'!$C$18-'Criteria-Weight-Calculation'!$C$18*'Constructing-R-Matrix'!D39</f>
        <v>0.15938242280285031</v>
      </c>
      <c r="D6" s="89">
        <f t="shared" ref="D6:D8" si="0">1-(B6+C6)</f>
        <v>1.2925964785942101E-2</v>
      </c>
      <c r="E6" s="87">
        <f>'Constructing-R-Matrix'!F39*'Criteria-Weight-Calculation'!$B$19</f>
        <v>0.67996656602561989</v>
      </c>
      <c r="F6" s="88">
        <f>'Constructing-R-Matrix'!G39+'Criteria-Weight-Calculation'!$C$19-'Criteria-Weight-Calculation'!$C$19*'Constructing-R-Matrix'!G39</f>
        <v>0.28907363420427545</v>
      </c>
      <c r="G6" s="89">
        <f t="shared" ref="G6:G8" si="1">1-(E6+F6)</f>
        <v>3.0959799770104657E-2</v>
      </c>
      <c r="H6" s="87">
        <f>'Constructing-R-Matrix'!I39*'Criteria-Weight-Calculation'!$B$20</f>
        <v>0.39767159685532072</v>
      </c>
      <c r="I6" s="88">
        <f>'Constructing-R-Matrix'!J39+'Criteria-Weight-Calculation'!$C$20-'Criteria-Weight-Calculation'!$C$20*'Constructing-R-Matrix'!J39</f>
        <v>0.51134798099762457</v>
      </c>
      <c r="J6" s="89">
        <f t="shared" ref="J6:J8" si="2">1-(H6+I6)</f>
        <v>9.0980422147054707E-2</v>
      </c>
      <c r="K6" s="87">
        <f>'Constructing-R-Matrix'!L39*'Criteria-Weight-Calculation'!$B$21</f>
        <v>0.81963338383982365</v>
      </c>
      <c r="L6" s="88">
        <f>'Constructing-R-Matrix'!M39+'Criteria-Weight-Calculation'!$C$21-'Criteria-Weight-Calculation'!$C$21*'Constructing-R-Matrix'!M39</f>
        <v>0.16437054631828971</v>
      </c>
      <c r="M6" s="89">
        <f t="shared" ref="M6:M8" si="3">1-(K6+L6)</f>
        <v>1.5996069841886618E-2</v>
      </c>
      <c r="N6" s="87">
        <f>'Constructing-R-Matrix'!O39*'Criteria-Weight-Calculation'!$B$22</f>
        <v>0.62542286034118222</v>
      </c>
      <c r="O6" s="88">
        <f>'Constructing-R-Matrix'!P39+'Criteria-Weight-Calculation'!$C$22-'Criteria-Weight-Calculation'!$C$22*'Constructing-R-Matrix'!P39</f>
        <v>0.42030878859857468</v>
      </c>
      <c r="P6" s="89">
        <f t="shared" ref="P6:P8" si="4">1-(N6+O6)</f>
        <v>-4.5731648939757008E-2</v>
      </c>
      <c r="Q6" s="87">
        <f>'Constructing-R-Matrix'!R39*'Criteria-Weight-Calculation'!$B$23</f>
        <v>0.67906288612237942</v>
      </c>
      <c r="R6" s="88">
        <f>'Constructing-R-Matrix'!S39+'Criteria-Weight-Calculation'!$C$23-'Criteria-Weight-Calculation'!$C$23*'Constructing-R-Matrix'!S39</f>
        <v>0.21743467933491684</v>
      </c>
      <c r="S6" s="89">
        <f t="shared" ref="S6:S8" si="5">1-(Q6+R6)</f>
        <v>0.1035024345427038</v>
      </c>
      <c r="T6" s="87">
        <f>'Constructing-R-Matrix'!U39*'Criteria-Weight-Calculation'!$B$24</f>
        <v>0.46815594295771756</v>
      </c>
      <c r="U6" s="88">
        <f>'Constructing-R-Matrix'!V39+'Criteria-Weight-Calculation'!$C$24-'Criteria-Weight-Calculation'!$C$24*'Constructing-R-Matrix'!V39</f>
        <v>0.44954037427105742</v>
      </c>
      <c r="V6" s="89">
        <f t="shared" ref="V6:V8" si="6">1-(T6+U6)</f>
        <v>8.2303682771225017E-2</v>
      </c>
      <c r="W6" s="87">
        <f>'Constructing-R-Matrix'!X39*'Criteria-Weight-Calculation'!$B$25</f>
        <v>0.38927116210378598</v>
      </c>
      <c r="X6" s="88">
        <f>'Constructing-R-Matrix'!Y39+'Criteria-Weight-Calculation'!$C$25-'Criteria-Weight-Calculation'!$C$25*'Constructing-R-Matrix'!Y39</f>
        <v>0.56437054631828953</v>
      </c>
      <c r="Y6" s="89">
        <f t="shared" ref="Y6:Y8" si="7">1-(W6+X6)</f>
        <v>4.6358291577924482E-2</v>
      </c>
      <c r="Z6" s="87">
        <f>'Constructing-R-Matrix'!AA39*'Criteria-Weight-Calculation'!$B$26</f>
        <v>0.63616524764871674</v>
      </c>
      <c r="AA6" s="88">
        <f>'Constructing-R-Matrix'!AB39+'Criteria-Weight-Calculation'!$C$26-'Criteria-Weight-Calculation'!$C$26*'Constructing-R-Matrix'!AB39</f>
        <v>0.28735641453285815</v>
      </c>
      <c r="AB6" s="89">
        <f t="shared" ref="AB6:AB8" si="8">1-(Z6+AA6)</f>
        <v>7.6478337818425057E-2</v>
      </c>
      <c r="AC6" s="87">
        <f>'Constructing-R-Matrix'!AD39*'Criteria-Weight-Calculation'!$B$27</f>
        <v>0.74999999999999989</v>
      </c>
      <c r="AD6" s="88">
        <f>'Constructing-R-Matrix'!AE39+'Criteria-Weight-Calculation'!$C$27-'Criteria-Weight-Calculation'!$C$27*'Constructing-R-Matrix'!AE39</f>
        <v>0.1999999999999999</v>
      </c>
      <c r="AE6" s="89">
        <f t="shared" ref="AE6:AE8" si="9">1-(AC6+AD6)</f>
        <v>5.0000000000000266E-2</v>
      </c>
    </row>
    <row r="7" spans="1:31">
      <c r="A7" s="82" t="s">
        <v>56</v>
      </c>
      <c r="B7" s="87">
        <f>'Constructing-R-Matrix'!C40*'Criteria-Weight-Calculation'!$B$18</f>
        <v>0.63372165696020888</v>
      </c>
      <c r="C7" s="88">
        <f>'Constructing-R-Matrix'!D40+'Criteria-Weight-Calculation'!$C$18-'Criteria-Weight-Calculation'!$C$18*'Constructing-R-Matrix'!D40</f>
        <v>0.26197543394869788</v>
      </c>
      <c r="D7" s="89">
        <f t="shared" si="0"/>
        <v>0.10430290909109319</v>
      </c>
      <c r="E7" s="87">
        <f>'Constructing-R-Matrix'!F40*'Criteria-Weight-Calculation'!$B$19</f>
        <v>0.47597659621793381</v>
      </c>
      <c r="F7" s="88">
        <f>'Constructing-R-Matrix'!G40+'Criteria-Weight-Calculation'!$C$19-'Criteria-Weight-Calculation'!$C$19*'Constructing-R-Matrix'!G40</f>
        <v>0.43125890736342043</v>
      </c>
      <c r="G7" s="89">
        <f t="shared" si="1"/>
        <v>9.2764496418645814E-2</v>
      </c>
      <c r="H7" s="87">
        <f>'Constructing-R-Matrix'!I40*'Criteria-Weight-Calculation'!$B$20</f>
        <v>0.26934278964487424</v>
      </c>
      <c r="I7" s="88">
        <f>'Constructing-R-Matrix'!J40+'Criteria-Weight-Calculation'!$C$20-'Criteria-Weight-Calculation'!$C$20*'Constructing-R-Matrix'!J40</f>
        <v>0.66289017260025163</v>
      </c>
      <c r="J7" s="89">
        <f t="shared" si="2"/>
        <v>6.7767037754874138E-2</v>
      </c>
      <c r="K7" s="87">
        <f>'Constructing-R-Matrix'!L40*'Criteria-Weight-Calculation'!$B$21</f>
        <v>0.34612246617378017</v>
      </c>
      <c r="L7" s="88">
        <f>'Constructing-R-Matrix'!M40+'Criteria-Weight-Calculation'!$C$21-'Criteria-Weight-Calculation'!$C$21*'Constructing-R-Matrix'!M40</f>
        <v>0.6102275458134252</v>
      </c>
      <c r="M7" s="89">
        <f t="shared" si="3"/>
        <v>4.3649988012794627E-2</v>
      </c>
      <c r="N7" s="87">
        <f>'Constructing-R-Matrix'!O40*'Criteria-Weight-Calculation'!$B$22</f>
        <v>0.2297429439056444</v>
      </c>
      <c r="O7" s="88">
        <f>'Constructing-R-Matrix'!P40+'Criteria-Weight-Calculation'!$C$22-'Criteria-Weight-Calculation'!$C$22*'Constructing-R-Matrix'!P40</f>
        <v>0.72298244096099684</v>
      </c>
      <c r="P7" s="89">
        <f t="shared" si="4"/>
        <v>4.7274615133358733E-2</v>
      </c>
      <c r="Q7" s="87">
        <f>'Constructing-R-Matrix'!R40*'Criteria-Weight-Calculation'!$B$23</f>
        <v>0.3070924747665037</v>
      </c>
      <c r="R7" s="88">
        <f>'Constructing-R-Matrix'!S40+'Criteria-Weight-Calculation'!$C$23-'Criteria-Weight-Calculation'!$C$23*'Constructing-R-Matrix'!S40</f>
        <v>0.61978264845215358</v>
      </c>
      <c r="S7" s="89">
        <f t="shared" si="5"/>
        <v>7.3124876781342718E-2</v>
      </c>
      <c r="T7" s="87">
        <f>'Constructing-R-Matrix'!U40*'Criteria-Weight-Calculation'!$B$24</f>
        <v>0.27920580367124809</v>
      </c>
      <c r="U7" s="88">
        <f>'Constructing-R-Matrix'!V40+'Criteria-Weight-Calculation'!$C$24-'Criteria-Weight-Calculation'!$C$24*'Constructing-R-Matrix'!V40</f>
        <v>0.65791998557927089</v>
      </c>
      <c r="V7" s="89">
        <f t="shared" si="6"/>
        <v>6.2874210749481074E-2</v>
      </c>
      <c r="W7" s="87">
        <f>'Constructing-R-Matrix'!X40*'Criteria-Weight-Calculation'!$B$25</f>
        <v>0.38927116210378598</v>
      </c>
      <c r="X7" s="88">
        <f>'Constructing-R-Matrix'!Y40+'Criteria-Weight-Calculation'!$C$25-'Criteria-Weight-Calculation'!$C$25*'Constructing-R-Matrix'!Y40</f>
        <v>0.56437054631828953</v>
      </c>
      <c r="Y7" s="89">
        <f t="shared" si="7"/>
        <v>4.6358291577924482E-2</v>
      </c>
      <c r="Z7" s="87">
        <f>'Constructing-R-Matrix'!AA40*'Criteria-Weight-Calculation'!$B$26</f>
        <v>0.26566524276734815</v>
      </c>
      <c r="AA7" s="88">
        <f>'Constructing-R-Matrix'!AB40+'Criteria-Weight-Calculation'!$C$26-'Criteria-Weight-Calculation'!$C$26*'Constructing-R-Matrix'!AB40</f>
        <v>0.71653568095443532</v>
      </c>
      <c r="AB7" s="89">
        <f t="shared" si="8"/>
        <v>1.779907627821653E-2</v>
      </c>
      <c r="AC7" s="87">
        <f>'Constructing-R-Matrix'!AD40*'Criteria-Weight-Calculation'!$B$27</f>
        <v>0.63749999999999984</v>
      </c>
      <c r="AD7" s="88">
        <f>'Constructing-R-Matrix'!AE40+'Criteria-Weight-Calculation'!$C$27-'Criteria-Weight-Calculation'!$C$27*'Constructing-R-Matrix'!AE40</f>
        <v>0.23999999999999996</v>
      </c>
      <c r="AE7" s="89">
        <f t="shared" si="9"/>
        <v>0.12250000000000016</v>
      </c>
    </row>
    <row r="8" spans="1:31" ht="17" thickBot="1">
      <c r="A8" s="83" t="s">
        <v>57</v>
      </c>
      <c r="B8" s="90">
        <f>'Constructing-R-Matrix'!C41*'Criteria-Weight-Calculation'!$B$18</f>
        <v>0.82769161241120759</v>
      </c>
      <c r="C8" s="91">
        <f>'Constructing-R-Matrix'!D41+'Criteria-Weight-Calculation'!$C$18-'Criteria-Weight-Calculation'!$C$18*'Constructing-R-Matrix'!D41</f>
        <v>0.15938242280285031</v>
      </c>
      <c r="D8" s="92">
        <f t="shared" si="0"/>
        <v>1.2925964785942101E-2</v>
      </c>
      <c r="E8" s="90">
        <f>'Constructing-R-Matrix'!F41*'Criteria-Weight-Calculation'!$B$19</f>
        <v>0.67996656602561989</v>
      </c>
      <c r="F8" s="91">
        <f>'Constructing-R-Matrix'!G41+'Criteria-Weight-Calculation'!$C$19-'Criteria-Weight-Calculation'!$C$19*'Constructing-R-Matrix'!G41</f>
        <v>0.28907363420427545</v>
      </c>
      <c r="G8" s="92">
        <f t="shared" si="1"/>
        <v>3.0959799770104657E-2</v>
      </c>
      <c r="H8" s="90">
        <f>'Constructing-R-Matrix'!I41*'Criteria-Weight-Calculation'!$B$20</f>
        <v>0.38511180432795777</v>
      </c>
      <c r="I8" s="91">
        <f>'Constructing-R-Matrix'!J41+'Criteria-Weight-Calculation'!$C$20-'Criteria-Weight-Calculation'!$C$20*'Constructing-R-Matrix'!J41</f>
        <v>0.52137757477512536</v>
      </c>
      <c r="J8" s="92">
        <f t="shared" si="2"/>
        <v>9.3510620896916863E-2</v>
      </c>
      <c r="K8" s="90">
        <f>'Constructing-R-Matrix'!L41*'Criteria-Weight-Calculation'!$B$21</f>
        <v>0.81963338383982365</v>
      </c>
      <c r="L8" s="91">
        <f>'Constructing-R-Matrix'!M41+'Criteria-Weight-Calculation'!$C$21-'Criteria-Weight-Calculation'!$C$21*'Constructing-R-Matrix'!M41</f>
        <v>0.16437054631828971</v>
      </c>
      <c r="M8" s="92">
        <f t="shared" si="3"/>
        <v>1.5996069841886618E-2</v>
      </c>
      <c r="N8" s="90">
        <f>'Constructing-R-Matrix'!O41*'Criteria-Weight-Calculation'!$B$22</f>
        <v>0.62542286034118222</v>
      </c>
      <c r="O8" s="91">
        <f>'Constructing-R-Matrix'!P41+'Criteria-Weight-Calculation'!$C$22-'Criteria-Weight-Calculation'!$C$22*'Constructing-R-Matrix'!P41</f>
        <v>0.42030878859857468</v>
      </c>
      <c r="P8" s="92">
        <f t="shared" si="4"/>
        <v>-4.5731648939757008E-2</v>
      </c>
      <c r="Q8" s="90">
        <f>'Constructing-R-Matrix'!R41*'Criteria-Weight-Calculation'!$B$23</f>
        <v>0.79889751308515233</v>
      </c>
      <c r="R8" s="91">
        <f>'Constructing-R-Matrix'!S41+'Criteria-Weight-Calculation'!$C$23-'Criteria-Weight-Calculation'!$C$23*'Constructing-R-Matrix'!S41</f>
        <v>0.17624703087885976</v>
      </c>
      <c r="S8" s="92">
        <f t="shared" si="5"/>
        <v>2.4855456035987933E-2</v>
      </c>
      <c r="T8" s="90">
        <f>'Constructing-R-Matrix'!U41*'Criteria-Weight-Calculation'!$B$24</f>
        <v>0.58430041518275166</v>
      </c>
      <c r="U8" s="91">
        <f>'Constructing-R-Matrix'!V41+'Criteria-Weight-Calculation'!$C$24-'Criteria-Weight-Calculation'!$C$24*'Constructing-R-Matrix'!V41</f>
        <v>0.39655581947743446</v>
      </c>
      <c r="V8" s="92">
        <f t="shared" si="6"/>
        <v>1.9143765339813879E-2</v>
      </c>
      <c r="W8" s="90">
        <f>'Constructing-R-Matrix'!X41*'Criteria-Weight-Calculation'!$B$25</f>
        <v>0.38927116210378598</v>
      </c>
      <c r="X8" s="91">
        <f>'Constructing-R-Matrix'!Y41+'Criteria-Weight-Calculation'!$C$25-'Criteria-Weight-Calculation'!$C$25*'Constructing-R-Matrix'!Y41</f>
        <v>0.56437054631828953</v>
      </c>
      <c r="Y8" s="92">
        <f t="shared" si="7"/>
        <v>4.6358291577924482E-2</v>
      </c>
      <c r="Z8" s="90">
        <f>'Constructing-R-Matrix'!AA41*'Criteria-Weight-Calculation'!$B$26</f>
        <v>0.78735277505968126</v>
      </c>
      <c r="AA8" s="91">
        <f>'Constructing-R-Matrix'!AB41+'Criteria-Weight-Calculation'!$C$26-'Criteria-Weight-Calculation'!$C$26*'Constructing-R-Matrix'!AB41</f>
        <v>0.22375296912114007</v>
      </c>
      <c r="AB8" s="92">
        <f t="shared" si="8"/>
        <v>-1.1105744180821331E-2</v>
      </c>
      <c r="AC8" s="90">
        <f>'Constructing-R-Matrix'!AD41*'Criteria-Weight-Calculation'!$B$27</f>
        <v>0.74999999999999989</v>
      </c>
      <c r="AD8" s="91">
        <f>'Constructing-R-Matrix'!AE41+'Criteria-Weight-Calculation'!$C$27-'Criteria-Weight-Calculation'!$C$27*'Constructing-R-Matrix'!AE41</f>
        <v>0.1999999999999999</v>
      </c>
      <c r="AE8" s="92">
        <f t="shared" si="9"/>
        <v>5.0000000000000266E-2</v>
      </c>
    </row>
    <row r="9" spans="1:31" ht="17" thickBot="1"/>
    <row r="10" spans="1:31" ht="20" thickBot="1">
      <c r="A10" s="146" t="s">
        <v>74</v>
      </c>
      <c r="B10" s="145"/>
      <c r="C10" s="117"/>
      <c r="D10" s="143"/>
      <c r="E10" s="143"/>
      <c r="F10" s="119"/>
    </row>
    <row r="11" spans="1:31">
      <c r="A11" s="73" t="s">
        <v>63</v>
      </c>
      <c r="B11" t="s">
        <v>64</v>
      </c>
      <c r="J11" s="1" t="s">
        <v>65</v>
      </c>
      <c r="K11" s="1" t="s">
        <v>66</v>
      </c>
    </row>
    <row r="12" spans="1:31" ht="17" thickBot="1"/>
    <row r="13" spans="1:31">
      <c r="A13" s="31" t="s">
        <v>42</v>
      </c>
      <c r="B13" s="100">
        <f>MAX(B5:B8)</f>
        <v>0.82769161241120759</v>
      </c>
      <c r="C13" s="100">
        <f>MIN(C5:C8)</f>
        <v>0.15938242280285031</v>
      </c>
      <c r="D13" s="101">
        <f>VLOOKUP(B13,B5:D8,3,0)</f>
        <v>1.2925964785942101E-2</v>
      </c>
      <c r="J13" s="31" t="s">
        <v>42</v>
      </c>
      <c r="K13" s="100">
        <f>MIN(B$5:B$8)</f>
        <v>0.63372165696020888</v>
      </c>
      <c r="L13" s="100">
        <f>MAX(C$5:C$8)</f>
        <v>0.26197543394869788</v>
      </c>
      <c r="M13" s="101">
        <f>VLOOKUP(K13,B$5:D$8,3,0)</f>
        <v>0.10430290909109319</v>
      </c>
    </row>
    <row r="14" spans="1:31">
      <c r="A14" s="5" t="s">
        <v>43</v>
      </c>
      <c r="B14" s="29">
        <f>MAX(E5:E8)</f>
        <v>0.67996656602561989</v>
      </c>
      <c r="C14" s="29">
        <f>MIN(F5:F8)</f>
        <v>0.28907363420427545</v>
      </c>
      <c r="D14" s="102">
        <f>VLOOKUP(B14,E5:G8,3,0)</f>
        <v>3.0959799770104657E-2</v>
      </c>
      <c r="J14" s="5" t="s">
        <v>43</v>
      </c>
      <c r="K14" s="29">
        <f>MIN(E$5:E$8)</f>
        <v>0.47597659621793381</v>
      </c>
      <c r="L14" s="29">
        <f>MAX(F$5:F$8)</f>
        <v>0.43125890736342043</v>
      </c>
      <c r="M14" s="102">
        <f>VLOOKUP(K14,E$5:G$8,3,0)</f>
        <v>9.2764496418645814E-2</v>
      </c>
    </row>
    <row r="15" spans="1:31">
      <c r="A15" s="5" t="s">
        <v>44</v>
      </c>
      <c r="B15" s="29">
        <f>MAX(H5:H8)</f>
        <v>0.39767159685532072</v>
      </c>
      <c r="C15" s="29">
        <f>MIN(I5:I8)</f>
        <v>0.51134798099762457</v>
      </c>
      <c r="D15" s="102">
        <f>VLOOKUP(B15,H5:J8,3,0)</f>
        <v>9.0980422147054707E-2</v>
      </c>
      <c r="J15" s="5" t="s">
        <v>44</v>
      </c>
      <c r="K15" s="29">
        <f>MIN(H$5:H$8)</f>
        <v>0.26934278964487424</v>
      </c>
      <c r="L15" s="29">
        <f>MAX(I$5:I$8)</f>
        <v>0.66289017260025163</v>
      </c>
      <c r="M15" s="102">
        <f>VLOOKUP(K15,H$5:J$8,3,0)</f>
        <v>6.7767037754874138E-2</v>
      </c>
    </row>
    <row r="16" spans="1:31">
      <c r="A16" s="5" t="s">
        <v>45</v>
      </c>
      <c r="B16" s="29">
        <f>MAX(K5:K8)</f>
        <v>0.81963338383982365</v>
      </c>
      <c r="C16" s="29">
        <f>MIN(L5:L8)</f>
        <v>0.16437054631828971</v>
      </c>
      <c r="D16" s="102">
        <f>VLOOKUP(B16,K5:M8,3,0)</f>
        <v>1.5996069841886618E-2</v>
      </c>
      <c r="J16" s="5" t="s">
        <v>45</v>
      </c>
      <c r="K16" s="29">
        <f>MIN(K$5:K$8)</f>
        <v>0.34612246617378017</v>
      </c>
      <c r="L16" s="29">
        <f>MAX(L$5:L$8)</f>
        <v>0.6102275458134252</v>
      </c>
      <c r="M16" s="102">
        <f>VLOOKUP(K16,K$5:M$8,3,0)</f>
        <v>4.3649988012794627E-2</v>
      </c>
    </row>
    <row r="17" spans="1:14">
      <c r="A17" s="5" t="s">
        <v>46</v>
      </c>
      <c r="B17" s="29">
        <f>MAX(N5:N8)</f>
        <v>0.62542286034118222</v>
      </c>
      <c r="C17" s="29">
        <f>MIN(O5:O8)</f>
        <v>0.42030878859857468</v>
      </c>
      <c r="D17" s="102">
        <f>VLOOKUP(B17,N5:P8,3,0)</f>
        <v>-4.5731648939757008E-2</v>
      </c>
      <c r="J17" s="5" t="s">
        <v>46</v>
      </c>
      <c r="K17" s="29">
        <f>MIN(N$5:N$8)</f>
        <v>0.2297429439056444</v>
      </c>
      <c r="L17" s="29">
        <f>MAX(O$5:O$8)</f>
        <v>0.72298244096099684</v>
      </c>
      <c r="M17" s="102">
        <f>VLOOKUP(K17,N$5:P$8,3,0)</f>
        <v>4.7274615133358733E-2</v>
      </c>
    </row>
    <row r="18" spans="1:14">
      <c r="A18" s="5" t="s">
        <v>47</v>
      </c>
      <c r="B18" s="29">
        <f>MAX(Q5:Q8)</f>
        <v>0.79889751308515233</v>
      </c>
      <c r="C18" s="29">
        <f>MIN(R5:R8)</f>
        <v>0.17624703087885976</v>
      </c>
      <c r="D18" s="102">
        <f>VLOOKUP(B18,Q5:S8,3,0)</f>
        <v>2.4855456035987933E-2</v>
      </c>
      <c r="J18" s="5" t="s">
        <v>47</v>
      </c>
      <c r="K18" s="29">
        <f>MIN(Q$5:Q$8)</f>
        <v>0.3070924747665037</v>
      </c>
      <c r="L18" s="29">
        <f>MAX(R$5:R$8)</f>
        <v>0.61978264845215358</v>
      </c>
      <c r="M18" s="102">
        <f>VLOOKUP(K18,Q$5:S$8,3,0)</f>
        <v>7.3124876781342718E-2</v>
      </c>
    </row>
    <row r="19" spans="1:14">
      <c r="A19" s="113" t="s">
        <v>48</v>
      </c>
      <c r="B19" s="114">
        <f>MIN(T5:T8)</f>
        <v>0.27920580367124809</v>
      </c>
      <c r="C19" s="114">
        <f>MAX(U5:U8)</f>
        <v>0.65791998557927089</v>
      </c>
      <c r="D19" s="115">
        <f>VLOOKUP(B19,T5:V8,3,0)</f>
        <v>6.2874210749481074E-2</v>
      </c>
      <c r="J19" s="113" t="s">
        <v>48</v>
      </c>
      <c r="K19" s="114">
        <f>MAX(T$5:T$8)</f>
        <v>0.58430041518275166</v>
      </c>
      <c r="L19" s="114">
        <f>MIN(U$5:U$8)</f>
        <v>0.39655581947743446</v>
      </c>
      <c r="M19" s="115">
        <f>VLOOKUP(K19,T$5:V$8,3,0)</f>
        <v>1.9143765339813879E-2</v>
      </c>
    </row>
    <row r="20" spans="1:14">
      <c r="A20" s="5" t="s">
        <v>49</v>
      </c>
      <c r="B20" s="29">
        <f>MAX(W5:W8)</f>
        <v>0.38927116210378598</v>
      </c>
      <c r="C20" s="29">
        <f>MIN(X5:X8)</f>
        <v>0.56437054631828953</v>
      </c>
      <c r="D20" s="102">
        <f>VLOOKUP(B20,W5:Y8,3,0)</f>
        <v>4.6358291577924482E-2</v>
      </c>
      <c r="J20" s="5" t="s">
        <v>49</v>
      </c>
      <c r="K20" s="29">
        <f>MIN(W$5:W$8)</f>
        <v>0.38927116210378598</v>
      </c>
      <c r="L20" s="29">
        <f>MAX(X$5:X$8)</f>
        <v>0.56437054631828953</v>
      </c>
      <c r="M20" s="102">
        <f>VLOOKUP(K20,W$5:Y$8,3,0)</f>
        <v>4.6358291577924482E-2</v>
      </c>
    </row>
    <row r="21" spans="1:14">
      <c r="A21" s="5" t="s">
        <v>50</v>
      </c>
      <c r="B21" s="29">
        <f>MAX(Z5:Z8)</f>
        <v>0.78735277505968126</v>
      </c>
      <c r="C21" s="29">
        <f>MIN(AA5:AA8)</f>
        <v>0.22375296912114007</v>
      </c>
      <c r="D21" s="102">
        <f>VLOOKUP(B21,Z5:AB8,3,0)</f>
        <v>-1.1105744180821331E-2</v>
      </c>
      <c r="J21" s="5" t="s">
        <v>50</v>
      </c>
      <c r="K21" s="29">
        <f>MIN(Z$5:Z$8)</f>
        <v>0.26566524276734815</v>
      </c>
      <c r="L21" s="29">
        <f>MAX(AA$5:AA$8)</f>
        <v>0.71653568095443532</v>
      </c>
      <c r="M21" s="102">
        <f>VLOOKUP(K21,Z$5:AB$8,3,0)</f>
        <v>1.779907627821653E-2</v>
      </c>
    </row>
    <row r="22" spans="1:14" ht="17" thickBot="1">
      <c r="A22" s="28" t="s">
        <v>51</v>
      </c>
      <c r="B22" s="103">
        <f>MAX(AC5:AC8)</f>
        <v>0.74999999999999989</v>
      </c>
      <c r="C22" s="103">
        <f>MIN(AD5:AD8)</f>
        <v>0.1999999999999999</v>
      </c>
      <c r="D22" s="104">
        <f>VLOOKUP(B22,AC5:AE8,3,0)</f>
        <v>5.0000000000000266E-2</v>
      </c>
      <c r="J22" s="28" t="s">
        <v>51</v>
      </c>
      <c r="K22" s="103">
        <f>MIN(AC$5:AC$8)</f>
        <v>0.63749999999999984</v>
      </c>
      <c r="L22" s="103">
        <f>MAX(AD$5:AD$8)</f>
        <v>0.23999999999999996</v>
      </c>
      <c r="M22" s="104">
        <f>VLOOKUP(K22,AC$5:AE$8,3,0)</f>
        <v>0.12250000000000016</v>
      </c>
    </row>
    <row r="24" spans="1:14" ht="17" thickBot="1"/>
    <row r="25" spans="1:14" ht="20" thickBot="1">
      <c r="A25" s="146" t="s">
        <v>75</v>
      </c>
      <c r="B25" s="145"/>
      <c r="C25" s="117"/>
      <c r="D25" s="143"/>
      <c r="E25" s="119"/>
      <c r="F25" s="119"/>
    </row>
    <row r="26" spans="1:14" ht="17" thickBot="1">
      <c r="B26" s="15"/>
    </row>
    <row r="27" spans="1:14" ht="17" thickBot="1">
      <c r="B27" s="31" t="s">
        <v>42</v>
      </c>
      <c r="C27" s="5" t="s">
        <v>43</v>
      </c>
      <c r="D27" s="5" t="s">
        <v>44</v>
      </c>
      <c r="E27" s="5" t="s">
        <v>45</v>
      </c>
      <c r="F27" s="5" t="s">
        <v>46</v>
      </c>
      <c r="G27" s="5" t="s">
        <v>47</v>
      </c>
      <c r="H27" s="5" t="s">
        <v>48</v>
      </c>
      <c r="I27" s="5" t="s">
        <v>49</v>
      </c>
      <c r="J27" s="5" t="s">
        <v>50</v>
      </c>
      <c r="K27" s="28" t="s">
        <v>51</v>
      </c>
    </row>
    <row r="28" spans="1:14">
      <c r="A28" s="82" t="s">
        <v>54</v>
      </c>
      <c r="B28" s="99">
        <f>((B5-$B$13)^2+(C5-$C$13)^2+(D5-$D$13)^2)</f>
        <v>5.2674201243125642E-2</v>
      </c>
      <c r="C28" s="99">
        <f>((E5-$B$14)^2+(F5-$C$14)^2+(G5-$D$14)^2)</f>
        <v>1.6081942984280034E-2</v>
      </c>
      <c r="D28" s="99">
        <f>((H5-$B$15)^2+(I5-$C$15)^2+(J5-$D$15)^2)</f>
        <v>9.1022406461755128E-4</v>
      </c>
      <c r="E28" s="99">
        <f>((K5-$B$16)^2+(L5-$C$16)^2+(M5-$D$16)^2)</f>
        <v>0.1446807830479632</v>
      </c>
      <c r="F28" s="99">
        <f>((N5-$B$17)^2+(O5-$C$17)^2+(P5-$D$17)^2)</f>
        <v>8.5534107189973188E-2</v>
      </c>
      <c r="G28" s="99">
        <f>((Q5-$B$18)^2+(R5-$C$18)^2+(S5-$D$18)^2)</f>
        <v>6.7763167932704066E-2</v>
      </c>
      <c r="H28" s="99">
        <f>((T5-$B$19)^2+(U5-$C$19)^2+(V5-$D$19)^2)</f>
        <v>6.0171840954190928E-3</v>
      </c>
      <c r="I28" s="99">
        <f>((W5-$B$20)^2+(X5-$C$20)^2+(Y5-$D$20)^2)</f>
        <v>0</v>
      </c>
      <c r="J28" s="99">
        <f>((Z5-$B$21)^2+(AA5-$C$21)^2+(AB5-$D$21)^2)</f>
        <v>8.9046832761676256E-2</v>
      </c>
      <c r="K28" s="99">
        <f>((AC5-$B$22)^2+(AD5-$C$22)^2+(AE5-$D$22)^2)</f>
        <v>0</v>
      </c>
      <c r="L28" s="105">
        <f>SUM(B28:K28)</f>
        <v>0.46270844331975902</v>
      </c>
      <c r="M28" s="108">
        <f>L28/(20)</f>
        <v>2.3135422165987952E-2</v>
      </c>
      <c r="N28" s="112"/>
    </row>
    <row r="29" spans="1:14">
      <c r="A29" s="82" t="s">
        <v>55</v>
      </c>
      <c r="B29" s="99">
        <f>((B6-$B$13)^2+(C6-$C$13)^2+(D6-$D$13)^2)</f>
        <v>0</v>
      </c>
      <c r="C29" s="99">
        <f>((E6-$B$14)^2+(F6-$C$14)^2+(G6-$D$14)^2)</f>
        <v>0</v>
      </c>
      <c r="D29" s="99">
        <f>((H6-$B$15)^2+(I6-$C$15)^2+(J6-$D$15)^2)</f>
        <v>0</v>
      </c>
      <c r="E29" s="99">
        <f>((K6-$B$16)^2+(L6-$C$16)^2+(M6-$D$16)^2)</f>
        <v>0</v>
      </c>
      <c r="F29" s="99">
        <f>((N6-$B$17)^2+(O6-$C$17)^2+(P6-$D$17)^2)</f>
        <v>0</v>
      </c>
      <c r="G29" s="99">
        <f>((Q6-$B$18)^2+(R6-$C$18)^2+(S6-$D$18)^2)</f>
        <v>2.2242107432882512E-2</v>
      </c>
      <c r="H29" s="99">
        <f>((T6-$B$19)^2+(U6-$C$19)^2+(V6-$D$19)^2)</f>
        <v>7.9501721928382091E-2</v>
      </c>
      <c r="I29" s="99">
        <f>((W6-$B$20)^2+(X6-$C$20)^2+(Y6-$D$20)^2)</f>
        <v>0</v>
      </c>
      <c r="J29" s="99">
        <f>((Z6-$B$21)^2+(AA6-$C$21)^2+(AB6-$D$21)^2)</f>
        <v>3.457403813253327E-2</v>
      </c>
      <c r="K29" s="99">
        <f>((AC6-$B$22)^2+(AD6-$C$22)^2+(AE6-$D$22)^2)</f>
        <v>0</v>
      </c>
      <c r="L29" s="106">
        <f t="shared" ref="L29:L31" si="10">SUM(B29:K29)</f>
        <v>0.13631786749379787</v>
      </c>
      <c r="M29" s="109">
        <f t="shared" ref="M29:M31" si="11">L29/(20)</f>
        <v>6.8158933746898936E-3</v>
      </c>
      <c r="N29" s="112"/>
    </row>
    <row r="30" spans="1:14">
      <c r="A30" s="82" t="s">
        <v>56</v>
      </c>
      <c r="B30" s="99">
        <f>((B7-$B$13)^2+(C7-$C$13)^2+(D7-$D$13)^2)</f>
        <v>5.6499415504181111E-2</v>
      </c>
      <c r="C30" s="99">
        <f>((E7-$B$14)^2+(F7-$C$14)^2+(G7-$D$14)^2)</f>
        <v>6.5648380213299537E-2</v>
      </c>
      <c r="D30" s="99">
        <f>((H7-$B$15)^2+(I7-$C$15)^2+(J7-$D$15)^2)</f>
        <v>3.9972179810722402E-2</v>
      </c>
      <c r="E30" s="99">
        <f>((K7-$B$16)^2+(L7-$C$16)^2+(M7-$D$16)^2)</f>
        <v>0.42376579233794709</v>
      </c>
      <c r="F30" s="99">
        <f>((N7-$B$17)^2+(O7-$C$17)^2+(P7-$D$17)^2)</f>
        <v>0.2568241012616807</v>
      </c>
      <c r="G30" s="99">
        <f>((Q7-$B$18)^2+(R7-$C$18)^2+(S7-$D$18)^2)</f>
        <v>0.44092597675082268</v>
      </c>
      <c r="H30" s="99">
        <f>((T7-$B$19)^2+(U7-$C$19)^2+(V7-$D$19)^2)</f>
        <v>0</v>
      </c>
      <c r="I30" s="99">
        <f>((W7-$B$20)^2+(X7-$C$20)^2+(Y7-$D$20)^2)</f>
        <v>0</v>
      </c>
      <c r="J30" s="99">
        <f>((Z7-$B$21)^2+(AA7-$C$21)^2+(AB7-$D$21)^2)</f>
        <v>0.51582817107680989</v>
      </c>
      <c r="K30" s="99">
        <f>((AC7-$B$22)^2+(AD7-$C$22)^2+(AE7-$D$22)^2)</f>
        <v>1.9512500000000002E-2</v>
      </c>
      <c r="L30" s="106">
        <f t="shared" si="10"/>
        <v>1.8189765169554637</v>
      </c>
      <c r="M30" s="109">
        <f t="shared" si="11"/>
        <v>9.0948825847773182E-2</v>
      </c>
      <c r="N30" s="112"/>
    </row>
    <row r="31" spans="1:14" ht="17" thickBot="1">
      <c r="A31" s="83" t="s">
        <v>57</v>
      </c>
      <c r="B31" s="99">
        <f>((B8-$B$13)^2+(C8-$C$13)^2+(D8-$D$13)^2)</f>
        <v>0</v>
      </c>
      <c r="C31" s="99">
        <f>((E8-$B$14)^2+(F8-$C$14)^2+(G8-$D$14)^2)</f>
        <v>0</v>
      </c>
      <c r="D31" s="99">
        <f>((H8-$B$15)^2+(I8-$C$15)^2+(J8-$D$15)^2)</f>
        <v>2.6474304538588869E-4</v>
      </c>
      <c r="E31" s="99">
        <f>((K8-$B$16)^2+(L8-$C$16)^2+(M8-$D$16)^2)</f>
        <v>0</v>
      </c>
      <c r="F31" s="99">
        <f>((N8-$B$17)^2+(O8-$C$17)^2+(P8-$D$17)^2)</f>
        <v>0</v>
      </c>
      <c r="G31" s="99">
        <f>((Q8-$B$18)^2+(R8-$C$18)^2+(S8-$D$18)^2)</f>
        <v>0</v>
      </c>
      <c r="H31" s="99">
        <f>((T8-$B$19)^2+(U8-$C$19)^2+(V8-$D$19)^2)</f>
        <v>0.16330630115119152</v>
      </c>
      <c r="I31" s="99">
        <f>((W8-$B$20)^2+(X8-$C$20)^2+(Y8-$D$20)^2)</f>
        <v>0</v>
      </c>
      <c r="J31" s="99">
        <f>((Z8-$B$21)^2+(AA8-$C$21)^2+(AB8-$D$21)^2)</f>
        <v>0</v>
      </c>
      <c r="K31" s="99">
        <f>((AC8-$B$22)^2+(AD8-$C$22)^2+(AE8-$D$22)^2)</f>
        <v>0</v>
      </c>
      <c r="L31" s="107">
        <f t="shared" si="10"/>
        <v>0.16357104419657742</v>
      </c>
      <c r="M31" s="110">
        <f t="shared" si="11"/>
        <v>8.1785522098288717E-3</v>
      </c>
      <c r="N31" s="112"/>
    </row>
    <row r="32" spans="1:14" ht="17" thickBot="1">
      <c r="N32" s="112"/>
    </row>
    <row r="33" spans="1:14" ht="17" thickBot="1">
      <c r="B33" s="31" t="s">
        <v>42</v>
      </c>
      <c r="C33" s="5" t="s">
        <v>43</v>
      </c>
      <c r="D33" s="5" t="s">
        <v>44</v>
      </c>
      <c r="E33" s="5" t="s">
        <v>45</v>
      </c>
      <c r="F33" s="5" t="s">
        <v>46</v>
      </c>
      <c r="G33" s="5" t="s">
        <v>47</v>
      </c>
      <c r="H33" s="5" t="s">
        <v>48</v>
      </c>
      <c r="I33" s="5" t="s">
        <v>49</v>
      </c>
      <c r="J33" s="5" t="s">
        <v>50</v>
      </c>
      <c r="K33" s="28" t="s">
        <v>51</v>
      </c>
      <c r="N33" s="112"/>
    </row>
    <row r="34" spans="1:14">
      <c r="A34" s="82" t="s">
        <v>54</v>
      </c>
      <c r="B34" s="99">
        <f>((B5-$K$13)^2+(C5-$L$13)^2+(D5-$M$13)^2)</f>
        <v>9.0507546730827772E-5</v>
      </c>
      <c r="C34" s="99">
        <f>((E5-$K$14)^2+(F5-$L$14)^2+(G5-$M$14)^2)</f>
        <v>2.1796410098204898E-2</v>
      </c>
      <c r="D34" s="99">
        <f>((H5-$K$15)^2+(I5-$L$15)^2+(J5-$M$15)^2)</f>
        <v>2.9288790171921982E-2</v>
      </c>
      <c r="E34" s="99">
        <f>((K5-$K$16)^2+(L5-$L$16)^2+(M5-$M$16)^2)</f>
        <v>7.9033555277309903E-2</v>
      </c>
      <c r="F34" s="99">
        <f>((N5-$K$17)^2+(O5-$L$17)^2+(P5-$M$17)^2)</f>
        <v>4.6155297747077356E-2</v>
      </c>
      <c r="G34" s="99">
        <f>((Q5-$K$18)^2+(R5-$L$18)^2+(S5-$M$18)^2)</f>
        <v>0.18157281627021468</v>
      </c>
      <c r="H34" s="99">
        <f>((T5-$K$19)^2+(U5-$L$19)^2+(V5-$M$19)^2)</f>
        <v>0.10736366654765325</v>
      </c>
      <c r="I34" s="99">
        <f>((W5-$K$20)^2+(X5-$L$20)^2+(Y5-$M$20)^2)</f>
        <v>0</v>
      </c>
      <c r="J34" s="99">
        <f>((Z5-$K$21)^2+(AA5-$L$21)^2+(AB5-$M$21)^2)</f>
        <v>0.1965851244487905</v>
      </c>
      <c r="K34" s="99">
        <f>((AC5-$K$22)^2+(AD5-$L$22)^2+(AE5-$M$22)^2)</f>
        <v>1.9512500000000002E-2</v>
      </c>
      <c r="L34" s="105">
        <f>SUM(B34:K34)</f>
        <v>0.6813986681079035</v>
      </c>
      <c r="M34" s="108">
        <f>L34/(20)</f>
        <v>3.4069933405395172E-2</v>
      </c>
      <c r="N34" s="112"/>
    </row>
    <row r="35" spans="1:14">
      <c r="A35" s="82" t="s">
        <v>55</v>
      </c>
      <c r="B35" s="99">
        <f>((B6-$K$13)^2+(C6-$L$13)^2+(D6-$M$13)^2)</f>
        <v>5.6499415504181111E-2</v>
      </c>
      <c r="C35" s="99">
        <f>((E6-$K$14)^2+(F6-$L$14)^2+(G6-$M$14)^2)</f>
        <v>6.5648380213299537E-2</v>
      </c>
      <c r="D35" s="99">
        <f>((H6-$K$15)^2+(I6-$L$15)^2+(J6-$M$15)^2)</f>
        <v>3.9972179810722402E-2</v>
      </c>
      <c r="E35" s="99">
        <f>((K6-$K$16)^2+(L6-$L$16)^2+(M6-$M$16)^2)</f>
        <v>0.42376579233794709</v>
      </c>
      <c r="F35" s="99">
        <f>((N6-$K$17)^2+(O6-$L$17)^2+(P6-$M$17)^2)</f>
        <v>0.2568241012616807</v>
      </c>
      <c r="G35" s="99">
        <f>((Q6-$K$18)^2+(R6-$L$18)^2+(S6-$M$18)^2)</f>
        <v>0.30116867119256913</v>
      </c>
      <c r="H35" s="99">
        <f>((T6-$K$19)^2+(U6-$L$19)^2+(V6-$M$19)^2)</f>
        <v>2.0286076645052824E-2</v>
      </c>
      <c r="I35" s="99">
        <f>((W6-$K$20)^2+(X6-$L$20)^2+(Y6-$M$20)^2)</f>
        <v>0</v>
      </c>
      <c r="J35" s="99">
        <f>((Z6-$K$21)^2+(AA6-$L$21)^2+(AB6-$M$21)^2)</f>
        <v>0.32490835207816143</v>
      </c>
      <c r="K35" s="99">
        <f>((AC6-$K$22)^2+(AD6-$L$22)^2+(AE6-$M$22)^2)</f>
        <v>1.9512500000000002E-2</v>
      </c>
      <c r="L35" s="106">
        <f t="shared" ref="L35:L37" si="12">SUM(B35:K35)</f>
        <v>1.5085854690436145</v>
      </c>
      <c r="M35" s="109">
        <f t="shared" ref="M35:M37" si="13">L35/(20)</f>
        <v>7.5429273452180728E-2</v>
      </c>
      <c r="N35" s="112"/>
    </row>
    <row r="36" spans="1:14">
      <c r="A36" s="82" t="s">
        <v>56</v>
      </c>
      <c r="B36" s="99">
        <f>((B7-$K$13)^2+(C7-$L$13)^2+(D7-$M$13)^2)</f>
        <v>0</v>
      </c>
      <c r="C36" s="99">
        <f>((E7-$K$14)^2+(F7-$L$14)^2+(G7-$M$14)^2)</f>
        <v>0</v>
      </c>
      <c r="D36" s="99">
        <f>((H7-$K$15)^2+(I7-$L$15)^2+(J7-$M$15)^2)</f>
        <v>0</v>
      </c>
      <c r="E36" s="99">
        <f>((K7-$K$16)^2+(L7-$L$16)^2+(M7-$M$16)^2)</f>
        <v>0</v>
      </c>
      <c r="F36" s="99">
        <f>((N7-$K$17)^2+(O7-$L$17)^2+(P7-$M$17)^2)</f>
        <v>0</v>
      </c>
      <c r="G36" s="99">
        <f>((Q7-$K$18)^2+(R7-$L$18)^2+(S7-$M$18)^2)</f>
        <v>0</v>
      </c>
      <c r="H36" s="99">
        <f>((T7-$K$19)^2+(U7-$L$19)^2+(V7-$M$19)^2)</f>
        <v>0.16330630115119152</v>
      </c>
      <c r="I36" s="99">
        <f>((W7-$K$20)^2+(X7-$L$20)^2+(Y7-$M$20)^2)</f>
        <v>0</v>
      </c>
      <c r="J36" s="99">
        <f>((Z7-$K$21)^2+(AA7-$L$21)^2+(AB7-$M$21)^2)</f>
        <v>0</v>
      </c>
      <c r="K36" s="99">
        <f>((AC7-$K$22)^2+(AD7-$L$22)^2+(AE7-$M$22)^2)</f>
        <v>0</v>
      </c>
      <c r="L36" s="106">
        <f t="shared" si="12"/>
        <v>0.16330630115119152</v>
      </c>
      <c r="M36" s="109">
        <f t="shared" si="13"/>
        <v>8.1653150575595763E-3</v>
      </c>
      <c r="N36" s="112"/>
    </row>
    <row r="37" spans="1:14" ht="17" thickBot="1">
      <c r="A37" s="83" t="s">
        <v>57</v>
      </c>
      <c r="B37" s="99">
        <f>((B8-$K$13)^2+(C8-$L$13)^2+(D8-$M$13)^2)</f>
        <v>5.6499415504181111E-2</v>
      </c>
      <c r="C37" s="99">
        <f>((E8-$K$14)^2+(F8-$L$14)^2+(G8-$M$14)^2)</f>
        <v>6.5648380213299537E-2</v>
      </c>
      <c r="D37" s="99">
        <f>((H8-$K$15)^2+(I8-$L$15)^2+(J8-$M$15)^2)</f>
        <v>3.4091012176899207E-2</v>
      </c>
      <c r="E37" s="99">
        <f>((K8-$K$16)^2+(L8-$L$16)^2+(M8-$M$16)^2)</f>
        <v>0.42376579233794709</v>
      </c>
      <c r="F37" s="99">
        <f>((N8-$K$17)^2+(O8-$L$17)^2+(P8-$M$17)^2)</f>
        <v>0.2568241012616807</v>
      </c>
      <c r="G37" s="99">
        <f>((Q8-$K$18)^2+(R8-$L$18)^2+(S8-$M$18)^2)</f>
        <v>0.44092597675082268</v>
      </c>
      <c r="H37" s="99">
        <f>((T8-$K$19)^2+(U8-$L$19)^2+(V8-$M$19)^2)</f>
        <v>0</v>
      </c>
      <c r="I37" s="99">
        <f>((W8-$K$20)^2+(X8-$L$20)^2+(Y8-$M$20)^2)</f>
        <v>0</v>
      </c>
      <c r="J37" s="99">
        <f>((Z8-$K$21)^2+(AA8-$L$21)^2+(AB8-$M$21)^2)</f>
        <v>0.51582817107680989</v>
      </c>
      <c r="K37" s="99">
        <f>((AC8-$K$22)^2+(AD8-$L$22)^2+(AE8-$M$22)^2)</f>
        <v>1.9512500000000002E-2</v>
      </c>
      <c r="L37" s="107">
        <f t="shared" si="12"/>
        <v>1.8130953493216404</v>
      </c>
      <c r="M37" s="110">
        <f t="shared" si="13"/>
        <v>9.0654767466082017E-2</v>
      </c>
      <c r="N37" s="112"/>
    </row>
    <row r="38" spans="1:14" ht="17" thickBot="1"/>
    <row r="39" spans="1:14" ht="20" thickBot="1">
      <c r="A39" s="144" t="s">
        <v>76</v>
      </c>
      <c r="B39" s="145"/>
      <c r="C39" s="118"/>
    </row>
    <row r="40" spans="1:14">
      <c r="B40" t="s">
        <v>67</v>
      </c>
      <c r="C40" t="s">
        <v>68</v>
      </c>
      <c r="D40" t="s">
        <v>69</v>
      </c>
    </row>
    <row r="41" spans="1:14">
      <c r="A41" s="82" t="s">
        <v>54</v>
      </c>
      <c r="B41" s="111">
        <f>SQRT(M28)</f>
        <v>0.15210332726797252</v>
      </c>
      <c r="C41" s="111">
        <f>SQRT(M34)</f>
        <v>0.18458042530397195</v>
      </c>
      <c r="D41">
        <f>C41/(B41+C41)</f>
        <v>0.54823086618808481</v>
      </c>
      <c r="E41">
        <f>RANK(D41,$D$41:$D$44)</f>
        <v>3</v>
      </c>
    </row>
    <row r="42" spans="1:14">
      <c r="A42" s="82" t="s">
        <v>55</v>
      </c>
      <c r="B42" s="111">
        <f t="shared" ref="B42:B44" si="14">SQRT(M29)</f>
        <v>8.2558424008031386E-2</v>
      </c>
      <c r="C42" s="111">
        <f t="shared" ref="C42:C44" si="15">SQRT(M35)</f>
        <v>0.27464390299473374</v>
      </c>
      <c r="D42">
        <f t="shared" ref="D42:D44" si="16">C42/(B42+C42)</f>
        <v>0.76887489871421721</v>
      </c>
      <c r="E42">
        <f t="shared" ref="E42:E44" si="17">RANK(D42,$D$41:$D$44)</f>
        <v>2</v>
      </c>
    </row>
    <row r="43" spans="1:14">
      <c r="A43" s="82" t="s">
        <v>56</v>
      </c>
      <c r="B43" s="111">
        <f t="shared" si="14"/>
        <v>0.30157723032048223</v>
      </c>
      <c r="C43" s="111">
        <f t="shared" si="15"/>
        <v>9.0362132874116999E-2</v>
      </c>
      <c r="D43">
        <f t="shared" si="16"/>
        <v>0.23055130808398006</v>
      </c>
      <c r="E43">
        <f t="shared" si="17"/>
        <v>4</v>
      </c>
    </row>
    <row r="44" spans="1:14" ht="17" thickBot="1">
      <c r="A44" s="83" t="s">
        <v>57</v>
      </c>
      <c r="B44" s="111">
        <f t="shared" si="14"/>
        <v>9.04353482319213E-2</v>
      </c>
      <c r="C44" s="111">
        <f t="shared" si="15"/>
        <v>0.30108930148061058</v>
      </c>
      <c r="D44">
        <f t="shared" si="16"/>
        <v>0.76901748511026979</v>
      </c>
      <c r="E44">
        <f t="shared" si="17"/>
        <v>1</v>
      </c>
    </row>
    <row r="48" spans="1:14" ht="17" customHeight="1"/>
  </sheetData>
  <mergeCells count="10"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DM-Weight-Calculation</vt:lpstr>
      <vt:lpstr>Criteria-Weight-Calculation</vt:lpstr>
      <vt:lpstr>Constructing-R-Matrix</vt:lpstr>
      <vt:lpstr>S-Matrix-Final-Rankings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Aslıgül</dc:creator>
  <cp:lastModifiedBy>Aslıgül</cp:lastModifiedBy>
  <dcterms:created xsi:type="dcterms:W3CDTF">2022-05-22T10:18:34Z</dcterms:created>
  <dcterms:modified xsi:type="dcterms:W3CDTF">2022-06-16T15:54:08Z</dcterms:modified>
</cp:coreProperties>
</file>