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70" windowHeight="0" firstSheet="6"/>
  </bookViews>
  <sheets>
    <sheet name="MAIN" sheetId="7" r:id="rId1"/>
    <sheet name="熊本_20240313_20240317" sheetId="5" r:id="rId2"/>
    <sheet name="釜山_20240627_20240630" sheetId="1" r:id="rId3"/>
    <sheet name="布里斯本_20241010_20241019" sheetId="6" r:id="rId4"/>
    <sheet name="東京_20240524_20240526_東京外站" sheetId="12" r:id="rId5"/>
    <sheet name="美西_20250123_20250130_東京外站" sheetId="10" r:id="rId6"/>
    <sheet name="沖繩_20250312_20250316_東京外站" sheetId="11" r:id="rId7"/>
    <sheet name="美西_20250123_20250130_直飛" sheetId="15" r:id="rId8"/>
    <sheet name="新加坡峇里島_20250124_20250129" sheetId="8" r:id="rId9"/>
    <sheet name="沖繩_20250312_20250316" sheetId="9" r:id="rId10"/>
  </sheets>
  <calcPr calcId="162913"/>
</workbook>
</file>

<file path=xl/calcChain.xml><?xml version="1.0" encoding="utf-8"?>
<calcChain xmlns="http://schemas.openxmlformats.org/spreadsheetml/2006/main">
  <c r="F14" i="7" l="1"/>
  <c r="D14" i="7"/>
  <c r="D5" i="7"/>
  <c r="C18" i="7" l="1"/>
  <c r="E18" i="7" s="1"/>
  <c r="D54" i="15"/>
  <c r="D53" i="15"/>
  <c r="F2" i="12" l="1"/>
  <c r="D54" i="10" l="1"/>
  <c r="D53" i="10"/>
  <c r="D11" i="12"/>
  <c r="D53" i="12"/>
  <c r="D54" i="12"/>
  <c r="F24" i="7"/>
  <c r="F8" i="7"/>
  <c r="C22" i="7" l="1"/>
  <c r="C13" i="7"/>
  <c r="E13" i="7" s="1"/>
  <c r="C12" i="7"/>
  <c r="C5" i="7"/>
  <c r="E5" i="7" s="1"/>
  <c r="E12" i="7" l="1"/>
  <c r="E14" i="7" s="1"/>
  <c r="C14" i="7"/>
  <c r="D12" i="8"/>
  <c r="C23" i="7"/>
  <c r="E23" i="7" s="1"/>
  <c r="D9" i="9"/>
  <c r="E22" i="7"/>
  <c r="D24" i="7"/>
  <c r="D11" i="8"/>
  <c r="D7" i="7"/>
  <c r="D6" i="7"/>
  <c r="D4" i="7"/>
  <c r="C7" i="7"/>
  <c r="C6" i="7"/>
  <c r="C4" i="7"/>
  <c r="D14" i="6"/>
  <c r="F7" i="6"/>
  <c r="F6" i="6"/>
  <c r="F5" i="6"/>
  <c r="F4" i="6"/>
  <c r="F3" i="6"/>
  <c r="F2" i="6"/>
  <c r="D12" i="1"/>
  <c r="D11" i="1"/>
  <c r="D9" i="1"/>
  <c r="D13" i="6"/>
  <c r="D10" i="6"/>
  <c r="D13" i="5"/>
  <c r="D12" i="5"/>
  <c r="F57" i="5"/>
  <c r="F56" i="5"/>
  <c r="F55" i="5"/>
  <c r="F54" i="5"/>
  <c r="F53" i="5"/>
  <c r="F52" i="5"/>
  <c r="F51" i="5"/>
  <c r="F2" i="5"/>
  <c r="F3" i="5"/>
  <c r="F4" i="1"/>
  <c r="F3" i="1"/>
  <c r="F2" i="1"/>
  <c r="D8" i="7" l="1"/>
  <c r="C8" i="7"/>
  <c r="E24" i="7"/>
  <c r="C24" i="7"/>
  <c r="E7" i="7"/>
  <c r="E4" i="7"/>
  <c r="E6" i="7"/>
  <c r="E8" i="7" l="1"/>
</calcChain>
</file>

<file path=xl/sharedStrings.xml><?xml version="1.0" encoding="utf-8"?>
<sst xmlns="http://schemas.openxmlformats.org/spreadsheetml/2006/main" count="239" uniqueCount="99">
  <si>
    <t>預計住宿</t>
  </si>
  <si>
    <t>匯率</t>
  </si>
  <si>
    <t>Mipo Oceanside Hotel</t>
  </si>
  <si>
    <t>2024/6/27~2024/6/30</t>
  </si>
  <si>
    <t>BookingTS</t>
  </si>
  <si>
    <t>Y典藏飯店 (LCT Residence Y collection)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</si>
  <si>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</si>
  <si>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</si>
  <si>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</si>
  <si>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</si>
  <si>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</si>
  <si>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</si>
  <si>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</si>
  <si>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</si>
  <si>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</si>
  <si>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</si>
  <si>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</si>
  <si>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</si>
  <si>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</si>
  <si>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</si>
  <si>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</si>
  <si>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</si>
  <si>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</si>
  <si>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</si>
  <si>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</si>
  <si>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</si>
  <si>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</si>
  <si>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</si>
  <si>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</si>
  <si>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</si>
  <si>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</si>
  <si>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</si>
  <si>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</si>
  <si>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</si>
  <si>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</si>
  <si>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</si>
  <si>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</si>
  <si>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</si>
  <si>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</si>
  <si>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</si>
  <si>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</si>
  <si>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</si>
  <si>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</si>
  <si>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</si>
  <si>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</si>
  <si>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</si>
  <si>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</si>
  <si>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</si>
  <si>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</si>
  <si>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</si>
  <si>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</si>
  <si>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</si>
  <si>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</si>
  <si>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</si>
  <si>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</si>
  <si>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</si>
  <si>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</si>
  <si>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</si>
  <si>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</si>
  <si>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</si>
  <si>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</si>
  <si>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</si>
  <si>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</si>
  <si>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</si>
  <si>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</si>
  <si>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</si>
  <si>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</si>
  <si>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</si>
  <si>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</si>
  <si>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</si>
  <si>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</si>
  <si>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</si>
  <si>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</si>
  <si>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</si>
  <si>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</si>
  <si>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</si>
  <si>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</si>
  <si>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</si>
  <si>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</si>
  <si>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星宇航空(台北→洛杉磯 1/23外站票)</t>
    <phoneticPr fontId="10" type="noConversion"/>
  </si>
  <si>
    <t>星宇航空(舊金山→台北 1/30外站票)</t>
    <phoneticPr fontId="10" type="noConversion"/>
  </si>
  <si>
    <t>美西_20250123_20250130_東京外站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</si>
  <si>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</si>
  <si>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</si>
  <si>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</si>
  <si>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葛西臨海水族園</t>
    <phoneticPr fontId="10" type="noConversion"/>
  </si>
  <si>
    <t>利木津</t>
    <phoneticPr fontId="10" type="noConversion"/>
  </si>
  <si>
    <t>加州迪士尼</t>
    <phoneticPr fontId="10" type="noConversion"/>
  </si>
  <si>
    <t>加州環球影城</t>
    <phoneticPr fontId="10" type="noConversion"/>
  </si>
  <si>
    <t>東京灣舞濱酒店</t>
  </si>
  <si>
    <t>Harmony Room with 3 Beds - Non-Smoking</t>
  </si>
  <si>
    <t>沖繩_20250312_20250316_東京外站</t>
    <phoneticPr fontId="10" type="noConversion"/>
  </si>
  <si>
    <t>2024/5/24~2024/5/26</t>
    <phoneticPr fontId="10" type="noConversion"/>
  </si>
  <si>
    <t>星宇航空(東京→台北5/26外站票)</t>
    <phoneticPr fontId="10" type="noConversion"/>
  </si>
  <si>
    <t>東京_20240524_20240526_東京外站</t>
    <phoneticPr fontId="10" type="noConversion"/>
  </si>
  <si>
    <t>星宇航空(台北→洛杉磯 1/23)</t>
    <phoneticPr fontId="10" type="noConversion"/>
  </si>
  <si>
    <t>星宇航空(舊金山→台北 1/30)</t>
    <phoneticPr fontId="10" type="noConversion"/>
  </si>
  <si>
    <t>美西_20250123_20250130_直飛</t>
    <phoneticPr fontId="10" type="noConversion"/>
  </si>
  <si>
    <t>Agoda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</si>
</sst>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4" fontId="11" fillId="5" borderId="5" xfId="0" applyNumberFormat="1" applyFont="1" applyFill="1" applyBorder="1" applyAlignment="1"/>
    <xf numFmtId="176" fontId="11" fillId="5" borderId="5" xfId="0" applyNumberFormat="1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0" fontId="9" fillId="4" borderId="5" xfId="1" applyFill="1" applyBorder="1" applyAlignment="1">
      <alignment wrapText="1"/>
    </xf>
    <xf numFmtId="0" fontId="15" fillId="4" borderId="5" xfId="1" applyFont="1" applyFill="1" applyBorder="1" applyAlignment="1">
      <alignment wrapText="1"/>
    </xf>
    <xf numFmtId="176" fontId="18" fillId="2" borderId="5" xfId="0" applyNumberFormat="1" applyFont="1" applyFill="1" applyBorder="1" applyAlignment="1">
      <alignment horizontal="right"/>
    </xf>
    <xf numFmtId="176" fontId="18" fillId="2" borderId="5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6" fillId="0" borderId="4" xfId="0" applyFont="1" applyBorder="1"/>
    <xf numFmtId="0" fontId="16" fillId="0" borderId="5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8.png"/><Relationship Id="rId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16</xdr:row>
      <xdr:rowOff>152400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" y="2152650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57150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694375</xdr:colOff>
      <xdr:row>41</xdr:row>
      <xdr:rowOff>47052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409825"/>
          <a:ext cx="7600000" cy="4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13</xdr:row>
      <xdr:rowOff>9525</xdr:rowOff>
    </xdr:from>
    <xdr:to>
      <xdr:col>13</xdr:col>
      <xdr:colOff>570545</xdr:colOff>
      <xdr:row>28</xdr:row>
      <xdr:rowOff>66364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2419350"/>
          <a:ext cx="7638095" cy="2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5</xdr:row>
      <xdr:rowOff>57150</xdr:rowOff>
    </xdr:from>
    <xdr:to>
      <xdr:col>20</xdr:col>
      <xdr:colOff>713051</xdr:colOff>
      <xdr:row>42</xdr:row>
      <xdr:rowOff>104008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1028700"/>
          <a:ext cx="10590476" cy="6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14</xdr:row>
      <xdr:rowOff>28575</xdr:rowOff>
    </xdr:from>
    <xdr:to>
      <xdr:col>7</xdr:col>
      <xdr:colOff>722582</xdr:colOff>
      <xdr:row>36</xdr:row>
      <xdr:rowOff>142415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2552700"/>
          <a:ext cx="10542857" cy="3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13</xdr:row>
      <xdr:rowOff>123825</xdr:rowOff>
    </xdr:from>
    <xdr:to>
      <xdr:col>7</xdr:col>
      <xdr:colOff>713057</xdr:colOff>
      <xdr:row>36</xdr:row>
      <xdr:rowOff>75740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486025"/>
          <a:ext cx="10542857" cy="3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14</xdr:row>
      <xdr:rowOff>57150</xdr:rowOff>
    </xdr:from>
    <xdr:to>
      <xdr:col>20</xdr:col>
      <xdr:colOff>227470</xdr:colOff>
      <xdr:row>65</xdr:row>
      <xdr:rowOff>37003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100" y="2581275"/>
          <a:ext cx="9038095" cy="87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booking.com/confirmation.zh-tw.html?sid=7c0d7857b72e2472b4301a47c5ae46b9&amp;aid=1346434&amp;auth_key=EQtvjQCx9JZmJ30H&amp;source=mytrips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4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G24"/>
  <sheetViews>
    <sheetView tabSelected="1" workbookViewId="0">
      <selection activeCell="J13" sqref="J13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9" t="s">
        <v>59</v>
      </c>
      <c r="C3" s="69" t="s">
        <v>52</v>
      </c>
      <c r="D3" s="69" t="s">
        <v>56</v>
      </c>
      <c r="E3" s="69" t="s">
        <v>57</v>
      </c>
      <c r="F3" s="69" t="s">
        <v>83</v>
      </c>
    </row>
    <row r="4" spans="2:7" ht="15.75" x14ac:dyDescent="0.25">
      <c r="B4" s="71" t="s">
        <v>53</v>
      </c>
      <c r="C4" s="73">
        <f>SUM(熊本_20240313_20240317!F2:F6)+SUM(熊本_20240313_20240317!D9:D13)+熊本_20240313_20240317!D16+SUM(熊本_20240313_20240317!D35:D46)</f>
        <v>111245.82</v>
      </c>
      <c r="D4" s="73">
        <f>熊本_20240313_20240317!D9+熊本_20240313_20240317!D11+熊本_20240313_20240317!D13+熊本_20240313_20240317!D16</f>
        <v>47984</v>
      </c>
      <c r="E4" s="73">
        <f>C4-D4</f>
        <v>63261.820000000007</v>
      </c>
      <c r="F4" s="73">
        <v>3</v>
      </c>
    </row>
    <row r="5" spans="2:7" ht="15.75" x14ac:dyDescent="0.25">
      <c r="B5" s="71" t="s">
        <v>94</v>
      </c>
      <c r="C5" s="73">
        <f>SUM(東京_20240524_20240526_東京外站!$F$2:$F$6)+SUM(東京_20240524_20240526_東京外站!$D$9:$D$12)+SUM(東京_20240524_20240526_東京外站!$D$53:$D$64)</f>
        <v>42058.53</v>
      </c>
      <c r="D5" s="73">
        <f>東京_20240524_20240526_東京外站!D9</f>
        <v>16173.09</v>
      </c>
      <c r="E5" s="73">
        <f>C5-D5</f>
        <v>25885.439999999999</v>
      </c>
      <c r="F5" s="73">
        <v>1</v>
      </c>
    </row>
    <row r="6" spans="2:7" ht="15.75" x14ac:dyDescent="0.25">
      <c r="B6" s="71" t="s">
        <v>54</v>
      </c>
      <c r="C6" s="73">
        <f>SUM(釜山_20240627_20240630!F3)+SUM(釜山_20240627_20240630!D9:D12)+SUM(釜山_20240627_20240630!D35:D46)</f>
        <v>63053.94</v>
      </c>
      <c r="D6" s="73">
        <f>釜山_20240627_20240630!D9+釜山_20240627_20240630!D11+釜山_20240627_20240630!D12</f>
        <v>25450.86</v>
      </c>
      <c r="E6" s="73">
        <f t="shared" ref="E6:E7" si="0">C6-D6</f>
        <v>37603.08</v>
      </c>
      <c r="F6" s="73">
        <v>2</v>
      </c>
    </row>
    <row r="7" spans="2:7" ht="15.75" x14ac:dyDescent="0.25">
      <c r="B7" s="71" t="s">
        <v>55</v>
      </c>
      <c r="C7" s="73">
        <f>SUM(布里斯本_20241010_20241019!F5:F7)+SUM(布里斯本_20241010_20241019!D10:D14)+布里斯本_20241010_20241019!D17+SUM(布里斯本_20241010_20241019!D33:D44)</f>
        <v>212593.95600000001</v>
      </c>
      <c r="D7" s="73">
        <f>布里斯本_20241010_20241019!D10+布里斯本_20241010_20241019!D13</f>
        <v>102361.4</v>
      </c>
      <c r="E7" s="73">
        <f t="shared" si="0"/>
        <v>110232.55600000001</v>
      </c>
      <c r="F7" s="73">
        <v>6</v>
      </c>
    </row>
    <row r="8" spans="2:7" ht="15.75" x14ac:dyDescent="0.25">
      <c r="B8" s="72" t="s">
        <v>58</v>
      </c>
      <c r="C8" s="74">
        <f>SUM(C4:C7)</f>
        <v>428952.24600000004</v>
      </c>
      <c r="D8" s="74">
        <f>SUM(D4:D7)</f>
        <v>191969.34999999998</v>
      </c>
      <c r="E8" s="74">
        <f>SUM(E4:E7)</f>
        <v>236982.89600000001</v>
      </c>
      <c r="F8" s="74">
        <f>SUM(F4:F7)</f>
        <v>12</v>
      </c>
    </row>
    <row r="11" spans="2:7" ht="15" x14ac:dyDescent="0.2">
      <c r="B11" s="69" t="s">
        <v>60</v>
      </c>
      <c r="C11" s="69" t="s">
        <v>52</v>
      </c>
      <c r="D11" s="69" t="s">
        <v>56</v>
      </c>
      <c r="E11" s="69" t="s">
        <v>57</v>
      </c>
      <c r="F11" s="69" t="s">
        <v>82</v>
      </c>
      <c r="G11" s="69" t="s">
        <v>61</v>
      </c>
    </row>
    <row r="12" spans="2:7" ht="15.75" x14ac:dyDescent="0.25">
      <c r="B12" s="76" t="s">
        <v>81</v>
      </c>
      <c r="C12" s="77">
        <f>SUM(美西_20250123_20250130_東京外站!$F$2:$F$6)+SUM(美西_20250123_20250130_東京外站!$D$9:$D$12)+SUM(美西_20250123_20250130_東京外站!$D$53:$D$64)</f>
        <v>315750</v>
      </c>
      <c r="D12" s="77"/>
      <c r="E12" s="77">
        <f>C12-D12</f>
        <v>315750</v>
      </c>
      <c r="F12" s="77">
        <v>1</v>
      </c>
      <c r="G12" s="77">
        <v>1</v>
      </c>
    </row>
    <row r="13" spans="2:7" ht="15.75" x14ac:dyDescent="0.25">
      <c r="B13" s="76" t="s">
        <v>91</v>
      </c>
      <c r="C13" s="77">
        <f>SUM(沖繩_20250312_20250316_東京外站!$F$2:$F$6)+SUM(沖繩_20250312_20250316_東京外站!$D$9:$D$12)+SUM(沖繩_20250312_20250316_東京外站!$D$53:$D$64)</f>
        <v>50000</v>
      </c>
      <c r="D13" s="77"/>
      <c r="E13" s="77">
        <f>C13-D13</f>
        <v>50000</v>
      </c>
      <c r="F13" s="77">
        <v>3</v>
      </c>
      <c r="G13" s="77">
        <v>1</v>
      </c>
    </row>
    <row r="14" spans="2:7" ht="15.75" x14ac:dyDescent="0.25">
      <c r="B14" s="72" t="s">
        <v>58</v>
      </c>
      <c r="C14" s="74">
        <f>SUMPRODUCT(C12:C13,$G12:$G13)</f>
        <v>365750</v>
      </c>
      <c r="D14" s="74">
        <f t="shared" ref="D14:F14" si="1">SUMPRODUCT(D12:D13,$G12:$G13)</f>
        <v>0</v>
      </c>
      <c r="E14" s="74">
        <f t="shared" si="1"/>
        <v>365750</v>
      </c>
      <c r="F14" s="74">
        <f t="shared" si="1"/>
        <v>4</v>
      </c>
      <c r="G14" s="74"/>
    </row>
    <row r="17" spans="2:7" ht="15" x14ac:dyDescent="0.2">
      <c r="B17" s="69" t="s">
        <v>60</v>
      </c>
      <c r="C17" s="69" t="s">
        <v>52</v>
      </c>
      <c r="D17" s="69" t="s">
        <v>56</v>
      </c>
      <c r="E17" s="69" t="s">
        <v>57</v>
      </c>
      <c r="F17" s="69" t="s">
        <v>82</v>
      </c>
      <c r="G17" s="69" t="s">
        <v>61</v>
      </c>
    </row>
    <row r="18" spans="2:7" ht="15.75" x14ac:dyDescent="0.25">
      <c r="B18" s="72" t="s">
        <v>97</v>
      </c>
      <c r="C18" s="74">
        <f>SUM(美西_20250123_20250130_直飛!$F$2:$F$6)+SUM(美西_20250123_20250130_直飛!$D$9:$D$12)+SUM(美西_20250123_20250130_直飛!$D$53:$D$64)</f>
        <v>309836</v>
      </c>
      <c r="D18" s="74">
        <v>0</v>
      </c>
      <c r="E18" s="74">
        <f>C18-D18</f>
        <v>309836</v>
      </c>
      <c r="F18" s="74">
        <v>1</v>
      </c>
      <c r="G18" s="74">
        <v>1</v>
      </c>
    </row>
    <row r="21" spans="2:7" ht="15" x14ac:dyDescent="0.2">
      <c r="B21" s="69" t="s">
        <v>60</v>
      </c>
      <c r="C21" s="69" t="s">
        <v>52</v>
      </c>
      <c r="D21" s="69" t="s">
        <v>56</v>
      </c>
      <c r="E21" s="69" t="s">
        <v>57</v>
      </c>
      <c r="F21" s="69" t="s">
        <v>82</v>
      </c>
      <c r="G21" s="69" t="s">
        <v>61</v>
      </c>
    </row>
    <row r="22" spans="2:7" ht="15.75" x14ac:dyDescent="0.25">
      <c r="B22" s="70" t="s">
        <v>69</v>
      </c>
      <c r="C22" s="75">
        <f>SUM(新加坡峇里島_20250124_20250129!$F$2:$F$6)+SUM(新加坡峇里島_20250124_20250129!$D$9:$D$13)+SUM(新加坡峇里島_20250124_20250129!$D$54:$D$65)</f>
        <v>150826</v>
      </c>
      <c r="D22" s="75"/>
      <c r="E22" s="75">
        <f>C22-D22</f>
        <v>150826</v>
      </c>
      <c r="F22" s="75">
        <v>1</v>
      </c>
      <c r="G22" s="75">
        <v>1</v>
      </c>
    </row>
    <row r="23" spans="2:7" ht="15.75" x14ac:dyDescent="0.25">
      <c r="B23" s="70" t="s">
        <v>71</v>
      </c>
      <c r="C23" s="75">
        <f>SUM(沖繩_20250312_20250316!$F$2:$F$6)+SUM(沖繩_20250312_20250316!$D$9:$D$10)+SUM(沖繩_20250312_20250316!$D$54:$D$65)</f>
        <v>80107</v>
      </c>
      <c r="D23" s="75"/>
      <c r="E23" s="75">
        <f>C23-D23</f>
        <v>80107</v>
      </c>
      <c r="F23" s="75">
        <v>3</v>
      </c>
      <c r="G23" s="75">
        <v>1</v>
      </c>
    </row>
    <row r="24" spans="2:7" ht="15.75" x14ac:dyDescent="0.25">
      <c r="B24" s="72" t="s">
        <v>58</v>
      </c>
      <c r="C24" s="74">
        <f>SUMPRODUCT(C22:C23,$G22:$G23)</f>
        <v>230933</v>
      </c>
      <c r="D24" s="74">
        <f>SUMPRODUCT(D22:D23,$G22:$G23)</f>
        <v>0</v>
      </c>
      <c r="E24" s="74">
        <f>SUMPRODUCT(E22:E23,$G22:$G23)</f>
        <v>230933</v>
      </c>
      <c r="F24" s="74">
        <f>SUM(F22:F23)</f>
        <v>4</v>
      </c>
      <c r="G24" s="74"/>
    </row>
  </sheetData>
  <phoneticPr fontId="10" type="noConversion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 t="s">
        <v>70</v>
      </c>
      <c r="C9" s="39" t="s">
        <v>19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77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75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M988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3" ht="15.75" customHeight="1" x14ac:dyDescent="0.25">
      <c r="A1" s="1"/>
      <c r="B1" s="82" t="s">
        <v>0</v>
      </c>
      <c r="C1" s="83"/>
      <c r="D1" s="83"/>
      <c r="E1" s="83"/>
      <c r="F1" s="84"/>
      <c r="G1" s="2"/>
      <c r="H1" s="9"/>
      <c r="I1" s="9"/>
      <c r="L1" s="3" t="s">
        <v>1</v>
      </c>
      <c r="M1" s="4">
        <v>0.21</v>
      </c>
    </row>
    <row r="2" spans="1:13" ht="15.75" customHeight="1" x14ac:dyDescent="0.3">
      <c r="A2" s="1"/>
      <c r="B2" s="45" t="s">
        <v>20</v>
      </c>
      <c r="C2" s="28" t="s">
        <v>21</v>
      </c>
      <c r="D2" s="29" t="s">
        <v>4</v>
      </c>
      <c r="E2" s="34">
        <v>45359</v>
      </c>
      <c r="F2" s="31">
        <f>101500*$M$1-1700</f>
        <v>19615</v>
      </c>
      <c r="G2" s="9"/>
      <c r="H2" s="9"/>
      <c r="I2" s="9"/>
    </row>
    <row r="3" spans="1:13" ht="15.75" customHeight="1" x14ac:dyDescent="0.3">
      <c r="A3" s="1"/>
      <c r="B3" s="45" t="s">
        <v>22</v>
      </c>
      <c r="C3" s="28" t="s">
        <v>23</v>
      </c>
      <c r="D3" s="29" t="s">
        <v>24</v>
      </c>
      <c r="E3" s="34">
        <v>45364</v>
      </c>
      <c r="F3" s="31">
        <f>(74522+56320)*$M$1</f>
        <v>27476.82</v>
      </c>
      <c r="G3" s="9"/>
      <c r="H3" s="9"/>
      <c r="I3" s="9"/>
    </row>
    <row r="4" spans="1:13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3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3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3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3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13" ht="13.5" x14ac:dyDescent="0.25">
      <c r="A9" s="1"/>
      <c r="B9" s="26" t="s">
        <v>18</v>
      </c>
      <c r="C9" s="26">
        <v>45364</v>
      </c>
      <c r="D9" s="19">
        <v>72274</v>
      </c>
      <c r="E9" s="2"/>
      <c r="F9" s="2"/>
      <c r="G9" s="2"/>
      <c r="H9" s="2"/>
      <c r="I9" s="2"/>
    </row>
    <row r="10" spans="1:13" ht="13.5" x14ac:dyDescent="0.25">
      <c r="A10" s="1"/>
      <c r="B10" s="26"/>
      <c r="C10" s="26">
        <v>45368</v>
      </c>
      <c r="D10" s="27"/>
      <c r="E10" s="2"/>
      <c r="F10" s="2"/>
      <c r="G10" s="2"/>
      <c r="H10" s="2"/>
      <c r="I10" s="2"/>
    </row>
    <row r="11" spans="1:13" ht="13.5" x14ac:dyDescent="0.25">
      <c r="A11" s="1"/>
      <c r="B11" s="26" t="s">
        <v>36</v>
      </c>
      <c r="C11" s="26"/>
      <c r="D11" s="19">
        <v>2584</v>
      </c>
      <c r="E11" s="2"/>
      <c r="F11" s="2"/>
      <c r="G11" s="2"/>
      <c r="H11" s="2"/>
      <c r="I11" s="2"/>
    </row>
    <row r="12" spans="1:13" ht="13.5" x14ac:dyDescent="0.25">
      <c r="A12" s="1"/>
      <c r="B12" s="49" t="s">
        <v>33</v>
      </c>
      <c r="C12" s="26" t="s">
        <v>32</v>
      </c>
      <c r="D12" s="27">
        <f>(77000)*$M$1</f>
        <v>16170</v>
      </c>
      <c r="E12" s="2"/>
      <c r="F12" s="2"/>
      <c r="G12" s="2"/>
      <c r="H12" s="2"/>
      <c r="I12" s="2"/>
    </row>
    <row r="13" spans="1:13" ht="13.5" x14ac:dyDescent="0.25">
      <c r="A13" s="37"/>
      <c r="B13" s="50" t="s">
        <v>38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3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3" ht="15.75" customHeight="1" x14ac:dyDescent="0.3">
      <c r="A15" s="1"/>
      <c r="B15" s="92" t="s">
        <v>34</v>
      </c>
      <c r="C15" s="93"/>
      <c r="D15" s="94"/>
      <c r="E15" s="2"/>
      <c r="F15" s="2"/>
      <c r="G15" s="2"/>
      <c r="H15" s="2"/>
      <c r="I15" s="2"/>
    </row>
    <row r="16" spans="1:13" ht="13.5" x14ac:dyDescent="0.25">
      <c r="A16" s="1"/>
      <c r="B16" s="46" t="s">
        <v>35</v>
      </c>
      <c r="C16" s="46"/>
      <c r="D16" s="47">
        <v>-25000</v>
      </c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8" t="s">
        <v>12</v>
      </c>
      <c r="C34" s="89"/>
      <c r="D34" s="90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91" t="s">
        <v>8</v>
      </c>
      <c r="C50" s="86"/>
      <c r="D50" s="86"/>
      <c r="E50" s="86"/>
      <c r="F50" s="87"/>
      <c r="G50" s="2"/>
      <c r="H50" s="2"/>
      <c r="I50" s="2"/>
    </row>
    <row r="51" spans="1:9" ht="15.75" customHeight="1" x14ac:dyDescent="0.25">
      <c r="A51" s="1"/>
      <c r="B51" s="43" t="s">
        <v>25</v>
      </c>
      <c r="C51" s="5" t="s">
        <v>21</v>
      </c>
      <c r="D51" s="10" t="s">
        <v>26</v>
      </c>
      <c r="E51" s="8"/>
      <c r="F51" s="8">
        <f>59621*$M$1</f>
        <v>12520.41</v>
      </c>
      <c r="G51" s="9"/>
      <c r="H51" s="9"/>
      <c r="I51" s="9"/>
    </row>
    <row r="52" spans="1:9" ht="15.75" customHeight="1" x14ac:dyDescent="0.25">
      <c r="A52" s="1"/>
      <c r="B52" s="43" t="s">
        <v>27</v>
      </c>
      <c r="C52" s="5" t="s">
        <v>21</v>
      </c>
      <c r="D52" s="10" t="s">
        <v>4</v>
      </c>
      <c r="E52" s="7"/>
      <c r="F52" s="8">
        <f>69835*$M$1-1218</f>
        <v>13447.35</v>
      </c>
      <c r="G52" s="9"/>
      <c r="H52" s="9"/>
      <c r="I52" s="9"/>
    </row>
    <row r="53" spans="1:9" ht="15.75" customHeight="1" x14ac:dyDescent="0.25">
      <c r="A53" s="1"/>
      <c r="B53" s="44" t="s">
        <v>28</v>
      </c>
      <c r="C53" s="5" t="s">
        <v>21</v>
      </c>
      <c r="D53" s="10" t="s">
        <v>26</v>
      </c>
      <c r="E53" s="7"/>
      <c r="F53" s="8">
        <f>167400*$M$1</f>
        <v>35154</v>
      </c>
      <c r="G53" s="9"/>
      <c r="H53" s="9"/>
      <c r="I53" s="9"/>
    </row>
    <row r="54" spans="1:9" ht="15.75" customHeight="1" x14ac:dyDescent="0.25">
      <c r="A54" s="1"/>
      <c r="B54" s="44" t="s">
        <v>29</v>
      </c>
      <c r="C54" s="5" t="s">
        <v>23</v>
      </c>
      <c r="D54" s="10" t="s">
        <v>26</v>
      </c>
      <c r="E54" s="7"/>
      <c r="F54" s="8">
        <f>125100*$M$1</f>
        <v>26271</v>
      </c>
      <c r="G54" s="9"/>
      <c r="H54" s="9"/>
      <c r="I54" s="9"/>
    </row>
    <row r="55" spans="1:9" ht="15.75" customHeight="1" x14ac:dyDescent="0.25">
      <c r="A55" s="1"/>
      <c r="B55" s="43" t="s">
        <v>30</v>
      </c>
      <c r="C55" s="5" t="s">
        <v>21</v>
      </c>
      <c r="D55" s="10" t="s">
        <v>4</v>
      </c>
      <c r="E55" s="7"/>
      <c r="F55" s="8">
        <f>102600*$M$1-1972</f>
        <v>19574</v>
      </c>
      <c r="G55" s="9"/>
      <c r="H55" s="9"/>
      <c r="I55" s="9"/>
    </row>
    <row r="56" spans="1:9" ht="15.75" customHeight="1" x14ac:dyDescent="0.25">
      <c r="A56" s="1"/>
      <c r="B56" s="43" t="s">
        <v>20</v>
      </c>
      <c r="C56" s="5" t="s">
        <v>21</v>
      </c>
      <c r="D56" s="10" t="s">
        <v>4</v>
      </c>
      <c r="E56" s="7"/>
      <c r="F56" s="8">
        <f>120000*$M$1-2040</f>
        <v>23160</v>
      </c>
      <c r="G56" s="9"/>
      <c r="H56" s="9"/>
      <c r="I56" s="9"/>
    </row>
    <row r="57" spans="1:9" ht="15.75" customHeight="1" x14ac:dyDescent="0.25">
      <c r="A57" s="1"/>
      <c r="B57" s="43" t="s">
        <v>31</v>
      </c>
      <c r="C57" s="5" t="s">
        <v>23</v>
      </c>
      <c r="D57" s="10" t="s">
        <v>4</v>
      </c>
      <c r="E57" s="7"/>
      <c r="F57" s="8">
        <f>95247*$M$1-1632</f>
        <v>18369.87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8"/>
  <sheetViews>
    <sheetView workbookViewId="0">
      <selection activeCell="H21" sqref="H21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2.4E-2</v>
      </c>
    </row>
    <row r="2" spans="1:9" ht="15.75" customHeight="1" x14ac:dyDescent="0.3">
      <c r="A2" s="1"/>
      <c r="B2" s="5" t="s">
        <v>2</v>
      </c>
      <c r="C2" s="51" t="s">
        <v>3</v>
      </c>
      <c r="D2" s="6" t="s">
        <v>4</v>
      </c>
      <c r="E2" s="7">
        <v>45468</v>
      </c>
      <c r="F2" s="8">
        <f>821771*$I$1-1959</f>
        <v>17763.504000000001</v>
      </c>
      <c r="G2" s="9"/>
      <c r="H2" s="9"/>
      <c r="I2" s="9"/>
    </row>
    <row r="3" spans="1:9" ht="15.75" customHeight="1" x14ac:dyDescent="0.3">
      <c r="A3" s="1"/>
      <c r="B3" s="5" t="s">
        <v>5</v>
      </c>
      <c r="C3" s="51" t="s">
        <v>3</v>
      </c>
      <c r="D3" s="10" t="s">
        <v>6</v>
      </c>
      <c r="E3" s="7">
        <v>45461</v>
      </c>
      <c r="F3" s="8">
        <f>1566795*$I$1</f>
        <v>37603.08</v>
      </c>
      <c r="G3" s="9"/>
      <c r="H3" s="9"/>
      <c r="I3" s="9"/>
    </row>
    <row r="4" spans="1:9" ht="15.75" customHeight="1" x14ac:dyDescent="0.3">
      <c r="A4" s="1"/>
      <c r="B4" s="11" t="s">
        <v>7</v>
      </c>
      <c r="C4" s="51" t="s">
        <v>3</v>
      </c>
      <c r="D4" s="10" t="s">
        <v>6</v>
      </c>
      <c r="E4" s="7">
        <v>45461</v>
      </c>
      <c r="F4" s="8">
        <f>1266746*$I$1</f>
        <v>30401.904000000002</v>
      </c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48" t="s">
        <v>10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8" t="s">
        <v>11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48" t="s">
        <v>37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1"/>
      <c r="B12" s="48" t="s">
        <v>38</v>
      </c>
      <c r="C12" s="18"/>
      <c r="D12" s="19">
        <f>-1*(24986+852)*0.03</f>
        <v>-775.14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8" t="s">
        <v>12</v>
      </c>
      <c r="C34" s="89"/>
      <c r="D34" s="90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91" t="s">
        <v>8</v>
      </c>
      <c r="C50" s="86"/>
      <c r="D50" s="86"/>
      <c r="E50" s="86"/>
      <c r="F50" s="87"/>
      <c r="G50" s="2"/>
      <c r="H50" s="2"/>
      <c r="I50" s="2"/>
    </row>
    <row r="51" spans="1:9" ht="15.75" customHeight="1" x14ac:dyDescent="0.25">
      <c r="A51" s="1"/>
      <c r="B51" s="16"/>
      <c r="C51" s="16"/>
      <c r="D51" s="6"/>
      <c r="E51" s="14"/>
      <c r="F51" s="8"/>
      <c r="G51" s="9"/>
      <c r="H51" s="9"/>
      <c r="I51" s="9"/>
    </row>
    <row r="52" spans="1:9" ht="15.75" customHeight="1" x14ac:dyDescent="0.25">
      <c r="A52" s="1"/>
      <c r="B52" s="16"/>
      <c r="C52" s="16"/>
      <c r="D52" s="6"/>
      <c r="E52" s="13"/>
      <c r="F52" s="8"/>
      <c r="G52" s="9"/>
      <c r="H52" s="9"/>
      <c r="I52" s="9"/>
    </row>
    <row r="53" spans="1:9" ht="15.75" customHeight="1" x14ac:dyDescent="0.25">
      <c r="A53" s="1"/>
      <c r="B53" s="17"/>
      <c r="C53" s="16"/>
      <c r="D53" s="6"/>
      <c r="E53" s="13"/>
      <c r="F53" s="8"/>
      <c r="G53" s="9"/>
      <c r="H53" s="9"/>
      <c r="I53" s="9"/>
    </row>
    <row r="54" spans="1:9" ht="15.75" customHeight="1" x14ac:dyDescent="0.25">
      <c r="A54" s="1"/>
      <c r="B54" s="17"/>
      <c r="C54" s="16"/>
      <c r="D54" s="6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2" r:id="rId4" display="濟州航空 7C2653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95" t="s">
        <v>0</v>
      </c>
      <c r="C1" s="96"/>
      <c r="D1" s="96"/>
      <c r="E1" s="96"/>
      <c r="F1" s="97"/>
      <c r="G1" s="2"/>
      <c r="H1" s="3" t="s">
        <v>1</v>
      </c>
      <c r="I1" s="4">
        <v>20.6</v>
      </c>
    </row>
    <row r="2" spans="1:9" ht="15.75" customHeight="1" x14ac:dyDescent="0.25">
      <c r="A2" s="37"/>
      <c r="B2" s="55" t="s">
        <v>39</v>
      </c>
      <c r="C2" s="56" t="s">
        <v>44</v>
      </c>
      <c r="D2" s="57" t="s">
        <v>40</v>
      </c>
      <c r="E2" s="58">
        <v>45559</v>
      </c>
      <c r="F2" s="59">
        <f>2237.4*$I$1-4118</f>
        <v>41972.44</v>
      </c>
      <c r="G2" s="9"/>
      <c r="H2" s="9"/>
      <c r="I2" s="9"/>
    </row>
    <row r="3" spans="1:9" ht="15.75" customHeight="1" x14ac:dyDescent="0.25">
      <c r="A3" s="37"/>
      <c r="B3" s="60" t="s">
        <v>41</v>
      </c>
      <c r="C3" s="52" t="s">
        <v>45</v>
      </c>
      <c r="D3" s="53" t="s">
        <v>40</v>
      </c>
      <c r="E3" s="54">
        <v>45563</v>
      </c>
      <c r="F3" s="61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2" t="s">
        <v>42</v>
      </c>
      <c r="C4" s="63" t="s">
        <v>46</v>
      </c>
      <c r="D4" s="64" t="s">
        <v>40</v>
      </c>
      <c r="E4" s="65">
        <v>45563</v>
      </c>
      <c r="F4" s="66">
        <f>808.38*$I$1-1484</f>
        <v>15168.628000000001</v>
      </c>
      <c r="G4" s="9"/>
      <c r="H4" s="9"/>
      <c r="I4" s="9"/>
    </row>
    <row r="5" spans="1:9" x14ac:dyDescent="0.25">
      <c r="A5" s="37"/>
      <c r="B5" s="55" t="s">
        <v>47</v>
      </c>
      <c r="C5" s="56" t="s">
        <v>44</v>
      </c>
      <c r="D5" s="57" t="s">
        <v>40</v>
      </c>
      <c r="E5" s="58">
        <v>45568</v>
      </c>
      <c r="F5" s="59">
        <f>1979.76*$I$1-4051</f>
        <v>36732.056000000004</v>
      </c>
      <c r="G5" s="9"/>
      <c r="H5" s="9"/>
      <c r="I5" s="9"/>
    </row>
    <row r="6" spans="1:9" x14ac:dyDescent="0.25">
      <c r="A6" s="37"/>
      <c r="B6" s="60" t="s">
        <v>48</v>
      </c>
      <c r="C6" s="52" t="s">
        <v>45</v>
      </c>
      <c r="D6" s="53" t="s">
        <v>40</v>
      </c>
      <c r="E6" s="54">
        <v>45574</v>
      </c>
      <c r="F6" s="61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2" t="s">
        <v>42</v>
      </c>
      <c r="C7" s="63" t="s">
        <v>46</v>
      </c>
      <c r="D7" s="64" t="s">
        <v>40</v>
      </c>
      <c r="E7" s="65">
        <v>45563</v>
      </c>
      <c r="F7" s="66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85" t="s">
        <v>9</v>
      </c>
      <c r="C9" s="86"/>
      <c r="D9" s="87"/>
      <c r="E9" s="2"/>
      <c r="F9" s="2"/>
      <c r="G9" s="2"/>
      <c r="H9" s="2"/>
      <c r="I9" s="2"/>
    </row>
    <row r="10" spans="1:9" ht="13.5" x14ac:dyDescent="0.25">
      <c r="A10" s="1"/>
      <c r="B10" s="26" t="s">
        <v>43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43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8" t="s">
        <v>37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8" t="s">
        <v>38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8" t="s">
        <v>51</v>
      </c>
      <c r="C14" s="18" t="s">
        <v>50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98" t="s">
        <v>34</v>
      </c>
      <c r="C16" s="99"/>
      <c r="D16" s="99"/>
      <c r="E16" s="2"/>
      <c r="F16" s="2"/>
      <c r="G16" s="2"/>
      <c r="H16" s="2"/>
      <c r="I16" s="2"/>
    </row>
    <row r="17" spans="1:9" ht="13.5" x14ac:dyDescent="0.25">
      <c r="A17" s="2"/>
      <c r="B17" s="67" t="s">
        <v>49</v>
      </c>
      <c r="C17" s="67"/>
      <c r="D17" s="68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88" t="s">
        <v>12</v>
      </c>
      <c r="C32" s="89"/>
      <c r="D32" s="90"/>
      <c r="E32" s="41" t="s">
        <v>13</v>
      </c>
      <c r="F32" s="41" t="s">
        <v>14</v>
      </c>
      <c r="G32" s="41" t="s">
        <v>15</v>
      </c>
      <c r="H32" s="41" t="s">
        <v>16</v>
      </c>
      <c r="I32" s="42" t="s">
        <v>17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91" t="s">
        <v>8</v>
      </c>
      <c r="C48" s="86"/>
      <c r="D48" s="86"/>
      <c r="E48" s="86"/>
      <c r="F48" s="87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workbookViewId="0">
      <selection activeCell="E12" sqref="E1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0.21</v>
      </c>
    </row>
    <row r="2" spans="1:9" ht="15.75" customHeight="1" x14ac:dyDescent="0.25">
      <c r="A2" s="1"/>
      <c r="B2" s="52" t="s">
        <v>89</v>
      </c>
      <c r="C2" s="52" t="s">
        <v>92</v>
      </c>
      <c r="D2" s="52" t="s">
        <v>90</v>
      </c>
      <c r="E2" s="52"/>
      <c r="F2" s="80">
        <f>(89044-7180)*I1</f>
        <v>17191.439999999999</v>
      </c>
      <c r="G2" s="9"/>
      <c r="H2" s="9"/>
      <c r="I2" s="9"/>
    </row>
    <row r="3" spans="1:9" ht="15.75" customHeight="1" x14ac:dyDescent="0.25">
      <c r="A3" s="1"/>
      <c r="B3" s="52"/>
      <c r="C3" s="52"/>
      <c r="D3" s="52"/>
      <c r="E3" s="52"/>
      <c r="F3" s="80"/>
      <c r="G3" s="9"/>
      <c r="H3" s="9"/>
      <c r="I3" s="9"/>
    </row>
    <row r="4" spans="1:9" ht="15.75" customHeight="1" x14ac:dyDescent="0.25">
      <c r="A4" s="1"/>
      <c r="B4" s="52"/>
      <c r="C4" s="52"/>
      <c r="D4" s="52"/>
      <c r="E4" s="52"/>
      <c r="F4" s="80"/>
      <c r="G4" s="9"/>
      <c r="H4" s="9"/>
      <c r="I4" s="9"/>
    </row>
    <row r="5" spans="1:9" x14ac:dyDescent="0.25">
      <c r="A5" s="1"/>
      <c r="B5" s="52"/>
      <c r="C5" s="52"/>
      <c r="D5" s="52"/>
      <c r="E5" s="52"/>
      <c r="F5" s="81"/>
      <c r="G5" s="9"/>
      <c r="H5" s="9"/>
      <c r="I5" s="9"/>
    </row>
    <row r="6" spans="1:9" x14ac:dyDescent="0.25">
      <c r="A6" s="1"/>
      <c r="B6" s="52"/>
      <c r="C6" s="52"/>
      <c r="D6" s="52"/>
      <c r="E6" s="52"/>
      <c r="F6" s="81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74</v>
      </c>
      <c r="C9" s="36" t="s">
        <v>98</v>
      </c>
      <c r="D9" s="27">
        <v>16173.09</v>
      </c>
      <c r="E9" s="2"/>
      <c r="F9" s="2"/>
      <c r="G9" s="2"/>
      <c r="H9" s="2"/>
      <c r="I9" s="2"/>
    </row>
    <row r="10" spans="1:9" ht="13.5" x14ac:dyDescent="0.25">
      <c r="A10" s="1"/>
      <c r="B10" s="26" t="s">
        <v>93</v>
      </c>
      <c r="C10" s="36" t="s">
        <v>19</v>
      </c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86</v>
      </c>
      <c r="C11" s="36"/>
      <c r="D11" s="40">
        <f>(2300*2+1150*2)*2*$I$1</f>
        <v>2898</v>
      </c>
      <c r="E11" s="2"/>
      <c r="F11" s="2"/>
      <c r="G11" s="2"/>
      <c r="H11" s="2"/>
      <c r="I11" s="2"/>
    </row>
    <row r="12" spans="1:9" ht="13.5" x14ac:dyDescent="0.25">
      <c r="A12" s="2"/>
      <c r="B12" s="38"/>
      <c r="C12" s="36"/>
      <c r="D12" s="40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79" t="s">
        <v>85</v>
      </c>
      <c r="C53" s="20"/>
      <c r="D53" s="21">
        <f>(800*4)*$I$1</f>
        <v>672</v>
      </c>
      <c r="E53" s="23"/>
      <c r="F53" s="23"/>
      <c r="G53" s="23"/>
      <c r="H53" s="23"/>
      <c r="I53" s="23"/>
    </row>
    <row r="54" spans="1:9" ht="18" x14ac:dyDescent="0.25">
      <c r="A54" s="1"/>
      <c r="B54" s="78" t="s">
        <v>84</v>
      </c>
      <c r="C54" s="20"/>
      <c r="D54" s="21">
        <f>(9400*2+5600*1)*$I$1</f>
        <v>5124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/>
    <hyperlink ref="B2" r:id="rId3" display="https://secure.booking.com/confirmation.zh-tw.html?sid=7c0d7857b72e2472b4301a47c5ae46b9&amp;aid=1346434&amp;auth_key=EQtvjQCx9JZmJ30H&amp;source=mytrips"/>
    <hyperlink ref="C9" r:id="rId4" display="ezTravel"/>
    <hyperlink ref="C10" r:id="rId5"/>
  </hyperlinks>
  <pageMargins left="0.7" right="0.7" top="0.75" bottom="0.75" header="0.3" footer="0.3"/>
  <pageSetup paperSize="9"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topLeftCell="B1"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79</v>
      </c>
      <c r="C9" s="36" t="s">
        <v>19</v>
      </c>
      <c r="D9" s="27">
        <v>124078</v>
      </c>
      <c r="E9" s="2"/>
      <c r="F9" s="2"/>
      <c r="G9" s="2"/>
      <c r="H9" s="2"/>
      <c r="I9" s="2"/>
    </row>
    <row r="10" spans="1:9" ht="13.5" x14ac:dyDescent="0.25">
      <c r="A10" s="1"/>
      <c r="B10" s="26" t="s">
        <v>80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62</v>
      </c>
      <c r="C11" s="36" t="s">
        <v>19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76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78" t="s">
        <v>87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78" t="s">
        <v>88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9" r:id="rId3"/>
    <hyperlink ref="C11" r:id="rId4"/>
  </hyperlinks>
  <pageMargins left="0.7" right="0.7" top="0.75" bottom="0.75" header="0.3" footer="0.3"/>
  <pageSetup paperSize="9"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J1013"/>
  <sheetViews>
    <sheetView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 t="s">
        <v>73</v>
      </c>
      <c r="C9" s="39" t="s">
        <v>72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78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76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outlinePr summaryBelow="0" summaryRight="0"/>
  </sheetPr>
  <dimension ref="A1:I1013"/>
  <sheetViews>
    <sheetView workbookViewId="0">
      <selection activeCell="H9" sqref="H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95</v>
      </c>
      <c r="C9" s="36" t="s">
        <v>19</v>
      </c>
      <c r="D9" s="27">
        <v>151060</v>
      </c>
      <c r="E9" s="2"/>
      <c r="F9" s="2"/>
      <c r="G9" s="2"/>
      <c r="H9" s="2"/>
      <c r="I9" s="2"/>
    </row>
    <row r="10" spans="1:9" ht="13.5" x14ac:dyDescent="0.25">
      <c r="A10" s="1"/>
      <c r="B10" s="26" t="s">
        <v>96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/>
      <c r="C11" s="36"/>
      <c r="D11" s="40"/>
      <c r="E11" s="2"/>
      <c r="F11" s="2"/>
      <c r="G11" s="2"/>
      <c r="H11" s="2"/>
      <c r="I11" s="2"/>
    </row>
    <row r="12" spans="1:9" ht="13.5" x14ac:dyDescent="0.25">
      <c r="A12" s="2"/>
      <c r="B12" s="38" t="s">
        <v>76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78" t="s">
        <v>87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78" t="s">
        <v>88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9" r:id="rId3"/>
  </hyperlinks>
  <pageMargins left="0.7" right="0.7" top="0.75" bottom="0.75" header="0.3" footer="0.3"/>
  <pageSetup paperSize="9"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4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02" t="s">
        <v>9</v>
      </c>
      <c r="C8" s="103"/>
      <c r="D8" s="104"/>
      <c r="E8" s="2"/>
      <c r="F8" s="2"/>
      <c r="G8" s="2"/>
      <c r="H8" s="2"/>
      <c r="I8" s="2"/>
    </row>
    <row r="9" spans="1:10" ht="13.5" x14ac:dyDescent="0.25">
      <c r="A9" s="37"/>
      <c r="B9" s="38" t="s">
        <v>66</v>
      </c>
      <c r="C9" s="39" t="s">
        <v>65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67</v>
      </c>
      <c r="C10" s="39" t="s">
        <v>64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68</v>
      </c>
      <c r="C11" s="36" t="s">
        <v>19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62</v>
      </c>
      <c r="C12" s="39" t="s">
        <v>63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76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8" t="s">
        <v>12</v>
      </c>
      <c r="C53" s="89"/>
      <c r="D53" s="90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91" t="s">
        <v>8</v>
      </c>
      <c r="C69" s="86"/>
      <c r="D69" s="86"/>
      <c r="E69" s="86"/>
      <c r="F69" s="87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</vt:lpstr>
      <vt:lpstr>熊本_20240313_20240317</vt:lpstr>
      <vt:lpstr>釜山_20240627_20240630</vt:lpstr>
      <vt:lpstr>布里斯本_20241010_20241019</vt:lpstr>
      <vt:lpstr>東京_20240524_20240526_東京外站</vt:lpstr>
      <vt:lpstr>美西_20250123_20250130_東京外站</vt:lpstr>
      <vt:lpstr>沖繩_20250312_20250316_東京外站</vt:lpstr>
      <vt:lpstr>美西_20250123_20250130_直飛</vt:lpstr>
      <vt:lpstr>新加坡峇里島_20250124_20250129</vt:lpstr>
      <vt:lpstr>沖繩_20250312_20250316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2024-02-27T23:57:45Z</cp:lastPrinted>
  <dcterms:modified xsi:type="dcterms:W3CDTF">2024-02-29T16:55:38Z</dcterms:modified>
</cp:coreProperties>
</file>