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oem\OneDrive\Desktop\excel-challenge\"/>
    </mc:Choice>
  </mc:AlternateContent>
  <xr:revisionPtr revIDLastSave="0" documentId="13_ncr:1_{25C8A0A0-1A78-4BF2-A992-1697988139F5}" xr6:coauthVersionLast="45" xr6:coauthVersionMax="45" xr10:uidLastSave="{00000000-0000-0000-0000-000000000000}"/>
  <bookViews>
    <workbookView xWindow="3930" yWindow="1635" windowWidth="20835" windowHeight="13965" activeTab="1" xr2:uid="{00000000-000D-0000-FFFF-FFFF00000000}"/>
  </bookViews>
  <sheets>
    <sheet name="KickstarterData" sheetId="1" r:id="rId1"/>
    <sheet name="StatisticalAnalysis" sheetId="6" r:id="rId2"/>
    <sheet name="Bonus" sheetId="5" r:id="rId3"/>
    <sheet name="CategoryReport" sheetId="2" r:id="rId4"/>
    <sheet name="SubcategoryReport" sheetId="3" r:id="rId5"/>
    <sheet name="MonthlyReport" sheetId="4" r:id="rId6"/>
  </sheets>
  <definedNames>
    <definedName name="_xlnm._FilterDatabase" localSheetId="0" hidden="1">KickstarterData!$A$1:$T$4115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4" i="6" l="1"/>
  <c r="J23" i="6"/>
  <c r="J22" i="6"/>
  <c r="J21" i="6"/>
  <c r="J20" i="6"/>
  <c r="I24" i="6"/>
  <c r="I23" i="6"/>
  <c r="I22" i="6"/>
  <c r="I21" i="6"/>
  <c r="I20" i="6"/>
  <c r="I19" i="6"/>
  <c r="J19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C3" i="5"/>
  <c r="B13" i="5"/>
  <c r="B12" i="5"/>
  <c r="B11" i="5"/>
  <c r="B10" i="5"/>
  <c r="B9" i="5"/>
  <c r="B8" i="5"/>
  <c r="B7" i="5"/>
  <c r="B6" i="5"/>
  <c r="B5" i="5"/>
  <c r="B2" i="5"/>
  <c r="B3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1" i="5" l="1"/>
  <c r="F3" i="5"/>
  <c r="E2" i="5"/>
  <c r="G2" i="5" s="1"/>
  <c r="E8" i="5"/>
  <c r="H8" i="5" s="1"/>
  <c r="E13" i="5"/>
  <c r="H13" i="5" s="1"/>
  <c r="E7" i="5"/>
  <c r="G7" i="5" s="1"/>
  <c r="E12" i="5"/>
  <c r="G12" i="5" s="1"/>
  <c r="E6" i="5"/>
  <c r="H6" i="5" s="1"/>
  <c r="E11" i="5"/>
  <c r="F11" i="5" s="1"/>
  <c r="E5" i="5"/>
  <c r="F5" i="5" s="1"/>
  <c r="E10" i="5"/>
  <c r="H10" i="5" s="1"/>
  <c r="E4" i="5"/>
  <c r="H4" i="5" s="1"/>
  <c r="E9" i="5"/>
  <c r="G9" i="5" s="1"/>
  <c r="E3" i="5"/>
  <c r="G3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6" i="5" l="1"/>
  <c r="G11" i="5"/>
  <c r="F7" i="5"/>
  <c r="H3" i="5"/>
  <c r="G6" i="5"/>
  <c r="G4" i="5"/>
  <c r="F13" i="5"/>
  <c r="F12" i="5"/>
  <c r="H5" i="5"/>
  <c r="G10" i="5"/>
  <c r="H2" i="5"/>
  <c r="G8" i="5"/>
  <c r="H12" i="5"/>
  <c r="H9" i="5"/>
  <c r="G5" i="5"/>
  <c r="F10" i="5"/>
  <c r="H7" i="5"/>
  <c r="F9" i="5"/>
  <c r="F2" i="5"/>
  <c r="F8" i="5"/>
  <c r="G13" i="5"/>
  <c r="F4" i="5"/>
</calcChain>
</file>

<file path=xl/sharedStrings.xml><?xml version="1.0" encoding="utf-8"?>
<sst xmlns="http://schemas.openxmlformats.org/spreadsheetml/2006/main" count="28548" uniqueCount="8408">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</sst>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 applyAlignment="1">
      <alignment horizontal="right"/>
    </xf>
    <xf numFmtId="1" fontId="0" fillId="0" borderId="0" xfId="0" applyNumberFormat="1"/>
  </cellXfs>
  <cellStyles count="1">
    <cellStyle name="Normal" xfId="0" builtinId="0"/>
  </cellStyles>
  <dxfs count="20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A-402B-9AB8-C6DB3BDCDCF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A-402B-9AB8-C6DB3BDCDCF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BA-402B-9AB8-C6DB3BDC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598303"/>
        <c:axId val="418739695"/>
      </c:lineChart>
      <c:catAx>
        <c:axId val="42059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39695"/>
        <c:crosses val="autoZero"/>
        <c:auto val="1"/>
        <c:lblAlgn val="ctr"/>
        <c:lblOffset val="100"/>
        <c:noMultiLvlLbl val="0"/>
      </c:catAx>
      <c:valAx>
        <c:axId val="418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59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[KickstarterData.xlsx]CategoryReport!PivotTable1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CategoryReport!$B$3:$B$4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CategoryReport!$B$5:$B$14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6-4551-BF16-3861598240B5}"/>
            </c:ext>
          </c:extLst>
        </c:ser>
        <c:ser>
          <c:idx val="1"/>
          <c:order val="1"/>
          <c:tx>
            <c:strRef>
              <c:f>CategoryReport!$C$3:$C$4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CategoryReport!$C$5:$C$14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B6-4551-BF16-3861598240B5}"/>
            </c:ext>
          </c:extLst>
        </c:ser>
        <c:ser>
          <c:idx val="2"/>
          <c:order val="2"/>
          <c:tx>
            <c:strRef>
              <c:f>CategoryReport!$D$3:$D$4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CategoryReport!$D$5:$D$14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B6-4551-BF16-3861598240B5}"/>
            </c:ext>
          </c:extLst>
        </c:ser>
        <c:ser>
          <c:idx val="3"/>
          <c:order val="3"/>
          <c:tx>
            <c:strRef>
              <c:f>CategoryReport!$E$3:$E$4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CategoryReport!$E$5:$E$14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B6-4551-BF16-386159824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613711"/>
        <c:axId val="1931967135"/>
      </c:barChart>
      <c:catAx>
        <c:axId val="26861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967135"/>
        <c:crosses val="autoZero"/>
        <c:auto val="1"/>
        <c:lblAlgn val="ctr"/>
        <c:lblOffset val="100"/>
        <c:noMultiLvlLbl val="0"/>
      </c:catAx>
      <c:valAx>
        <c:axId val="19319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61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[KickstarterData.xlsx]SubcategoryReport!PivotTable2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SubcategoryReport!$B$4:$B$5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SubcategoryReport!$B$6:$B$47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F-473A-A9FA-0C37A1485A48}"/>
            </c:ext>
          </c:extLst>
        </c:ser>
        <c:ser>
          <c:idx val="1"/>
          <c:order val="1"/>
          <c:tx>
            <c:strRef>
              <c:f>SubcategoryReport!$C$4:$C$5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SubcategoryReport!$C$6:$C$47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1F-473A-A9FA-0C37A1485A48}"/>
            </c:ext>
          </c:extLst>
        </c:ser>
        <c:ser>
          <c:idx val="2"/>
          <c:order val="2"/>
          <c:tx>
            <c:strRef>
              <c:f>SubcategoryReport!$D$4:$D$5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SubcategoryReport!$D$6:$D$47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1F-473A-A9FA-0C37A1485A48}"/>
            </c:ext>
          </c:extLst>
        </c:ser>
        <c:ser>
          <c:idx val="3"/>
          <c:order val="3"/>
          <c:tx>
            <c:strRef>
              <c:f>SubcategoryReport!$E$4:$E$5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SubcategoryReport!$E$6:$E$47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1F-473A-A9FA-0C37A1485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197519"/>
        <c:axId val="344426639"/>
      </c:barChart>
      <c:catAx>
        <c:axId val="26419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26639"/>
        <c:crosses val="autoZero"/>
        <c:auto val="1"/>
        <c:lblAlgn val="ctr"/>
        <c:lblOffset val="100"/>
        <c:noMultiLvlLbl val="0"/>
      </c:catAx>
      <c:valAx>
        <c:axId val="34442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9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[KickstarterData.xlsx]MonthlyReport!PivotTable3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MonthlyReport!$B$4:$B$5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MonthlyReport!$B$6:$B$18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C-430D-9B2A-BA64CDA1AC25}"/>
            </c:ext>
          </c:extLst>
        </c:ser>
        <c:ser>
          <c:idx val="1"/>
          <c:order val="1"/>
          <c:tx>
            <c:strRef>
              <c:f>MonthlyReport!$C$4:$C$5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MonthlyReport!$C$6:$C$18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C-430D-9B2A-BA64CDA1AC25}"/>
            </c:ext>
          </c:extLst>
        </c:ser>
        <c:ser>
          <c:idx val="2"/>
          <c:order val="2"/>
          <c:tx>
            <c:strRef>
              <c:f>MonthlyReport!$D$4:$D$5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MonthlyReport!$D$6:$D$18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C-430D-9B2A-BA64CDA1AC25}"/>
            </c:ext>
          </c:extLst>
        </c:ser>
        <c:ser>
          <c:idx val="3"/>
          <c:order val="3"/>
          <c:tx>
            <c:strRef>
              <c:f>MonthlyReport!$E$4:$E$5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MonthlyReport!$E$6:$E$18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0C-430D-9B2A-BA64CDA1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208703"/>
        <c:axId val="350405007"/>
      </c:lineChart>
      <c:catAx>
        <c:axId val="34520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05007"/>
        <c:crosses val="autoZero"/>
        <c:auto val="1"/>
        <c:lblAlgn val="ctr"/>
        <c:lblOffset val="100"/>
        <c:noMultiLvlLbl val="0"/>
      </c:catAx>
      <c:valAx>
        <c:axId val="35040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0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14</xdr:row>
      <xdr:rowOff>19050</xdr:rowOff>
    </xdr:from>
    <xdr:to>
      <xdr:col>7</xdr:col>
      <xdr:colOff>1295399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64034-4576-4A74-A814-0B2C64E58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1</xdr:row>
      <xdr:rowOff>57150</xdr:rowOff>
    </xdr:from>
    <xdr:to>
      <xdr:col>19</xdr:col>
      <xdr:colOff>323850</xdr:colOff>
      <xdr:row>24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D1A2C-95DF-4A14-8685-CDCE263A2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142876</xdr:rowOff>
    </xdr:from>
    <xdr:to>
      <xdr:col>21</xdr:col>
      <xdr:colOff>447675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301A8-BA28-4F71-8BD5-32987B67D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76200</xdr:rowOff>
    </xdr:from>
    <xdr:to>
      <xdr:col>18</xdr:col>
      <xdr:colOff>523875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EB9B7-41AC-4035-A310-4306E31EF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hitya Soemardy" refreshedDate="44070.730050231483" createdVersion="6" refreshedVersion="6" minRefreshableVersion="3" recordCount="4114" xr:uid="{D3C180F4-9BE7-4A9B-8FA4-CA9344174587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hitya Soemardy" refreshedDate="44070.741209722219" createdVersion="6" refreshedVersion="6" minRefreshableVersion="3" recordCount="4114" xr:uid="{6C7981F5-ED04-4A0F-80EC-F344252AFD41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CE642-4926-4EE7-8A74-F95B21F162E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C47B3-9FB2-49ED-A213-D0A674B4CA5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B59FB-6495-4A64-B207-7C64C286C05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140625" customWidth="1"/>
    <col min="16" max="16" width="16.85546875" customWidth="1"/>
    <col min="17" max="17" width="14.85546875" customWidth="1"/>
    <col min="18" max="18" width="20.85546875" customWidth="1"/>
    <col min="19" max="19" width="25.140625" customWidth="1"/>
    <col min="20" max="20" width="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E2*100/D2</f>
        <v>136.85882352941175</v>
      </c>
      <c r="P2" s="5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E3*100/D3</f>
        <v>142.60827250608273</v>
      </c>
      <c r="P3" s="5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E67*100/D67</f>
        <v>107.52857142857142</v>
      </c>
      <c r="P67" s="5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123.94444444444444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112.932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100.0125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102.5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125.5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102.85714285714286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115.06666666666666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107.40909090909091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100.5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246.66666666666666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219.5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103.33333333333333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140.44444444444446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100.49377777777778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113.0316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104.55692307692307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1.4285714285714285E-2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E131*100/D131</f>
        <v>0</v>
      </c>
      <c r="P131" s="5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0.33333333333333331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0.92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5.6000000000000001E-2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2.6666666666666665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6.9000000000000006E-2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E195*100/D195</f>
        <v>0</v>
      </c>
      <c r="P195" s="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41.857142857142854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1.1160000000000001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26.192499999999999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55.698439999999998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0.33333333333333331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113.46153846153847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113.75714285714285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103.72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305.45999999999998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105.58333333333333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125.57142857142857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100.73333333333333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E259*100/D259</f>
        <v>106.7264857142857</v>
      </c>
      <c r="P259" s="5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118.2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131.62883248730964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177.43366666666665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110.38153846153845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109.15333333333334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176.3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103.21062000000001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106.68444444444444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178.95249999999999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118.735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231.64705882352942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130.33333333333334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111.31818181818181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105.56666666666666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118.94444444444444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111.875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E323*100/D323</f>
        <v>102.66285714285715</v>
      </c>
      <c r="P323" s="5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106.605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101.16833333333334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106.71428571428571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100.3664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102.02863333333333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111.59050000000001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127.34117647058824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102.69240000000001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103.08799999999999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104.85537190082644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124.15933781686498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101.33333333333333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103.97333333333333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104.11199999999999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125.33333333333333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105.95918367346938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114.4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111.76666666666667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104.73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255.83333333333334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E387*100/D387</f>
        <v>105.982</v>
      </c>
      <c r="P387" s="5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213.98947368421054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106.80500000000001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128.30000000000001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0.43939393939393939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6.7966666666666669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1.33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5.6333333333333337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9.3800000000000008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E451*100/D451</f>
        <v>2.25</v>
      </c>
      <c r="P451" s="5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6.9230769230769235E-2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4.5985132395404555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3.3076923076923075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0.43333333333333335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0.13750000000000001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E515*100/D515</f>
        <v>13.923999999999999</v>
      </c>
      <c r="P515" s="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108.67285714285714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104.66666666666667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102.5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118.25757575757575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4.0000000000000002E-4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27.384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0.91066666666666662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2.0833333333333332E-2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9.0666666666666673E-2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E579*100/D579</f>
        <v>0.2</v>
      </c>
      <c r="P579" s="5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0.56000000000000005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3.3444444444444446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0.97399999999999998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0.64102564102564108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4.0000000000000003E-5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0.17499999999999999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8.9999999999999993E-3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1E-4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E643*100/D643</f>
        <v>119.16249999999999</v>
      </c>
      <c r="P643" s="5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1460.4849999999999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105.80800000000001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300.11792000000003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100.52800000000001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100.46666666666667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125.7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100.56666666666666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4.5599999999999996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39.426666666666669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0.20499999999999999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3.8206896551724139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15.485964912280702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25.911999999999999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7.4837499999999997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6.53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46.38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82.422107692307691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0.87454545454545451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E707*100/D707</f>
        <v>0.97699999999999998</v>
      </c>
      <c r="P707" s="5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0.40666666666666668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10.214285714285714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105.47157142857142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106.73333333333333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158.33333333333334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110.71428571428571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179.09909909909911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102.58775877587759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E771*100/D771</f>
        <v>41.4</v>
      </c>
      <c r="P771" s="5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0.85129023676509707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70.2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2.6666666666666665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102.5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142.80000000000001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114.16666666666667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109.41176470588235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102.77927272727273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152.13333333333333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101.33333333333333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123.26086956521739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103.77500000000001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137.11066666666667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108.75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101.45454545454545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103.33333333333333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107.83333333333333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100.60706666666667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E835*100/D835</f>
        <v>101.66666666666667</v>
      </c>
      <c r="P835" s="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131.01818181818183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100.93040000000001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122.00090909090909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155.17500000000001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118.22050359712232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0.34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1.2857142857142858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24.333333333333332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30.666666666666668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4.166666666666667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E899*100/D899</f>
        <v>0</v>
      </c>
      <c r="P899" s="5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2.2000000000000002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2.6666666666666665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10.862068965517242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9.6333333333333329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13.326000000000001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1.9066666666666667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1.9416666666666667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11.328275684711329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E963*100/D963</f>
        <v>42.188421052631575</v>
      </c>
      <c r="P963" s="5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14.8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17.809999999999999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0.22600000000000001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2.0550000000000002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0.56000000000000005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2.6070000000000002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29.506136117214712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0.46700000000000003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2.3344999999999998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7.7886666666666668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29.602960296029604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0.26737967914438504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30.6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2.6666666666666665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118.63775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E1027*100/D1027</f>
        <v>109.92831428571429</v>
      </c>
      <c r="P1027" s="5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100.00828571428572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111.76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342.1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107.65217391304348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2.66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95.477386934673362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1.3333333333333333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6.3092592592592593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0.56000000000000005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8.3333333333333329E-2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E1091*100/D1091</f>
        <v>7.8266666666666671</v>
      </c>
      <c r="P1091" s="5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7.2119999999999997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0.45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35.537409090909094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0.16666666666666666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0.23809523809523808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1.6714285714285715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0.66666666666666663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6.4439140811455848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5.6937499999999996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E1155*100/D1155</f>
        <v>0.625</v>
      </c>
      <c r="P1155" s="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0.46666666666666667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5.8333333333333334E-2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20.704999999999998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19.14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5.666666666666667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0.17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5.9066666666666663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2.9249999999999998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104.93636363636364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106.73333333333333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160.55000000000001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269.91034482758619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260.60000000000002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101.31677953348382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102.43783333333333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102.45398773006134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100.86153846153846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155.30000000000001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254.315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102.23076923076923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786.08019999999999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145.69999999999999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E1219*100/D1219</f>
        <v>102.6</v>
      </c>
      <c r="P1219" s="5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7.0666666666666664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4.4000000000000004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3.8740000000000001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29.3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3.0125000000000002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50.74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120.25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122.14285714285714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200.15333333333334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213.14633333333333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125.41538461538461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103.5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106.12433333333334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110.77157238734419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110.91186666666667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E1283*100/D1283</f>
        <v>110.71428571428571</v>
      </c>
      <c r="P1283" s="5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100.45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145.69999999999999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130.26085714285713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25.976666666666667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11.513999999999999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5.7335000000000003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2.4300000000000002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0.81599999999999995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19.760000000000002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84.947000000000003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6.6340000000000003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E1347*100/D1347</f>
        <v>125</v>
      </c>
      <c r="P1347" s="5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101.87234042553192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122.68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125.3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103.66666666666667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107.08672667523932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252.48648648648648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109.10714285714286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111.88571428571429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126.14444444444445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167.42857142857142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102.575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E1411*100/D1411</f>
        <v>0</v>
      </c>
      <c r="P1411" s="5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0.23333333333333334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0.33333333333333331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101.24460000000001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107.8773125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108.42485875706215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E1475*100/D1475</f>
        <v>120.51600000000001</v>
      </c>
      <c r="P1475" s="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8.3333333333333339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166.33076923076922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277.93846153846152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110.76216216216216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205.36666666666667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124.84324324324324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110.44428571428571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134.8257142857143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145.13999999999999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132.42500000000001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E1539*100/D1539</f>
        <v>179.9</v>
      </c>
      <c r="P1539" s="5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102.62857142857143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117.86666666666666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13.466666666666667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0.33333333333333331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1.4166666666666667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0.55000000000000004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10.80653663679494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1.3636363636363636E-2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0.28000000000000003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2.3076923076923075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E1603*100/D1603</f>
        <v>108.2492</v>
      </c>
      <c r="P1603" s="5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100.033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100.69333333333333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101.5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102.7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133.33333333333334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155.33333333333334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103.66666666666667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100.5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125.3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104.72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125.26086956521739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100.66666666666667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119.90909090909091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132.23333333333332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E1667*100/D1667</f>
        <v>119.45714285714286</v>
      </c>
      <c r="P1667" s="5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100.6735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128.0952380952381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118.4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101.42212307692307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102.85714285714286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33.473333333333336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20.207999999999998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65.099999999999994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0.68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0.21428571428571427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E1731*100/D1731</f>
        <v>0</v>
      </c>
      <c r="P1731" s="5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110.83333333333333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108.75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114.01428571428572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104.95555555555555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260.16666666666669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59.467840000000002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56.514285714285712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6.2566666666666668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36.236363636363635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39.743333333333332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25.763636363636362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15.491428571428571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20.220833333333335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15.33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3.5666666666666669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E1795*100/D1795</f>
        <v>1.3333333333333333</v>
      </c>
      <c r="P1795" s="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1.7457499999999999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13.852941176470589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13.307692307692308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2.0833333333333335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6.5653846153846152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100.66249999999999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101.53333333333333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205.3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107.36666666666666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100.33333333333333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102.12366666666667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E1859*100/D1859</f>
        <v>100</v>
      </c>
      <c r="P1859" s="5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8.0833333333333339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0.45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20.079999999999998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172.68450000000001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116.32786885245902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111.16666666666667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133.33333333333334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39.395294117647062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E1923*100/D1923</f>
        <v>136.80000000000001</v>
      </c>
      <c r="P1923" s="5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103.33333333333333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103.13725490196079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1705.25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200.51866666666666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198.47237142857142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698.94799999999998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294.03333333333336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117.90285714285714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1105.3812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192.92500000000001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126.88421052631578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259.57748878923769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256.83081313131311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21.146666666666668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E1987*100/D1987</f>
        <v>3.1875</v>
      </c>
      <c r="P1987" s="5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320.053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125.1024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484.90974999999997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201.15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211.03642500000001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131.66833333333332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300.47640000000001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E2051*100/D2051</f>
        <v>120.19070000000001</v>
      </c>
      <c r="P2051" s="5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107.92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148.05000000000001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105.22387999999999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128.40665999999999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102.5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131.20500000000001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123.53333333333333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100.7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103.53333333333333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120.46777777777778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101.66666666666667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100.33333333333333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107.733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E2115*100/D2115</f>
        <v>104.85714285714286</v>
      </c>
      <c r="P2115" s="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104.7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225.66666666666666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0.56799999999999995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10.454545454545455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0.16666666666666666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11.8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0.20238095238095238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2.1129899999999999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1.7333333333333334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0.112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1.7098591549295774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0.16666666666666666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2.6660714285714286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6.5900366666666663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132.19999999999999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138.63999999999999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121.58161111111112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E2179*100/D2179</f>
        <v>100.12</v>
      </c>
      <c r="P2179" s="5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138.63999999999999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109.675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184.61052631578949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951.03110000000004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132.89250000000001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382.71818181818179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114.38333333333334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105.66666666666667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101.5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108.12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108.46283333333335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125.95294117647059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332.04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352.92777777777781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E2243*100/D2243</f>
        <v>806.4</v>
      </c>
      <c r="P2243" s="5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975.11199999999997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134.44929411764707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283.08999999999997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220.36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105.81826105905427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185.33333333333334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100.85533333333333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106.22116666666666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121.36666666666666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107.25050000000002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146.08080000000001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149.07142857142858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105.07333333333334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350.16666666666669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100.70033333333333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E2307*100/D2307</f>
        <v>101.22777777777777</v>
      </c>
      <c r="P2307" s="5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106.67449999999999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175.84039999999999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121.06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3.1481481481481484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105.92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102.42285714285714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101.14333333333333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294.20800000000003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105.7775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28.571428571428573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E2371*100/D2371</f>
        <v>0</v>
      </c>
      <c r="P2371" s="5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1.8193398957730167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0.68400000000000005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1.2513513513513514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0.43333333333333335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3.0666666666666669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2.8571428571428571E-2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1.4285714285714285E-2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E2435*100/D2435</f>
        <v>0</v>
      </c>
      <c r="P2435" s="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0.48959999999999998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0.33333333333333331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101.53353333333334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100.84571428571428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110.18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110.70833333333333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104.72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127.5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113.72727272727273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106.7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101.00533333333334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127.53666666666666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E2499*100/D2499</f>
        <v>112.77149999999999</v>
      </c>
      <c r="P2499" s="5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112.95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107.24975000000001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103.77500000000001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113.01761111111109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103.57142857142857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111.71428571428571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100.84615384615384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E2563*100/D2563</f>
        <v>0</v>
      </c>
      <c r="P2563" s="5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0.84285714285714286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0.13850000000000001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0.16666666666666666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0.16666666666666666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3.8833333333333333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1.7333333333333334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0.16666666666666666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12.166666666666666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5.666666666666667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326.09166666666664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101.48571428571428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188.4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143.65230769230769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1379.420625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E2627*100/D2627</f>
        <v>956</v>
      </c>
      <c r="P2627" s="5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106.02150537634408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105.66666666666667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9.9199999999999997E-2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5.0999999999999997E-2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123.14285714285714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6.415860933964205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62.84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17.512820512820515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28.3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E2691*100/D2691</f>
        <v>2.8571428571428571E-3</v>
      </c>
      <c r="P2691" s="5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5.3846153846153849E-2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34.409999999999997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112.29714285714286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100.71611253196932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102.24133333333333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119.98009999999999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103.58333333333333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108.83333333333333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296.87520259319285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201.82666666666665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246.06080000000003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103.33333333333333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1.1000000000000001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11.458333333333334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E2755*100/D2755</f>
        <v>19</v>
      </c>
      <c r="P2755" s="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0.66666666666666663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0.22842639593908629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10.411250000000001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14.25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0.33333333333333331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25.545454545454547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117.84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102.5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102.5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102.64512499999999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133.19999999999999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E2819*100/D2819</f>
        <v>130</v>
      </c>
      <c r="P2819" s="5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116.92307692307692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103.33333333333333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107.75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120.25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114.7196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120.25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41.7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0.9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3.5000000000000003E-2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0.25892857142857145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E2883*100/D2883</f>
        <v>0</v>
      </c>
      <c r="P2883" s="5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0.41111111111111109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0.16666666666666666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38.06666666666667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20.833333333333332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4.2133333333333329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61.909090909090907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0.78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7.8378378378378377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102.44597777777778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105.09677419354838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133.33333333333334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20.425000000000001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E2947*100/D2947</f>
        <v>0</v>
      </c>
      <c r="P2947" s="5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4.7999999999999996E-3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2.1920000000000002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1.8666666666666667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100.15625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109.16666666666667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146.53957758620689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121.65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100.3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318.699889104519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107.75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E3011*100/D3011</f>
        <v>119.756</v>
      </c>
      <c r="P3011" s="5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123.66666666666667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117.125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102.61176470588235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100.57142857142857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168.02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106.68571428571428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112.536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100.5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110.00666666666666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3.0066666666666668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7.0000000000000007E-2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14.1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E3075*100/D3075</f>
        <v>2.3035714285714284E-2</v>
      </c>
      <c r="P3075" s="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8.7999999999999995E-2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0.84173998587352461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1.8800000000000001E-2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0.28000000000000003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17.149999999999999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4.0999999999999996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0.66666666666666663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58.291457286432163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E3139*100/D3139</f>
        <v>3.3333333333333335</v>
      </c>
      <c r="P3139" s="5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117.52500000000001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131.16666666666666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335.58333333333331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112.92857142857143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101.53333333333333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116.16666666666667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108.81428571428572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109.56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114.84210526315789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117.4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171.73333333333332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114.16238095238096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12.327272727272728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59.142857142857146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E3203*100/D3203</f>
        <v>1.25</v>
      </c>
      <c r="P3203" s="5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46.363636363636367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103.5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100.11666666666666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100.35142857142857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103.425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107.86499999999999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131.19999999999999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100.78754285714285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100.56666666666666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115.30588235294118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100.79166666666667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104.92727272727272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101.55200000000001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127.82222222222222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106.29949999999998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100.45454545454545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E3267*100/D3267</f>
        <v>164</v>
      </c>
      <c r="P3267" s="5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101.5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101.66666666666667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101.3225806451613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116.84444444444445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102.64677419354838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100.07272727272728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116.2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103.39285714285714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104.51666666666667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159.42857142857142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101.66666666666667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E3331*100/D3331</f>
        <v>116.8</v>
      </c>
      <c r="P3331" s="5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104.57142857142857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101.66666666666667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119.45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101.37777777777778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105.93333333333334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103.5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106.57142857142857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100.0125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100.74285714285715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111.71428571428571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116.86666666666666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E3395*100/D3395</f>
        <v>105.8</v>
      </c>
      <c r="P3395" s="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142.36363636363637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111.075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109.76666666666667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137.57142857142858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103.56666666666666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103.5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103.58333333333333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102.97033333333333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108.13333333333334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108.54949999999998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109.76190476190476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101.23076923076923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E3459*100/D3459</f>
        <v>140.19999999999999</v>
      </c>
      <c r="P3459" s="5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142.66666666666666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155.19999999999999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127.5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158.19999999999999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100.66666666666667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107.56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101.5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102.66666666666667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110.04600000000001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E3523*100/D3523</f>
        <v>169.42857142857142</v>
      </c>
      <c r="P3523" s="5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101.15151515151516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118.95833333333333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156.19999999999999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104.66666666666667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113.4222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100.45454545454545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100.036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103.5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105.49000000000001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100.5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130.55555555555554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100.48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E3587*100/D3587</f>
        <v>119.11764705882354</v>
      </c>
      <c r="P3587" s="5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109.42666666666666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100.5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127.5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100.06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125.9375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170.66666666666666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112.83333333333333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130.26666666666668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104.93333333333334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102.66666666666667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2.0000000000000001E-4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51.023391812865498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30.866666666666667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E3651*100/D3651</f>
        <v>104</v>
      </c>
      <c r="P3651" s="5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250.66666666666666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100.5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100.66666666666667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103.17033333333333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103.5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101.53333333333333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102.5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105.7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101.42857142857143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109.16666666666667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100.33333333333333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109.16666666666667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121.33333333333333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153.73333333333332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E3715*100/D3715</f>
        <v>101.5</v>
      </c>
      <c r="P3715" s="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102.57142857142857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338.70588235294116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28.466666666666665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0.66666666666666663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100.45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102.33333333333333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110.24425000000001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101.01540000000001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102.65009999999999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E3779*100/D3779</f>
        <v>143.19999999999999</v>
      </c>
      <c r="P3779" s="5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110.96666666666667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0.66666666666666663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0.28000000000000003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59.657142857142858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89.666666666666671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4.0045454545454549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19.649999999999999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30.333333333333332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106.02200000000001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104.66666666666667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E3843*100/D3843</f>
        <v>8.7200000000000006</v>
      </c>
      <c r="P3843" s="5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41.489795918367349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0.55000000000000004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2.6666666666666665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52.794871794871796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4.9640000000000004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13.066666666666666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1.4750000000000001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3.4666666666666668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17.600000000000001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E3907*100/D3907</f>
        <v>11.533333333333333</v>
      </c>
      <c r="P3907" s="5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8.6666666666666661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0.22500000000000001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0.33333333333333331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86.135181975736572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3.3666666666666667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24.333333333333332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14.25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E3971*100/D3971</f>
        <v>7.4690265486725664</v>
      </c>
      <c r="P3971" s="5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0.97142857142857142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21.1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78.099999999999994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57.2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1.3333333333333333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1.4285714285714285E-2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8.6666666666666661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0.82857142857142863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16.666666666666668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69.561111111111117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E4035*100/D4035</f>
        <v>25.698702928870294</v>
      </c>
      <c r="P4035" s="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1.4814814814814814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2.2000000000000002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37.533333333333331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0.16666666666666666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1.0000000000000002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0.16666666666666666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0.33333333333333331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2.6666666666666665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E4099*100/D4099</f>
        <v>0</v>
      </c>
      <c r="P4099" s="5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6.9696969696969697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2.0499999999999998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3E6E7331-6AC1-426A-B36D-5E88F37CBAB9}"/>
  <conditionalFormatting sqref="F1:F1048576">
    <cfRule type="containsText" dxfId="19" priority="6" operator="containsText" text="successful">
      <formula>NOT(ISERROR(SEARCH("successful",F1)))</formula>
    </cfRule>
    <cfRule type="containsText" dxfId="18" priority="5" operator="containsText" text="canceled">
      <formula>NOT(ISERROR(SEARCH("canceled",F1)))</formula>
    </cfRule>
    <cfRule type="containsText" dxfId="17" priority="4" operator="containsText" text="live">
      <formula>NOT(ISERROR(SEARCH("live",F1)))</formula>
    </cfRule>
    <cfRule type="containsText" dxfId="16" priority="3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99DAD-9442-44D0-ADF8-6B5065BDEDA0}">
  <dimension ref="A1:J2186"/>
  <sheetViews>
    <sheetView tabSelected="1" topLeftCell="B11" workbookViewId="0">
      <selection activeCell="J25" sqref="J25"/>
    </sheetView>
  </sheetViews>
  <sheetFormatPr defaultRowHeight="15" x14ac:dyDescent="0.25"/>
  <cols>
    <col min="1" max="1" width="14.140625" customWidth="1"/>
    <col min="2" max="2" width="18" customWidth="1"/>
    <col min="4" max="4" width="14.85546875" customWidth="1"/>
    <col min="5" max="5" width="15.85546875" customWidth="1"/>
    <col min="8" max="8" width="21.85546875" customWidth="1"/>
    <col min="9" max="9" width="14.85546875" customWidth="1"/>
    <col min="10" max="10" width="14.7109375" customWidth="1"/>
  </cols>
  <sheetData>
    <row r="1" spans="1:5" x14ac:dyDescent="0.25">
      <c r="A1" s="1" t="s">
        <v>8400</v>
      </c>
      <c r="B1" s="1" t="s">
        <v>8401</v>
      </c>
      <c r="C1" s="1"/>
      <c r="D1" s="1" t="s">
        <v>8400</v>
      </c>
      <c r="E1" s="1" t="s">
        <v>8401</v>
      </c>
    </row>
    <row r="2" spans="1:5" x14ac:dyDescent="0.25">
      <c r="A2" t="s">
        <v>8219</v>
      </c>
      <c r="B2">
        <v>182</v>
      </c>
      <c r="D2" t="s">
        <v>8221</v>
      </c>
      <c r="E2">
        <v>0</v>
      </c>
    </row>
    <row r="3" spans="1:5" x14ac:dyDescent="0.25">
      <c r="A3" t="s">
        <v>8219</v>
      </c>
      <c r="B3">
        <v>79</v>
      </c>
      <c r="D3" t="s">
        <v>8221</v>
      </c>
      <c r="E3">
        <v>1</v>
      </c>
    </row>
    <row r="4" spans="1:5" x14ac:dyDescent="0.25">
      <c r="A4" t="s">
        <v>8219</v>
      </c>
      <c r="B4">
        <v>35</v>
      </c>
      <c r="D4" t="s">
        <v>8221</v>
      </c>
      <c r="E4">
        <v>10</v>
      </c>
    </row>
    <row r="5" spans="1:5" x14ac:dyDescent="0.25">
      <c r="A5" t="s">
        <v>8219</v>
      </c>
      <c r="B5">
        <v>150</v>
      </c>
      <c r="D5" t="s">
        <v>8221</v>
      </c>
      <c r="E5">
        <v>0</v>
      </c>
    </row>
    <row r="6" spans="1:5" x14ac:dyDescent="0.25">
      <c r="A6" t="s">
        <v>8219</v>
      </c>
      <c r="B6">
        <v>284</v>
      </c>
      <c r="D6" t="s">
        <v>8221</v>
      </c>
      <c r="E6">
        <v>7</v>
      </c>
    </row>
    <row r="7" spans="1:5" x14ac:dyDescent="0.25">
      <c r="A7" t="s">
        <v>8219</v>
      </c>
      <c r="B7">
        <v>47</v>
      </c>
      <c r="D7" t="s">
        <v>8221</v>
      </c>
      <c r="E7">
        <v>0</v>
      </c>
    </row>
    <row r="8" spans="1:5" x14ac:dyDescent="0.25">
      <c r="A8" t="s">
        <v>8219</v>
      </c>
      <c r="B8">
        <v>58</v>
      </c>
      <c r="D8" t="s">
        <v>8221</v>
      </c>
      <c r="E8">
        <v>1</v>
      </c>
    </row>
    <row r="9" spans="1:5" x14ac:dyDescent="0.25">
      <c r="A9" t="s">
        <v>8219</v>
      </c>
      <c r="B9">
        <v>57</v>
      </c>
      <c r="D9" t="s">
        <v>8221</v>
      </c>
      <c r="E9">
        <v>2</v>
      </c>
    </row>
    <row r="10" spans="1:5" x14ac:dyDescent="0.25">
      <c r="A10" t="s">
        <v>8219</v>
      </c>
      <c r="B10">
        <v>12</v>
      </c>
      <c r="D10" t="s">
        <v>8221</v>
      </c>
      <c r="E10">
        <v>3</v>
      </c>
    </row>
    <row r="11" spans="1:5" x14ac:dyDescent="0.25">
      <c r="A11" t="s">
        <v>8219</v>
      </c>
      <c r="B11">
        <v>20</v>
      </c>
      <c r="D11" t="s">
        <v>8221</v>
      </c>
      <c r="E11">
        <v>10</v>
      </c>
    </row>
    <row r="12" spans="1:5" x14ac:dyDescent="0.25">
      <c r="A12" t="s">
        <v>8219</v>
      </c>
      <c r="B12">
        <v>19</v>
      </c>
      <c r="D12" t="s">
        <v>8221</v>
      </c>
      <c r="E12">
        <v>10</v>
      </c>
    </row>
    <row r="13" spans="1:5" x14ac:dyDescent="0.25">
      <c r="A13" t="s">
        <v>8219</v>
      </c>
      <c r="B13">
        <v>75</v>
      </c>
      <c r="D13" t="s">
        <v>8221</v>
      </c>
      <c r="E13">
        <v>1</v>
      </c>
    </row>
    <row r="14" spans="1:5" x14ac:dyDescent="0.25">
      <c r="A14" t="s">
        <v>8219</v>
      </c>
      <c r="B14">
        <v>827</v>
      </c>
      <c r="D14" t="s">
        <v>8221</v>
      </c>
      <c r="E14">
        <v>0</v>
      </c>
    </row>
    <row r="15" spans="1:5" x14ac:dyDescent="0.25">
      <c r="A15" t="s">
        <v>8219</v>
      </c>
      <c r="B15">
        <v>51</v>
      </c>
      <c r="D15" t="s">
        <v>8221</v>
      </c>
      <c r="E15">
        <v>0</v>
      </c>
    </row>
    <row r="16" spans="1:5" x14ac:dyDescent="0.25">
      <c r="A16" t="s">
        <v>8219</v>
      </c>
      <c r="B16">
        <v>41</v>
      </c>
      <c r="D16" t="s">
        <v>8221</v>
      </c>
      <c r="E16">
        <v>0</v>
      </c>
    </row>
    <row r="17" spans="1:10" x14ac:dyDescent="0.25">
      <c r="A17" t="s">
        <v>8219</v>
      </c>
      <c r="B17">
        <v>98</v>
      </c>
      <c r="D17" t="s">
        <v>8221</v>
      </c>
      <c r="E17">
        <v>26</v>
      </c>
    </row>
    <row r="18" spans="1:10" x14ac:dyDescent="0.25">
      <c r="A18" t="s">
        <v>8219</v>
      </c>
      <c r="B18">
        <v>70</v>
      </c>
      <c r="D18" t="s">
        <v>8221</v>
      </c>
      <c r="E18">
        <v>0</v>
      </c>
      <c r="I18" s="1" t="s">
        <v>8219</v>
      </c>
      <c r="J18" s="1" t="s">
        <v>8221</v>
      </c>
    </row>
    <row r="19" spans="1:10" x14ac:dyDescent="0.25">
      <c r="A19" t="s">
        <v>8219</v>
      </c>
      <c r="B19">
        <v>36</v>
      </c>
      <c r="D19" t="s">
        <v>8221</v>
      </c>
      <c r="E19">
        <v>7</v>
      </c>
      <c r="H19" s="12" t="s">
        <v>8402</v>
      </c>
      <c r="I19" s="13">
        <f>AVERAGE($B$2:$B$2186)</f>
        <v>194.42517162471395</v>
      </c>
      <c r="J19" s="13">
        <f>AVERAGE($E$2:$E$1531)</f>
        <v>17.709803921568628</v>
      </c>
    </row>
    <row r="20" spans="1:10" x14ac:dyDescent="0.25">
      <c r="A20" t="s">
        <v>8219</v>
      </c>
      <c r="B20">
        <v>342</v>
      </c>
      <c r="D20" t="s">
        <v>8221</v>
      </c>
      <c r="E20">
        <v>0</v>
      </c>
      <c r="H20" s="12" t="s">
        <v>8403</v>
      </c>
      <c r="I20" s="13">
        <f>MEDIAN($B$2:$B$2186)</f>
        <v>62</v>
      </c>
      <c r="J20" s="13">
        <f>MEDIAN($E$2:$E$1531)</f>
        <v>4</v>
      </c>
    </row>
    <row r="21" spans="1:10" x14ac:dyDescent="0.25">
      <c r="A21" t="s">
        <v>8219</v>
      </c>
      <c r="B21">
        <v>22</v>
      </c>
      <c r="D21" t="s">
        <v>8221</v>
      </c>
      <c r="E21">
        <v>2</v>
      </c>
      <c r="H21" s="12" t="s">
        <v>8404</v>
      </c>
      <c r="I21" s="13">
        <f>MIN($B$2:$B$2186)</f>
        <v>1</v>
      </c>
      <c r="J21" s="13">
        <f>MIN($E$2:$E$1531)</f>
        <v>0</v>
      </c>
    </row>
    <row r="22" spans="1:10" x14ac:dyDescent="0.25">
      <c r="A22" t="s">
        <v>8219</v>
      </c>
      <c r="B22">
        <v>25</v>
      </c>
      <c r="D22" t="s">
        <v>8221</v>
      </c>
      <c r="E22">
        <v>13</v>
      </c>
      <c r="H22" s="12" t="s">
        <v>8405</v>
      </c>
      <c r="I22" s="13">
        <f>MAX($B$2:$B$2186)</f>
        <v>26457</v>
      </c>
      <c r="J22" s="13">
        <f>MAX($E$2:$E$1531)</f>
        <v>1293</v>
      </c>
    </row>
    <row r="23" spans="1:10" x14ac:dyDescent="0.25">
      <c r="A23" t="s">
        <v>8219</v>
      </c>
      <c r="B23">
        <v>101</v>
      </c>
      <c r="D23" t="s">
        <v>8221</v>
      </c>
      <c r="E23">
        <v>4</v>
      </c>
      <c r="H23" s="12" t="s">
        <v>8406</v>
      </c>
      <c r="I23" s="13">
        <f>_xlfn.VAR.P($B$2:$B$2186)</f>
        <v>712840.9867348104</v>
      </c>
      <c r="J23" s="13">
        <f>_xlfn.VAR.P($E$2:$E$1531)</f>
        <v>3773.2216685890044</v>
      </c>
    </row>
    <row r="24" spans="1:10" x14ac:dyDescent="0.25">
      <c r="A24" t="s">
        <v>8219</v>
      </c>
      <c r="B24">
        <v>8</v>
      </c>
      <c r="D24" t="s">
        <v>8221</v>
      </c>
      <c r="E24">
        <v>0</v>
      </c>
      <c r="H24" s="12" t="s">
        <v>8407</v>
      </c>
      <c r="I24" s="13">
        <f>_xlfn.STDEV.P($B$2:$B$2186)</f>
        <v>844.29910975602149</v>
      </c>
      <c r="J24" s="13">
        <f>_xlfn.STDEV.P($E$2:$E$1531)</f>
        <v>61.426555076684906</v>
      </c>
    </row>
    <row r="25" spans="1:10" x14ac:dyDescent="0.25">
      <c r="A25" t="s">
        <v>8219</v>
      </c>
      <c r="B25">
        <v>23</v>
      </c>
      <c r="D25" t="s">
        <v>8221</v>
      </c>
      <c r="E25">
        <v>12</v>
      </c>
    </row>
    <row r="26" spans="1:10" x14ac:dyDescent="0.25">
      <c r="A26" t="s">
        <v>8219</v>
      </c>
      <c r="B26">
        <v>574</v>
      </c>
      <c r="D26" t="s">
        <v>8221</v>
      </c>
      <c r="E26">
        <v>2</v>
      </c>
    </row>
    <row r="27" spans="1:10" x14ac:dyDescent="0.25">
      <c r="A27" t="s">
        <v>8219</v>
      </c>
      <c r="B27">
        <v>14</v>
      </c>
      <c r="D27" t="s">
        <v>8221</v>
      </c>
      <c r="E27">
        <v>10</v>
      </c>
    </row>
    <row r="28" spans="1:10" x14ac:dyDescent="0.25">
      <c r="A28" t="s">
        <v>8219</v>
      </c>
      <c r="B28">
        <v>19</v>
      </c>
      <c r="D28" t="s">
        <v>8221</v>
      </c>
      <c r="E28">
        <v>0</v>
      </c>
    </row>
    <row r="29" spans="1:10" x14ac:dyDescent="0.25">
      <c r="A29" t="s">
        <v>8219</v>
      </c>
      <c r="B29">
        <v>150</v>
      </c>
      <c r="D29" t="s">
        <v>8221</v>
      </c>
      <c r="E29">
        <v>5</v>
      </c>
    </row>
    <row r="30" spans="1:10" x14ac:dyDescent="0.25">
      <c r="A30" t="s">
        <v>8219</v>
      </c>
      <c r="B30">
        <v>71</v>
      </c>
      <c r="D30" t="s">
        <v>8221</v>
      </c>
      <c r="E30">
        <v>0</v>
      </c>
    </row>
    <row r="31" spans="1:10" x14ac:dyDescent="0.25">
      <c r="A31" t="s">
        <v>8219</v>
      </c>
      <c r="B31">
        <v>117</v>
      </c>
      <c r="D31" t="s">
        <v>8221</v>
      </c>
      <c r="E31">
        <v>5</v>
      </c>
    </row>
    <row r="32" spans="1:10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12" priority="13" operator="containsText" text="failed">
      <formula>NOT(ISERROR(SEARCH("failed",A2)))</formula>
    </cfRule>
    <cfRule type="containsText" dxfId="13" priority="14" operator="containsText" text="live">
      <formula>NOT(ISERROR(SEARCH("live",A2)))</formula>
    </cfRule>
    <cfRule type="containsText" dxfId="14" priority="15" operator="containsText" text="canceled">
      <formula>NOT(ISERROR(SEARCH("canceled",A2)))</formula>
    </cfRule>
    <cfRule type="containsText" dxfId="15" priority="16" operator="containsText" text="successful">
      <formula>NOT(ISERROR(SEARCH("successful",A2)))</formula>
    </cfRule>
  </conditionalFormatting>
  <conditionalFormatting sqref="D2:D1531">
    <cfRule type="containsText" dxfId="8" priority="9" operator="containsText" text="failed">
      <formula>NOT(ISERROR(SEARCH("failed",D2)))</formula>
    </cfRule>
    <cfRule type="containsText" dxfId="9" priority="10" operator="containsText" text="live">
      <formula>NOT(ISERROR(SEARCH("live",D2)))</formula>
    </cfRule>
    <cfRule type="containsText" dxfId="10" priority="11" operator="containsText" text="canceled">
      <formula>NOT(ISERROR(SEARCH("canceled",D2)))</formula>
    </cfRule>
    <cfRule type="containsText" dxfId="11" priority="12" operator="containsText" text="successful">
      <formula>NOT(ISERROR(SEARCH("successful",D2)))</formula>
    </cfRule>
  </conditionalFormatting>
  <conditionalFormatting sqref="I18">
    <cfRule type="containsText" dxfId="7" priority="5" operator="containsText" text="failed">
      <formula>NOT(ISERROR(SEARCH("failed",I18)))</formula>
    </cfRule>
    <cfRule type="containsText" dxfId="6" priority="6" operator="containsText" text="live">
      <formula>NOT(ISERROR(SEARCH("live",I18)))</formula>
    </cfRule>
    <cfRule type="containsText" dxfId="5" priority="7" operator="containsText" text="canceled">
      <formula>NOT(ISERROR(SEARCH("canceled",I18)))</formula>
    </cfRule>
    <cfRule type="containsText" dxfId="4" priority="8" operator="containsText" text="successful">
      <formula>NOT(ISERROR(SEARCH("successful",I18)))</formula>
    </cfRule>
  </conditionalFormatting>
  <conditionalFormatting sqref="J18">
    <cfRule type="containsText" dxfId="3" priority="1" operator="containsText" text="failed">
      <formula>NOT(ISERROR(SEARCH("failed",J18)))</formula>
    </cfRule>
    <cfRule type="containsText" dxfId="2" priority="2" operator="containsText" text="live">
      <formula>NOT(ISERROR(SEARCH("live",J18)))</formula>
    </cfRule>
    <cfRule type="containsText" dxfId="1" priority="3" operator="containsText" text="canceled">
      <formula>NOT(ISERROR(SEARCH("canceled",J18)))</formula>
    </cfRule>
    <cfRule type="containsText" dxfId="0" priority="4" operator="containsText" text="successful">
      <formula>NOT(ISERROR(SEARCH("successful",J18)))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D4DD0-C5B1-4486-A561-CA171B5F0016}">
  <dimension ref="A1:H13"/>
  <sheetViews>
    <sheetView workbookViewId="0">
      <selection activeCell="B42" sqref="B42"/>
    </sheetView>
  </sheetViews>
  <sheetFormatPr defaultRowHeight="15" x14ac:dyDescent="0.25"/>
  <cols>
    <col min="1" max="1" width="29.28515625" customWidth="1"/>
    <col min="2" max="2" width="22.28515625" customWidth="1"/>
    <col min="3" max="3" width="17.28515625" customWidth="1"/>
    <col min="4" max="4" width="20.42578125" customWidth="1"/>
    <col min="5" max="5" width="15.7109375" customWidth="1"/>
    <col min="6" max="6" width="21.5703125" customWidth="1"/>
    <col min="7" max="7" width="18" customWidth="1"/>
    <col min="8" max="8" width="20.42578125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COUNTIFS(KickstarterData!$F$2:$F$4115,"successful",KickstarterData!$D$2:$D$4115,"&gt;=0",KickstarterData!$D$2:$D$4115,"&lt;1000")</f>
        <v>322</v>
      </c>
      <c r="C2">
        <f>COUNTIFS(KickstarterData!$F$2:$F$4115,"failed",KickstarterData!$D$2:$D$4115,"&gt;=0",KickstarterData!$D$2:$D$4115,"&lt;1000")</f>
        <v>113</v>
      </c>
      <c r="D2">
        <f>COUNTIFS(KickstarterData!$F$2:$F$4115,"canceled",KickstarterData!$D$2:$D$4115,"&gt;=0",KickstarterData!$D$2:$D$4115,"&lt;1000")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5">
      <c r="A3" t="s">
        <v>8389</v>
      </c>
      <c r="B3">
        <f>COUNTIFS(KickstarterData!$F$2:$F$4115,"successful",KickstarterData!$D$2:$D$4115,"&gt;=1000",KickstarterData!$D$2:$D$4115,"&lt;5000")</f>
        <v>932</v>
      </c>
      <c r="C3">
        <f>COUNTIFS(KickstarterData!$F$2:$F$4115,"failed",KickstarterData!$D$2:$D$4115,"&gt;=1000",KickstarterData!$D$2:$D$4115,"&lt;5000")</f>
        <v>420</v>
      </c>
      <c r="D3">
        <f>COUNTIFS(KickstarterData!$F$2:$F$4115,"canceled",KickstarterData!$D$2:$D$4115,"&gt;=1000",KickstarterData!$D$2:$D$4115,"&lt;5000")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5">
      <c r="A4" t="s">
        <v>8390</v>
      </c>
      <c r="B4">
        <f>COUNTIFS(KickstarterData!$F$2:$F$4115,"successful",KickstarterData!$D$2:$D$4115,"&gt;=5000",KickstarterData!$D$2:$D$4115,"&lt;10000")</f>
        <v>381</v>
      </c>
      <c r="C4">
        <f>COUNTIFS(KickstarterData!$F$2:$F$4115,"failed",KickstarterData!$D$2:$D$4115,"&gt;=5000",KickstarterData!$D$2:$D$4115,"&lt;10000")</f>
        <v>283</v>
      </c>
      <c r="D4">
        <f>COUNTIFS(KickstarterData!$F$2:$F$4115,"canceled",KickstarterData!$D$2:$D$4115,"&gt;=5000",KickstarterData!$D$2:$D$4115,"&lt;10000")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5">
      <c r="A5" t="s">
        <v>8391</v>
      </c>
      <c r="B5">
        <f>COUNTIFS(KickstarterData!$F$2:$F$4115,"successful",KickstarterData!$D$2:$D$4115,"&gt;=10000",KickstarterData!$D$2:$D$4115,"&lt;15000")</f>
        <v>168</v>
      </c>
      <c r="C5">
        <f>COUNTIFS(KickstarterData!$F$2:$F$4115,"failed",KickstarterData!$D$2:$D$4115,"&gt;=10000",KickstarterData!$D$2:$D$4115,"&lt;15000")</f>
        <v>144</v>
      </c>
      <c r="D5">
        <f>COUNTIFS(KickstarterData!$F$2:$F$4115,"canceled",KickstarterData!$D$2:$D$4115,"&gt;=10000",KickstarterData!$D$2:$D$4115,"&lt;15000")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5">
      <c r="A6" t="s">
        <v>8392</v>
      </c>
      <c r="B6">
        <f>COUNTIFS(KickstarterData!$F$2:$F$4115,"successful",KickstarterData!$D$2:$D$4115,"&gt;=15000",KickstarterData!$D$2:$D$4115,"&lt;20000")</f>
        <v>94</v>
      </c>
      <c r="C6">
        <f>COUNTIFS(KickstarterData!$F$2:$F$4115,"failed",KickstarterData!$D$2:$D$4115,"&gt;=15000",KickstarterData!$D$2:$D$4115,"&lt;20000")</f>
        <v>90</v>
      </c>
      <c r="D6">
        <f>COUNTIFS(KickstarterData!$F$2:$F$4115,"canceled",KickstarterData!$D$2:$D$4115,"&gt;=15000",KickstarterData!$D$2:$D$4115,"&lt;20000")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5">
      <c r="A7" t="s">
        <v>8393</v>
      </c>
      <c r="B7">
        <f>COUNTIFS(KickstarterData!$F$2:$F$4115,"successful",KickstarterData!$D$2:$D$4115,"&gt;=20000",KickstarterData!$D$2:$D$4115,"&lt;25000")</f>
        <v>62</v>
      </c>
      <c r="C7">
        <f>COUNTIFS(KickstarterData!$F$2:$F$4115,"failed",KickstarterData!$D$2:$D$4115,"&gt;=20000",KickstarterData!$D$2:$D$4115,"&lt;25000")</f>
        <v>72</v>
      </c>
      <c r="D7">
        <f>COUNTIFS(KickstarterData!$F$2:$F$4115,"canceled",KickstarterData!$D$2:$D$4115,"&gt;=20000",KickstarterData!$D$2:$D$4115,"&lt;25000")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5">
      <c r="A8" t="s">
        <v>8394</v>
      </c>
      <c r="B8">
        <f>COUNTIFS(KickstarterData!$F$2:$F$4115,"successful",KickstarterData!$D$2:$D$4115,"&gt;=25000",KickstarterData!$D$2:$D$4115,"&lt;30000")</f>
        <v>55</v>
      </c>
      <c r="C8">
        <f>COUNTIFS(KickstarterData!$F$2:$F$4115,"failed",KickstarterData!$D$2:$D$4115,"&gt;=25000",KickstarterData!$D$2:$D$4115,"&lt;30000")</f>
        <v>64</v>
      </c>
      <c r="D8">
        <f>COUNTIFS(KickstarterData!$F$2:$F$4115,"canceled",KickstarterData!$D$2:$D$4115,"&gt;=25000",KickstarterData!$D$2:$D$4115,"&lt;30000")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5">
      <c r="A9" t="s">
        <v>8395</v>
      </c>
      <c r="B9">
        <f>COUNTIFS(KickstarterData!$F$2:$F$4115,"successful",KickstarterData!$D$2:$D$4115,"&gt;=30000",KickstarterData!$D$2:$D$4115,"&lt;35000")</f>
        <v>32</v>
      </c>
      <c r="C9">
        <f>COUNTIFS(KickstarterData!$F$2:$F$4115,"failed",KickstarterData!$D$2:$D$4115,"&gt;=30000",KickstarterData!$D$2:$D$4115,"&lt;35000")</f>
        <v>37</v>
      </c>
      <c r="D9">
        <f>COUNTIFS(KickstarterData!$F$2:$F$4115,"canceled",KickstarterData!$D$2:$D$4115,"&gt;=30000",KickstarterData!$D$2:$D$4115,"&lt;35000")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5">
      <c r="A10" t="s">
        <v>8396</v>
      </c>
      <c r="B10">
        <f>COUNTIFS(KickstarterData!$F$2:$F$4115,"successful",KickstarterData!$D$2:$D$4115,"&gt;=35000",KickstarterData!$D$2:$D$4115,"&lt;40000")</f>
        <v>26</v>
      </c>
      <c r="C10">
        <f>COUNTIFS(KickstarterData!$F$2:$F$4115,"failed",KickstarterData!$D$2:$D$4115,"&gt;=35000",KickstarterData!$D$2:$D$4115,"&lt;40000")</f>
        <v>22</v>
      </c>
      <c r="D10">
        <f>COUNTIFS(KickstarterData!$F$2:$F$4115,"canceled",KickstarterData!$D$2:$D$4115,"&gt;=35000",KickstarterData!$D$2:$D$4115,"&lt;40000")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5">
      <c r="A11" t="s">
        <v>8397</v>
      </c>
      <c r="B11">
        <f>COUNTIFS(KickstarterData!$F$2:$F$4115,"successful",KickstarterData!$D$2:$D$4115,"&gt;=40000",KickstarterData!$D$2:$D$4115,"&lt;45000")</f>
        <v>21</v>
      </c>
      <c r="C11">
        <f>COUNTIFS(KickstarterData!$F$2:$F$4115,"failed",KickstarterData!$D$2:$D$4115,"&gt;=40000",KickstarterData!$D$2:$D$4115,"&lt;45000")</f>
        <v>16</v>
      </c>
      <c r="D11">
        <f>COUNTIFS(KickstarterData!$F$2:$F$4115,"canceled",KickstarterData!$D$2:$D$4115,"&gt;=40000",KickstarterData!$D$2:$D$4115,"&lt;45000")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5">
      <c r="A12" t="s">
        <v>8398</v>
      </c>
      <c r="B12">
        <f>COUNTIFS(KickstarterData!$F$2:$F$4115,"successful",KickstarterData!$D$2:$D$4115,"&gt;=45000",KickstarterData!$D$2:$D$4115,"&lt;50000")</f>
        <v>6</v>
      </c>
      <c r="C12">
        <f>COUNTIFS(KickstarterData!$F$2:$F$4115,"failed",KickstarterData!$D$2:$D$4115,"&gt;=45000",KickstarterData!$D$2:$D$4115,"&lt;50000")</f>
        <v>11</v>
      </c>
      <c r="D12">
        <f>COUNTIFS(KickstarterData!$F$2:$F$4115,"canceled",KickstarterData!$D$2:$D$4115,"&gt;=45000",KickstarterData!$D$2:$D$4115,"&lt;50000")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5">
      <c r="A13" t="s">
        <v>8399</v>
      </c>
      <c r="B13">
        <f>COUNTIFS(KickstarterData!$F$2:$F$4115,"successful",KickstarterData!$D$2:$D$4115,"&gt;=50000")</f>
        <v>86</v>
      </c>
      <c r="C13">
        <f>COUNTIFS(KickstarterData!$F$2:$F$4115,"failed",KickstarterData!$D$2:$D$4115,"&gt;=50000")</f>
        <v>258</v>
      </c>
      <c r="D13">
        <f>COUNTIFS(KickstarterData!$F$2:$F$4115,"canceled",KickstarterData!$D$2:$D$4115,"&gt;=50000")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E37B9-668F-4442-8425-46B4EC331C76}">
  <dimension ref="A1:F14"/>
  <sheetViews>
    <sheetView workbookViewId="0">
      <selection activeCell="D28" sqref="D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8322</v>
      </c>
      <c r="B3" s="6" t="s">
        <v>8321</v>
      </c>
    </row>
    <row r="4" spans="1:6" x14ac:dyDescent="0.25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7" t="s">
        <v>8311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8312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8313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8314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8315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8316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8319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8320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75DEF-FA8D-4609-B8D0-92A6177D05E7}">
  <dimension ref="A1:F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8223</v>
      </c>
      <c r="B2" t="s">
        <v>8323</v>
      </c>
    </row>
    <row r="4" spans="1:6" x14ac:dyDescent="0.25">
      <c r="A4" s="6" t="s">
        <v>8322</v>
      </c>
      <c r="B4" s="6" t="s">
        <v>8321</v>
      </c>
    </row>
    <row r="5" spans="1:6" x14ac:dyDescent="0.25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7" t="s">
        <v>8324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8325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8326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8327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8333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8335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8347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8364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8320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CF90A-D752-4E67-B7F9-96835D2AD75C}">
  <dimension ref="A1:F18"/>
  <sheetViews>
    <sheetView workbookViewId="0">
      <selection activeCell="J33" sqref="J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8379</v>
      </c>
      <c r="B2" t="s">
        <v>8323</v>
      </c>
    </row>
    <row r="4" spans="1:6" x14ac:dyDescent="0.25">
      <c r="A4" s="6" t="s">
        <v>8322</v>
      </c>
      <c r="B4" s="6" t="s">
        <v>8321</v>
      </c>
    </row>
    <row r="5" spans="1:6" x14ac:dyDescent="0.25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10" t="s">
        <v>8373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5">
      <c r="A7" s="10" t="s">
        <v>8374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5">
      <c r="A8" s="10" t="s">
        <v>8375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5">
      <c r="A9" s="10" t="s">
        <v>8376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5">
      <c r="A10" s="10" t="s">
        <v>8367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5">
      <c r="A11" s="10" t="s">
        <v>8377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5">
      <c r="A12" s="10" t="s">
        <v>8368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5">
      <c r="A13" s="10" t="s">
        <v>8369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5">
      <c r="A14" s="10" t="s">
        <v>8370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5">
      <c r="A15" s="10" t="s">
        <v>8371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5">
      <c r="A16" s="10" t="s">
        <v>8372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5">
      <c r="A17" s="10" t="s">
        <v>8378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5">
      <c r="A18" s="10" t="s">
        <v>8320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StatisticalAnalysis</vt:lpstr>
      <vt:lpstr>Bonus</vt:lpstr>
      <vt:lpstr>CategoryReport</vt:lpstr>
      <vt:lpstr>SubcategoryReport</vt:lpstr>
      <vt:lpstr>MonthlyReport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Adhitya Soemardy</cp:lastModifiedBy>
  <dcterms:created xsi:type="dcterms:W3CDTF">2017-04-20T15:17:24Z</dcterms:created>
  <dcterms:modified xsi:type="dcterms:W3CDTF">2020-08-28T04:23:26Z</dcterms:modified>
</cp:coreProperties>
</file>